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SL" sheetId="1" r:id="rId3"/>
    <sheet state="visible" name="Vocabularies" sheetId="2" r:id="rId4"/>
    <sheet state="visible" name="Vocab_Type" sheetId="3" r:id="rId5"/>
    <sheet state="visible" name="Organizations" sheetId="4" r:id="rId6"/>
    <sheet state="visible" name="Programs" sheetId="5" r:id="rId7"/>
    <sheet state="visible" name="Projects" sheetId="6" r:id="rId8"/>
    <sheet state="visible" name="People" sheetId="7" r:id="rId9"/>
    <sheet state="visible" name="Infrastructure" sheetId="8" r:id="rId10"/>
    <sheet state="visible" name="PeopleOrg" sheetId="9" r:id="rId11"/>
    <sheet state="visible" name="PeopleProj" sheetId="10" r:id="rId12"/>
    <sheet state="visible" name="Guidelines_Mandates" sheetId="11" r:id="rId13"/>
    <sheet state="visible" name="PeopleProgram" sheetId="12" r:id="rId14"/>
    <sheet state="visible" name="OrgGM" sheetId="13" r:id="rId15"/>
    <sheet state="visible" name="OrgProjGM" sheetId="14" r:id="rId16"/>
    <sheet state="visible" name="Datasets" sheetId="15" r:id="rId17"/>
    <sheet state="visible" name="Tools" sheetId="16" r:id="rId18"/>
    <sheet state="visible" name="Future Resources" sheetId="17" r:id="rId19"/>
    <sheet state="visible" name="Issues (Integrated)" sheetId="18" r:id="rId20"/>
    <sheet state="visible" name="Issues (Component)" sheetId="19" r:id="rId21"/>
  </sheets>
  <definedNames/>
  <calcPr/>
</workbook>
</file>

<file path=xl/sharedStrings.xml><?xml version="1.0" encoding="utf-8"?>
<sst xmlns="http://schemas.openxmlformats.org/spreadsheetml/2006/main" count="37613" uniqueCount="14354">
  <si>
    <t>Activity</t>
  </si>
  <si>
    <t>Folder</t>
  </si>
  <si>
    <t>Notes</t>
  </si>
  <si>
    <t>FSL team</t>
  </si>
  <si>
    <t>Theory of Change</t>
  </si>
  <si>
    <t>2020 Strategic Planning (sheet)</t>
  </si>
  <si>
    <t>2020 Strategic Planning (doc)</t>
  </si>
  <si>
    <t>Issues-Indicators catalog</t>
  </si>
  <si>
    <t>FSL Dictionary</t>
  </si>
  <si>
    <t>Website tags</t>
  </si>
  <si>
    <t>Meat use case</t>
  </si>
  <si>
    <t>PPOD data</t>
  </si>
  <si>
    <t>Interviews</t>
  </si>
  <si>
    <t>Paper</t>
  </si>
  <si>
    <t>NSF RCN</t>
  </si>
  <si>
    <t>Lg stakeholder list</t>
  </si>
  <si>
    <t>Use case template</t>
  </si>
  <si>
    <t>Supplemental</t>
  </si>
  <si>
    <t>Supplemental data</t>
  </si>
  <si>
    <t>Supplemental notes</t>
  </si>
  <si>
    <t>JPA use case</t>
  </si>
  <si>
    <t>Final report (pdf)</t>
  </si>
  <si>
    <t>Final report (Word)</t>
  </si>
  <si>
    <t>Data library</t>
  </si>
  <si>
    <t>EPA use case</t>
  </si>
  <si>
    <t>Data</t>
  </si>
  <si>
    <t>Banana use case</t>
  </si>
  <si>
    <t>SDS-OKN</t>
  </si>
  <si>
    <t>PPOD+ ontology</t>
  </si>
  <si>
    <t>Phase 1 paper (draft)</t>
  </si>
  <si>
    <t>Class conflicts</t>
  </si>
  <si>
    <t>Proposals</t>
  </si>
  <si>
    <t>TNC - Bay Area</t>
  </si>
  <si>
    <t>Mitigation Wizard</t>
  </si>
  <si>
    <t>SGC</t>
  </si>
  <si>
    <t>RePlan</t>
  </si>
  <si>
    <t>TNC - SCAG</t>
  </si>
  <si>
    <t>RRR - Valley Vision</t>
  </si>
  <si>
    <t>Regional food system data grid</t>
  </si>
  <si>
    <t>Sustainability SI</t>
  </si>
  <si>
    <t>Proposal</t>
  </si>
  <si>
    <t>IC-FOODS</t>
  </si>
  <si>
    <t>Food System Vocabularies</t>
  </si>
  <si>
    <t>SDS Consortium</t>
  </si>
  <si>
    <t>Charter</t>
  </si>
  <si>
    <t>Google group</t>
  </si>
  <si>
    <t>Membership process</t>
  </si>
  <si>
    <t>Membership list</t>
  </si>
  <si>
    <t>TNC RAMP</t>
  </si>
  <si>
    <t>Wetlands</t>
  </si>
  <si>
    <t>Greco - Mendocino</t>
  </si>
  <si>
    <t>Species list</t>
  </si>
  <si>
    <t>County</t>
  </si>
  <si>
    <t>Ecoregion_USDA</t>
  </si>
  <si>
    <t>OrgType</t>
  </si>
  <si>
    <t>OrgActivity</t>
  </si>
  <si>
    <t>ProjType</t>
  </si>
  <si>
    <t>ProgType</t>
  </si>
  <si>
    <t>GMType</t>
  </si>
  <si>
    <t>GovLevel</t>
  </si>
  <si>
    <t>PositionType</t>
  </si>
  <si>
    <t>PeopleProjRole</t>
  </si>
  <si>
    <t>orgGMRelation</t>
  </si>
  <si>
    <t>orgProjRelation</t>
  </si>
  <si>
    <t>OrgOrgRelation</t>
  </si>
  <si>
    <t>GeoFeature</t>
  </si>
  <si>
    <t>Commodity</t>
  </si>
  <si>
    <t>CISA_InfrastructureType</t>
  </si>
  <si>
    <t>CISA_IDT_Path</t>
  </si>
  <si>
    <t>hasGeometry</t>
  </si>
  <si>
    <t>Alameda</t>
  </si>
  <si>
    <t>All</t>
  </si>
  <si>
    <t>Academic</t>
  </si>
  <si>
    <t>Advising</t>
  </si>
  <si>
    <t>Acquisition</t>
  </si>
  <si>
    <t>Agreement</t>
  </si>
  <si>
    <t>Federal</t>
  </si>
  <si>
    <t>Advisor</t>
  </si>
  <si>
    <t>Authorizes</t>
  </si>
  <si>
    <t>Lead On</t>
  </si>
  <si>
    <t>Fiscal Sponsor</t>
  </si>
  <si>
    <t>Alameda Creek</t>
  </si>
  <si>
    <t>alfalfa</t>
  </si>
  <si>
    <t>Hydroelectric Dam</t>
  </si>
  <si>
    <t>5.1.1.1.1</t>
  </si>
  <si>
    <t>Point</t>
  </si>
  <si>
    <t>Central California Coast</t>
  </si>
  <si>
    <t>Commercial</t>
  </si>
  <si>
    <t>Education</t>
  </si>
  <si>
    <t>Certification</t>
  </si>
  <si>
    <t>Local</t>
  </si>
  <si>
    <t>Board Member</t>
  </si>
  <si>
    <t>Created</t>
  </si>
  <si>
    <t>Partner On</t>
  </si>
  <si>
    <t>Member of</t>
  </si>
  <si>
    <t>Alhambra Creek</t>
  </si>
  <si>
    <t>almonds</t>
  </si>
  <si>
    <t>Pumped Storage Facility</t>
  </si>
  <si>
    <t>5.1.1.1.2</t>
  </si>
  <si>
    <t>Line</t>
  </si>
  <si>
    <t>Alpine</t>
  </si>
  <si>
    <t>Central Valley Coast Ranges</t>
  </si>
  <si>
    <t>Federal Government</t>
  </si>
  <si>
    <t>Advocacy</t>
  </si>
  <si>
    <t>Habitat Enhancement</t>
  </si>
  <si>
    <t>Funding</t>
  </si>
  <si>
    <t>Executive Order</t>
  </si>
  <si>
    <t>State</t>
  </si>
  <si>
    <t>Director</t>
  </si>
  <si>
    <t>Was Created By</t>
  </si>
  <si>
    <t>Part of</t>
  </si>
  <si>
    <t>Amagosa River</t>
  </si>
  <si>
    <t>apricots</t>
  </si>
  <si>
    <t>Powerhouse</t>
  </si>
  <si>
    <t>Polygon</t>
  </si>
  <si>
    <t>Amador</t>
  </si>
  <si>
    <t>Colorado Desert</t>
  </si>
  <si>
    <t>Foundation</t>
  </si>
  <si>
    <t>Agricultural Production</t>
  </si>
  <si>
    <t>Infrastructure</t>
  </si>
  <si>
    <t>Guidelines</t>
  </si>
  <si>
    <t>Private</t>
  </si>
  <si>
    <t>Employee</t>
  </si>
  <si>
    <t>Implements</t>
  </si>
  <si>
    <t>American River</t>
  </si>
  <si>
    <t>beef</t>
  </si>
  <si>
    <t>Wind</t>
  </si>
  <si>
    <t>5.1.1.2.1</t>
  </si>
  <si>
    <t>Butte</t>
  </si>
  <si>
    <t>Great Valley</t>
  </si>
  <si>
    <t>Joint Powers Authority</t>
  </si>
  <si>
    <t>Land Protection</t>
  </si>
  <si>
    <t>Management</t>
  </si>
  <si>
    <t>Legislation</t>
  </si>
  <si>
    <t>Faculty</t>
  </si>
  <si>
    <t>Is Bound By</t>
  </si>
  <si>
    <t>Battle Creek</t>
  </si>
  <si>
    <t>cherries</t>
  </si>
  <si>
    <t>Solar</t>
  </si>
  <si>
    <t>5.1.1.2.2</t>
  </si>
  <si>
    <t>Calaveras</t>
  </si>
  <si>
    <t>Klamath Mountains</t>
  </si>
  <si>
    <t>Local Government</t>
  </si>
  <si>
    <t>Construction</t>
  </si>
  <si>
    <t>Planning</t>
  </si>
  <si>
    <t>Regulation</t>
  </si>
  <si>
    <t>Manager</t>
  </si>
  <si>
    <t>Mandates</t>
  </si>
  <si>
    <t>Bolsa Chica</t>
  </si>
  <si>
    <t>citrus</t>
  </si>
  <si>
    <t>Geothermal</t>
  </si>
  <si>
    <t>5.1.1.2.3</t>
  </si>
  <si>
    <t>Colusa</t>
  </si>
  <si>
    <t>Modoc Plateau</t>
  </si>
  <si>
    <t>Non-profit</t>
  </si>
  <si>
    <t>Coordinating</t>
  </si>
  <si>
    <t>Regulatory</t>
  </si>
  <si>
    <t>Member</t>
  </si>
  <si>
    <t>Funds Established By</t>
  </si>
  <si>
    <t>Cache Creek</t>
  </si>
  <si>
    <t>dairy</t>
  </si>
  <si>
    <t>Natural Gas-fired Generator</t>
  </si>
  <si>
    <t>5.1.1.3.2</t>
  </si>
  <si>
    <t>Contra Costa</t>
  </si>
  <si>
    <t>Mojave Desert</t>
  </si>
  <si>
    <t>Partnership</t>
  </si>
  <si>
    <t>Remediation</t>
  </si>
  <si>
    <t>Research</t>
  </si>
  <si>
    <t>Owner</t>
  </si>
  <si>
    <t>Binds</t>
  </si>
  <si>
    <t>Clear Lake</t>
  </si>
  <si>
    <t>figs</t>
  </si>
  <si>
    <t>Other Electric Power Generation</t>
  </si>
  <si>
    <t>5.1.1.5</t>
  </si>
  <si>
    <t>Del Norte</t>
  </si>
  <si>
    <t>Mono</t>
  </si>
  <si>
    <t>State Government</t>
  </si>
  <si>
    <t>Student</t>
  </si>
  <si>
    <t>Colorado River</t>
  </si>
  <si>
    <t>grapes</t>
  </si>
  <si>
    <t>Transmission Line</t>
  </si>
  <si>
    <t>5.1.2.1</t>
  </si>
  <si>
    <t>El Dorado</t>
  </si>
  <si>
    <t>Northern California Coast</t>
  </si>
  <si>
    <t>Tribal</t>
  </si>
  <si>
    <t>Governing</t>
  </si>
  <si>
    <t>Corte Madera Creek</t>
  </si>
  <si>
    <t>honey</t>
  </si>
  <si>
    <t>Transmission Substation</t>
  </si>
  <si>
    <t>5.1.2.2</t>
  </si>
  <si>
    <t>Fresno</t>
  </si>
  <si>
    <t>Northern California Coast Ranges</t>
  </si>
  <si>
    <t>Cosumnes River</t>
  </si>
  <si>
    <t>lemons</t>
  </si>
  <si>
    <t>Ground Water</t>
  </si>
  <si>
    <t>12.1.2</t>
  </si>
  <si>
    <t>Glenn</t>
  </si>
  <si>
    <t>Northern California Interior Coast Ranges</t>
  </si>
  <si>
    <t>Eel River</t>
  </si>
  <si>
    <t>oranges</t>
  </si>
  <si>
    <t>Water Pipeline</t>
  </si>
  <si>
    <t>12.2.2</t>
  </si>
  <si>
    <t>Humboldt</t>
  </si>
  <si>
    <t>Northwestern Basin and Range</t>
  </si>
  <si>
    <t>Elkhorn Slough</t>
  </si>
  <si>
    <t>peaches</t>
  </si>
  <si>
    <t>Canal</t>
  </si>
  <si>
    <t>16.1.3.1</t>
  </si>
  <si>
    <t>Imperial</t>
  </si>
  <si>
    <t>Sierra Nevada</t>
  </si>
  <si>
    <t>Policy</t>
  </si>
  <si>
    <t>Escondido Creek</t>
  </si>
  <si>
    <t>pears</t>
  </si>
  <si>
    <t>Reservoir</t>
  </si>
  <si>
    <t>16.1.4</t>
  </si>
  <si>
    <t>Inyo</t>
  </si>
  <si>
    <t>Sierra Nevada Foothills</t>
  </si>
  <si>
    <t>Regulating</t>
  </si>
  <si>
    <t>Gualala River</t>
  </si>
  <si>
    <t>pistachios</t>
  </si>
  <si>
    <t>Pumping Station</t>
  </si>
  <si>
    <t>16.2.2.1</t>
  </si>
  <si>
    <t>Kern</t>
  </si>
  <si>
    <t>Sonoran Desert</t>
  </si>
  <si>
    <t>Humboldt Bay</t>
  </si>
  <si>
    <t>pomegranates</t>
  </si>
  <si>
    <t>Water Retention Structure</t>
  </si>
  <si>
    <t>16.1.1</t>
  </si>
  <si>
    <t>Kings</t>
  </si>
  <si>
    <t>Southeastern Great Basin</t>
  </si>
  <si>
    <t>Kern River</t>
  </si>
  <si>
    <t>prunes</t>
  </si>
  <si>
    <t>Levee</t>
  </si>
  <si>
    <t>16.2.1.1</t>
  </si>
  <si>
    <t>Lake</t>
  </si>
  <si>
    <t>Southern California Coast</t>
  </si>
  <si>
    <t>Kings River</t>
  </si>
  <si>
    <t>raisins</t>
  </si>
  <si>
    <t>Crop Production</t>
  </si>
  <si>
    <t>1.1.1</t>
  </si>
  <si>
    <t>Lassen</t>
  </si>
  <si>
    <t>Southern California Mountains and Valleys</t>
  </si>
  <si>
    <t>Lake Tahoe</t>
  </si>
  <si>
    <t>rice</t>
  </si>
  <si>
    <t>Animal Production</t>
  </si>
  <si>
    <t>1.1.2</t>
  </si>
  <si>
    <t>Los Angeles</t>
  </si>
  <si>
    <t>Southern Cascades</t>
  </si>
  <si>
    <t>Los Cerritos Wetlands</t>
  </si>
  <si>
    <t>tomatoes</t>
  </si>
  <si>
    <t>Green - Conservation Area (Easement)</t>
  </si>
  <si>
    <t>Madera</t>
  </si>
  <si>
    <t>Mattole River</t>
  </si>
  <si>
    <t>Green - Conservation Area (Fee Title)</t>
  </si>
  <si>
    <t>Marin</t>
  </si>
  <si>
    <t>Merced River</t>
  </si>
  <si>
    <t>Green - Mitigation Bank</t>
  </si>
  <si>
    <t>Mariposa</t>
  </si>
  <si>
    <t>Mokelumne River</t>
  </si>
  <si>
    <t>Green - Wildlife Corridor</t>
  </si>
  <si>
    <t>Mendocino</t>
  </si>
  <si>
    <t>Mono Lake</t>
  </si>
  <si>
    <t>Merced</t>
  </si>
  <si>
    <t>Morro Bay</t>
  </si>
  <si>
    <t>Modoc</t>
  </si>
  <si>
    <t>Napa River</t>
  </si>
  <si>
    <t>Newport Bay</t>
  </si>
  <si>
    <t>Monterey</t>
  </si>
  <si>
    <t>Pinole Creek</t>
  </si>
  <si>
    <t>Napa</t>
  </si>
  <si>
    <t>Putah Creek</t>
  </si>
  <si>
    <t>Nevada</t>
  </si>
  <si>
    <t>Russian River</t>
  </si>
  <si>
    <t>Orange</t>
  </si>
  <si>
    <t>Sacramento River</t>
  </si>
  <si>
    <t>Placer</t>
  </si>
  <si>
    <t>Salmon River</t>
  </si>
  <si>
    <t>Plumas</t>
  </si>
  <si>
    <t>Salton Sea</t>
  </si>
  <si>
    <t>Riverside</t>
  </si>
  <si>
    <t>San Elijo Lagoon</t>
  </si>
  <si>
    <t>Sacramento</t>
  </si>
  <si>
    <t>San Francisco Bay</t>
  </si>
  <si>
    <t>San Benito</t>
  </si>
  <si>
    <t>San Francisquito Creek</t>
  </si>
  <si>
    <t>San Bernardino</t>
  </si>
  <si>
    <t>San Joaquin River</t>
  </si>
  <si>
    <t>San Diego</t>
  </si>
  <si>
    <t>San Lorenzo River</t>
  </si>
  <si>
    <t>San Francisco</t>
  </si>
  <si>
    <t>Santa Ana River</t>
  </si>
  <si>
    <t>San Joaquin</t>
  </si>
  <si>
    <t>Santa Clara River</t>
  </si>
  <si>
    <t>San Luis Obispo</t>
  </si>
  <si>
    <t>Santa Monica Bay</t>
  </si>
  <si>
    <t>San Mateo</t>
  </si>
  <si>
    <t>Santiago Creek</t>
  </si>
  <si>
    <t>Santa Barbara</t>
  </si>
  <si>
    <t>Sausal Creek</t>
  </si>
  <si>
    <t>Santa Clara</t>
  </si>
  <si>
    <t>Scott River</t>
  </si>
  <si>
    <t>Santa Cruz</t>
  </si>
  <si>
    <t>Smith River</t>
  </si>
  <si>
    <t>Shasta</t>
  </si>
  <si>
    <t>Truckee River</t>
  </si>
  <si>
    <t>Sierra</t>
  </si>
  <si>
    <t>Tuolumne River</t>
  </si>
  <si>
    <t>Siskiyou</t>
  </si>
  <si>
    <t>Ventura River</t>
  </si>
  <si>
    <t>Solano</t>
  </si>
  <si>
    <t>Yuba River</t>
  </si>
  <si>
    <t>Sonoma</t>
  </si>
  <si>
    <t>Stanislaus</t>
  </si>
  <si>
    <t>Sutter</t>
  </si>
  <si>
    <t>Tehama</t>
  </si>
  <si>
    <t>Trinity</t>
  </si>
  <si>
    <t>Tulare</t>
  </si>
  <si>
    <t>Tuolumne</t>
  </si>
  <si>
    <t>Ventura</t>
  </si>
  <si>
    <t>Yolo</t>
  </si>
  <si>
    <t>Yuba</t>
  </si>
  <si>
    <t>Organization</t>
  </si>
  <si>
    <t>Alias</t>
  </si>
  <si>
    <t>isPartOf</t>
  </si>
  <si>
    <t>isMemberOf</t>
  </si>
  <si>
    <t>Ecoregion</t>
  </si>
  <si>
    <t>hasGeography</t>
  </si>
  <si>
    <t>hasOrgType</t>
  </si>
  <si>
    <t>Partners</t>
  </si>
  <si>
    <t>hasOrgActivity</t>
  </si>
  <si>
    <t>Issues</t>
  </si>
  <si>
    <t>URL</t>
  </si>
  <si>
    <t>Contact</t>
  </si>
  <si>
    <t>Taxa</t>
  </si>
  <si>
    <t>Land Cover - CWHR</t>
  </si>
  <si>
    <t>Ecological Process</t>
  </si>
  <si>
    <t>GM_Name</t>
  </si>
  <si>
    <t>usecaseConservation</t>
  </si>
  <si>
    <t>usecaseMeat</t>
  </si>
  <si>
    <t>usecaseSac</t>
  </si>
  <si>
    <t>usecaseSCAG</t>
  </si>
  <si>
    <t>usecaseEcuador</t>
  </si>
  <si>
    <t>350 Sacramento</t>
  </si>
  <si>
    <t>Capital Region Climate Readiness Collaborative, Environmental Council of Sacramento</t>
  </si>
  <si>
    <t>Climate Change</t>
  </si>
  <si>
    <t>https://350sacramento.org/</t>
  </si>
  <si>
    <t>x</t>
  </si>
  <si>
    <t>Acorn Foundation</t>
  </si>
  <si>
    <t>Biodiversity, Rural Poor, Urban Poor, Wastes &amp; Pollution</t>
  </si>
  <si>
    <t>https://www.commoncounsel.org/296-2/</t>
  </si>
  <si>
    <t>Adobe Communities</t>
  </si>
  <si>
    <t>Housing</t>
  </si>
  <si>
    <t>https://abodecommunities.org/</t>
  </si>
  <si>
    <t>Advocates for the West</t>
  </si>
  <si>
    <t>Bodie Hills Conservation Partnership</t>
  </si>
  <si>
    <t>Energy Policies, Water, Biodiversity, Wastes &amp; Pollution</t>
  </si>
  <si>
    <t>https://advocateswest.org/</t>
  </si>
  <si>
    <t>AECOM</t>
  </si>
  <si>
    <t>https://aecom.com/</t>
  </si>
  <si>
    <t>Agricultural Council of California</t>
  </si>
  <si>
    <t>Ag Council</t>
  </si>
  <si>
    <t>California Pollinator Coalition</t>
  </si>
  <si>
    <t>Partnership, Commercial</t>
  </si>
  <si>
    <t>Advocacy, Coordinating</t>
  </si>
  <si>
    <t>Agricultural Exports, Agricultural Productivity, Agricultural Sector, Agricultural Prices</t>
  </si>
  <si>
    <t>https://www.agcouncil.org/</t>
  </si>
  <si>
    <t>Agricultural Research Service</t>
  </si>
  <si>
    <t>U.S. Department of Agriculture</t>
  </si>
  <si>
    <t>Diseases and Pests, Inputs, Water Availability, Land &amp; Soil, Nutritional Value, Irrigation, Food Safety</t>
  </si>
  <si>
    <t>https://www.ars.usda.gov/</t>
  </si>
  <si>
    <t>Agricultural Sustainability Institute</t>
  </si>
  <si>
    <t>ASI</t>
  </si>
  <si>
    <t>UCD College of Agricultural and Environmental Sciences</t>
  </si>
  <si>
    <t>https://asi.ucdavis.edu/</t>
  </si>
  <si>
    <t>Agriculture Energy Coalition</t>
  </si>
  <si>
    <t>AgEC</t>
  </si>
  <si>
    <t>Renewable Energy, Energy, Agricultural Sector, Energy Policies, Energy Infrastructure</t>
  </si>
  <si>
    <t>http://www.agenergycoalition.org/</t>
  </si>
  <si>
    <t>Agua Caliente Band of Cahuilla Indians</t>
  </si>
  <si>
    <t>Southern California Tribal Chairmen's Association, Tribal Alliance of Sovereign Indian Nations</t>
  </si>
  <si>
    <t>Cultural Protection and Conservation, Indigenous Technology and Knowledge, Governance</t>
  </si>
  <si>
    <t>http://www.aguacaliente.org/</t>
  </si>
  <si>
    <t>Alabama Hills Stewardship Group</t>
  </si>
  <si>
    <t>AHSG</t>
  </si>
  <si>
    <t>Friends Grassroots Network</t>
  </si>
  <si>
    <t>U.S. Bureau of Land Management</t>
  </si>
  <si>
    <t>Protected Areas--Management, Access to Nature</t>
  </si>
  <si>
    <t>http://www.alabamahillsstewardshipgroup.org/</t>
  </si>
  <si>
    <t>Alameda County</t>
  </si>
  <si>
    <t>Association of Bay Area Governments, Metropolitan Transportation Commission, Alameda County Transportation Commission, East Bay Community Energy, Tri-Valley Transportation Council</t>
  </si>
  <si>
    <t>Great Valley, Central California Coast, Central Valley Coast Ranges</t>
  </si>
  <si>
    <t>Governance</t>
  </si>
  <si>
    <t>https://www.acgov.org/</t>
  </si>
  <si>
    <t>Alameda County Fish and Game Commission</t>
  </si>
  <si>
    <t>Central Valley Coast Ranges, Central California Coast</t>
  </si>
  <si>
    <t>Biodiversity, Fisheries</t>
  </si>
  <si>
    <t>https://alamedawildlife.org/</t>
  </si>
  <si>
    <t>Alameda County Flood Control &amp; Water Conservation District</t>
  </si>
  <si>
    <t>California Stormwater Authority, State Water Contractors, Los Vaqueros Reservoir JPA</t>
  </si>
  <si>
    <t>Floods, Access to Nature, Biodiversity, Water, Water Infrastructure, Water Quality, Fisheries, Riparian Habitats</t>
  </si>
  <si>
    <t>https://acfloodcontrol.org/</t>
  </si>
  <si>
    <t>Alameda County Resource Conservation District</t>
  </si>
  <si>
    <t>Alameda RCD</t>
  </si>
  <si>
    <t>California Association of Resource Conservation Districts, TOGETHER Bay Area</t>
  </si>
  <si>
    <t>Land &amp; Soil, Carbon Sequestration, Water Quality, Land Fragmentation, Agricultural Education, Agricultural Sector, Pollination</t>
  </si>
  <si>
    <t>https://acrcd.org/</t>
  </si>
  <si>
    <t>Alameda County Transportation Commission</t>
  </si>
  <si>
    <t>Transport Infrastructure, Physical Infrastructure</t>
  </si>
  <si>
    <t>https://www.alamedactc.org/</t>
  </si>
  <si>
    <t>Alameda County Water District</t>
  </si>
  <si>
    <t>Association of California Water Agencies, Bay Area Water Supply &amp; Conservation Agency, State Water Contractors, Bay Area Regional Reliability, Los Vaqueros Reservoir JPA</t>
  </si>
  <si>
    <t>Central California Coast, Central Valley Coast Ranges</t>
  </si>
  <si>
    <t>Water, Water Infrastructure, Groundwater Recharge and Overdraft, Water Use, Water Storage, Water Quality, Water Quantity, Groundwater Contamination</t>
  </si>
  <si>
    <t>https://www.acwd.org/</t>
  </si>
  <si>
    <t>Alameda Creek Alliance</t>
  </si>
  <si>
    <t>Biodiversity, Water, Fisheries</t>
  </si>
  <si>
    <t>http://www.alamedacreek.org/</t>
  </si>
  <si>
    <t>chinook salmon, coho salmon, steelhead</t>
  </si>
  <si>
    <t>RIV, VRI</t>
  </si>
  <si>
    <t>Alhambra Valley Creek Coalition</t>
  </si>
  <si>
    <t>AVCC</t>
  </si>
  <si>
    <t>https://www.ccrcd.org/alhambra-creek-watershed.html</t>
  </si>
  <si>
    <t>Alhambra Watershed Council</t>
  </si>
  <si>
    <t>AWC</t>
  </si>
  <si>
    <t>Education, Coordinating</t>
  </si>
  <si>
    <t>Biodiversity, Land Use, Water Quality</t>
  </si>
  <si>
    <t>https://www.ccrcd.org/alhambra-watershed-council</t>
  </si>
  <si>
    <t>Alianza</t>
  </si>
  <si>
    <t>Alleghany County Water District</t>
  </si>
  <si>
    <t>ACWD</t>
  </si>
  <si>
    <t>Cosumnes American Bear Yuba Integrated Regional Water Management Group</t>
  </si>
  <si>
    <t>Water Quality, Water Use Efficiency, Water, Water Infrastructure, Water Quantity, Water Use, Wastewater</t>
  </si>
  <si>
    <t>https://www.alleghanywater.org/</t>
  </si>
  <si>
    <t>Alliance of Regional Collaboratives for Climate Adaptation</t>
  </si>
  <si>
    <t>Air &amp; Climate, Climate Change, Climate Change Adaptation</t>
  </si>
  <si>
    <t>http://arccacalifornia.org/</t>
  </si>
  <si>
    <t>Allied Grape Growers</t>
  </si>
  <si>
    <t>AGG</t>
  </si>
  <si>
    <t>Monterey, Madera, Contra Costa, Santa Cruz, Sacramento, San Luis Obispo, Sonoma, Santa Barbara, Kings, Stanislaus, Santa Clara, Alameda, Fresno, Lake, Tulare, Mendocino, Yolo, Riverside, Kern, Napa, Merced, San Joaquin, Amador, El Dorado</t>
  </si>
  <si>
    <t>Northern California Coast Ranges, Sierra Nevada Foothills, Northern California Coast, Northern California Interior Coast Ranges, Great Valley, Central California Coast, Central Valley Coast Ranges, Southern California Coast, Colorado Desert</t>
  </si>
  <si>
    <t>http://www.alliedgrapegrowers.org/</t>
  </si>
  <si>
    <t>VIN</t>
  </si>
  <si>
    <t>Almond Alliance of California</t>
  </si>
  <si>
    <t>Almond Huller and Processors Association</t>
  </si>
  <si>
    <t>Agricultural Council of California, California Pollinator Coalition</t>
  </si>
  <si>
    <t>Madera, Solano, Kern, Fresno, Yolo, Tehama, Butte, San Joaquin, Merced, Colusa, Sutter, Stanislaus, Glenn, Kings, Tulare</t>
  </si>
  <si>
    <t>https://almondalliance.org/</t>
  </si>
  <si>
    <t>DOR</t>
  </si>
  <si>
    <t>Almond Board of California</t>
  </si>
  <si>
    <t>ABC</t>
  </si>
  <si>
    <t>Agricultural Exports, Agricultural Productivity</t>
  </si>
  <si>
    <t>https://www.almonds.com/</t>
  </si>
  <si>
    <t>Alpaugh Community Services District</t>
  </si>
  <si>
    <t>Association of California Water Agencies</t>
  </si>
  <si>
    <t>https://alpaughcsd.org/</t>
  </si>
  <si>
    <t>Alpaugh Irrigation District</t>
  </si>
  <si>
    <t>AID</t>
  </si>
  <si>
    <t>Water Quality, Water Use Efficiency, Water, Water Infrastructure, Water Quantity, Water Use, Irrigation</t>
  </si>
  <si>
    <t>http://www.alpaughid.com/</t>
  </si>
  <si>
    <t>Alpine County</t>
  </si>
  <si>
    <t>Mountain Counties Water Resources Association</t>
  </si>
  <si>
    <t>Mono, Sierra Nevada</t>
  </si>
  <si>
    <t>https://www.alpinecountyca.gov/</t>
  </si>
  <si>
    <t>Alpine Resource Conservation District</t>
  </si>
  <si>
    <t>Alpine RCD</t>
  </si>
  <si>
    <t>California Association of Resource Conservation Districts</t>
  </si>
  <si>
    <t>Land &amp; Soil</t>
  </si>
  <si>
    <t>Alpine Watershed Group</t>
  </si>
  <si>
    <t>Sierra Nevada Alliance, Tahoe-Sierra Integrated Regional Water Management Partnership</t>
  </si>
  <si>
    <t>Management, Habitat Enhancement</t>
  </si>
  <si>
    <t>Biodiversity, Water</t>
  </si>
  <si>
    <t>https://www.alpinewatershedgroup.org/</t>
  </si>
  <si>
    <t>Alta Irrigation District</t>
  </si>
  <si>
    <t>Alta ID</t>
  </si>
  <si>
    <t>Fresno, Kings, Tulare</t>
  </si>
  <si>
    <t>http://www.altaid.org/</t>
  </si>
  <si>
    <t>Amador County</t>
  </si>
  <si>
    <t>California Forest Management Task Force, Mountain Counties Water Resources Association, Calaveras-Amador-Mokelumne River Authority</t>
  </si>
  <si>
    <t>Sierra Nevada Foothills, Great Valley, Sierra Nevada</t>
  </si>
  <si>
    <t>https://www.amadorgov.org/</t>
  </si>
  <si>
    <t>Amador Fire Safe Council</t>
  </si>
  <si>
    <t>AFSC</t>
  </si>
  <si>
    <t>Sierra Nevada, Great Valley, Sierra Nevada Foothills</t>
  </si>
  <si>
    <t>Natural Disasters, Forest Management Practices, Wildfire</t>
  </si>
  <si>
    <t>https://amadorfiresafe.org/</t>
  </si>
  <si>
    <t>Amador Resource Conservation District</t>
  </si>
  <si>
    <t>Amador RCD</t>
  </si>
  <si>
    <t>Alpine, Calaveras, Amador</t>
  </si>
  <si>
    <t>Sierra Nevada Foothills, Sierra Nevada, Great Valley</t>
  </si>
  <si>
    <t>Habitat Enhancement, Education</t>
  </si>
  <si>
    <t>Irrigation, Forests, Forest Management Practices, Land &amp; Soil, Water Use Efficiency, Wildfire</t>
  </si>
  <si>
    <t>https://www.amadorrcd.org/</t>
  </si>
  <si>
    <t>Amador Water Agency</t>
  </si>
  <si>
    <t>AWA</t>
  </si>
  <si>
    <t>Association of California Water Agencies, Mountain Counties Water Resources Association, Calaveras-Amador-Mokelumne River Authority</t>
  </si>
  <si>
    <t>Sierra Nevada, Sierra Nevada Foothills</t>
  </si>
  <si>
    <t>Water Quality, Water Use Efficiency, Water, Water Infrastructure, Water Quantity, Water Use</t>
  </si>
  <si>
    <t>https://amadorwater.org/</t>
  </si>
  <si>
    <t>Amah Mutsun Land Trust</t>
  </si>
  <si>
    <t>TOGETHER Bay Area, California Oaks Coalition, Friends Grassroots Network</t>
  </si>
  <si>
    <t>Biodiversity, Wildfire, Indigenous Technology and Knowledge</t>
  </si>
  <si>
    <t>https://www.amahmutsunlandtrust.org/</t>
  </si>
  <si>
    <t>Amargosa Conservancy</t>
  </si>
  <si>
    <t>Friends Grassroots Network, Inyo-Mono Regional Water Management Group</t>
  </si>
  <si>
    <t>Research, Education, Advocacy, Habitat Enhancement</t>
  </si>
  <si>
    <t>Renewable Energy, Water, Biodiversity, Water Availability, Groundwater Recharge and Overdraft, Species Threatened with Extinction, Invasive Species, Protected Areas--Management, Access to Nature</t>
  </si>
  <si>
    <t>https://www.amargosaconservancy.org/</t>
  </si>
  <si>
    <t>tamarisk, Amargosa vole</t>
  </si>
  <si>
    <t>American Basin Council of Watersheds</t>
  </si>
  <si>
    <t>Water Quality, Water Availability</t>
  </si>
  <si>
    <t>http://placerrcd.org/partners-links/american-basin-council-of-watersheds/</t>
  </si>
  <si>
    <t>American Farm Bureau Federation</t>
  </si>
  <si>
    <t>Food and Agriculture Climate Alliance</t>
  </si>
  <si>
    <t>https://www.fb.org/</t>
  </si>
  <si>
    <t>American Farmland Trust</t>
  </si>
  <si>
    <t>Tulare Basin Wildlife Partners</t>
  </si>
  <si>
    <t>Landscape Protection, Cropping Systems, Livestock Management, Food Production</t>
  </si>
  <si>
    <t>https://farmland.org/</t>
  </si>
  <si>
    <t>American Forest Resource Council</t>
  </si>
  <si>
    <t>Smith River Collaborative</t>
  </si>
  <si>
    <t>Forest Products, Forest Management Practices, Forests</t>
  </si>
  <si>
    <t>https://amforest.org/</t>
  </si>
  <si>
    <t>American Forests</t>
  </si>
  <si>
    <t>California Forest Management Task Force</t>
  </si>
  <si>
    <t>Advocacy, Habitat Enhancement</t>
  </si>
  <si>
    <t>Forests, Biodiversity, Forest Management Practices, Wildfire, Forest Ecology</t>
  </si>
  <si>
    <t>https://www.americanforests.org/</t>
  </si>
  <si>
    <t>American Grassfed Association</t>
  </si>
  <si>
    <t>Food Production, Grazing, Grasslands, Ethical Treatment of Animals</t>
  </si>
  <si>
    <t>https://www.americangrassfed.org/</t>
  </si>
  <si>
    <t>American Pastured Poultry Producers Association</t>
  </si>
  <si>
    <t>Food Production, Ethical Treatment of Animals</t>
  </si>
  <si>
    <t>https://apppa.org/</t>
  </si>
  <si>
    <t>American River Conservancy</t>
  </si>
  <si>
    <t>California Oaks Coalition, Sierra Nevada Alliance, Sierra Cascade Land Trust Council, Cosumnes American Bear Yuba Integrated Regional Water Management Group</t>
  </si>
  <si>
    <t>Placer, El Dorado</t>
  </si>
  <si>
    <t>Acquisition, Management, Education</t>
  </si>
  <si>
    <t>Participation, Habitats, Access to Nature, Biodiversity</t>
  </si>
  <si>
    <t>https://www.arconservancy.org/</t>
  </si>
  <si>
    <t>American River Flood Control District</t>
  </si>
  <si>
    <t>ARFCD</t>
  </si>
  <si>
    <t>Association of California Water Agencies, Sacramento Area Flood Control Agency</t>
  </si>
  <si>
    <t>Floods, Water Infrastructure, Water, Water Quantity</t>
  </si>
  <si>
    <t>https://www.arfcd.org/</t>
  </si>
  <si>
    <t>American River Natural History Association</t>
  </si>
  <si>
    <t>ARNHA</t>
  </si>
  <si>
    <t>Riparian Habitats, Biodiversity, Water</t>
  </si>
  <si>
    <t>https://www.sacnaturecenter.net/arnha/</t>
  </si>
  <si>
    <t>American River Parkway Foundation</t>
  </si>
  <si>
    <t>ARPF</t>
  </si>
  <si>
    <t>Capital Region Climate Readiness Collaborative</t>
  </si>
  <si>
    <t>Habitat Enhancement, Management, Education, Funding</t>
  </si>
  <si>
    <t>Riparian Habitats, Water, Access to Nature, Biodiversity</t>
  </si>
  <si>
    <t>https://arpf.org/</t>
  </si>
  <si>
    <t>American Rivers</t>
  </si>
  <si>
    <t>Central Valley Salmon Habitat Partnership, Yuba Salmon Partnership Initiative, Sierra Nevada Alliance, San Joaquin River Partnership, Sierra Meadows Partnership, Matilija Coalition, Cosumnes American Bear Yuba Integrated Regional Water Management Group</t>
  </si>
  <si>
    <t>Biodiversity, Water, Water Quality, Water Use</t>
  </si>
  <si>
    <t>https://www.americanrivers.org/</t>
  </si>
  <si>
    <t>RIV</t>
  </si>
  <si>
    <t>Amigos de Bolsa Chica</t>
  </si>
  <si>
    <t>Green Vision Coalition</t>
  </si>
  <si>
    <t>Advocacy, Education, Management, Acquisition</t>
  </si>
  <si>
    <t>Biodiversity, Access to Nature, Wetlands, Landscape Protection</t>
  </si>
  <si>
    <t>https://amigosdebolsachica.org/</t>
  </si>
  <si>
    <t>Amigos de los Rios</t>
  </si>
  <si>
    <t>California Council of Land Trusts</t>
  </si>
  <si>
    <t>Southern California Coast, Southern California Mountains and Valleys</t>
  </si>
  <si>
    <t>Transport Infrastructure, Access to Nature, Urban Poor, Climate Change, Biodiversity</t>
  </si>
  <si>
    <t>https://amigosdelosrios.org/</t>
  </si>
  <si>
    <t>Amsterdam Water District</t>
  </si>
  <si>
    <t>Merced Subbasin Groundwater Sustainability Agency</t>
  </si>
  <si>
    <t>Water Quality, Water Use Efficiency, Water, Water Infrastructure, Water Quantity, Water Use, Wastewater, Irrigation</t>
  </si>
  <si>
    <t>http://amsterdamwater.org/</t>
  </si>
  <si>
    <t>Angeles National Forest</t>
  </si>
  <si>
    <t>USFS Pacific Southwest Region</t>
  </si>
  <si>
    <t>Ventura, Los Angeles, San Bernardino</t>
  </si>
  <si>
    <t>Management, Habitat Enhancement, Planning</t>
  </si>
  <si>
    <t>Forests, Biodiversity</t>
  </si>
  <si>
    <t>https://www.fs.usda.gov/angeles</t>
  </si>
  <si>
    <t>Angiola Water District</t>
  </si>
  <si>
    <t>AWD</t>
  </si>
  <si>
    <t>https://angiolawd.org/</t>
  </si>
  <si>
    <t>Antelope Valley Resource Conservation District</t>
  </si>
  <si>
    <t>Antelope Valley RCD, AVRCD</t>
  </si>
  <si>
    <t>California Association of Resource Conservation Districts, Desert and Mountain Conservation Authority</t>
  </si>
  <si>
    <t>Los Angeles, Kern</t>
  </si>
  <si>
    <t>https://www.avrcd.org/</t>
  </si>
  <si>
    <t>Antelope Valley-East Kern Water Agency</t>
  </si>
  <si>
    <t>AVEK</t>
  </si>
  <si>
    <t>Association of California Water Agencies, State Water Contractors</t>
  </si>
  <si>
    <t>Kern, Los Angeles</t>
  </si>
  <si>
    <t>Water Quality, Water Use Efficiency, Water, Water Infrastructure, Water Quantity, Water Use, Groundwater Recharge and Overdraft</t>
  </si>
  <si>
    <t>https://www.avek.org/</t>
  </si>
  <si>
    <t>Antioch University</t>
  </si>
  <si>
    <t>Research, Education</t>
  </si>
  <si>
    <t>Education Infrastructure, Educational Resources, Formal Education - Tertiary</t>
  </si>
  <si>
    <t>https://www.antioch.edu/</t>
  </si>
  <si>
    <t>Anza-Borrego Foundation</t>
  </si>
  <si>
    <t>San Diego, Imperial, Riverside</t>
  </si>
  <si>
    <t>Colorado Desert, Southern California Mountains and Valleys</t>
  </si>
  <si>
    <t>Acquisition, Research, Education, Funding</t>
  </si>
  <si>
    <t>Biodiversity</t>
  </si>
  <si>
    <t>https://theabf.org/</t>
  </si>
  <si>
    <t>Apricot Producers of California</t>
  </si>
  <si>
    <t>https://apricotproducers.com/</t>
  </si>
  <si>
    <t>AquAlliance</t>
  </si>
  <si>
    <t>California Oaks Coalition</t>
  </si>
  <si>
    <t>Water, Water Use</t>
  </si>
  <si>
    <t>http://www.aqualliance.net/</t>
  </si>
  <si>
    <t>Argent Ventures</t>
  </si>
  <si>
    <t>Physical Infrastructure, Housing</t>
  </si>
  <si>
    <t>https://argentventures.com/</t>
  </si>
  <si>
    <t>Aromas Water District</t>
  </si>
  <si>
    <t>San Benito, Monterey</t>
  </si>
  <si>
    <t>https://www.aromaswaterdistrict.org/</t>
  </si>
  <si>
    <t>Arroyo Santa Rosa Basin Groundwater Sustainability Agency</t>
  </si>
  <si>
    <t>SRGSA</t>
  </si>
  <si>
    <t>Groundwater Recharge and Overdraft, Water</t>
  </si>
  <si>
    <t>https://www.camrosa.com/SRGSA/</t>
  </si>
  <si>
    <t>Arroyo Seco Foundation</t>
  </si>
  <si>
    <t>Greater Los Angeles County Region Integrated Regional Water Management Group</t>
  </si>
  <si>
    <t>Arroyo Seco</t>
  </si>
  <si>
    <t>Riparian Habitats, Biodiversity, Landscape Protection, Water, Fisheries, Water Quantity</t>
  </si>
  <si>
    <t>https://www.arroyoseco.org/</t>
  </si>
  <si>
    <t>rainbow trout</t>
  </si>
  <si>
    <t>Arroyos and Foothills Conservancy</t>
  </si>
  <si>
    <t>Wildlife Corridor Working Group, California Council of Land Trusts</t>
  </si>
  <si>
    <t>Acquisition, Management, Habitat Enhancement, Education</t>
  </si>
  <si>
    <t>Protected Areas, Biodiversity, Habitats</t>
  </si>
  <si>
    <t>http://www.arroyosfoothills.org/</t>
  </si>
  <si>
    <t>Arvin Edison Water Storage District</t>
  </si>
  <si>
    <t>AEWSD</t>
  </si>
  <si>
    <t>Association of California Water Agencies, Friant Water Authority, Kern Groundwater Authority, White Wolf Groundwater Sustainability Agency</t>
  </si>
  <si>
    <t>Water Storage, Water Infrastructure, Energy Infrastructure, Water, Energy, Energy Production</t>
  </si>
  <si>
    <t>https://aewsd.org/</t>
  </si>
  <si>
    <t>Ascent Environmental</t>
  </si>
  <si>
    <t>http://www.ascentenvironmental.com/</t>
  </si>
  <si>
    <t>Association of Bay Area Governments</t>
  </si>
  <si>
    <t>ABAG</t>
  </si>
  <si>
    <t>San Francisco Estuary Partnership</t>
  </si>
  <si>
    <t>San Francisco, San Mateo, Santa Clara, Alameda, Contra Costa, Solano, Sonoma, Napa, Marin</t>
  </si>
  <si>
    <t>Central Valley Coast Ranges, Great Valley, Central California Coast, Northern California Coast Ranges, Northern California Coast</t>
  </si>
  <si>
    <t>Energy Efficiency, Housing, Water Quality, Land Use, Landscape Protection, Disasters</t>
  </si>
  <si>
    <t>https://abag.ca.gov/</t>
  </si>
  <si>
    <t>ACWA</t>
  </si>
  <si>
    <t>Water, Water Infrastructure, Water Use, Water Use Efficiency, Water Quality, Water Quantity</t>
  </si>
  <si>
    <t>https://www.acwa.com/</t>
  </si>
  <si>
    <t>Association of Monterey Bay Area Governments</t>
  </si>
  <si>
    <t>AMBAG</t>
  </si>
  <si>
    <t>Central Coast Climate Collaborative</t>
  </si>
  <si>
    <t>Monterey, San Benito, Santa Cruz</t>
  </si>
  <si>
    <t>Energy Efficiency, Climate Change, Travel/transit/commuting, Transport Infrastructure, Climate Change Adaptation, Energy</t>
  </si>
  <si>
    <t>https://ambag.org/</t>
  </si>
  <si>
    <t>Audubon California</t>
  </si>
  <si>
    <t>National Audubon Society</t>
  </si>
  <si>
    <t>San Joaquin River Partnership, Migratory Bird Conservation Partnership, Tulare Basin Wildlife Partners</t>
  </si>
  <si>
    <t>https://ca.audubon.org/</t>
  </si>
  <si>
    <t>birds</t>
  </si>
  <si>
    <t>Augustine Band of Cahuilla Indians</t>
  </si>
  <si>
    <t>https://augustinetribe-nsn.gov/</t>
  </si>
  <si>
    <t>Azusa Light &amp; Water</t>
  </si>
  <si>
    <t>City of Azusa</t>
  </si>
  <si>
    <t>Energy Conservation, Energy Infrastructure, Water Quality, Water, Water Use, Water Use Efficiency, Energy, Water Infrastructure</t>
  </si>
  <si>
    <t>https://www.ci.azusa.ca.us/132/Light-Water</t>
  </si>
  <si>
    <t>Baldwin Hills Conservancy</t>
  </si>
  <si>
    <t>California Natural Resources Agency</t>
  </si>
  <si>
    <t>Acquisition, Management</t>
  </si>
  <si>
    <t>Protected Areas, Access to Nature, Biodiversity, Habitats</t>
  </si>
  <si>
    <t>http://bhc.ca.gov/</t>
  </si>
  <si>
    <t>Ballico Cortez Water District</t>
  </si>
  <si>
    <t>BCWD</t>
  </si>
  <si>
    <t>East Turlock Subbasin Groundwater Sustainability Agency</t>
  </si>
  <si>
    <t>Water Quality, Water Use Efficiency, Water, Water Infrastructure, Water Quantity, Water Use, Wastewater, Groundwater Recharge and Overdraft, Irrigation</t>
  </si>
  <si>
    <t>https://ballicocortezwaterdistrict.water.blog/</t>
  </si>
  <si>
    <t>Banning Ranch Conservancy</t>
  </si>
  <si>
    <t>California Oaks Coalition, Green Vision Coalition</t>
  </si>
  <si>
    <t>Protected Areas</t>
  </si>
  <si>
    <t>https://www.banningranchconservancy.org/</t>
  </si>
  <si>
    <t>Banning Ranch Task Force</t>
  </si>
  <si>
    <t>Sierra Club Angeles Chapter</t>
  </si>
  <si>
    <t>Banta-Carbona Irrigation District</t>
  </si>
  <si>
    <t>BCID</t>
  </si>
  <si>
    <t>San Luis &amp; Delta-Mendota Water Authority, Association of California Water Agencies, Power and Water Resources Pooling Authority</t>
  </si>
  <si>
    <t>https://banta-carbona.org/</t>
  </si>
  <si>
    <t>Barbareño Chumash</t>
  </si>
  <si>
    <t>BBCI</t>
  </si>
  <si>
    <t>http://www.bbcindians.com/</t>
  </si>
  <si>
    <t>Bard Resource Conservation District</t>
  </si>
  <si>
    <t>Bard RCD</t>
  </si>
  <si>
    <t>Bard Water District</t>
  </si>
  <si>
    <t>https://bardwaterdistrict.com/</t>
  </si>
  <si>
    <t>Barona Band of Mission Indians</t>
  </si>
  <si>
    <t>Southern California Tribal Chairmen's Association</t>
  </si>
  <si>
    <t>https://www.barona-nsn.gov/</t>
  </si>
  <si>
    <t>Basin Irrigation and Drainage Authority</t>
  </si>
  <si>
    <t>BIDA</t>
  </si>
  <si>
    <t>Sutter Basin Water</t>
  </si>
  <si>
    <t>Water Quality, Water Use Efficiency, Water, Water Infrastructure, Water Quantity, Water Use, Wastewater, Floods, Irrigation</t>
  </si>
  <si>
    <t>https://sutterbasinwater.com/about/basin-irrigation-and-drainage-authority/</t>
  </si>
  <si>
    <t>Battle Creek Watershed Conservancy</t>
  </si>
  <si>
    <t>Tehama, Shasta</t>
  </si>
  <si>
    <t>Management, Habitat Enhancement, Education</t>
  </si>
  <si>
    <t>Water, Biodiversity</t>
  </si>
  <si>
    <t>https://www.battle-creek.net/index.htm</t>
  </si>
  <si>
    <t>Bay Area Audubon Council</t>
  </si>
  <si>
    <t>San Francisco Bay Joint Venture, Audubon California</t>
  </si>
  <si>
    <t>https://ca.audubon.org/about/bay-area-council</t>
  </si>
  <si>
    <t>Bay Area Climate Adaptation Network</t>
  </si>
  <si>
    <t>https://www.baycanadapt.org/</t>
  </si>
  <si>
    <t>Bay Area Rapid Transit</t>
  </si>
  <si>
    <t>BART</t>
  </si>
  <si>
    <t>Alameda County Transportation Commission, Northern California Power Agency</t>
  </si>
  <si>
    <t>San Mateo, Contra Costa, Alameda, San Francisco, Santa Clara</t>
  </si>
  <si>
    <t>Transport Infrastructure, Travel/transit/commuting</t>
  </si>
  <si>
    <t>https://www.bart.gov/</t>
  </si>
  <si>
    <t>Bay Area Regional Reliability</t>
  </si>
  <si>
    <t>BARR</t>
  </si>
  <si>
    <t>Marin, San Mateo, Contra Costa, Alameda, Santa Clara, San Francisco</t>
  </si>
  <si>
    <t>Central California Coast, Northern California Coast, Central Valley Coast Ranges</t>
  </si>
  <si>
    <t>Water Storage, Water Use Efficiency, Water Use, Water, Water Infrastructure, Water Quantity</t>
  </si>
  <si>
    <t>https://bayareareliability.com/</t>
  </si>
  <si>
    <t>Bay Area Ridge Trail Council</t>
  </si>
  <si>
    <t>TOGETHER Bay Area</t>
  </si>
  <si>
    <t>Access to Nature</t>
  </si>
  <si>
    <t>https://ridgetrail.org/</t>
  </si>
  <si>
    <t>Bay Area Water Supply &amp; Conservation Agency</t>
  </si>
  <si>
    <t>BAWSCA</t>
  </si>
  <si>
    <t>Association of California Water Agencies, Bay Area Regional Reliability</t>
  </si>
  <si>
    <t>Alameda, Santa Clara, San Mateo</t>
  </si>
  <si>
    <t>https://www.bawsca.org/</t>
  </si>
  <si>
    <t>Bay Planning Coalition</t>
  </si>
  <si>
    <t>San Francisco Bay Joint Venture</t>
  </si>
  <si>
    <t>https://bayplanningcoalition.org/</t>
  </si>
  <si>
    <t>Bear River Band of the Rohnerville Rancheria</t>
  </si>
  <si>
    <t>http://www.brb-nsn.gov/</t>
  </si>
  <si>
    <t>Bear Valley Basin Groundwater Sustainability Agency</t>
  </si>
  <si>
    <t>BVBGSA</t>
  </si>
  <si>
    <t>Water Quantity, Water Infrastructure, Water, Groundwater Recharge and Overdraft, Water Storage</t>
  </si>
  <si>
    <t>https://www.bvbgsa.org/</t>
  </si>
  <si>
    <t>Bear Yuba Land Trust</t>
  </si>
  <si>
    <t>California Council of Land Trusts, Northern Foothills Partnership, Sierra Cascade Land Trust Council, Cosumnes American Bear Yuba Integrated Regional Water Management Group</t>
  </si>
  <si>
    <t>Yuba, Nevada</t>
  </si>
  <si>
    <t>https://www.bylt.org/</t>
  </si>
  <si>
    <t>Beaumont-Cherry Valley Water District</t>
  </si>
  <si>
    <t>BCVWD</t>
  </si>
  <si>
    <t>Association of California Water Agencies, San Timoteo Sustainable Groundwater Management Agency</t>
  </si>
  <si>
    <t>San Bernardino, Riverside</t>
  </si>
  <si>
    <t>https://bcvwd.org/</t>
  </si>
  <si>
    <t>Bedford Coldwater Groundwater Sustainability Agency</t>
  </si>
  <si>
    <t>BCGSA</t>
  </si>
  <si>
    <t>https://www.bedfordcoldwatergsa.com/</t>
  </si>
  <si>
    <t>Belcampo Meat Company</t>
  </si>
  <si>
    <t>Agricultural Sector</t>
  </si>
  <si>
    <t>https://belcampo.com/</t>
  </si>
  <si>
    <t>Bella Vista Foundation</t>
  </si>
  <si>
    <t>Sierra Nevada, Klamath Mountains, Northern California Coast</t>
  </si>
  <si>
    <t>https://www.bellavistafoundation.org/</t>
  </si>
  <si>
    <t>Bella Vista Water District</t>
  </si>
  <si>
    <t>BVWD</t>
  </si>
  <si>
    <t>https://www.bvwd.org/</t>
  </si>
  <si>
    <t>Belridge Water Storage District</t>
  </si>
  <si>
    <t>BWSD</t>
  </si>
  <si>
    <t>Association of California Water Agencies, Westside Water Authority</t>
  </si>
  <si>
    <t>Water Storage, Water Infrastructure, Water</t>
  </si>
  <si>
    <t>https://www.belridgewsd.com/</t>
  </si>
  <si>
    <t>Berkeley Natural History Museums</t>
  </si>
  <si>
    <t>University of California Berkeley</t>
  </si>
  <si>
    <t>California Biodiversity Network</t>
  </si>
  <si>
    <t>https://bnhm.berkeley.edu/</t>
  </si>
  <si>
    <t>Berrenda Mesa Water District</t>
  </si>
  <si>
    <t>BMWD</t>
  </si>
  <si>
    <t>https://www.bmwd.org/</t>
  </si>
  <si>
    <t>Better World Group</t>
  </si>
  <si>
    <t>Water Quality, Energy Conservation, Laws and Regulations, Energy, Climate Change</t>
  </si>
  <si>
    <t>https://www.betterworldgroup.com/</t>
  </si>
  <si>
    <t>BIA Baldy View Chapter</t>
  </si>
  <si>
    <t>Building Industry Association of Southern California</t>
  </si>
  <si>
    <t>Housing, Physical Infrastructure</t>
  </si>
  <si>
    <t>https://www.biabuild.com/</t>
  </si>
  <si>
    <t>BIA Orange County Chapter</t>
  </si>
  <si>
    <t>https://www.biaoc.com/</t>
  </si>
  <si>
    <t>Big Bear Area Regional Wastewater Agency</t>
  </si>
  <si>
    <t>BBARWA</t>
  </si>
  <si>
    <t>https://www.bbarwa.org/</t>
  </si>
  <si>
    <t>Big Bear City Community Services District</t>
  </si>
  <si>
    <t>BBCCSD</t>
  </si>
  <si>
    <t>https://www.bbccsd.org/</t>
  </si>
  <si>
    <t>Big Bear Municipal Water District</t>
  </si>
  <si>
    <t>BBMWD</t>
  </si>
  <si>
    <t>Association of California Water Agencies, Bear Valley Basin Groundwater Sustainability Agency</t>
  </si>
  <si>
    <t>https://www.bbmwd.com/</t>
  </si>
  <si>
    <t>Big Pine Community Services District</t>
  </si>
  <si>
    <t>Owens Valley Groundwater Authority, Inyo-Mono Regional Water Management Group</t>
  </si>
  <si>
    <t>http://www.bigpinecsd.org/</t>
  </si>
  <si>
    <t>Big Pine Paiute Tribe</t>
  </si>
  <si>
    <t>Owens Valley Indian Water Commission</t>
  </si>
  <si>
    <t>https://www.bigpinepaiute.org/</t>
  </si>
  <si>
    <t>Big Sandy Rancheria</t>
  </si>
  <si>
    <t>Big Sandy Rancheria Band of the Western Mono Indians</t>
  </si>
  <si>
    <t>https://www.bigsandyrancheria.com/</t>
  </si>
  <si>
    <t>Big Sur Land Trust</t>
  </si>
  <si>
    <t>https://bigsurlandtrust.org/</t>
  </si>
  <si>
    <t>Big Valley Band of Pomo Indians</t>
  </si>
  <si>
    <t>Big Valley Rancheria</t>
  </si>
  <si>
    <t>https://www.bvrancheria.com/</t>
  </si>
  <si>
    <t>Biggs-West Gridley Water District</t>
  </si>
  <si>
    <t>BWGWD</t>
  </si>
  <si>
    <t>Joint Water Districts Board</t>
  </si>
  <si>
    <t>Water Quality, Water Use Efficiency, Water, Water Infrastructure, Water Quantity, Water Use, Irrigation, Wastewater</t>
  </si>
  <si>
    <t>https://www.bwgwater.com/</t>
  </si>
  <si>
    <t>Bishop Paiute Tribe</t>
  </si>
  <si>
    <t>Inyo-Mono Regional Water Management Group, Owens Valley Indian Water Commission</t>
  </si>
  <si>
    <t>http://www.bishoppaiutetribe.com/</t>
  </si>
  <si>
    <t>BLM Applegate Field Office</t>
  </si>
  <si>
    <t>BLM Northern California District</t>
  </si>
  <si>
    <t>Siskiyou, Lassen, Shasta, Modoc</t>
  </si>
  <si>
    <t>Southern Cascades, Modoc Plateau</t>
  </si>
  <si>
    <t>Research, Habitat Enhancement, Management, Planning, Regulating, Policy</t>
  </si>
  <si>
    <t>Energy Infrastructure, Biodiversity, Wildfire, Access to Nature, Land Use, Energy, Protected Areas--Management, Cultural Protection and Conservation, Land Fragmentation, Protection of Threatened &amp; Rare Ecosystems, Drought, Wetlands, Grasslands, Land &amp; Soil, Grazing, Invasive Species, Ecotourism, Riparian Habitats, Landscape Protection, Ecosystem Management, Transport Infrastructure, Erosion, Livestock Management, Species Threatened with Extinction</t>
  </si>
  <si>
    <t>https://www.blm.gov/office/applegate-field-office</t>
  </si>
  <si>
    <t>BLM Arcata Field Office</t>
  </si>
  <si>
    <t>Del Norte, Humboldt, Trinity, Mendocino</t>
  </si>
  <si>
    <t>Northern California Coast Ranges, Klamath Mountains, Northern California Coast</t>
  </si>
  <si>
    <t>https://www.blm.gov/office/arcata-field-office</t>
  </si>
  <si>
    <t>BLM Bakersfield Field Office</t>
  </si>
  <si>
    <t>BLM Central California District</t>
  </si>
  <si>
    <t>Madera, Tulare, Fresno, Ventura, Kern, Santa Barbara, Kings, San Luis Obispo</t>
  </si>
  <si>
    <t>Southern California Coast, Central Valley Coast Ranges, Central California Coast, Great Valley, Sierra Nevada Foothills, Southern California Mountains and Valleys, Sierra Nevada</t>
  </si>
  <si>
    <t>https://www.blm.gov/office/bakersfield-field-office</t>
  </si>
  <si>
    <t>BLM Barstow Field Office</t>
  </si>
  <si>
    <t>BLM California Desert District</t>
  </si>
  <si>
    <t>Inyo, San Bernardino</t>
  </si>
  <si>
    <t>https://www.blm.gov/office/barstow-field-office</t>
  </si>
  <si>
    <t>BLM Bishop Field Office</t>
  </si>
  <si>
    <t>Inyo-Mono Regional Water Management Group</t>
  </si>
  <si>
    <t>Mono, Inyo</t>
  </si>
  <si>
    <t>Mojave Desert, Mono</t>
  </si>
  <si>
    <t>https://www.blm.gov/office/bishop-field-office</t>
  </si>
  <si>
    <t>San Bernardino, San Diego, Orange, Imperial, Los Angeles, Kern, Inyo, Riverside</t>
  </si>
  <si>
    <t>Southeastern Great Basin, Sonoran Desert, Colorado Desert, Mojave Desert, Southern California Coast, Southern California Mountains and Valleys</t>
  </si>
  <si>
    <t>https://www.blm.gov/office/california-desert-district-office</t>
  </si>
  <si>
    <t>Ventura, Calaveras, Marin, Santa Cruz, Amador, Mariposa, Nevada, Solano, Santa Barbara, Sutter, Mendocino, El Dorado, Merced, Yuba, Glenn, San Joaquin, Sacramento, Alpine, San Benito, Madera, Fresno, Tuolumne, San Mateo, Placer, Monterey, Contra Costa, Kern, San Francisco, Yolo, Stanislaus, Mono, Colusa, Tulare, Inyo, San Luis Obispo, Santa Clara, Kings, Lake, Alameda</t>
  </si>
  <si>
    <t>Sierra Nevada Foothills, Southern California Mountains and Valleys, Northern California Coast Ranges, Southern California Coast, Central California Coast, Northern California Interior Coast Ranges, Central Valley Coast Ranges, Northern California Coast, Mono, Great Valley, Mojave Desert, Sierra Nevada</t>
  </si>
  <si>
    <t>https://www.blm.gov/office/central-california-district-office</t>
  </si>
  <si>
    <t>BLM Central Coast Field Office</t>
  </si>
  <si>
    <t>Santa Cruz, San Francisco, Santa Clara, Monterey, Merced, Stanislaus, Fresno, San Benito, San Mateo, Contra Costa, Alameda</t>
  </si>
  <si>
    <t>https://www.blm.gov/office/central-coast-field-office</t>
  </si>
  <si>
    <t>BLM Eagle Lake Field Office</t>
  </si>
  <si>
    <t>Plumas, Lassen, Sierra, Nevada</t>
  </si>
  <si>
    <t>Northwestern Basin and Range, Modoc Plateau, Sierra Nevada, Southern Cascades</t>
  </si>
  <si>
    <t>https://www.blm.gov/office/eagle-lake-field-office</t>
  </si>
  <si>
    <t>BLM El Centro Field Office</t>
  </si>
  <si>
    <t>Imperial, San Diego</t>
  </si>
  <si>
    <t>Colorado Desert, Southern California Mountains and Valleys, Sonoran Desert</t>
  </si>
  <si>
    <t>https://www.blm.gov/office/el-centro-field-office</t>
  </si>
  <si>
    <t>BLM Mother Lode Field Office</t>
  </si>
  <si>
    <t>Merced, Nevada, Calaveras, San Joaquin, Sutter, Stanislaus, Amador, El Dorado, Placer, Sacramento, Yuba, Tuolumne, Mariposa, Alpine</t>
  </si>
  <si>
    <t>Sierra Nevada, Sierra Nevada Foothills, Great Valley</t>
  </si>
  <si>
    <t>https://www.blm.gov/office/mother-lode-field-office</t>
  </si>
  <si>
    <t>BLM Needles Field Office</t>
  </si>
  <si>
    <t>Mojave Desert, Sonoran Desert</t>
  </si>
  <si>
    <t>https://www.blm.gov/office/needles-field-office</t>
  </si>
  <si>
    <t>Modoc, Del Norte, Shasta, Butte, Plumas, Lassen, Siskiyou, Mendocino, Trinity, Tehama, Humboldt, Sierra, Nevada</t>
  </si>
  <si>
    <t>Northern California Interior Coast Ranges, Great Valley, Northwestern Basin and Range, Modoc Plateau, Sierra Nevada, Sierra Nevada Foothills, Klamath Mountains, Northern California Coast Ranges, Southern Cascades, Northern California Coast</t>
  </si>
  <si>
    <t>https://www.blm.gov/office/northern-california-district-office</t>
  </si>
  <si>
    <t>BLM Palm Springs-South Coast Field Office</t>
  </si>
  <si>
    <t>San Bernardino, Riverside, Orange, Los Angeles, San Diego</t>
  </si>
  <si>
    <t>Colorado Desert, Southern California Mountains and Valleys, Sonoran Desert, Mojave Desert, Southern California Coast</t>
  </si>
  <si>
    <t>https://www.blm.gov/office/palm-springs-south-coast-field-office</t>
  </si>
  <si>
    <t>BLM Redding Field Office</t>
  </si>
  <si>
    <t>Trinity County Collaborative Group</t>
  </si>
  <si>
    <t>Shasta, Tehama, Trinity, Siskiyou, Butte</t>
  </si>
  <si>
    <t>Northern California Interior Coast Ranges, Sierra Nevada Foothills, Southern Cascades, Sierra Nevada, Great Valley, Northern California Coast Ranges, Klamath Mountains</t>
  </si>
  <si>
    <t>https://www.blm.gov/office/redding-field-office</t>
  </si>
  <si>
    <t>BLM Ridgecrest Field Office</t>
  </si>
  <si>
    <t>San Bernardino, Los Angeles, Inyo, Kern</t>
  </si>
  <si>
    <t>Southeastern Great Basin, Mojave Desert</t>
  </si>
  <si>
    <t>https://www.blm.gov/office/ridgecrest-field-office</t>
  </si>
  <si>
    <t>BLM Ukiah Field Office</t>
  </si>
  <si>
    <t>Colusa, Glenn, Lake, Napa, Marin, Mendocino, Solano, Sonoma, Yolo</t>
  </si>
  <si>
    <t>Great Valley, Northern California Interior Coast Ranges, Northern California Coast Ranges, Northern California Coast</t>
  </si>
  <si>
    <t>https://www.blm.gov/office/ukiah-field-office</t>
  </si>
  <si>
    <t>Blue Diamond Growers</t>
  </si>
  <si>
    <t>https://www.bluediamond.com/</t>
  </si>
  <si>
    <t>Blue Forest Conservation</t>
  </si>
  <si>
    <t>Funding, Planning</t>
  </si>
  <si>
    <t>Finance, Biodiversity, Landscape Protection</t>
  </si>
  <si>
    <t>https://www.blueforest.org/</t>
  </si>
  <si>
    <t>Blue Lake Rancheria</t>
  </si>
  <si>
    <t>https://bluelakerancheria-nsn.gov/</t>
  </si>
  <si>
    <t>Blue Ribbon Committee for the Rehabilitation of Clear Lake</t>
  </si>
  <si>
    <t>Water Quality, Water, Biodiversity</t>
  </si>
  <si>
    <t>https://resources.ca.gov/Initiatives/Blue-Ribbon-Committee-for-the-Rehabilitation-of-Clear-Lake</t>
  </si>
  <si>
    <t>Assembly Bill 707</t>
  </si>
  <si>
    <t>Bodega Bay Public Utilities District</t>
  </si>
  <si>
    <t>https://www.bodegabaypud.com/</t>
  </si>
  <si>
    <t>Bodega Land Trust</t>
  </si>
  <si>
    <t>Acquisition, Habitat Enhancement, Education</t>
  </si>
  <si>
    <t>Biodiversity, Cultural Protection and Conservation, Grazing, Forests, Riparian Habitats, Landscape Protection, Access to Nature</t>
  </si>
  <si>
    <t>http://www.bodegalandtrust.org/</t>
  </si>
  <si>
    <t>Bodega Marine Laboratory</t>
  </si>
  <si>
    <t>San Luis Obispo, San Francisco, Santa Barbara, San Diego, Santa Clara, Los Angeles, Orange, Humboldt, Sonoma, Del Norte, Solano, Monterey, Mendocino, Marin, San Mateo, Ventura, Napa, Contra Costa, Santa Cruz</t>
  </si>
  <si>
    <t>Southern California Coast, Northern California Coast, Central California Coast</t>
  </si>
  <si>
    <t>Education, Research</t>
  </si>
  <si>
    <t>Oceans &amp; Coasts, Biodiversity</t>
  </si>
  <si>
    <t>https://caes.ucdavis.edu/research/centers/bml</t>
  </si>
  <si>
    <t>Biodiversity, Access to Nature, Landscape Protection</t>
  </si>
  <si>
    <t>https://bodiehills.org/</t>
  </si>
  <si>
    <t>Bolinas Community Public Utility District</t>
  </si>
  <si>
    <t>BCPUD</t>
  </si>
  <si>
    <t>https://bcpud.org/</t>
  </si>
  <si>
    <t>Bolsa Chica Conservancy</t>
  </si>
  <si>
    <t>Education, Habitat Enhancement</t>
  </si>
  <si>
    <t>Access to Nature, Protected Areas--Management, Biodiversity, Wetlands</t>
  </si>
  <si>
    <t>https://bolsachica.org/</t>
  </si>
  <si>
    <t>SEW</t>
  </si>
  <si>
    <t>Bolsa Chica Land Trust</t>
  </si>
  <si>
    <t>Green Vision Coalition, California Council of Land Trusts</t>
  </si>
  <si>
    <t>http://bclandtrust.org/</t>
  </si>
  <si>
    <t>Bon Appetit Management Company</t>
  </si>
  <si>
    <t>BAMCo</t>
  </si>
  <si>
    <t>https://www.bamco.com/</t>
  </si>
  <si>
    <t>Boron Community Services District</t>
  </si>
  <si>
    <t>Water Quality, Water Use Efficiency, Water, Water Infrastructure, Water Quantity, Water Use, Wastewater, Energy, Energy Infrastructure</t>
  </si>
  <si>
    <t>https://boroncsd.com/</t>
  </si>
  <si>
    <t>Borrego Water District</t>
  </si>
  <si>
    <t>http://www.borregowd.org/</t>
  </si>
  <si>
    <t>Breathe California Sacramento Region</t>
  </si>
  <si>
    <t>Air &amp; Climate, Climate Change</t>
  </si>
  <si>
    <t>https://sacbreathe.org/</t>
  </si>
  <si>
    <t>Bren School of Environmental Science and Management</t>
  </si>
  <si>
    <t>University of California Santa Barbara</t>
  </si>
  <si>
    <t>https://bren.ucsb.edu/</t>
  </si>
  <si>
    <t>Bridgeport Indian Colony</t>
  </si>
  <si>
    <t>http://www.bridgeportindiancolony.com/</t>
  </si>
  <si>
    <t>Brooktrails Township Community Services District</t>
  </si>
  <si>
    <t>BTCSD</t>
  </si>
  <si>
    <t>Water Quality, Water Use Efficiency, Water, Water Infrastructure, Water Quantity, Water Use, Wastewater, Wildfire, Access to Nature</t>
  </si>
  <si>
    <t>https://www.btcsd.org/</t>
  </si>
  <si>
    <t>Browns Valley Irrigation District</t>
  </si>
  <si>
    <t>BVID</t>
  </si>
  <si>
    <t>Association of California Water Agencies, Northern California Water Association</t>
  </si>
  <si>
    <t>https://www.bvid.org/</t>
  </si>
  <si>
    <t>Buena Vista Rancheria Tribe</t>
  </si>
  <si>
    <t>Buena Vista Rancheria of Me-Wuk Indians</t>
  </si>
  <si>
    <t>https://www.buenavistatribe.com/</t>
  </si>
  <si>
    <t>Buena Vista Water Storage District</t>
  </si>
  <si>
    <t>BVWSD</t>
  </si>
  <si>
    <t>Water Quality, Water Use Efficiency, Water, Water Infrastructure, Water Quantity, Water Use, Groundwater Recharge and Overdraft, Groundwater Contamination, Irrigation</t>
  </si>
  <si>
    <t>https://www.bvh2o.com/</t>
  </si>
  <si>
    <t>BIA</t>
  </si>
  <si>
    <t>https://biasc.org/</t>
  </si>
  <si>
    <t>Bull Valley Agricultural Center</t>
  </si>
  <si>
    <t>http://www.bullvalleyagriculturalcenter.org/</t>
  </si>
  <si>
    <t>Burroughs Family Farms</t>
  </si>
  <si>
    <t>Agricultural Sector, Inputs, Biodiversity, Groundwater Recharge and Overdraft, Grazing, Energy</t>
  </si>
  <si>
    <t>https://www.burroughsfamilyfarms.com/</t>
  </si>
  <si>
    <t>PAS, DOR</t>
  </si>
  <si>
    <t>Burrowing Owl Preservation Society</t>
  </si>
  <si>
    <t>BOPS</t>
  </si>
  <si>
    <t>Advocacy, Education</t>
  </si>
  <si>
    <t>Grasslands, Species Threatened with Extinction, Urbanization, Biodiversity</t>
  </si>
  <si>
    <t>https://burrowingowls.org/</t>
  </si>
  <si>
    <t>burrowing owl</t>
  </si>
  <si>
    <t>Butte County</t>
  </si>
  <si>
    <t>Butte County Association of Governments, Vina Groundwater Sustainability Agency, Wyandotte Creek Groundwater Sustainability Agency</t>
  </si>
  <si>
    <t>Great Valley, Sierra Nevada Foothills, Southern Cascades, Sierra Nevada</t>
  </si>
  <si>
    <t>https://www.buttecounty.net/</t>
  </si>
  <si>
    <t>Butte County Association of Governments</t>
  </si>
  <si>
    <t>Great Valley, Sierra Nevada, Southern Cascades</t>
  </si>
  <si>
    <t>Transport Infrastructure</t>
  </si>
  <si>
    <t>http://www.bcag.org/</t>
  </si>
  <si>
    <t>Butte County Fire Safe Council</t>
  </si>
  <si>
    <t>Fire Adapted Communities Learning Network, California Fire Safe Council</t>
  </si>
  <si>
    <t>Disasters, Wildfire, Safety, Forest Management Practices</t>
  </si>
  <si>
    <t>https://buttefiresafe.net/</t>
  </si>
  <si>
    <t>Butte County Resource Conservation District</t>
  </si>
  <si>
    <t>Butte RCD</t>
  </si>
  <si>
    <t>https://www.bcrcd.org/</t>
  </si>
  <si>
    <t>Butte County Rice Growers Association</t>
  </si>
  <si>
    <t>BUCRA</t>
  </si>
  <si>
    <t>https://bucra.com/</t>
  </si>
  <si>
    <t>RIC</t>
  </si>
  <si>
    <t>Butte Environmental Council</t>
  </si>
  <si>
    <t>Biodiversity, Energy, Waste Recycling/Reusing</t>
  </si>
  <si>
    <t>https://www.becnet.org/</t>
  </si>
  <si>
    <t>Butte Water District</t>
  </si>
  <si>
    <t>BWD</t>
  </si>
  <si>
    <t>Association of California Water Agencies, Joint Water Districts Board</t>
  </si>
  <si>
    <t>https://buttewaterdistrict.org/</t>
  </si>
  <si>
    <t>Byron-Bethany Irrigation District</t>
  </si>
  <si>
    <t>BBID</t>
  </si>
  <si>
    <t>San Luis &amp; Delta-Mendota Water Authority, Association of California Water Agencies, Power and Water Resources Pooling Authority, East County Water Management Association</t>
  </si>
  <si>
    <t>San Joaquin, Alameda, Contra Costa</t>
  </si>
  <si>
    <t>https://bbid.org/</t>
  </si>
  <si>
    <t>Cabazon Band of Mission Indians</t>
  </si>
  <si>
    <t>Tribal Alliance of Sovereign Indian Nations</t>
  </si>
  <si>
    <t>https://cabazontribe.com/</t>
  </si>
  <si>
    <t>Cabazon Water District</t>
  </si>
  <si>
    <t>San Gorgonio Pass Groundwater Sustainability Agency</t>
  </si>
  <si>
    <t>http://www.cabazonwater.org/</t>
  </si>
  <si>
    <t>Cache Creek Conservancy</t>
  </si>
  <si>
    <t>Great Valley, Northern California Interior Coast Ranges</t>
  </si>
  <si>
    <t>https://cachecreekconservancy.org/</t>
  </si>
  <si>
    <t>VRI</t>
  </si>
  <si>
    <t>Cache Creek Watershed Forum</t>
  </si>
  <si>
    <t>CCWF</t>
  </si>
  <si>
    <t>https://lakelive.info/ccwf/</t>
  </si>
  <si>
    <t>Cachil Dehe Band of Wintun Indians</t>
  </si>
  <si>
    <t>Colusa Indian Community, Colusa Rancheria</t>
  </si>
  <si>
    <t>http://www.colusa-nsn.gov/</t>
  </si>
  <si>
    <t>Cachuma Conservation Release Board</t>
  </si>
  <si>
    <t>CCRB</t>
  </si>
  <si>
    <t>Water Rights, Water Quantity, Water, Water Use</t>
  </si>
  <si>
    <t>https://www.ccrb-board.org/</t>
  </si>
  <si>
    <t>Cachuma Operation and Maintenance Board</t>
  </si>
  <si>
    <t>COMB</t>
  </si>
  <si>
    <t>Water, Water Quantity, Water Infrastructure</t>
  </si>
  <si>
    <t>https://www.cachuma-board.org/</t>
  </si>
  <si>
    <t>Cachuma Resource Conservation District</t>
  </si>
  <si>
    <t>Cachuma RCD</t>
  </si>
  <si>
    <t>https://www.rcdsantabarbara.org/</t>
  </si>
  <si>
    <t>Cahto Tribe</t>
  </si>
  <si>
    <t>Laytonville Rancheria</t>
  </si>
  <si>
    <t>http://www.cahto.org/</t>
  </si>
  <si>
    <t>Cahuilla Band of Indians</t>
  </si>
  <si>
    <t>https://www.cahuilla.net/</t>
  </si>
  <si>
    <t>Calaveras County</t>
  </si>
  <si>
    <t>https://calaverasgov.us/</t>
  </si>
  <si>
    <t>Calaveras County Resource Conservation District</t>
  </si>
  <si>
    <t>Calaveras RCD</t>
  </si>
  <si>
    <t>http://www.calaverasrcd.org/</t>
  </si>
  <si>
    <t>Calaveras County Water District</t>
  </si>
  <si>
    <t>CCWD</t>
  </si>
  <si>
    <t>Energy Infrastructure, Water, Energy, Energy Production, Water Quality, Water Use Efficiency, Water Infrastructure, Water Quantity, Water Use, Wastewater</t>
  </si>
  <si>
    <t>https://ccwd.org/</t>
  </si>
  <si>
    <t>Calaveras Healthy Impact Product Solutions</t>
  </si>
  <si>
    <t>Calaveras, Amador</t>
  </si>
  <si>
    <t>Forests, Biodiversity, Wildfire</t>
  </si>
  <si>
    <t>http://www.calaveraschips.org/</t>
  </si>
  <si>
    <t>Calaveras Public Utility District</t>
  </si>
  <si>
    <t>CPUD</t>
  </si>
  <si>
    <t>Association of California Water Agencies, Calaveras-Amador-Mokelumne River Authority</t>
  </si>
  <si>
    <t>https://www.cpud.org/</t>
  </si>
  <si>
    <t>Calaveras-Amador-Mokelumne River Authority</t>
  </si>
  <si>
    <t>CAMRA</t>
  </si>
  <si>
    <t>Planning, Coordinating</t>
  </si>
  <si>
    <t>CalaverasGROWN</t>
  </si>
  <si>
    <t>https://www.calaverasgrown.org/</t>
  </si>
  <si>
    <t>CALFED Bay-Delta Authority</t>
  </si>
  <si>
    <t>CALFED</t>
  </si>
  <si>
    <t>Lower Yuba River Fisheries Technical Working Group</t>
  </si>
  <si>
    <t>https://www.everycrsreport.com/reports/RL31975.html</t>
  </si>
  <si>
    <t>CalFish</t>
  </si>
  <si>
    <t>https://www.calfish.org/</t>
  </si>
  <si>
    <t>steelhead, coho salmon, Chinook salmon</t>
  </si>
  <si>
    <t>California Academy of Sciences</t>
  </si>
  <si>
    <t>California Biodiversity Network, TOGETHER Bay Area</t>
  </si>
  <si>
    <t>https://www.calacademy.org/</t>
  </si>
  <si>
    <t>California Agricultural Leadership Foundation</t>
  </si>
  <si>
    <t>https://www.agleaders.org/</t>
  </si>
  <si>
    <t>California Agriculture and Food Enterprise</t>
  </si>
  <si>
    <t>University of California Riverside</t>
  </si>
  <si>
    <t>https://cafe.ucr.edu/</t>
  </si>
  <si>
    <t>California Air Resources Board</t>
  </si>
  <si>
    <t>CARB</t>
  </si>
  <si>
    <t>California Environmental Protection Agency</t>
  </si>
  <si>
    <t>West Coast Regional Carbon Sequestration Partnership</t>
  </si>
  <si>
    <t>Air &amp; Climate</t>
  </si>
  <si>
    <t>https://ww2.arb.ca.gov/</t>
  </si>
  <si>
    <t>California Alfalfa and Forage Association</t>
  </si>
  <si>
    <t>CAFA</t>
  </si>
  <si>
    <t>Agricultural Productivity, Agricultural Sector, Agricultural Prices</t>
  </si>
  <si>
    <t>https://www.calhay.org/</t>
  </si>
  <si>
    <t>IRH</t>
  </si>
  <si>
    <t>California Apartment Association Greater Inland Empire</t>
  </si>
  <si>
    <t>Physical Infrastructure</t>
  </si>
  <si>
    <t>https://caanet.org/local/greater-inland-empire/</t>
  </si>
  <si>
    <t>California Association of Pest Control Advisers</t>
  </si>
  <si>
    <t>CAPCA</t>
  </si>
  <si>
    <t>Management, Coordinating, Education</t>
  </si>
  <si>
    <t>Pesticides, Diseases and Pests</t>
  </si>
  <si>
    <t>https://capca.com/</t>
  </si>
  <si>
    <t>CARCD</t>
  </si>
  <si>
    <t>California Biodiversity Council, Central Valley Joint Venture, Monarch Joint Venture, California Forest Management Task Force, California Pollinator Coalition</t>
  </si>
  <si>
    <t>https://carcd.org/</t>
  </si>
  <si>
    <t>California Association of Winegrape Growers</t>
  </si>
  <si>
    <t>CAWG</t>
  </si>
  <si>
    <t>https://www.cawg.org/</t>
  </si>
  <si>
    <t>California Biodiversity Center</t>
  </si>
  <si>
    <t>CBC</t>
  </si>
  <si>
    <t>UCB Department of Integrative Biology</t>
  </si>
  <si>
    <t>https://ib.berkeley.edu/centers/about.php</t>
  </si>
  <si>
    <t>California Biodiversity Collaborative</t>
  </si>
  <si>
    <t>http://biodiversity.ca.gov/</t>
  </si>
  <si>
    <t>Executive Order N-82-20</t>
  </si>
  <si>
    <t>California Biodiversity Council</t>
  </si>
  <si>
    <t>CBN</t>
  </si>
  <si>
    <t>Policy, Research, Planning</t>
  </si>
  <si>
    <t>Landscape Protection, Biodiversity</t>
  </si>
  <si>
    <t>https://cabiodiversitynetwork.org/</t>
  </si>
  <si>
    <t>California Board of Forestry and Fire Protection</t>
  </si>
  <si>
    <t>California Department of Forestry and Fire Protection</t>
  </si>
  <si>
    <t>Regulating, Policy</t>
  </si>
  <si>
    <t>Forest Management Practices, Disaster Preparedness, Disasters - Human and Social Impact, Disaster Prevention, Disasters - Environmental Impact, Wildfire, Disasters, Forests</t>
  </si>
  <si>
    <t>https://bof.fire.ca.gov/about/</t>
  </si>
  <si>
    <t>California Boating and Waterways Commission</t>
  </si>
  <si>
    <t>Water</t>
  </si>
  <si>
    <t>http://dbw.parks.ca.gov/?page_id=28835</t>
  </si>
  <si>
    <t>California Botanic Garden</t>
  </si>
  <si>
    <t>https://www.calbg.org/</t>
  </si>
  <si>
    <t>California Business, Consumer Services, and Housing Agency</t>
  </si>
  <si>
    <t>California Strategic Growth Council</t>
  </si>
  <si>
    <t>https://www.bcsh.ca.gov/</t>
  </si>
  <si>
    <t>California Canning Peach Association</t>
  </si>
  <si>
    <t>CCPA, Cal Peach</t>
  </si>
  <si>
    <t>San Joaquin, Kings, Merced, Stanislaus, Fresno, Madera, Butte, Sutter, Yuba, Tulare</t>
  </si>
  <si>
    <t>http://www.calpeach.com/</t>
  </si>
  <si>
    <t>California Cattle Council</t>
  </si>
  <si>
    <t>Agricultural Sector, Livestock Management, Grazing</t>
  </si>
  <si>
    <t>https://calcattlecouncil.org/</t>
  </si>
  <si>
    <t>California Cattlemen’s Association</t>
  </si>
  <si>
    <t>CCA</t>
  </si>
  <si>
    <t>Agricultural Production, Advocacy</t>
  </si>
  <si>
    <t>Livestock Feed, Grazing, Livestock Management</t>
  </si>
  <si>
    <t>https://calcattlemen.org/</t>
  </si>
  <si>
    <t>PAS, AGS</t>
  </si>
  <si>
    <t>California CattleWomen</t>
  </si>
  <si>
    <t>Food Production, Grazing, Women Farmers</t>
  </si>
  <si>
    <t>https://cattlewomen.org/</t>
  </si>
  <si>
    <t>California Certified Organic Farmers</t>
  </si>
  <si>
    <t>CCOF</t>
  </si>
  <si>
    <t>Agricultural Sector, Food Production, Inputs, Land &amp; Soil, Grazing, Food Production</t>
  </si>
  <si>
    <t>https://www.ccof.org/</t>
  </si>
  <si>
    <t>California Chaparral Institute</t>
  </si>
  <si>
    <t>Biodiversity, Wildfire</t>
  </si>
  <si>
    <t>https://www.californiachaparral.org/</t>
  </si>
  <si>
    <t>MCH, MCP, CSC, CRC</t>
  </si>
  <si>
    <t>California Citrus Mutual</t>
  </si>
  <si>
    <t>https://www.cacitrusmutual.com/</t>
  </si>
  <si>
    <t>California Climate and Agriculture Network</t>
  </si>
  <si>
    <t>CalCAN</t>
  </si>
  <si>
    <t>Cropping Systems, Climate Change, Equality</t>
  </si>
  <si>
    <t>https://calclimateag.org/</t>
  </si>
  <si>
    <t>California Coastal Commission</t>
  </si>
  <si>
    <t>Oceans &amp; Coasts</t>
  </si>
  <si>
    <t>https://www.coastal.ca.gov/</t>
  </si>
  <si>
    <t>California Conservation Corps</t>
  </si>
  <si>
    <t>California Biodiversity Council, Tahoe Fire &amp; Fuels Team, California Forest Management Task Force</t>
  </si>
  <si>
    <t>https://ccc.ca.gov/</t>
  </si>
  <si>
    <t>California Conservation Genomics Project</t>
  </si>
  <si>
    <t>University of California Los Angeles</t>
  </si>
  <si>
    <t>https://sites.lifesci.ucla.edu/eeb-CCGP/</t>
  </si>
  <si>
    <t>California Cooperative Oceanic Fisheries Investigations</t>
  </si>
  <si>
    <t>CalCOFI</t>
  </si>
  <si>
    <t>Ventura, Del Norte, Mendocino, San Mateo, San Francisco, Sonoma, Marin, Santa Cruz, Los Angeles, San Luis Obispo, Humboldt, San Diego, Monterey, Santa Barbara</t>
  </si>
  <si>
    <t>Northern California Coast, Central California Coast, Southern California Coast</t>
  </si>
  <si>
    <t>Management, Research</t>
  </si>
  <si>
    <t>Biodiversity, Fishing &amp; Overfishing, Fisheries, Water Quality, Oceans &amp; Coasts</t>
  </si>
  <si>
    <t>https://calcofi.org/</t>
  </si>
  <si>
    <t>Protected Areas, Biodiversity</t>
  </si>
  <si>
    <t>https://www.calandtrusts.org/</t>
  </si>
  <si>
    <t>California Cultural Resources Preservation Alliance</t>
  </si>
  <si>
    <t>California Council of Land Trusts, Green Vision Coalition</t>
  </si>
  <si>
    <t>http://www.ccrpa.com/</t>
  </si>
  <si>
    <t>California Deer Association</t>
  </si>
  <si>
    <t>Habitat Enhancement, Management, Education</t>
  </si>
  <si>
    <t>https://caldeer.org/</t>
  </si>
  <si>
    <t>deer</t>
  </si>
  <si>
    <t>California Department of Boating and Waterways</t>
  </si>
  <si>
    <t>http://www.dbw.ca.gov/</t>
  </si>
  <si>
    <t>California Department of Community Services and Development</t>
  </si>
  <si>
    <t>California Health and Human Services Agency</t>
  </si>
  <si>
    <t>https://www.csd.ca.gov/</t>
  </si>
  <si>
    <t>California Department of Conservation</t>
  </si>
  <si>
    <t>DOC</t>
  </si>
  <si>
    <t>California Biodiversity Council, Tulare Basin Wildlife Partners</t>
  </si>
  <si>
    <t>https://www.conservation.ca.gov/</t>
  </si>
  <si>
    <t>California Department of Fish and Wildlife</t>
  </si>
  <si>
    <t>CDFW, California Department of Fish and Game</t>
  </si>
  <si>
    <t>California Biodiversity Council, California Biodiversity Network, San Francisco Bay Joint Venture, Central Valley Joint Venture, Yolo Bypass Working Group, Cosumnes River Preserve Partnership, CalFish, California Fish Passage Forum, Central Valley Salmon Habitat Partnership, Yuba Salmon Partnership Initiative, Lower Yuba River Management Team, Wildlife Corridor Conservation Authority, Lower Yuba River Fisheries Technical Working Group, Sierra Meadows Partnership, California Forest Management Task Force, Tulare Basin Wildlife Partners, Kings River Fisheries Management Program, California Cooperative Oceanic Fisheries Investigations</t>
  </si>
  <si>
    <t>https://www.wildlife.ca.gov/</t>
  </si>
  <si>
    <t>California Department of Food and Agriculture</t>
  </si>
  <si>
    <t>CDFA</t>
  </si>
  <si>
    <t>California Biodiversity Council, California Strategic Growth Council, National Association of State Departments of Agriculture, Invasive Species Council of California, California Pollinator Coalition</t>
  </si>
  <si>
    <t>Agricultural Sector, Land &amp; Soil</t>
  </si>
  <si>
    <t>https://www.cdfa.ca.gov/</t>
  </si>
  <si>
    <t>CAL FIRE</t>
  </si>
  <si>
    <t>California Biodiversity Council, Santa Cruz Mountains Stewardship Network, Tahoe-Central Sierra Initiative, California Forest Management Task Force, Tahoe Fire &amp; Fuels Team, Western Klamath Restoration Partnership, California Forest Management Task Force</t>
  </si>
  <si>
    <t>Forests, Natural Disasters, Wildfire</t>
  </si>
  <si>
    <t>https://www.fire.ca.gov/</t>
  </si>
  <si>
    <t>fire</t>
  </si>
  <si>
    <t>California Department of General Services</t>
  </si>
  <si>
    <t>https://www.dgs.ca.gov/</t>
  </si>
  <si>
    <t>California Department of Housing and Community Development</t>
  </si>
  <si>
    <t>HCD</t>
  </si>
  <si>
    <t>https://www.hcd.ca.gov/</t>
  </si>
  <si>
    <t>California Department of Parks and Recreation</t>
  </si>
  <si>
    <t>California Biodiversity Council, California Biodiversity Network, Santa Cruz Mountains Stewardship Network, Lake Tahoe West Restoration Partnership, Wildlife Corridor Conservation Authority, Tulare Basin Wildlife Partners</t>
  </si>
  <si>
    <t>Protected Areas, Access to Nature</t>
  </si>
  <si>
    <t>https://www.parks.ca.gov/</t>
  </si>
  <si>
    <t>California Department of Pesticide Regulation</t>
  </si>
  <si>
    <t>Pesticides</t>
  </si>
  <si>
    <t>https://www.cdpr.ca.gov/</t>
  </si>
  <si>
    <t>California Department of Public Health</t>
  </si>
  <si>
    <t>Public Health</t>
  </si>
  <si>
    <t>https://www.cdph.ca.gov/</t>
  </si>
  <si>
    <t>California Department of Resources Recycling and Recovery</t>
  </si>
  <si>
    <t>Wastes &amp; Pollution</t>
  </si>
  <si>
    <t>https://www.calrecycle.ca.gov/</t>
  </si>
  <si>
    <t>California Department of Toxic Substances Control</t>
  </si>
  <si>
    <t>https://dtsc.ca.gov/</t>
  </si>
  <si>
    <t>California Department of Water Resources</t>
  </si>
  <si>
    <t>DWR</t>
  </si>
  <si>
    <t>California Biodiversity Council, San Francisco Bay Joint Venture, Central Valley Joint Venture, Capital Region Climate Readiness Collaborative, Yolo Bypass Working Group, Cosumnes River Preserve Partnership, CalFish, California Fish Passage Forum, Central Valley Salmon Habitat Partnership, Lower Yuba River Management Team, Sites Project Authority, Lower Yuba River Fisheries Technical Working Group, Sierra Meadows Partnership, Tulare Basin Wildlife Partners</t>
  </si>
  <si>
    <t>https://water.ca.gov/</t>
  </si>
  <si>
    <t>California Desert Coalition</t>
  </si>
  <si>
    <t>Land Use, Biodiversity, Habitats</t>
  </si>
  <si>
    <t>https://www.cadesertcoalition.org/</t>
  </si>
  <si>
    <t>California Energy Commission</t>
  </si>
  <si>
    <t>CEC</t>
  </si>
  <si>
    <t>California Biodiversity Council, West Coast Regional Carbon Sequestration Partnership</t>
  </si>
  <si>
    <t>Energy</t>
  </si>
  <si>
    <t>https://www.energy.ca.gov/</t>
  </si>
  <si>
    <t>CalEPA</t>
  </si>
  <si>
    <t>California Biodiversity Council, San Francisco Estuary Partnership, California Strategic Growth Council, Invasive Species Council of California, California Forest Management Task Force, West Coast Regional Carbon Sequestration Partnership</t>
  </si>
  <si>
    <t>https://calepa.ca.gov/</t>
  </si>
  <si>
    <t>California Farm Bureau Federation</t>
  </si>
  <si>
    <t>CFBF</t>
  </si>
  <si>
    <t>Non-profit, Commercial</t>
  </si>
  <si>
    <t>https://www.cfbf.com/</t>
  </si>
  <si>
    <t>California Farmland Trust</t>
  </si>
  <si>
    <t>Land Trust Alliance, California Council of Land Trusts</t>
  </si>
  <si>
    <t>Acquisition, Education</t>
  </si>
  <si>
    <t>http://cafarmtrust.org/</t>
  </si>
  <si>
    <t>California FarmLink</t>
  </si>
  <si>
    <t>https://www.californiafarmlink.org/</t>
  </si>
  <si>
    <t>California Fire Safe Council</t>
  </si>
  <si>
    <t>U.S. Forest Service, California Department of Conservation, California Department of Forestry and Fire Protection, U.S. Bureau of Land Management, California Office of Emergency Services, Fire Adapted Communities Learning Network</t>
  </si>
  <si>
    <t>Disasters, Wildfire, Safety</t>
  </si>
  <si>
    <t>https://cafiresafecouncil.org/</t>
  </si>
  <si>
    <t>California Fire Science Consortium</t>
  </si>
  <si>
    <t>Fire Adapted Communities Learning Network</t>
  </si>
  <si>
    <t>Disasters, Wildfire, Forest Management Practices</t>
  </si>
  <si>
    <t>http://www.cafiresci.org/</t>
  </si>
  <si>
    <t>California Fish and Game Commission</t>
  </si>
  <si>
    <t>https://fgc.ca.gov/</t>
  </si>
  <si>
    <t>California Fish Passage Forum</t>
  </si>
  <si>
    <t>National Marine Fisheries Service, U.S. Fish and Wildlife Service, California Department of Fish and Wildlife, Caltrans, California Department of Water Resources, Pacific States Marine Fisheries Commission, U.S. Forest Service, Trout Unlimited</t>
  </si>
  <si>
    <t>Habitat Enhancement, Planning</t>
  </si>
  <si>
    <t>Biodiversity, Fisheries, Water</t>
  </si>
  <si>
    <t>https://www.cafishpassageforum.org/</t>
  </si>
  <si>
    <t>coho salmon, Chinook salmon, steelhead</t>
  </si>
  <si>
    <t>FMTF</t>
  </si>
  <si>
    <t>Forest Ecology, Forests, Carbon Sequestration, Forest Management Practices, Climate Change, Wildfire</t>
  </si>
  <si>
    <t>https://fmtf.fire.ca.gov/</t>
  </si>
  <si>
    <t>California Forestry Association</t>
  </si>
  <si>
    <t>CFA, Cal Forests</t>
  </si>
  <si>
    <t>Forests</t>
  </si>
  <si>
    <t>https://calforests.org/</t>
  </si>
  <si>
    <t>California Grazing Land Coalition</t>
  </si>
  <si>
    <t>Grazing</t>
  </si>
  <si>
    <t>https://carcd.org/our-work/project/grazling-lands-coalition/</t>
  </si>
  <si>
    <t>Invasive Species Council of California</t>
  </si>
  <si>
    <t>https://www.chhs.ca.gov/</t>
  </si>
  <si>
    <t>California High-Speed Rail Authority</t>
  </si>
  <si>
    <t>HSR, HSRA</t>
  </si>
  <si>
    <t>California State Transportation Agency</t>
  </si>
  <si>
    <t>Physical Infrastructure, Transport Infrastructure</t>
  </si>
  <si>
    <t>https://hsr.ca.gov/</t>
  </si>
  <si>
    <t>California Independent System Operator</t>
  </si>
  <si>
    <t>ISO</t>
  </si>
  <si>
    <t>Climate Change, Renewable Energy, Energy Infrastructure, Energy, Greenhouse Gas Emissions</t>
  </si>
  <si>
    <t>http://www.caiso.com/Pages/default.aspx</t>
  </si>
  <si>
    <t>California Institute of Environmental Studies</t>
  </si>
  <si>
    <t>CIES</t>
  </si>
  <si>
    <t>Del Norte, Humboldt, Mendocino, Sonoma, Marin, San Francisco, San Mateo, Monterey, Santa Cruz, San Luis Obispo, Ventura, Santa Barbara, Los Angeles, Orange, San Diego</t>
  </si>
  <si>
    <t>Biodiversity, Oceans &amp; Coasts</t>
  </si>
  <si>
    <t>https://ciesresearch.org/</t>
  </si>
  <si>
    <t>California Institute of Food and Agricultural Research</t>
  </si>
  <si>
    <t>CIFAR</t>
  </si>
  <si>
    <t>Water Use Efficiency, Energy Efficiency, Energy Conservation</t>
  </si>
  <si>
    <t>https://cifar.ucdavis.edu/</t>
  </si>
  <si>
    <t>California Invasive Plant Council</t>
  </si>
  <si>
    <t>TOGETHER Bay Area, California Oaks Coalition</t>
  </si>
  <si>
    <t>Invasive Species</t>
  </si>
  <si>
    <t>https://www.cal-ipc.org/</t>
  </si>
  <si>
    <t>California Labor and Workforce Development Agency</t>
  </si>
  <si>
    <t>LWDA</t>
  </si>
  <si>
    <t>Policy, Regulating, Funding</t>
  </si>
  <si>
    <t>Labor</t>
  </si>
  <si>
    <t>https://www.labor.ca.gov/</t>
  </si>
  <si>
    <t>California Landscape Conservation Partnership</t>
  </si>
  <si>
    <t>https://californialcc.org/</t>
  </si>
  <si>
    <t>California Landscape Stewardship Network</t>
  </si>
  <si>
    <t>California Biodiversity Network, Network For Landscape Conservation</t>
  </si>
  <si>
    <t>https://calandscapestewardshipnetwork.org/</t>
  </si>
  <si>
    <t>California Native American Heritage Commission</t>
  </si>
  <si>
    <t>Indigenous Technology and Knowledge, Sociocultural Systems</t>
  </si>
  <si>
    <t>http://nahc.ca.gov/</t>
  </si>
  <si>
    <t>California Native Grasslands Association</t>
  </si>
  <si>
    <t>CNGA</t>
  </si>
  <si>
    <t>Research, Advocacy, Education, Management</t>
  </si>
  <si>
    <t>Grasslands, Biodiversity</t>
  </si>
  <si>
    <t>https://www.cnga.org/</t>
  </si>
  <si>
    <t>PGS</t>
  </si>
  <si>
    <t>California Native Plant Society</t>
  </si>
  <si>
    <t>CNPS</t>
  </si>
  <si>
    <t>California Oaks Coalition, Watersheds Coalition of Ventura County, Alliance for Housing and Climate Solutions</t>
  </si>
  <si>
    <t>Landscape Protection, Species Threatened with Extinction, Invasive Species, Species Diversity, Biodiversity, Species Introduction, Protection of Threatened &amp; Rare Ecosystems</t>
  </si>
  <si>
    <t>www.cnps.org</t>
  </si>
  <si>
    <t>plants</t>
  </si>
  <si>
    <t>California Biodiversity Council, California Biodiversity Network, San Francisco Bay Joint Venture, Central Valley Joint Venture, San Francisco Estuary Partnership, California Strategic Growth Council, Central Valley Salmon Habitat Partnership, Invasive Species Council of California, California Forest Management Task Force, Tahoe Science Advisory Council, Trinity Management Council</t>
  </si>
  <si>
    <t>http://resources.ca.gov/</t>
  </si>
  <si>
    <t>California Oak Mortailty Task Force</t>
  </si>
  <si>
    <t>Biodiversity, Forest Management Practices, Forests, Diseases and Pests, Forest Ecology</t>
  </si>
  <si>
    <t>https://www.suddenoakdeath.org/</t>
  </si>
  <si>
    <t>oaks</t>
  </si>
  <si>
    <t>VOW, BOW, COW, MHW</t>
  </si>
  <si>
    <t>California Oaks</t>
  </si>
  <si>
    <t>California Oaks Coalition, Sierra Nevada Alliance</t>
  </si>
  <si>
    <t>http://californiaoaks.org/</t>
  </si>
  <si>
    <t>https://californiaoaks.org/coalition/</t>
  </si>
  <si>
    <t>California Ocean Protection Council</t>
  </si>
  <si>
    <t>Southern California Coastal Water Research Project</t>
  </si>
  <si>
    <t>http://www.opc.ca.gov/</t>
  </si>
  <si>
    <t>California Off-Highway Motor Vehicle Recreation Commission</t>
  </si>
  <si>
    <t>http://ohv.parks.ca.gov/?page_id=21853</t>
  </si>
  <si>
    <t>California Office of Emergency Services</t>
  </si>
  <si>
    <t>Invasive Species Council of California, California Forest Management Task Force</t>
  </si>
  <si>
    <t>Natural Disasters</t>
  </si>
  <si>
    <t>https://www.caloes.ca.gov/</t>
  </si>
  <si>
    <t>California Office of Environmental Health Hazard Assessment</t>
  </si>
  <si>
    <t>https://oehha.ca.gov/</t>
  </si>
  <si>
    <t>California Open Lands</t>
  </si>
  <si>
    <t>Land Trust Alliance</t>
  </si>
  <si>
    <t>http://www.californiaopenlands.org/</t>
  </si>
  <si>
    <t>California Organic Processors Advisory Committee</t>
  </si>
  <si>
    <t>Agricultural Sector, Inputs</t>
  </si>
  <si>
    <t>https://www.cdfa.ca.gov/is/organicprogram/copac.html</t>
  </si>
  <si>
    <t>California Partners in Flight</t>
  </si>
  <si>
    <t>http://www.prbo.org/calpif/about.html</t>
  </si>
  <si>
    <t>California Partnership for the San Joaquin Valley</t>
  </si>
  <si>
    <t>SJV Partnership</t>
  </si>
  <si>
    <t>San Joaquin, Kern, Tulare, Fresno, Kings, Madera, Merced, Stanislaus</t>
  </si>
  <si>
    <t>Water Quality, Energy, Water Storage, Access to Technology, Educational Resources, Public Health, Water Availability, Air &amp; Climate, Housing</t>
  </si>
  <si>
    <t>http://www.sjvpartnership.org/</t>
  </si>
  <si>
    <t>Habitat Enhancement, Education, Research</t>
  </si>
  <si>
    <t>Biodiversity, Species Diversity, Pollination, Species Threatened with Extinction, Ecosystem Services</t>
  </si>
  <si>
    <t>https://www.pollinator.org/california-pollinator-coalition</t>
  </si>
  <si>
    <t>insects</t>
  </si>
  <si>
    <t>California Polytechnic State University</t>
  </si>
  <si>
    <t>Cal Poly</t>
  </si>
  <si>
    <t>Central Coast Climate Collaborative, West Coast Regional Carbon Sequestration Partnership</t>
  </si>
  <si>
    <t>Educational Resources, Formal Education - Tertiary, Technology</t>
  </si>
  <si>
    <t>https://www.calpoly.edu/</t>
  </si>
  <si>
    <t>California Public Utilities Commission</t>
  </si>
  <si>
    <t>PUC</t>
  </si>
  <si>
    <t>Energy, Physical Infrastructure, Water</t>
  </si>
  <si>
    <t>https://www.cpuc.ca.gov/</t>
  </si>
  <si>
    <t>California Rangeland Conservation Coalition</t>
  </si>
  <si>
    <t>CRCC</t>
  </si>
  <si>
    <t>Biodiversity, Grasslands, Livestock Management, Grazing</t>
  </si>
  <si>
    <t>https://carangeland.org/</t>
  </si>
  <si>
    <t>California Rangeland Trust</t>
  </si>
  <si>
    <t>California Oaks Coalition, California Council of Land Trusts, San Benito Working Landscapes Group, Sierra Cascade Land Trust Council</t>
  </si>
  <si>
    <t>https://www.rangelandtrust.org/</t>
  </si>
  <si>
    <t>California ReLeaf</t>
  </si>
  <si>
    <t>From Lot to Spot, California Department of Forestry and Fire Protection</t>
  </si>
  <si>
    <t>Forests, Access to Nature, Physical Infrastructure</t>
  </si>
  <si>
    <t>https://californiareleaf.org/</t>
  </si>
  <si>
    <t>California Rice Commission</t>
  </si>
  <si>
    <t>Yolo, Butte, Sacramento, Yuba, Colusa, Glenn, Placer, Sutter</t>
  </si>
  <si>
    <t>Biodiversity, Food Production, Agricultural Productivity, Agricultural Exports, Water</t>
  </si>
  <si>
    <t>https://calrice.org/</t>
  </si>
  <si>
    <t>California Ricelands Waterbird Foundation</t>
  </si>
  <si>
    <t>Food Production, Biodiversity</t>
  </si>
  <si>
    <t>https://calricewaterbirds.org/</t>
  </si>
  <si>
    <t>waterbirds</t>
  </si>
  <si>
    <t>California Salmon and Steelhead Coalition</t>
  </si>
  <si>
    <t>Research, Management, Habitat Enhancement, Policy</t>
  </si>
  <si>
    <t>Water Quality, Water Quantity, Fisheries, Biodiversity</t>
  </si>
  <si>
    <t>https://www.casalmonandsteelhead.org/</t>
  </si>
  <si>
    <t>salmonids</t>
  </si>
  <si>
    <t>California Sportfishing Protection Alliance</t>
  </si>
  <si>
    <t>Central Valley Salmon Habitat Partnership, Yuba Salmon Partnership Initiative</t>
  </si>
  <si>
    <t>Fisheries</t>
  </si>
  <si>
    <t>https://calsport.org/news/</t>
  </si>
  <si>
    <t>California State Association of Counties</t>
  </si>
  <si>
    <t>CSAC</t>
  </si>
  <si>
    <t>California Biodiversity Council, California Forest Management Task Force</t>
  </si>
  <si>
    <t>http://www.csac.counties.org/</t>
  </si>
  <si>
    <t>California State Beekeepers Association</t>
  </si>
  <si>
    <t>CSBA</t>
  </si>
  <si>
    <t>Advocacy, Research</t>
  </si>
  <si>
    <t>Pollination, Agricultural Productivity, Ecosystem Services</t>
  </si>
  <si>
    <t>https://www.californiastatebeekeepers.com/</t>
  </si>
  <si>
    <t>bees</t>
  </si>
  <si>
    <t>California State Board of Food and Agriculture</t>
  </si>
  <si>
    <t>Food Availability, Agricultural Employment, Food Policies, Agricultural Production Costs, Food Safety, Crop Yield, Food Production, Food Security, Cropping Systems, Grazing, Agricultural Prices, Agricultural Value Added, Livestock Management, Agricultural Productivity, Agricultural Sector, Agricultural Education, Agricultural Imports, Agrobiodiversity, Agricultural Exports, Animal Production</t>
  </si>
  <si>
    <t>https://www.cdfa.ca.gov/State_Board/</t>
  </si>
  <si>
    <t>California State Coastal Conservancy</t>
  </si>
  <si>
    <t>California Biodiversity Council, San Francisco Bay Joint Venture, CalFish, California Fish Passage Forum, Central Coast Climate Collaborative, Los Cerritos Wetlands Authority, Greater Los Angeles County Region Integrated Regional Water Management Group</t>
  </si>
  <si>
    <t>https://scc.ca.gov/</t>
  </si>
  <si>
    <t>California State Lands Commission</t>
  </si>
  <si>
    <t>California Biodiversity Council, Cosumnes River Preserve Partnership</t>
  </si>
  <si>
    <t>https://www.slc.ca.gov/</t>
  </si>
  <si>
    <t>California State Park and Recreation Commission</t>
  </si>
  <si>
    <t>Access to Nature, Biodiversity</t>
  </si>
  <si>
    <t>https://www.parks.ca.gov/?page_id=843</t>
  </si>
  <si>
    <t>California State Parks Foundation</t>
  </si>
  <si>
    <t>Wildlife Corridor Working Group</t>
  </si>
  <si>
    <t>Management, Funding</t>
  </si>
  <si>
    <t>Protected Areas, Biodiversity, Access to Nature</t>
  </si>
  <si>
    <t>https://www.calparks.org/</t>
  </si>
  <si>
    <t>CalSTA</t>
  </si>
  <si>
    <t>https://calsta.ca.gov/</t>
  </si>
  <si>
    <t>California State University - Bakersfield</t>
  </si>
  <si>
    <t>https://www.csub.edu/</t>
  </si>
  <si>
    <t>California State University - Channel Islands</t>
  </si>
  <si>
    <t>https://www.csuci.edu/</t>
  </si>
  <si>
    <t>California State University - Chico</t>
  </si>
  <si>
    <t>Chico State, CSU Chico</t>
  </si>
  <si>
    <t>https://www.csuchico.edu/</t>
  </si>
  <si>
    <t>California State University - Fresno</t>
  </si>
  <si>
    <t>Fresno State</t>
  </si>
  <si>
    <t>https://www.csufresno.edu/</t>
  </si>
  <si>
    <t>California State University - Los Angeles</t>
  </si>
  <si>
    <t>Cal State LA</t>
  </si>
  <si>
    <t>https://www.calstatela.edu/</t>
  </si>
  <si>
    <t>California State University - Sacramento</t>
  </si>
  <si>
    <t>Sacramento State University, CSU Sacramento</t>
  </si>
  <si>
    <t>https://www.csus.edu/</t>
  </si>
  <si>
    <t>California State University - Stanislaus</t>
  </si>
  <si>
    <t>CSU Stanislaus</t>
  </si>
  <si>
    <t>https://www.csustan.edu/</t>
  </si>
  <si>
    <t>California State Water Resources Control Board</t>
  </si>
  <si>
    <t>SWRCB</t>
  </si>
  <si>
    <t>California Biodiversity Council, California Stormwater Authority, Southern California Coastal Water Research Project, Tahoe Fire &amp; Fuels Team</t>
  </si>
  <si>
    <t>https://www.waterboards.ca.gov/</t>
  </si>
  <si>
    <t>California Stormwater Authority</t>
  </si>
  <si>
    <t>Wastewater, Floods</t>
  </si>
  <si>
    <t>https://californiastormwaterauthority.org/</t>
  </si>
  <si>
    <t>Governor's Office of Planning and Research</t>
  </si>
  <si>
    <t>Funding, Coordinating</t>
  </si>
  <si>
    <t>http://sgc.ca.gov/</t>
  </si>
  <si>
    <t>California Sustainable Winegrowing Alliance</t>
  </si>
  <si>
    <t>CSWA</t>
  </si>
  <si>
    <t>Certification, Education</t>
  </si>
  <si>
    <t>Waste Recycling/Reusing, Biodiversity, Water Quality, Energy Conservation, Air Quality, Soils--Quality</t>
  </si>
  <si>
    <t>https://www.sustainablewinegrowing.org/</t>
  </si>
  <si>
    <t>California Tahoe Conservancy</t>
  </si>
  <si>
    <t>California Biodiversity Council, Lake Tahoe West Restoration Partnership, Tahoe Fire &amp; Fuels Team, Sierra Meadows Partnership, Tahoe-Sierra Integrated Regional Water Management Partnership</t>
  </si>
  <si>
    <t>Acquisition, Management, Habitat Enhancement</t>
  </si>
  <si>
    <t>https://tahoe.ca.gov/</t>
  </si>
  <si>
    <t>California Transportation Commission</t>
  </si>
  <si>
    <t>CTC</t>
  </si>
  <si>
    <t>https://catc.ca.gov/</t>
  </si>
  <si>
    <t>California Tribal Business Alliance</t>
  </si>
  <si>
    <t>Institutions, Governance</t>
  </si>
  <si>
    <t>https://www.caltba.com/</t>
  </si>
  <si>
    <t>California Trout</t>
  </si>
  <si>
    <t>California Fish Passage Forum, Central Valley Salmon Habitat Partnership, Wildlife Corridor Working Group, Sierra Meadows Partnership, California Salmon and Steelhead Coalition, Matilija Coalition, Inyo-Mono Regional Water Management Group</t>
  </si>
  <si>
    <t>https://caltrout.org/</t>
  </si>
  <si>
    <t>California Urban Streams Partnership</t>
  </si>
  <si>
    <t>TOGETHER Bay Area, Sierra Nevada Alliance</t>
  </si>
  <si>
    <t>https://www.californiaurbanstreamspartnership.com/</t>
  </si>
  <si>
    <t>California Valley Miwok Tribe</t>
  </si>
  <si>
    <t>San Joaquin, Calaveras</t>
  </si>
  <si>
    <t>http://californiavalleymiwok.us/</t>
  </si>
  <si>
    <t>California Water Commission</t>
  </si>
  <si>
    <t>https://cwc.ca.gov/</t>
  </si>
  <si>
    <t>California Water Impact Network</t>
  </si>
  <si>
    <t>https://www.c-win.org/</t>
  </si>
  <si>
    <t>California Water Institute</t>
  </si>
  <si>
    <t>CWI</t>
  </si>
  <si>
    <t>Energy, Air &amp; Climate, Water</t>
  </si>
  <si>
    <t>http://www.californiawater.org/</t>
  </si>
  <si>
    <t>California Waterfowl Association</t>
  </si>
  <si>
    <t>Central Valley Joint Venture, Yolo Bypass Working Group, Wildlife Corridor Working Group, Tulare Basin Wildlife Partners</t>
  </si>
  <si>
    <t>Advocacy, Management, Acquisition, Education</t>
  </si>
  <si>
    <t>Biodiversity, Wetlands, Water</t>
  </si>
  <si>
    <t>https://www.calwaterfowl.org/</t>
  </si>
  <si>
    <t>California Watershed Network</t>
  </si>
  <si>
    <t>Sierra Nevada Alliance, Green Vision Coalition</t>
  </si>
  <si>
    <t>http://www.watershednetwork.org/</t>
  </si>
  <si>
    <t>California Wilderness Coalition</t>
  </si>
  <si>
    <t>California Oaks Coalition, Wildlife Corridor Working Group, Bodie Hills Conservation Partnership, Friends Grassroots Network</t>
  </si>
  <si>
    <t>https://www.calwild.org/</t>
  </si>
  <si>
    <t>California Wildlife Conservation Board</t>
  </si>
  <si>
    <t>WCB</t>
  </si>
  <si>
    <t>California Biodiversity Council, San Francisco Bay Joint Venture, Central Valley Joint Venture, Tulare Basin Wildlife Partners, Watersheds Coalition of Ventura County</t>
  </si>
  <si>
    <t>https://wcb.ca.gov/</t>
  </si>
  <si>
    <t>California Wildlife Foundation</t>
  </si>
  <si>
    <t>Acquisition, Management, Habitat Enhancement, Funding</t>
  </si>
  <si>
    <t>Forests, Land Fragmentation</t>
  </si>
  <si>
    <t>https://www.californiawildlifefoundation.org/</t>
  </si>
  <si>
    <t>Californian Cooperative Ecosystem Studies Unit</t>
  </si>
  <si>
    <t>CESU</t>
  </si>
  <si>
    <t>https://ucanr.edu/sites/CCESU/</t>
  </si>
  <si>
    <t>Calleguas Municipal Water District</t>
  </si>
  <si>
    <t>CMWD</t>
  </si>
  <si>
    <t>https://www.calleguas.com/</t>
  </si>
  <si>
    <t>Caltrans</t>
  </si>
  <si>
    <t>California Department of Transportation</t>
  </si>
  <si>
    <t>California Biodiversity Council, California Strategic Growth Council, CalFish, California Fish Passage Forum, California Forest Management Task Force</t>
  </si>
  <si>
    <t>https://dot.ca.gov/</t>
  </si>
  <si>
    <t>Caltrans Biology Offices of Biological Studies and Strategic Biological Planning, Advance Mitigation and Innovation</t>
  </si>
  <si>
    <t>Caltrans Division of Environmental Analysis</t>
  </si>
  <si>
    <t>Physical Infrastructure, Biodiversity</t>
  </si>
  <si>
    <t>https://dot.ca.gov/programs/environmental-analysis/caltrans-biology</t>
  </si>
  <si>
    <t>Caltrans District 1</t>
  </si>
  <si>
    <t>Del Norte, Mendocino, Humboldt, Lake</t>
  </si>
  <si>
    <t>Lake County Special Districts, Humboldt County Resource Conservation District, Mendocino Council of Governments, Humboldt Bay Harbor Recreation &amp; Conservation District, Lake County, Humboldt County Association of Governments, Lake County/City Area Planning Council, Del Norte Local Transportation Commission, Mendocino County, Hoopa Valley Tribe</t>
  </si>
  <si>
    <t>Management, Planning</t>
  </si>
  <si>
    <t>Physical Infrastructure, Transport Infrastructure, Travel/transit/commuting</t>
  </si>
  <si>
    <t>https://dot.ca.gov/caltrans-near-me/district-1</t>
  </si>
  <si>
    <t>Caltrans District 10</t>
  </si>
  <si>
    <t>Merced, San Joaquin, Tuolumne, Mariposa, Calaveras, Stanislaus, Amador, Alpine</t>
  </si>
  <si>
    <t>https://dot.ca.gov/caltrans-near-me/district-10</t>
  </si>
  <si>
    <t>Caltrans District 11</t>
  </si>
  <si>
    <t>San Diego, Imperial</t>
  </si>
  <si>
    <t>Imperial County, San Diego Association of Governments, San Diego County, North County Transit District, City of San Diego, Imperial County Transportation Commission</t>
  </si>
  <si>
    <t>https://dot.ca.gov/caltrans-near-me/district-11</t>
  </si>
  <si>
    <t>Caltrans District 12</t>
  </si>
  <si>
    <t>City of Aliso Viejo, Orange County Transportation Authority, The Toll Roads of Orange County</t>
  </si>
  <si>
    <t>https://dot.ca.gov/caltrans-near-me/district-12</t>
  </si>
  <si>
    <t>Caltrans District 2</t>
  </si>
  <si>
    <t>Modoc, Plumas, Shasta, Siskiyou, Lassen, Trinity</t>
  </si>
  <si>
    <t>Shasta Regional Transportation Agency, Lassen County, Shasta-Trinity National Forest, Modoc County Transportation Commission, Modoc County, Lassen County Transportation Commission, Siskiyou County, Plumas County Transportation Commission, Shasta County, Plumas County</t>
  </si>
  <si>
    <t>https://dot.ca.gov/caltrans-near-me/district-2</t>
  </si>
  <si>
    <t>Caltrans District 3</t>
  </si>
  <si>
    <t>Sacramento, Sierra, Butte, Yolo, Nevada, Colusa, Yuba, Placer, El Dorado, Sutter, Glenn</t>
  </si>
  <si>
    <t>Colusa County, Yuba County, Sutter County, Placer County, Yolo County, Sacramento County, Butte County, Glenn County, El Dorado County</t>
  </si>
  <si>
    <t>https://dot.ca.gov/caltrans-near-me/district-3</t>
  </si>
  <si>
    <t>Caltrans District 4</t>
  </si>
  <si>
    <t>Sonoma, Santa Clara, Solano, San Mateo, Contra Costa, Marin, San Francisco, Napa, Alameda</t>
  </si>
  <si>
    <t>San Francisco County Transportation Authority, Sonoma County Transportation Authority, San Mateo County Transportation Authority, Contra Costa Transportation Authority, Transportation Authority of Marin, Santa Clara Valley Transportation Authority, Napa Valley Transportation Authority, Alameda County Transportation Commission, Solano Transportation Authority</t>
  </si>
  <si>
    <t>https://dot.ca.gov/caltrans-near-me/district-4</t>
  </si>
  <si>
    <t>Caltrans District 5</t>
  </si>
  <si>
    <t>Santa Barbara, San Luis Obispo, Monterey, Santa Cruz, San Benito</t>
  </si>
  <si>
    <t>San Benito Council of Governments, Association of Monterey Bay Area Governments, Transportation Agency for Monterey County, San Luis Obispo Council of Governments, Santa Cruz County Regional Transportation Commission, Santa Barbara County Association of Governments</t>
  </si>
  <si>
    <t>https://dot.ca.gov/caltrans-near-me/district-5</t>
  </si>
  <si>
    <t>Caltrans District 6</t>
  </si>
  <si>
    <t>Madera, Tulare, Fresno, Kings, Kern</t>
  </si>
  <si>
    <t>Kings County Association of Governments, Kern Council of Governments, Madera County Transportation Commission, Fresno Council of Governments, Tulare County Association of Governments</t>
  </si>
  <si>
    <t>https://dot.ca.gov/caltrans-near-me/district-6</t>
  </si>
  <si>
    <t>Caltrans District 7</t>
  </si>
  <si>
    <t>Ventura, Los Angeles</t>
  </si>
  <si>
    <t>Los Angeles Department of Transportation, Los Angeles County Metropolitan Transportation Authority, Ventura County Transportation Commission</t>
  </si>
  <si>
    <t>https://dot.ca.gov/caltrans-near-me/district-7</t>
  </si>
  <si>
    <t>Caltrans District 8</t>
  </si>
  <si>
    <t>San Bernardino, San Diego, Riverside, Orange</t>
  </si>
  <si>
    <t>Orange County Transportation Authority, San Bernardino Transportation Authority, Southern California Association of Governments, San Diego Association of Governments, Riverside County Transportation Commission</t>
  </si>
  <si>
    <t>https://dot.ca.gov/caltrans-near-me/district-8</t>
  </si>
  <si>
    <t>Caltrans District 9</t>
  </si>
  <si>
    <t>Inyo, Kern, Mono</t>
  </si>
  <si>
    <t>Kern Council of Governments, Mono Local Transportation Commission, Inyo County Local Transportation Commission</t>
  </si>
  <si>
    <t>https://dot.ca.gov/caltrans-near-me/district-9</t>
  </si>
  <si>
    <t>https://dot.ca.gov/programs/environmental-analysis</t>
  </si>
  <si>
    <t>Campbell Foundation</t>
  </si>
  <si>
    <t>San Mateo, El Dorado, Nevada, Placer, Santa Clara, Shasta, Humboldt, Yolo, Colusa, Solano, Siskiyou, Butte, Sacramento, Mendocino, Lake, Del Norte, Marin, Tehama, Plumas, Amador, Napa, Contra Costa, Glenn, Sonoma, San Francisco, Yuba, Sutter, Trinity</t>
  </si>
  <si>
    <t>Northern California Coast, Northern California Coast Ranges, Great Valley, Southern Cascades, Sierra Nevada, Klamath Mountains, Northern California Interior Coast Ranges, Sierra Nevada Foothills</t>
  </si>
  <si>
    <t>Oceans &amp; Coasts, Biodiversity, Water Quality, Landscape Protection</t>
  </si>
  <si>
    <t>https://www.campbellfoundation.org/</t>
  </si>
  <si>
    <t>Campo Kumeyaay Nation</t>
  </si>
  <si>
    <t>Campo Band of Kumeyaay Indians</t>
  </si>
  <si>
    <t>http://www.campo-nsn.gov/</t>
  </si>
  <si>
    <t>Campos Brothers Farms</t>
  </si>
  <si>
    <t>http://camposbrothers.com/index.php</t>
  </si>
  <si>
    <t>Camrosa Water District</t>
  </si>
  <si>
    <t>https://www.camrosa.com/</t>
  </si>
  <si>
    <t>Canopy</t>
  </si>
  <si>
    <t>Forests, Access to Nature</t>
  </si>
  <si>
    <t>https://canopy.org/</t>
  </si>
  <si>
    <t>Canyon Land Conservation Fund</t>
  </si>
  <si>
    <t>https://www.canyonland.org/</t>
  </si>
  <si>
    <t>Yolo, Yuba, Sutter, Sacramento, El Dorado, Placer</t>
  </si>
  <si>
    <t>https://climatereadiness.info/</t>
  </si>
  <si>
    <t>Capital SouthEast Connector Joint Powers Authority</t>
  </si>
  <si>
    <t>Connector JPA</t>
  </si>
  <si>
    <t>South Sacramento Conservation Agency</t>
  </si>
  <si>
    <t>https://www.connectorjpa.net/</t>
  </si>
  <si>
    <t>Carbon Cycle Institute</t>
  </si>
  <si>
    <t>CCI</t>
  </si>
  <si>
    <t>Marin Carbon Project</t>
  </si>
  <si>
    <t>Fibershed</t>
  </si>
  <si>
    <t>Planning, Education</t>
  </si>
  <si>
    <t>Greenhouse Gas Emissions, Climate Change, Greenhouse Gas Mitigation, Carbon Sequestration, Agricultural Sector</t>
  </si>
  <si>
    <t>https://www.carboncycle.org/</t>
  </si>
  <si>
    <t>Carlsbad Metropolitan Water District</t>
  </si>
  <si>
    <t>Carlsbad MWD</t>
  </si>
  <si>
    <t>San Diego County Water Authority</t>
  </si>
  <si>
    <t>https://www.carlsbadca.gov/departments/utilities/water/water-districts</t>
  </si>
  <si>
    <t>Carman Ranch</t>
  </si>
  <si>
    <t>Agricultural Sector, Grazing</t>
  </si>
  <si>
    <t>https://www.carmanranch.com/</t>
  </si>
  <si>
    <t>Carmel Partners</t>
  </si>
  <si>
    <t>Carmichael Water District</t>
  </si>
  <si>
    <t>Association of California Water Agencies, Sacramento Groundwater Authority, Regional Water Authority</t>
  </si>
  <si>
    <t>https://carmichaelwd.org/</t>
  </si>
  <si>
    <t>Carpinteria Groundwater Sustainability Agency</t>
  </si>
  <si>
    <t>Santa Barbara, Ventura</t>
  </si>
  <si>
    <t>https://carpgsa.org/</t>
  </si>
  <si>
    <t>Carpinteria Valley Water District</t>
  </si>
  <si>
    <t>CVWD</t>
  </si>
  <si>
    <t>Association of California Water Agencies, Central Coast Water Authority, Carpinteria Groundwater Sustainability Agency, Cachuma Operation and Maintenance Board, Santa Barbara County IRWM Cooperating Partners</t>
  </si>
  <si>
    <t>https://cvwd.net/</t>
  </si>
  <si>
    <t>Carrizo Plain Conservancy</t>
  </si>
  <si>
    <t>Protected Areas--Management, Biodiversity, Protection of Threatened &amp; Rare Ecosystems, Species Threatened with Extinction, Land Fragmentation, Landscape Protection, Protected Areas</t>
  </si>
  <si>
    <t>https://carrizoplainconservancy.org/</t>
  </si>
  <si>
    <t>Casitas Municipal Water District</t>
  </si>
  <si>
    <t>Association of California Water Agencies, State Water Contractors, Upper Ventura River Groundwater Agency</t>
  </si>
  <si>
    <t>https://www.casitaswater.org/</t>
  </si>
  <si>
    <t>Castac Basin Groundwater Sustainability Agency</t>
  </si>
  <si>
    <t>Castac Basin GSA</t>
  </si>
  <si>
    <t>https://www.castacgsa.org/</t>
  </si>
  <si>
    <t>Castroville Community Services District</t>
  </si>
  <si>
    <t>CCSD</t>
  </si>
  <si>
    <t>http://www.castrovillecsd.org/</t>
  </si>
  <si>
    <t>Catalina Island Conservancy</t>
  </si>
  <si>
    <t>Management, Education</t>
  </si>
  <si>
    <t>https://www.catalinaconservancy.org/</t>
  </si>
  <si>
    <t>Cavity Conservation Initiative</t>
  </si>
  <si>
    <t>Cawelo Water District</t>
  </si>
  <si>
    <t>Association of California Water Agencies, Kern Groundwater Authority</t>
  </si>
  <si>
    <t>https://www.cawelowd.org/</t>
  </si>
  <si>
    <t>Cayucos Land Conservancy</t>
  </si>
  <si>
    <t>https://www.cayucoslandconservancy.org/</t>
  </si>
  <si>
    <t>cbec eco engineering</t>
  </si>
  <si>
    <t>https://www.cbecoeng.com/</t>
  </si>
  <si>
    <t>CDFW Biogeographic Data Branch</t>
  </si>
  <si>
    <t>CDFW Data and Technology Division</t>
  </si>
  <si>
    <t>Technology, Biodiversity</t>
  </si>
  <si>
    <t>https://wildlife.ca.gov/Explore/Organization/BDB</t>
  </si>
  <si>
    <t>CDFW Conservation and Analysis Unit</t>
  </si>
  <si>
    <t>https://wildlife.ca.gov/Data/Analysis</t>
  </si>
  <si>
    <t>CDFW Ecosystem Conservation Division</t>
  </si>
  <si>
    <t>CDFW Fisheries Branch</t>
  </si>
  <si>
    <t>CDFW Wildlife and Fisheries Division</t>
  </si>
  <si>
    <t>https://wildlife.ca.gov/Explore/Organization/FB</t>
  </si>
  <si>
    <t>CDFW Habitat Conservation Planning Branch</t>
  </si>
  <si>
    <t>https://wildlife.ca.gov/Explore/Organization/HCPB</t>
  </si>
  <si>
    <t>CDFW Marine Policy Unit</t>
  </si>
  <si>
    <t>Oceans &amp; Coasts, Biodiversity, Fisheries</t>
  </si>
  <si>
    <t>CDFW Region 1</t>
  </si>
  <si>
    <t>Del Norte, Humboldt, Lassen, Mendocino, Modoc, Shasta, Siskiyou, Tehama, Trinity</t>
  </si>
  <si>
    <t>https://wildlife.ca.gov/Regions/1</t>
  </si>
  <si>
    <t>CDFW Region 2</t>
  </si>
  <si>
    <t>Alpine, Amador, Butte, Calaveras, Colusa, El Dorado, Glenn, Lake, Nevada, Placer, Plumas, Sacramento, San Joaquin, Sierra, Sutter, Yolo, Yuba</t>
  </si>
  <si>
    <t>https://wildlife.ca.gov/Regions/2</t>
  </si>
  <si>
    <t>CDFW Region 3</t>
  </si>
  <si>
    <t>Alameda, Contra Costa, Marin, Napa, Sacramento, San Mateo, Santa Clara, Santa Cruz, San Francisco, San Joaquin, Solano, Sonoma, Yolo</t>
  </si>
  <si>
    <t>https://wildlife.ca.gov/Regions/3</t>
  </si>
  <si>
    <t>CDFW Region 4</t>
  </si>
  <si>
    <t>Fresno, Kern, Kings, Madera, Mariposa, Merced, Monterey, San Benito, San Luis Obispo, Stanislaus, Tulare, Tuolumne</t>
  </si>
  <si>
    <t>https://wildlife.ca.gov/Regions/4</t>
  </si>
  <si>
    <t>CDFW Region 5</t>
  </si>
  <si>
    <t>Los Angeles, Orange, San Diego, Santa Barbara, Ventura</t>
  </si>
  <si>
    <t>https://wildlife.ca.gov/Regions/5</t>
  </si>
  <si>
    <t>CDFW Region 6</t>
  </si>
  <si>
    <t>Imperial, Inyo, Mono, Riverside, San Bernardino</t>
  </si>
  <si>
    <t>https://wildlife.ca.gov/Regions/6</t>
  </si>
  <si>
    <t>CDFW Region 7</t>
  </si>
  <si>
    <t>https://wildlife.ca.gov/Regions/Marine</t>
  </si>
  <si>
    <t>CDFW Water Branch</t>
  </si>
  <si>
    <t>https://wildlife.ca.gov/Explore/Organization/WB</t>
  </si>
  <si>
    <t>CDFW Watershed Restoration Grants Branch</t>
  </si>
  <si>
    <t>https://wildlife.ca.gov/Explore/Organization/WRGB</t>
  </si>
  <si>
    <t>CDFW Wildlife Branch</t>
  </si>
  <si>
    <t>https://wildlife.ca.gov/Explore/Organization/WLB</t>
  </si>
  <si>
    <t>Cedarville Rancheria</t>
  </si>
  <si>
    <t>https://www.citlink.net/~cedranch/Cedarville_Rancheria/Welcome.html</t>
  </si>
  <si>
    <t>Center for Biological Diversity</t>
  </si>
  <si>
    <t>CBD</t>
  </si>
  <si>
    <t>California Oaks Coalition, Wildlife Corridor Working Group, Bodie Hills Conservation Partnership</t>
  </si>
  <si>
    <t>https://www.biologicaldiversity.org/</t>
  </si>
  <si>
    <t>Center for Integrative Biological Collections</t>
  </si>
  <si>
    <t>https://cibc.ucr.edu/collections</t>
  </si>
  <si>
    <t>Center for Land-Based Learning</t>
  </si>
  <si>
    <t>CLBL</t>
  </si>
  <si>
    <t>Agricultural Education, Food Production, Educational Resources</t>
  </si>
  <si>
    <t>https://landbasedlearning.org/</t>
  </si>
  <si>
    <t>Center for Large Landscape Conservation</t>
  </si>
  <si>
    <t>Network For Landscape Conservation</t>
  </si>
  <si>
    <t>Biodiversity, Land Fragmentation</t>
  </si>
  <si>
    <t>https://largelandscapes.org/</t>
  </si>
  <si>
    <t>Center for Natural Lands Management</t>
  </si>
  <si>
    <t>California Council of Land Trusts, Tulare Basin Wildlife Partners</t>
  </si>
  <si>
    <t>https://cnlm.org/</t>
  </si>
  <si>
    <t>Center for Regenerative Agriculture and Resilient Systems</t>
  </si>
  <si>
    <t>CRA</t>
  </si>
  <si>
    <t>Cropping Systems, Greenhouse Gas Emissions, Climate Change, Water Use, Livestock Management</t>
  </si>
  <si>
    <t>https://www.csuchico.edu/regenerativeagriculture/</t>
  </si>
  <si>
    <t>Center for Regional Change</t>
  </si>
  <si>
    <t>CRC</t>
  </si>
  <si>
    <t>https://regionalchange.ucdavis.edu/</t>
  </si>
  <si>
    <t>Centerville Community Services District</t>
  </si>
  <si>
    <t>Sierra Nevada Foothills, Northern California Interior Coast Ranges</t>
  </si>
  <si>
    <t>https://centervillecsd.org/</t>
  </si>
  <si>
    <t>Central Basin Municipal Water District</t>
  </si>
  <si>
    <t>Association of California Water Agencies, Greater Los Angeles County Region Integrated Regional Water Management Group</t>
  </si>
  <si>
    <t>https://www.centralbasin.org/</t>
  </si>
  <si>
    <t>Central California Almond Growers Association</t>
  </si>
  <si>
    <t>CCAGA</t>
  </si>
  <si>
    <t>https://ccaga.com/</t>
  </si>
  <si>
    <t>Central California Irrigation District</t>
  </si>
  <si>
    <t>CCID</t>
  </si>
  <si>
    <t>San Luis &amp; Delta-Mendota Water Authority, Association of California Water Agencies, San Joaquin River Exchange Contractors Water Authority</t>
  </si>
  <si>
    <t>Fresno, Madera, Merced, Stanislaus</t>
  </si>
  <si>
    <t>https://ccidwater.org/</t>
  </si>
  <si>
    <t>Central Coast Alliance United for a Sustainable Economy</t>
  </si>
  <si>
    <t>CAUSE</t>
  </si>
  <si>
    <t>Friends of the Ventura River</t>
  </si>
  <si>
    <t>Housing, Migrant Labor, Labor, Wastes &amp; Pollution, Human Rights, Migration</t>
  </si>
  <si>
    <t>https://causenow.org/</t>
  </si>
  <si>
    <t>Central Coast Clean Cities Coalition</t>
  </si>
  <si>
    <t>Climate Change, Energy, Transport Infrastructure</t>
  </si>
  <si>
    <t>https://www.c-5.org/</t>
  </si>
  <si>
    <t>Santa Cruz, San Luis Obispo, Monterey, Ventura, San Benito, Santa Barbara</t>
  </si>
  <si>
    <t>https://www.centralcoastclimate.org/</t>
  </si>
  <si>
    <t>Central Coast Rangeland Coalition</t>
  </si>
  <si>
    <t>CCRC</t>
  </si>
  <si>
    <t>San Benito Working Landscapes Group</t>
  </si>
  <si>
    <t>Alameda, Monterey, Contra Costa, San Luis Obispo</t>
  </si>
  <si>
    <t>Policy, Research, Education, Advocacy, Agricultural Production</t>
  </si>
  <si>
    <t>Livestock Management, Water Quality, Grasslands, Soils--Quality, Riparian Habitats, Grazing, Biodiversity</t>
  </si>
  <si>
    <t>https://ucanr.edu/sites/CCRC/</t>
  </si>
  <si>
    <t>Central Coast Regional Water Quality Control Board</t>
  </si>
  <si>
    <t>Santa Barbara, Monterey, Santa Clara, Santa Cruz, San Luis Obispo, San Benito</t>
  </si>
  <si>
    <t>Southern California Mountains and Valleys, Southern California Coast, Central Valley Coast Ranges, Central California Coast</t>
  </si>
  <si>
    <t>Water Quality</t>
  </si>
  <si>
    <t>https://www.waterboards.ca.gov/centralcoast/</t>
  </si>
  <si>
    <t>Central Coast Salmon Enhancement</t>
  </si>
  <si>
    <t>Research, Education, Habitat Enhancement</t>
  </si>
  <si>
    <t>Fisheries, Biodiversity</t>
  </si>
  <si>
    <t>https://www.centralcoastsalmon.com/</t>
  </si>
  <si>
    <t>Central Coast Water Authority</t>
  </si>
  <si>
    <t>CCWA</t>
  </si>
  <si>
    <t>Southern California Mountains and Valleys, Southern California Coast, Central California Coast</t>
  </si>
  <si>
    <t>Policy, Planning</t>
  </si>
  <si>
    <t>https://www.ccwa.com/board-members</t>
  </si>
  <si>
    <t>Central Coast Wetlands Group</t>
  </si>
  <si>
    <t>Planning, Habitat Enhancement</t>
  </si>
  <si>
    <t>Wetlands, Climate Change, Water, Water Quality, Oceans &amp; Coasts</t>
  </si>
  <si>
    <t>https://www.mlml.calstate.edu/ccwg/</t>
  </si>
  <si>
    <t>Central Delta-Mendota Groundwater Sustainability Agency</t>
  </si>
  <si>
    <t>Fresno, Merced</t>
  </si>
  <si>
    <t>http://deltamendota.org/central-delta-mendota-gsa/</t>
  </si>
  <si>
    <t>Central San Joaquin Water Conservation District</t>
  </si>
  <si>
    <t>CSJWCD</t>
  </si>
  <si>
    <t>Association of California Water Agencies, Eastern San Joaquin Groundwater Authority, Northeastern San Joaquin County Groundwater Basin Authority</t>
  </si>
  <si>
    <t>Water Quality, Water Use Efficiency, Water, Water Infrastructure, Water Quantity, Water Use, Wastewater, Groundwater Recharge and Overdraft</t>
  </si>
  <si>
    <t>http://csjwcd.com/</t>
  </si>
  <si>
    <t>Central Valley Flood Protection Board</t>
  </si>
  <si>
    <t>Yolo Bypass Working Group</t>
  </si>
  <si>
    <t>Floods</t>
  </si>
  <si>
    <t>http://cvfpb.ca.gov/</t>
  </si>
  <si>
    <t>Central Valley Habitat Exchange</t>
  </si>
  <si>
    <t>Finance</t>
  </si>
  <si>
    <t>http://cvhe.org/</t>
  </si>
  <si>
    <t>Central Valley Joint Venture</t>
  </si>
  <si>
    <t>Biodiversity, Riparian Habitats</t>
  </si>
  <si>
    <t>https://www.centralvalleyjointventure.org/</t>
  </si>
  <si>
    <t>Central Valley Regional Water Quality Control Board</t>
  </si>
  <si>
    <t>Central Valley Water Board</t>
  </si>
  <si>
    <t>Sierra, Lake, Sutter, Kern, Kings, Mariposa, Merced, Plumas, Tehama, Madera, Shasta, Yolo, Butte, Fresno, Placer, Modoc, Stanislaus, Amador, Contra Costa, San Benito, Calaveras, Nevada, Napa, Colusa, Glenn, El Dorado, Solano, Lassen, Sacramento, Yuba, San Joaquin, Siskiyou, Tuolumne, Tulare</t>
  </si>
  <si>
    <t>Southern Cascades, Northern California Interior Coast Ranges, Great Valley, Modoc Plateau, Central Valley Coast Ranges, Sierra Nevada Foothills, Sierra Nevada, Northern California Coast Ranges</t>
  </si>
  <si>
    <t>https://www.waterboards.ca.gov/centralvalley/</t>
  </si>
  <si>
    <t>Central Valley Salmon Habitat Partnership</t>
  </si>
  <si>
    <t>https://caltrout.org/projects/central-valley-salmon-habitat-partnership</t>
  </si>
  <si>
    <t>Central Water District</t>
  </si>
  <si>
    <t>CWD</t>
  </si>
  <si>
    <t>Association of California Water Agencies, Santa Cruz Mid-County Groundwater Agency</t>
  </si>
  <si>
    <t>https://sites.google.com/view/centralwaterdistrict</t>
  </si>
  <si>
    <t>Channel Islands Beach Community Services District</t>
  </si>
  <si>
    <t>CIBCSD</t>
  </si>
  <si>
    <t>https://www.cibcsd.com/</t>
  </si>
  <si>
    <t>Chaparral Lands Conservancy</t>
  </si>
  <si>
    <t>Habitat Enhancement, Education, Acquisition, Research, Management</t>
  </si>
  <si>
    <t>Landscape Protection, Biodiversity, Ecosystem Management</t>
  </si>
  <si>
    <t>https://www.chaparralconservancy.org/</t>
  </si>
  <si>
    <t>CSC, CRP, MCH, MCP</t>
  </si>
  <si>
    <t>Chemehuevi Indian Tribe</t>
  </si>
  <si>
    <t>http://www.chemehuevi.net/</t>
  </si>
  <si>
    <t>Chicken Ranch Tribe of Me-Wuk Indians</t>
  </si>
  <si>
    <t>Chicken Ranch Rancheria</t>
  </si>
  <si>
    <t>https://chickenranchtribe.com/home</t>
  </si>
  <si>
    <t>Chile California Conservation Network</t>
  </si>
  <si>
    <t>CCCX</t>
  </si>
  <si>
    <t>Biodiversity, Protected Areas</t>
  </si>
  <si>
    <t>https://www.cccx.cl/</t>
  </si>
  <si>
    <t>Chino Basin Water Conservation District</t>
  </si>
  <si>
    <t>CBWCD</t>
  </si>
  <si>
    <t>Water Storage, Groundwater Recharge and Overdraft, Water Infrastructure</t>
  </si>
  <si>
    <t>https://www.cbwcd.org/</t>
  </si>
  <si>
    <t>Chowchilla Water District</t>
  </si>
  <si>
    <t>Friant Water Authority, Association of California Water Agencies</t>
  </si>
  <si>
    <t>Merced, Madera</t>
  </si>
  <si>
    <t>https://cwdwater.com/</t>
  </si>
  <si>
    <t>Circle Oaks County Water District</t>
  </si>
  <si>
    <t>COCWD</t>
  </si>
  <si>
    <t>https://www.cocwd.com/</t>
  </si>
  <si>
    <t>Citizen Watershed Monitors of Orange County</t>
  </si>
  <si>
    <t>Citizens for Los Angeles Wildlife</t>
  </si>
  <si>
    <t>CLAW</t>
  </si>
  <si>
    <t>Urbanization, Biodiversity</t>
  </si>
  <si>
    <t>http://www.clawonline.org/</t>
  </si>
  <si>
    <t>Citizens' Committee to Complete the Refuge</t>
  </si>
  <si>
    <t>http://www.bayrefuge.org/</t>
  </si>
  <si>
    <t>Citrus Heights Water District</t>
  </si>
  <si>
    <t>CHWD</t>
  </si>
  <si>
    <t>https://chwd.org/</t>
  </si>
  <si>
    <t>City and County of San Francisco</t>
  </si>
  <si>
    <t>Association of Bay Area Governments, Metropolitan Transportation Commission, San Joaquin Tributaries Authority</t>
  </si>
  <si>
    <t>https://sf.gov/</t>
  </si>
  <si>
    <t>City County Office of Metropolitan Water Planning</t>
  </si>
  <si>
    <t>City of Aliso Viejo</t>
  </si>
  <si>
    <t>Southern California Association of Governments</t>
  </si>
  <si>
    <t>https://avcity.org/</t>
  </si>
  <si>
    <t>City of Angels Camp</t>
  </si>
  <si>
    <t>Utica Water and Power Authority</t>
  </si>
  <si>
    <t>https://angelscamp.gov/</t>
  </si>
  <si>
    <t>City of Auburn</t>
  </si>
  <si>
    <t>Sacramento Area Council of Governments</t>
  </si>
  <si>
    <t>https://www.auburn.ca.gov/</t>
  </si>
  <si>
    <t>https://www.ci.azusa.ca.us/</t>
  </si>
  <si>
    <t>City of Bakersfield</t>
  </si>
  <si>
    <t>Kern River Groundwater Sustainability Agency</t>
  </si>
  <si>
    <t>https://www.bakersfieldcity.us/</t>
  </si>
  <si>
    <t>City of Banning</t>
  </si>
  <si>
    <t>http://www.banning.ca.us/</t>
  </si>
  <si>
    <t>City of Big Bear Lake</t>
  </si>
  <si>
    <t>https://www.citybigbearlake.com/</t>
  </si>
  <si>
    <t>City of Big Bear Lake Department of Water and Power</t>
  </si>
  <si>
    <t>BBLDWP</t>
  </si>
  <si>
    <t>https://www.bbldwp.com/</t>
  </si>
  <si>
    <t>City of Bishop</t>
  </si>
  <si>
    <t>https://www.cityofbishop.com/</t>
  </si>
  <si>
    <t>City of Brisbane</t>
  </si>
  <si>
    <t>https://www.brisbaneca.org/</t>
  </si>
  <si>
    <t>City of Burlingame</t>
  </si>
  <si>
    <t>https://www.burlingame.org/</t>
  </si>
  <si>
    <t>City of Carpinteria</t>
  </si>
  <si>
    <t>Carpinteria Groundwater Sustainability Agency, Santa Barbara County IRWM Cooperating Partners</t>
  </si>
  <si>
    <t>https://carpinteriaca.gov/</t>
  </si>
  <si>
    <t>City of Chico</t>
  </si>
  <si>
    <t>Vina Groundwater Sustainability Agency</t>
  </si>
  <si>
    <t>https://chico.ca.us/</t>
  </si>
  <si>
    <t>City of Citrus Heights</t>
  </si>
  <si>
    <t>Sacramento Metropolitan Air Quality Management District, Sacramento Transportation Authority</t>
  </si>
  <si>
    <t>https://www.citrusheights.net/</t>
  </si>
  <si>
    <t>City of Colfax</t>
  </si>
  <si>
    <t>Sacramento Area Council of Governments, Cosumnes American Bear Yuba Integrated Regional Water Management Group</t>
  </si>
  <si>
    <t>https://colfax-ca.gov/</t>
  </si>
  <si>
    <t>City of Colusa</t>
  </si>
  <si>
    <t>Colusa Groundwater Authority</t>
  </si>
  <si>
    <t>https://www.cityofcolusa.com/</t>
  </si>
  <si>
    <t>City of Corona</t>
  </si>
  <si>
    <t>https://www.coronaca.gov/</t>
  </si>
  <si>
    <t>City of Cotati</t>
  </si>
  <si>
    <t>Santa Rosa Plain Groundwater Sustainability Agency</t>
  </si>
  <si>
    <t>http://www.cotaticity.org/</t>
  </si>
  <si>
    <t>City of Davis</t>
  </si>
  <si>
    <t>Capital Region Climate Readiness Collaborative, Lower Putah Creek Coordinating Committee, Yolo Bypass Working Group, Sacramento Area Council of Governments, Yolo Habitat Conservancy, Woodland-Davis Clean Water Agency, Yolo Subbasin Groundwater Agency, Water Resources Association of Yolo County, Valley Clean Energy</t>
  </si>
  <si>
    <t>https://www.cityofdavis.org/</t>
  </si>
  <si>
    <t>City of Davis Open Space and Habitat Commission</t>
  </si>
  <si>
    <t>Yolo, Solano</t>
  </si>
  <si>
    <t>Land Fragmentation, Biodiversity, Access to Nature</t>
  </si>
  <si>
    <t>https://www.cityofdavis.org/city-hall/commissions-and-committees/open-space-and-habitat-commission</t>
  </si>
  <si>
    <t>City of Dixon</t>
  </si>
  <si>
    <t>Dixon Regional Watershed Joint Powers Authority</t>
  </si>
  <si>
    <t>https://www.cityofdixon.us/</t>
  </si>
  <si>
    <t>City of East Palo Alto</t>
  </si>
  <si>
    <t>https://www.ci.east-palo-alto.ca.us/</t>
  </si>
  <si>
    <t>City of Elk Grove</t>
  </si>
  <si>
    <t>Capital Region Climate Readiness Collaborative, Sacramento Area Council of Governments, Sacramento Central Groundwater Authority, Sacramento Metropolitan Air Quality Management District, Sacramento Transportation Authority</t>
  </si>
  <si>
    <t>http://www.elkgrovecity.org/</t>
  </si>
  <si>
    <t>City of Encinitas</t>
  </si>
  <si>
    <t>https://encinitasca.gov/</t>
  </si>
  <si>
    <t>City of Escalon</t>
  </si>
  <si>
    <t>South San Joaquin Groundwater Sustainability Agency</t>
  </si>
  <si>
    <t>http://www.cityofescalon.org/</t>
  </si>
  <si>
    <t>City of Fillmore</t>
  </si>
  <si>
    <t>Fillmore and Piru Basins Groundwater Sustainability Agency</t>
  </si>
  <si>
    <t>https://www.fillmoreca.com/</t>
  </si>
  <si>
    <t>City of Folsom</t>
  </si>
  <si>
    <t>Capital Region Climate Readiness Collaborative, Sacramento Area Council of Governments, Sacramento Groundwater Authority, Regional Water Authority, Sacramento Metropolitan Air Quality Management District, Sacramento Transportation Authority</t>
  </si>
  <si>
    <t>https://www.folsom.ca.us/</t>
  </si>
  <si>
    <t>City of Fowler</t>
  </si>
  <si>
    <t>South Kings Groundwater Sustainability Agency</t>
  </si>
  <si>
    <t>http://fowlercity.org/</t>
  </si>
  <si>
    <t>City of Fresno</t>
  </si>
  <si>
    <t>Kings Basin Water Authority, Friant Water Authority</t>
  </si>
  <si>
    <t>https://www.fresno.gov/</t>
  </si>
  <si>
    <t>City of Galt</t>
  </si>
  <si>
    <t>South Sacramento Conservation Agency, Sacramento Area Council of Governments, Sacramento Metropolitan Air Quality Management District, Sacramento Transportation Authority</t>
  </si>
  <si>
    <t>http://www.ci.galt.ca.us/</t>
  </si>
  <si>
    <t>City of Hanford</t>
  </si>
  <si>
    <t>Mid-Kings River Groundwater Sustainability Agency</t>
  </si>
  <si>
    <t>https://www.ci.hanford.ca.us/</t>
  </si>
  <si>
    <t>City of Hayward</t>
  </si>
  <si>
    <t>Hayward Area Shoreline Planning Agency</t>
  </si>
  <si>
    <t>https://www.hayward-ca.gov/</t>
  </si>
  <si>
    <t>City of Indio</t>
  </si>
  <si>
    <t>https://www.indio.org/</t>
  </si>
  <si>
    <t>City of Isleton</t>
  </si>
  <si>
    <t>https://cityofisleton.com/</t>
  </si>
  <si>
    <t>City of King City</t>
  </si>
  <si>
    <t>Salinas Valley Basin Groundwater Sustainability Agency</t>
  </si>
  <si>
    <t>http://www.kingcity.com/</t>
  </si>
  <si>
    <t>City of Kingsburg</t>
  </si>
  <si>
    <t>https://www.cityofkingsburg-ca.gov/</t>
  </si>
  <si>
    <t>City of Laguna Woods</t>
  </si>
  <si>
    <t>https://www.cityoflagunawoods.org/</t>
  </si>
  <si>
    <t>City of Lemoore</t>
  </si>
  <si>
    <t>South Fork Kings Groundwater Sustainability Agency</t>
  </si>
  <si>
    <t>https://lemoore.com/</t>
  </si>
  <si>
    <t>City of Lincoln</t>
  </si>
  <si>
    <t>Sacramento Area Council of Governments, West Placer Groundwater Sustainability Agency, Regional Water Authority</t>
  </si>
  <si>
    <t>http://www.lincolnca.gov/</t>
  </si>
  <si>
    <t>City of Live Oak</t>
  </si>
  <si>
    <t>https://www.liveoakcity.org/</t>
  </si>
  <si>
    <t>City of Livermore</t>
  </si>
  <si>
    <t>Tri-Valley Water, East Bay Community Energy, Livermore-Amador Valley Water Management Agency, Tri-Valley Transportation Council</t>
  </si>
  <si>
    <t>https://www.cityoflivermore.net/</t>
  </si>
  <si>
    <t>City of Lodi</t>
  </si>
  <si>
    <t>Eastern San Joaquin Groundwater Authority, Northern California Power Agency, Greater San Joaquin County Regional Water Coordinating Committee, Northeastern San Joaquin County Groundwater Basin Authority</t>
  </si>
  <si>
    <t>https://www.lodi.gov/</t>
  </si>
  <si>
    <t>City of Long Beach</t>
  </si>
  <si>
    <t>Los Cerritos Wetlands Authority</t>
  </si>
  <si>
    <t>https://www.longbeach.gov/</t>
  </si>
  <si>
    <t>City of Los Angeles</t>
  </si>
  <si>
    <t>Southern California Association of Governments, South Bay Cities Council of Governments</t>
  </si>
  <si>
    <t>https://www.lacity.org/</t>
  </si>
  <si>
    <t>City of Los Angeles Bureau of Sanitation</t>
  </si>
  <si>
    <t>Southern California Coastal Water Research Project, Greater Los Angeles County Region Integrated Regional Water Management Group</t>
  </si>
  <si>
    <t>Planning, Management</t>
  </si>
  <si>
    <t>Wastes &amp; Pollution, Water Quality</t>
  </si>
  <si>
    <t>https://www.lacitysan.org</t>
  </si>
  <si>
    <t>City of Los Angeles Department of Recreation and Parks</t>
  </si>
  <si>
    <t>Access to Nature, Protected Areas--Management</t>
  </si>
  <si>
    <t>https://www.laparks.org/</t>
  </si>
  <si>
    <t>City of Manteca</t>
  </si>
  <si>
    <t>Eastern San Joaquin Groundwater Authority, Northeastern San Joaquin County Groundwater Basin Authority</t>
  </si>
  <si>
    <t>https://www.ci.manteca.ca.us/Pages/default.aspx</t>
  </si>
  <si>
    <t>City of Marysville</t>
  </si>
  <si>
    <t>https://www.marysville.ca.us/</t>
  </si>
  <si>
    <t>City of Modesto</t>
  </si>
  <si>
    <t>Stanislaus and Tuolumne Rivers Groundwater Basin Association</t>
  </si>
  <si>
    <t>https://www.modestogov.com/</t>
  </si>
  <si>
    <t>City of Oakdale</t>
  </si>
  <si>
    <t>https://www.oakdalegov.com/</t>
  </si>
  <si>
    <t>City of Oakland</t>
  </si>
  <si>
    <t>Alameda County Transportation Commission, East Bay Community Energy</t>
  </si>
  <si>
    <t>https://www.oaklandca.gov/</t>
  </si>
  <si>
    <t>City of Oceanside</t>
  </si>
  <si>
    <t>https://www.ci.oceanside.ca.us/</t>
  </si>
  <si>
    <t>City of Ontario</t>
  </si>
  <si>
    <t>https://www.ontarioca.gov/</t>
  </si>
  <si>
    <t>City of Orland</t>
  </si>
  <si>
    <t>Glenn Groundwater Authority</t>
  </si>
  <si>
    <t>https://www.cityoforland.com/</t>
  </si>
  <si>
    <t>City of Oroville</t>
  </si>
  <si>
    <t>Wyandotte Creek Groundwater Sustainability Agency</t>
  </si>
  <si>
    <t>Sierra Nevada Foothills, Great Valley</t>
  </si>
  <si>
    <t>https://www.cityoforoville.org/</t>
  </si>
  <si>
    <t>City of Oxnard</t>
  </si>
  <si>
    <t>https://www.oxnard.org/</t>
  </si>
  <si>
    <t>City of Palmdale</t>
  </si>
  <si>
    <t>https://www.cityofpalmdale.org/</t>
  </si>
  <si>
    <t>City of Parlier</t>
  </si>
  <si>
    <t>https://parlier.ca.us/</t>
  </si>
  <si>
    <t>City of Petaluma</t>
  </si>
  <si>
    <t>Petaluma Valley Groundwater Sustainability Agency</t>
  </si>
  <si>
    <t>https://cityofpetaluma.org/</t>
  </si>
  <si>
    <t>City of Placerville</t>
  </si>
  <si>
    <t>https://www.cityofplacerville.org/</t>
  </si>
  <si>
    <t>City of Pleasanton</t>
  </si>
  <si>
    <t>https://www.cityofpleasantonca.gov/</t>
  </si>
  <si>
    <t>City of Pomona</t>
  </si>
  <si>
    <t>Pomona-Walnut-Rowland Joint Water Line Commission</t>
  </si>
  <si>
    <t>https://www.pomonaca.gov/</t>
  </si>
  <si>
    <t>City of Rancho Cordova</t>
  </si>
  <si>
    <t>South Sacramento Conservation Agency, Sacramento Area Council of Governments, Sacramento Central Groundwater Authority, Sacramento Metropolitan Air Quality Management District, Sacramento Transportation Authority</t>
  </si>
  <si>
    <t>https://www.cityofranchocordova.org/</t>
  </si>
  <si>
    <t>City of Redlands</t>
  </si>
  <si>
    <t>San Timoteo Sustainable Groundwater Management Agency</t>
  </si>
  <si>
    <t>https://www.cityofredlands.org/</t>
  </si>
  <si>
    <t>City of Ridgecrest</t>
  </si>
  <si>
    <t>Indian Wells Valley Groundwater Authority</t>
  </si>
  <si>
    <t>https://www.ridgecrest-ca.gov/</t>
  </si>
  <si>
    <t>City of Ripon</t>
  </si>
  <si>
    <t>http://www.cityofripon.org/</t>
  </si>
  <si>
    <t>City of Riverbank</t>
  </si>
  <si>
    <t>https://www.riverbank.org/</t>
  </si>
  <si>
    <t>City of Riverside</t>
  </si>
  <si>
    <t>https://riversideca.gov/</t>
  </si>
  <si>
    <t>City of Rocklin</t>
  </si>
  <si>
    <t>https://www.rocklin.ca.us/</t>
  </si>
  <si>
    <t>City of Rohnert Park</t>
  </si>
  <si>
    <t>https://www.rpcity.org/</t>
  </si>
  <si>
    <t>City of Roseville</t>
  </si>
  <si>
    <t>https://www.roseville.ca.us/</t>
  </si>
  <si>
    <t>City of Sacramento</t>
  </si>
  <si>
    <t>Sacramento Area Council of Governments, Sacramento Groundwater Authority, Regional Water Authority, Sacramento Area Flood Control Agency, Sacramento Transportation Authority</t>
  </si>
  <si>
    <t>https://www.cityofsacramento.org/</t>
  </si>
  <si>
    <t>City of Salinas</t>
  </si>
  <si>
    <t>https://www.cityofsalinas.org/</t>
  </si>
  <si>
    <t>City of San Diego</t>
  </si>
  <si>
    <t>San Pasqual Valley Groundwater Sustainability Agency, San Diego County Water Authority, San Dieguito River Park</t>
  </si>
  <si>
    <t>https://www.sandiego.gov/</t>
  </si>
  <si>
    <t>City of San Diego Public Utilities Department</t>
  </si>
  <si>
    <t>https://www.sandiego.gov/public-utilities</t>
  </si>
  <si>
    <t>City of San Jose</t>
  </si>
  <si>
    <t>Santa Clara Valley Open Space Authority, Santa Clara Valley Transportation Authority</t>
  </si>
  <si>
    <t>https://www.sanjoseca.gov/home</t>
  </si>
  <si>
    <t>City of Sanger</t>
  </si>
  <si>
    <t>https://www.ci.sanger.ca.us/</t>
  </si>
  <si>
    <t>City of Santa Barbara</t>
  </si>
  <si>
    <t>Cachuma Operation and Maintenance Board, Central Coast Water Authority, Santa Barbara County IRWM Cooperating Partners, Cachuma Conservation Release Board</t>
  </si>
  <si>
    <t>https://www.santabarbaraca.gov/</t>
  </si>
  <si>
    <t>City of Santa Clara</t>
  </si>
  <si>
    <t>https://www.santaclaraca.gov/</t>
  </si>
  <si>
    <t>City of Santa Clarita</t>
  </si>
  <si>
    <t>https://www.santa-clarita.com/</t>
  </si>
  <si>
    <t>City of Santa Clarita Open Space Preservation District</t>
  </si>
  <si>
    <t>Planning, Acquisition, Management</t>
  </si>
  <si>
    <t>Landscape Protection, Protected Areas--Management, Biodiversity, Access to Nature, Protected Areas</t>
  </si>
  <si>
    <t>https://www.santa-clarita.com/city-hall/departments/neighborhood-services/special-districts/open-space-preservation-district</t>
  </si>
  <si>
    <t>City of Santa Cruz</t>
  </si>
  <si>
    <t>Central Coast Climate Collaborative, Association of Monterey Bay Area Governments, Santa Cruz Mid-County Groundwater Agency</t>
  </si>
  <si>
    <t>https://www.cityofsantacruz.com/</t>
  </si>
  <si>
    <t>City of Santa Rosa</t>
  </si>
  <si>
    <t>https://srcity.org/</t>
  </si>
  <si>
    <t>City of Seal Beach</t>
  </si>
  <si>
    <t>https://www.sealbeachca.gov/</t>
  </si>
  <si>
    <t>City of Sebastopol</t>
  </si>
  <si>
    <t>https://www.ci.sebastopol.ca.us/</t>
  </si>
  <si>
    <t>City of Soledad</t>
  </si>
  <si>
    <t>https://cityofsoledad.com/</t>
  </si>
  <si>
    <t>City of Sonoma</t>
  </si>
  <si>
    <t>Sonoma Valley Groundwater Sustainability Agency</t>
  </si>
  <si>
    <t>https://www.sonomacity.org/</t>
  </si>
  <si>
    <t>City of South Lake Tahoe</t>
  </si>
  <si>
    <t>Tahoe-Sierra Integrated Regional Water Management Partnership</t>
  </si>
  <si>
    <t>https://www.cityofslt.us/</t>
  </si>
  <si>
    <t>City of Stockton</t>
  </si>
  <si>
    <t>Eastern San Joaquin Groundwater Authority, Greater San Joaquin County Regional Water Coordinating Committee, Northeastern San Joaquin County Groundwater Basin Authority</t>
  </si>
  <si>
    <t>http://ww1.stocktonca.gov/</t>
  </si>
  <si>
    <t>City of Thousand Oaks</t>
  </si>
  <si>
    <t>Conejo Open Space Conservation Agency</t>
  </si>
  <si>
    <t>https://www.toaks.org/</t>
  </si>
  <si>
    <t>City of Truckee</t>
  </si>
  <si>
    <t>https://www.truckee.com/</t>
  </si>
  <si>
    <t>City of Tulare</t>
  </si>
  <si>
    <t>Mid-Kaweah Groundwater Sustainability Agency</t>
  </si>
  <si>
    <t>https://www.tulare.ca.gov/</t>
  </si>
  <si>
    <t>City of Ukiah</t>
  </si>
  <si>
    <t>Ukiah Valley Basin Groundwater Sustainability Agency, Mendocino Council of Governments, Inland Water and Power Commission of Mendocino County, Northern California Power Agency</t>
  </si>
  <si>
    <t>https://www.cityofukiah.com/</t>
  </si>
  <si>
    <t>City of Vacaville</t>
  </si>
  <si>
    <t>https://www.ci.vacaville.ca.us/</t>
  </si>
  <si>
    <t>City of Ventura</t>
  </si>
  <si>
    <t>Mound Basin Groundwater Sustainability Agency</t>
  </si>
  <si>
    <t>https://www.cityofventura.ca.gov/</t>
  </si>
  <si>
    <t>City of Visalia</t>
  </si>
  <si>
    <t>https://www.visalia.city/</t>
  </si>
  <si>
    <t>City of Waterford</t>
  </si>
  <si>
    <t>https://www.cityofwaterford.org/</t>
  </si>
  <si>
    <t>City of West Sacramento</t>
  </si>
  <si>
    <t>Capital Region Climate Readiness Collaborative, Yolo Bypass Working Group, Yolo Habitat Conservancy, Sacramento Area Council of Governments, West Sacramento Area Flood Control Agency, Yolo Subbasin Groundwater Agency, Regional Water Authority, Water Resources Association of Yolo County</t>
  </si>
  <si>
    <t>https://www.cityofwestsacramento.org/home</t>
  </si>
  <si>
    <t>City of Wheatland</t>
  </si>
  <si>
    <t>https://www.wheatland.ca.gov/</t>
  </si>
  <si>
    <t>City of Williams</t>
  </si>
  <si>
    <t>https://www.cityofwilliams.org/</t>
  </si>
  <si>
    <t>City of Willows</t>
  </si>
  <si>
    <t>https://www.cityofwillows.org/</t>
  </si>
  <si>
    <t>City of Winters</t>
  </si>
  <si>
    <t>Yolo Habitat Conservancy, Lower Putah Creek Coordinating Committee, Sacramento Area Council of Governments, Yolo Subbasin Groundwater Agency, Water Resources Association of Yolo County, Valley Clean Energy</t>
  </si>
  <si>
    <t>http://www.cityofwinters.org/</t>
  </si>
  <si>
    <t>City of Woodland</t>
  </si>
  <si>
    <t>Capital Region Climate Readiness Collaborative, Yolo Habitat Conservancy, Sacramento Area Council of Governments, Woodland-Davis Clean Water Agency, Yolo Subbasin Groundwater Agency, Water Resources Association of Yolo County, Valley Clean Energy</t>
  </si>
  <si>
    <t>https://www.cityofwoodland.org/</t>
  </si>
  <si>
    <t>City of Yuba City</t>
  </si>
  <si>
    <t>Sacramento Area Council of Governments, State Water Contractors, Regional Water Authority</t>
  </si>
  <si>
    <t>https://www.yubacity.net/</t>
  </si>
  <si>
    <t>Civic Enterprise</t>
  </si>
  <si>
    <t>Physical Infrastructure, Housing, Buildings</t>
  </si>
  <si>
    <t>http://www.civicenterprise.com/</t>
  </si>
  <si>
    <t>Claremont Canyon Conservancy</t>
  </si>
  <si>
    <t>Management, Advocacy, Education</t>
  </si>
  <si>
    <t>Biodiversity, Invasive Species, Wildfire, Access to Nature</t>
  </si>
  <si>
    <t>https://www.claremontcanyon.org/</t>
  </si>
  <si>
    <t>Clay Water District</t>
  </si>
  <si>
    <t>Southeast Sacramento County Agricultural Water Authority</t>
  </si>
  <si>
    <t>Water Infrastructure, Irrigation, Water, Water Storage, Groundwater Recharge and Overdraft</t>
  </si>
  <si>
    <t>https://sscawa.org/clay-water-district</t>
  </si>
  <si>
    <t>Clean Power Alliance</t>
  </si>
  <si>
    <t>Los Angeles, Ventura</t>
  </si>
  <si>
    <t>https://cleanpoweralliance.org/</t>
  </si>
  <si>
    <t>Clear Creek Community Services District</t>
  </si>
  <si>
    <t>CCCSD</t>
  </si>
  <si>
    <t>https://www.clearcreekcsd.org/</t>
  </si>
  <si>
    <t>Clearlake Oaks County Water District</t>
  </si>
  <si>
    <t>CLOCWD</t>
  </si>
  <si>
    <t>https://www.clocwd.org/</t>
  </si>
  <si>
    <t>Cleveland National Forest</t>
  </si>
  <si>
    <t>San Diego, Orange</t>
  </si>
  <si>
    <t>https://www.fs.usda.gov/cleveland/</t>
  </si>
  <si>
    <t>Climate First: Replacing Oil and Gas</t>
  </si>
  <si>
    <t>https://www.cfrog.org/</t>
  </si>
  <si>
    <t>Climate Policy Initiative</t>
  </si>
  <si>
    <t>CPI</t>
  </si>
  <si>
    <t>Air &amp; Climate, Climate Change Adaptation, Climate Change</t>
  </si>
  <si>
    <t>https://www.climatepolicyinitiative.org/</t>
  </si>
  <si>
    <t>Climate Science Alliance</t>
  </si>
  <si>
    <t>https://www.climatesciencealliance.org/</t>
  </si>
  <si>
    <t>Clover Valley Foundation</t>
  </si>
  <si>
    <t>https://clovervalleyfoundation.org/</t>
  </si>
  <si>
    <t>Cloverdale Rancheria of Pomo Indians</t>
  </si>
  <si>
    <t>http://www.cloverdalerancheria.com/</t>
  </si>
  <si>
    <t>CNPS Alta Peak Chapter</t>
  </si>
  <si>
    <t>Advocacy, Education, Research</t>
  </si>
  <si>
    <t>https://altapeakcnps.org/</t>
  </si>
  <si>
    <t>CNPS Bristlecone Chapter</t>
  </si>
  <si>
    <t>Sierra Nevada, Southeastern Great Basin, Mojave Desert, Mono</t>
  </si>
  <si>
    <t>http://bristleconecnps.org/index.php</t>
  </si>
  <si>
    <t>CNPS Channel Islands Chapter</t>
  </si>
  <si>
    <t>Southern California Mountains and Valleys, Central Valley Coast Ranges, Southern California Coast</t>
  </si>
  <si>
    <t>http://www.cnpsci.org/</t>
  </si>
  <si>
    <t>CNPS Dorothy King Young Chapter</t>
  </si>
  <si>
    <t>Mendocino, Sonoma</t>
  </si>
  <si>
    <t>https://www.dkycnps.org/</t>
  </si>
  <si>
    <t>CNPS East Bay Chapter</t>
  </si>
  <si>
    <t>Contra Costa, Alameda</t>
  </si>
  <si>
    <t>Central California Coast, Central Valley Coast Ranges, Great Valley</t>
  </si>
  <si>
    <t>https://ebcnps.org/</t>
  </si>
  <si>
    <t>CNPS El Dorado Chapter</t>
  </si>
  <si>
    <t>Sierra Nevada, Great Valley</t>
  </si>
  <si>
    <t>https://www.eldoradocnps.org/</t>
  </si>
  <si>
    <t>CNPS Kern County Chapter</t>
  </si>
  <si>
    <t>Great Valley, Sierra Nevada Foothills, Sierra Nevada, Mojave Desert</t>
  </si>
  <si>
    <t>https://kern.cnps.org/</t>
  </si>
  <si>
    <t>CNPS Los Angeles-Santa Monica Mountains Chapter</t>
  </si>
  <si>
    <t>https://lasmmcnps.org/</t>
  </si>
  <si>
    <t>CNPS Marin Chapter</t>
  </si>
  <si>
    <t>https://www.cnpsmarin.org/</t>
  </si>
  <si>
    <t>CNPS Milo Baker Chapter</t>
  </si>
  <si>
    <t>Northern California Coast Ranges, Northern California Coast</t>
  </si>
  <si>
    <t>https://milobaker.cnps.org/</t>
  </si>
  <si>
    <t>CNPS Mojave Desert Chapter</t>
  </si>
  <si>
    <t>https://mojave.cnps.org/</t>
  </si>
  <si>
    <t>CNPS Monterey Bay Chapter</t>
  </si>
  <si>
    <t>https://chapters.cnps.org/montereybay/</t>
  </si>
  <si>
    <t>CNPS Mount Lassen Chapter</t>
  </si>
  <si>
    <t>Plumas, Tehama, Glenn, Butte</t>
  </si>
  <si>
    <t>Northern California Coast Ranges, Northern California Interior Coast Ranges, Great Valley, Southern Cascades, Sierra Nevada Foothills, Sierra Nevada</t>
  </si>
  <si>
    <t>https://mountlassen.cnps.org/</t>
  </si>
  <si>
    <t>CNPS Napa Valley Chapter</t>
  </si>
  <si>
    <t>Central California Coast, Northern California Interior Coast Ranges, Northern California Coast, Northern California Coast Ranges</t>
  </si>
  <si>
    <t>https://chapters.cnps.org/napa/</t>
  </si>
  <si>
    <t>CNPS North Coast Chapter</t>
  </si>
  <si>
    <t>Humboldt, Siskiyou, Del Norte, Trinity</t>
  </si>
  <si>
    <t>Northern California Coast, Klamath Mountains, Northern California Coast Ranges</t>
  </si>
  <si>
    <t>https://northcoastcnps.org/</t>
  </si>
  <si>
    <t>CNPS North San Joaquin Valley Chapter</t>
  </si>
  <si>
    <t>Merced, Stanislaus, San Joaquin</t>
  </si>
  <si>
    <t>https://nsj.cnps.org/</t>
  </si>
  <si>
    <t>CNPS Orange County Chapter</t>
  </si>
  <si>
    <t>Southern California Mountains and Valleys, Southern California Coast</t>
  </si>
  <si>
    <t>https://www.occnps.org/</t>
  </si>
  <si>
    <t>CNPS Redbud Chapter</t>
  </si>
  <si>
    <t>Placer, Nevada</t>
  </si>
  <si>
    <t>https://chapters.cnps.org/redbud/</t>
  </si>
  <si>
    <t>CNPS Riverside/San Bernardino Chapter</t>
  </si>
  <si>
    <t>Riverside, San Bernardino</t>
  </si>
  <si>
    <t>Southern California Mountains and Valleys, Sonoran Desert, Mojave Desert, Colorado Desert</t>
  </si>
  <si>
    <t>https://riverside-sanbernardino.cnps.org/</t>
  </si>
  <si>
    <t>CNPS Sacramento Valley Chapter</t>
  </si>
  <si>
    <t>Environmental Council of Sacramento, Habitat 2020</t>
  </si>
  <si>
    <t>Sacramento, Yolo, Colusa, Sutter, Yuba, Placer, San Joaquin</t>
  </si>
  <si>
    <t>https://www.sacvalleycnps.org/</t>
  </si>
  <si>
    <t>CNPS San Diego Chapter</t>
  </si>
  <si>
    <t>Sonoran Desert, Southern California Mountains and Valleys, Colorado Desert, Southern California Coast</t>
  </si>
  <si>
    <t>https://www.cnpssd.org/</t>
  </si>
  <si>
    <t>CNPS San Gabriel Mountains Chapter</t>
  </si>
  <si>
    <t>Mojave Desert, Southern California Mountains and Valleys</t>
  </si>
  <si>
    <t>https://www.cnps-sgm.org/</t>
  </si>
  <si>
    <t>CNPS San Luis Obispo Chapter</t>
  </si>
  <si>
    <t>CNPS-SLO</t>
  </si>
  <si>
    <t>San Luis Obispo, Santa Barbara</t>
  </si>
  <si>
    <t>Southern California Coast, Central Valley Coast Ranges, Southern California Mountains and Valleys, Central California Coast</t>
  </si>
  <si>
    <t>https://cnpsslo.org/</t>
  </si>
  <si>
    <t>CNPS Sanhedrin Chapter</t>
  </si>
  <si>
    <t>Mendocino, Lake</t>
  </si>
  <si>
    <t>https://sanhedrin.cnps.org/</t>
  </si>
  <si>
    <t>CNPS Santa Clara Valley Chapter</t>
  </si>
  <si>
    <t>Santa Clara, San Mateo</t>
  </si>
  <si>
    <t>https://www.cnps-scv.org/</t>
  </si>
  <si>
    <t>CNPS Santa Cruz County Chapter</t>
  </si>
  <si>
    <t>https://cruzcnps.org/</t>
  </si>
  <si>
    <t>CNPS Sequoia Chapter</t>
  </si>
  <si>
    <t>Madera, Fresno, Kings</t>
  </si>
  <si>
    <t>Great Valley, Sierra Nevada, Sierra Nevada Foothills, Central Valley Coast Ranges</t>
  </si>
  <si>
    <t>http://www.cnps-sequoia.org/</t>
  </si>
  <si>
    <t>CNPS Shasta Chapter</t>
  </si>
  <si>
    <t>Siskiyou, Shasta, Modoc, Lassen</t>
  </si>
  <si>
    <t>Southern Cascades, Northern California Interior Coast Ranges, Northwestern Basin and Range, Klamath Mountains, Modoc Plateau, Sierra Nevada Foothills</t>
  </si>
  <si>
    <t>https://www.shastacnps.org/</t>
  </si>
  <si>
    <t>CNPS Sierra Foothills Chapter</t>
  </si>
  <si>
    <t>Tuolumne, Calaveras, Amador, Mariposa</t>
  </si>
  <si>
    <t>Sierra Nevada Foothills, Sierra Nevada</t>
  </si>
  <si>
    <t>http://www.sierrafoothillscnps.org/</t>
  </si>
  <si>
    <t>CNPS South Coast Chapter</t>
  </si>
  <si>
    <t>www.sccnps.org</t>
  </si>
  <si>
    <t>CNPS Willis Linn Jepson Chapter</t>
  </si>
  <si>
    <t>Central California Coast, Northern California Interior Coast Ranges, Great Valley, Northern California Coast</t>
  </si>
  <si>
    <t>https://jepson.cnps.org/</t>
  </si>
  <si>
    <t>CNPS Yerba Buena Chapter</t>
  </si>
  <si>
    <t>San Francisco, San Mateo</t>
  </si>
  <si>
    <t>http://cnps-yerbabuena.org/</t>
  </si>
  <si>
    <t>Coachella Valley Association of Governments</t>
  </si>
  <si>
    <t>CVAG</t>
  </si>
  <si>
    <t>Coachella Valley Conservation Commission</t>
  </si>
  <si>
    <t>Coachella Valley</t>
  </si>
  <si>
    <t>https://www.cvag.org/</t>
  </si>
  <si>
    <t>CVCC</t>
  </si>
  <si>
    <t>Biodiversity, Species Threatened with Extinction, Protected Areas--Management, Landscape Protection, Protection of Threatened &amp; Rare Ecosystems</t>
  </si>
  <si>
    <t>Coachella Valley Mountains Conservancy</t>
  </si>
  <si>
    <t>Friends of the Desert Mountains, California Wildlife Conservation Board, Coachella Valley Association of Governments, U.S. Fish and Wildlife Service, The Nature Conservancy, U.S. Bureau of Land Management, Center for Natural Lands Management, California Department of Fish and Wildlife, The Wildlands Conservancy</t>
  </si>
  <si>
    <t>Cultural Protection and Conservation, Landscape Protection, Biodiversity, Access to Nature</t>
  </si>
  <si>
    <t>http://cvmc.ca.gov/</t>
  </si>
  <si>
    <t>Coachella Valley Resource Conservation District</t>
  </si>
  <si>
    <t>Coachella Valley RCD</t>
  </si>
  <si>
    <t>Air Pollution, Land &amp; Soil, Soils--Quality, Irrigation, Water Use Efficiency, Soil Salinization</t>
  </si>
  <si>
    <t>https://www.cvrcd.com/</t>
  </si>
  <si>
    <t>Coachella Valley Water District</t>
  </si>
  <si>
    <t>Association of California Water Agencies, State Water Contractors, Salton Sea Authority</t>
  </si>
  <si>
    <t>http://www.cvwd.org/</t>
  </si>
  <si>
    <t>Coachella Valley Waterkeeper</t>
  </si>
  <si>
    <t>https://cvwaterkeeper.org/</t>
  </si>
  <si>
    <t>Coarsegold Resource Conservation District</t>
  </si>
  <si>
    <t>Coarsegold RCD</t>
  </si>
  <si>
    <t>www.crcd.org</t>
  </si>
  <si>
    <t>Coastal Conservation and Research</t>
  </si>
  <si>
    <t>Climate Change, Oceans &amp; Coasts, Invasive Species</t>
  </si>
  <si>
    <t>http://ccandr.org/</t>
  </si>
  <si>
    <t>Coastal Counties Association of California Counties</t>
  </si>
  <si>
    <t>Coastal Ecosystems Institute of Northern California</t>
  </si>
  <si>
    <t>http://www.coastalecosystemsinstitute.org/</t>
  </si>
  <si>
    <t>Coastal Quest</t>
  </si>
  <si>
    <t>Water, Sea Level Rise, Biodiversity, Climate Change, Oceans &amp; Coasts</t>
  </si>
  <si>
    <t>https://www.coastal-quest.org/</t>
  </si>
  <si>
    <t>Coastal Ranches Conservancy</t>
  </si>
  <si>
    <t>https://coastalranchesconservancy.org/</t>
  </si>
  <si>
    <t>Coastal San Luis Resource Conservation District</t>
  </si>
  <si>
    <t>Coastal San Luis RCD</t>
  </si>
  <si>
    <t>Climate Change, Biodiversity, Water, Land &amp; Soil</t>
  </si>
  <si>
    <t>http://www.coastalrcd.org/</t>
  </si>
  <si>
    <t>Coastal Watershed Council</t>
  </si>
  <si>
    <t>CWC</t>
  </si>
  <si>
    <t>Management, Education, Habitat Enhancement</t>
  </si>
  <si>
    <t>Invasive Species, Water Quality, Biodiversity, Riparian Habitats, Access to Nature</t>
  </si>
  <si>
    <t>https://coastal-watershed.org/</t>
  </si>
  <si>
    <t>VRI, RIV</t>
  </si>
  <si>
    <t>Coastside County Water District</t>
  </si>
  <si>
    <t>Association of California Water Agencies, Bay Area Water Supply &amp; Conservation Agency</t>
  </si>
  <si>
    <t>https://www.coastsidewater.org/</t>
  </si>
  <si>
    <t>Coastside Land Trust</t>
  </si>
  <si>
    <t>http://www.coastsidelandtrust.org/</t>
  </si>
  <si>
    <t>Colorado River Basin Regional Water Quality Control Board</t>
  </si>
  <si>
    <t>Riverside, San Bernardino, Imperial, San Diego</t>
  </si>
  <si>
    <t>Mojave Desert, Sonoran Desert, Colorado Desert</t>
  </si>
  <si>
    <t>https://www.waterboards.ca.gov/coloradoriver/</t>
  </si>
  <si>
    <t>Colorado River Board of California</t>
  </si>
  <si>
    <t>San Bernardino, Riverside, Imperial</t>
  </si>
  <si>
    <t>Sonoran Desert, Mojave Desert</t>
  </si>
  <si>
    <t>http://crb.ca.gov/</t>
  </si>
  <si>
    <t>Columbia Canal Company</t>
  </si>
  <si>
    <t>CCC</t>
  </si>
  <si>
    <t>San Joaquin River Exchange Contractors Water Authority, San Luis &amp; Delta-Mendota Water Authority</t>
  </si>
  <si>
    <t>Columbia Resource Conservation District</t>
  </si>
  <si>
    <t>Columbia RCD</t>
  </si>
  <si>
    <t>Colusa County</t>
  </si>
  <si>
    <t>Sites Project Authority, Colusa Groundwater Authority</t>
  </si>
  <si>
    <t>https://www.countyofcolusa.org/</t>
  </si>
  <si>
    <t>Colusa County Resource Conservation District</t>
  </si>
  <si>
    <t>Colusa County RCD</t>
  </si>
  <si>
    <t>https://www.colusarcd.org/</t>
  </si>
  <si>
    <t>Colusa County Water District</t>
  </si>
  <si>
    <t>Sites Project Authority, Tehama-Colusa Canal Authority, Association of California Water Agencies, Colusa Groundwater Authority</t>
  </si>
  <si>
    <t>CGA</t>
  </si>
  <si>
    <t>https://colusagroundwater.org/</t>
  </si>
  <si>
    <t>Comite Civico Del Valle Inc</t>
  </si>
  <si>
    <t>Communities for a Better Environment</t>
  </si>
  <si>
    <t>Community Action Project</t>
  </si>
  <si>
    <t>Calaveras Planning Coalition</t>
  </si>
  <si>
    <t>Sierra Nevada Alliance</t>
  </si>
  <si>
    <t>Land Use</t>
  </si>
  <si>
    <t>http://calaverascap.com/</t>
  </si>
  <si>
    <t>Community Alliance with Family Farmers</t>
  </si>
  <si>
    <t>CAFF</t>
  </si>
  <si>
    <t>Food Production, Food Policies</t>
  </si>
  <si>
    <t>https://www.caff.org/</t>
  </si>
  <si>
    <t>Community Environmental Council</t>
  </si>
  <si>
    <t>https://www.cecsb.org/</t>
  </si>
  <si>
    <t>Community Foundation of Sonoma County</t>
  </si>
  <si>
    <t>Northern California Coast, Northern California Coast Ranges</t>
  </si>
  <si>
    <t>https://www.sonomacf.org/</t>
  </si>
  <si>
    <t>Community Resource Project</t>
  </si>
  <si>
    <t>https://www.communityresourceproject.org/</t>
  </si>
  <si>
    <t>Concerned Resource &amp; Environmental Workers</t>
  </si>
  <si>
    <t>The C.R.E.W.</t>
  </si>
  <si>
    <t>Ventura, Santa Barbara</t>
  </si>
  <si>
    <t>Southern California Coast, Southern California Mountains and Valleys, Central Valley Coast Ranges</t>
  </si>
  <si>
    <t>Sociocultural Systems, Labor Supply, Work Satisfaction, Biodiversity, Wildfire, Access to Nature</t>
  </si>
  <si>
    <t>http://www.thecrew.org/</t>
  </si>
  <si>
    <t>Conejo Oak Tree Advocates</t>
  </si>
  <si>
    <t>https://www.conejooaktreeadvocates.org/</t>
  </si>
  <si>
    <t>COSCA</t>
  </si>
  <si>
    <t>http://www.conejo-openspace.org/</t>
  </si>
  <si>
    <t>Conejo Recreation &amp; Park District</t>
  </si>
  <si>
    <t>Access to Nature, Biodiversity, Protected Areas</t>
  </si>
  <si>
    <t>https://www.crpd.org/</t>
  </si>
  <si>
    <t>Consensus and Collaboration Program</t>
  </si>
  <si>
    <t>https://www.cce.csus.edu/collaborative</t>
  </si>
  <si>
    <t>Conservation Alliance</t>
  </si>
  <si>
    <t>http://www.conservationalliance.com/</t>
  </si>
  <si>
    <t>Conservation Biology Institute</t>
  </si>
  <si>
    <t>Research, Planning</t>
  </si>
  <si>
    <t>https://consbio.org/</t>
  </si>
  <si>
    <t>Conservation Lands Foundation</t>
  </si>
  <si>
    <t>Access to Nature, Protected Areas, Protected Areas--Management, Cultural Protection and Conservation, Landscape Protection, Biodiversity</t>
  </si>
  <si>
    <t>https://www.conservationlands.org/</t>
  </si>
  <si>
    <t>Conservation Partners</t>
  </si>
  <si>
    <t>http://www.conservationpartners.com</t>
  </si>
  <si>
    <t>Conservation Pathways</t>
  </si>
  <si>
    <t>Governance, Biodiversity, Laws and Regulations</t>
  </si>
  <si>
    <t>http://www.conservationpathways.net/</t>
  </si>
  <si>
    <t>Conservation Strategy Group</t>
  </si>
  <si>
    <t>CSG</t>
  </si>
  <si>
    <t>Biodiversity, Laws and Regulations</t>
  </si>
  <si>
    <t>https://www.csgcalifornia.com/</t>
  </si>
  <si>
    <t>Consolidated Irrigation District</t>
  </si>
  <si>
    <t>CID</t>
  </si>
  <si>
    <t>https://cidwater.com/</t>
  </si>
  <si>
    <t>Contra Costa County</t>
  </si>
  <si>
    <t>Association of Bay Area Governments, Metropolitan Transportation Commission, Alhambra Watershed Council, Tri-Valley Transportation Council</t>
  </si>
  <si>
    <t>Great Valley, Central Valley Coast Ranges, Central California Coast</t>
  </si>
  <si>
    <t>https://www.contracosta.ca.gov/</t>
  </si>
  <si>
    <t>Contra Costa County Flood Control and Water Conservation District</t>
  </si>
  <si>
    <t>East County Water Management Association</t>
  </si>
  <si>
    <t>Water, Wetlands, Floods</t>
  </si>
  <si>
    <t>https://www.contracosta.ca.gov/5743/Flood-Control-District</t>
  </si>
  <si>
    <t>Contra Costa Resource Conservation District</t>
  </si>
  <si>
    <t>Contra Costa RCD</t>
  </si>
  <si>
    <t>https://www.ccrcd.org/</t>
  </si>
  <si>
    <t>Contra Costa Transportation Authority</t>
  </si>
  <si>
    <t>Travel/transit/commuting, Transport Infrastructure</t>
  </si>
  <si>
    <t>https://ccta.net/</t>
  </si>
  <si>
    <t>Contra Costa Water District</t>
  </si>
  <si>
    <t>Association of California Water Agencies, Bay Area Regional Reliability, East County Water Management Association, Los Vaqueros Reservoir JPA</t>
  </si>
  <si>
    <t>Central California Coast, Great Valley, Central Valley Coast Ranges</t>
  </si>
  <si>
    <t>https://www.ccwater.com/</t>
  </si>
  <si>
    <t>Cool Davis</t>
  </si>
  <si>
    <t>Air &amp; Climate, Climate Change, Greenhouse Gas Emissions</t>
  </si>
  <si>
    <t>https://www.cooldavis.org/</t>
  </si>
  <si>
    <t>CABY</t>
  </si>
  <si>
    <t>Placer, Yuba, Sierra, Nevada, El Dorado</t>
  </si>
  <si>
    <t>Cosumnes River, American River, Bear River, Yuba River</t>
  </si>
  <si>
    <t>Water Quantity, Water Infrastructure, Floods, Water Storage, Water Quality, Water Use, Water, Groundwater Recharge and Overdraft</t>
  </si>
  <si>
    <t>https://cabyregion.org/</t>
  </si>
  <si>
    <t>Cosumnes Coalition</t>
  </si>
  <si>
    <t>Trout Unlimited, American River Conservancy, Cosumnes Culture and WaterWays</t>
  </si>
  <si>
    <t>Landscape Protection, Access to Nature, Protected Areas--Management, Cultural Protection and Conservation, Biodiversity</t>
  </si>
  <si>
    <t>https://cosumnescoalition.org/</t>
  </si>
  <si>
    <t>Cosumnes Culture and WaterWays</t>
  </si>
  <si>
    <t>CCaWW</t>
  </si>
  <si>
    <t>Biodiversity, Cultural Protection and Conservation, Land &amp; Soil, Indigenous Technology and Knowledge</t>
  </si>
  <si>
    <t>https://www.ccaww.org/</t>
  </si>
  <si>
    <t>Cosumnes River Preserve Partnership</t>
  </si>
  <si>
    <t>Biodiversity, Wetlands, Riparian Habitats, Protected Areas</t>
  </si>
  <si>
    <t>https://www.cosumnes.org/</t>
  </si>
  <si>
    <t>Cottonwood Water District</t>
  </si>
  <si>
    <t>http://cottonwoodwaterdistrict.org/ubweb/</t>
  </si>
  <si>
    <t>Cougar Conservancy</t>
  </si>
  <si>
    <t>Education, Advocacy</t>
  </si>
  <si>
    <t>https://cougarconservancy.org/</t>
  </si>
  <si>
    <t>mountain lion</t>
  </si>
  <si>
    <t>Council for Watershed Health</t>
  </si>
  <si>
    <t>Research, Planning, Education</t>
  </si>
  <si>
    <t>https://www.watershedhealth.org/</t>
  </si>
  <si>
    <t>Council of San Benito County Governments</t>
  </si>
  <si>
    <t>San Benito COG</t>
  </si>
  <si>
    <t>http://sanbenitocog.org/</t>
  </si>
  <si>
    <t>County of San Diego Department of Public Works</t>
  </si>
  <si>
    <t>San Diego County</t>
  </si>
  <si>
    <t>Physical Infrastructure, Water, Floods</t>
  </si>
  <si>
    <t>https://www.sandiegocounty.gov/content/sdc/dpw.html</t>
  </si>
  <si>
    <t>County of San Diego Parks and Recreation</t>
  </si>
  <si>
    <t>Southern California Coast, Colorado Desert, Southern California Mountains and Valleys</t>
  </si>
  <si>
    <t>Physical Infrastructure, Protected Areas, Access to Nature, Protected Areas--Management, Landscape Protection</t>
  </si>
  <si>
    <t>https://www.sdparks.org/content/sdparks/en/home.html</t>
  </si>
  <si>
    <t>County of San Diego Watershed Protection Program</t>
  </si>
  <si>
    <t>https://www.sandiegocounty.gov/dpw/watersheds.html</t>
  </si>
  <si>
    <t>Coyote Valley Band of Pomo Indians</t>
  </si>
  <si>
    <t>https://www.coyotevalleytribe.org/</t>
  </si>
  <si>
    <t>Crafton Hills Open Space Conservancy</t>
  </si>
  <si>
    <t>CHOSC</t>
  </si>
  <si>
    <t>Management, Acquisition</t>
  </si>
  <si>
    <t>Landscape Protection, Biodiversity, Access to Nature</t>
  </si>
  <si>
    <t>https://www.chosc.org/</t>
  </si>
  <si>
    <t>Creative Housing Associates</t>
  </si>
  <si>
    <t>Creek Lands Conservation</t>
  </si>
  <si>
    <t>Monterey, San Luis Obispo</t>
  </si>
  <si>
    <t>Planning, Habitat Enhancement, Education</t>
  </si>
  <si>
    <t>Biodiversity, Ecosystem Health</t>
  </si>
  <si>
    <t>https://creeklands.org/</t>
  </si>
  <si>
    <t>Creekside Science</t>
  </si>
  <si>
    <t>Air Pollution, Climate Change, Biodiversity, Species Threatened with Extinction, Water Quality</t>
  </si>
  <si>
    <t>https://creeksidescience.com/</t>
  </si>
  <si>
    <t>Crescenta Valley Water District</t>
  </si>
  <si>
    <t>Association of California Water Agencies, Foothill Municipal Water District</t>
  </si>
  <si>
    <t>https://www.cvwd.com/home</t>
  </si>
  <si>
    <t>Crestline Village Water District</t>
  </si>
  <si>
    <t>http://www.cvwater.com/</t>
  </si>
  <si>
    <t>Crestline-Lake Arrowhead Water Agency</t>
  </si>
  <si>
    <t>CLAWA</t>
  </si>
  <si>
    <t>https://www.clawa.org/</t>
  </si>
  <si>
    <t>CSU Chico Department of Geography and Planning</t>
  </si>
  <si>
    <t>https://www.csuchico.edu/academics/geography-planning.shtml</t>
  </si>
  <si>
    <t>CSU Chico Department of Geological and Environmental Sciences</t>
  </si>
  <si>
    <t>https://www.csuchico.edu/geos/</t>
  </si>
  <si>
    <t>Cucamonga Valley Water District</t>
  </si>
  <si>
    <t>https://www.cvwdwater.com/</t>
  </si>
  <si>
    <t>Cumming Corporation</t>
  </si>
  <si>
    <t>Cuyama Basin Groundwater Sustainability Agency</t>
  </si>
  <si>
    <t>San Luis Obispo, Ventura, Kern, Santa Barbara</t>
  </si>
  <si>
    <t>https://cuyamabasin.org/</t>
  </si>
  <si>
    <t>Cuyama Basin Water District</t>
  </si>
  <si>
    <t>CBWD</t>
  </si>
  <si>
    <t>San Luis Obispo, Ventura, Santa Barbara</t>
  </si>
  <si>
    <t>http://www.cuyamabwd.org/</t>
  </si>
  <si>
    <t>Cuyama Community Services District</t>
  </si>
  <si>
    <t>Cuyama Basin Groundwater Sustainability Agency, Santa Barbara County IRWM Cooperating Partners</t>
  </si>
  <si>
    <t>https://cuyamacsd.specialdistrict.org/</t>
  </si>
  <si>
    <t>David &amp; Lucile Packard Foundation</t>
  </si>
  <si>
    <t>https://www.packard.org/</t>
  </si>
  <si>
    <t>David B. Gold Foundation</t>
  </si>
  <si>
    <t>http://www.goldfoundation.org/</t>
  </si>
  <si>
    <t>David R. Brower Ronald V. Dellums Institute for Sustainable Policy Studies</t>
  </si>
  <si>
    <t>https://www.browerdellumsinstitute.org/</t>
  </si>
  <si>
    <t>Deer Creek and Tule River Authority</t>
  </si>
  <si>
    <t>DCTRA</t>
  </si>
  <si>
    <t>Tule River</t>
  </si>
  <si>
    <t>Water Quality, Water, Water Infrastructure, Water Quantity, Water Use, Irrigation, Groundwater Recharge and Overdraft</t>
  </si>
  <si>
    <t>Defenders of Wildlife</t>
  </si>
  <si>
    <t>California Biodiversity Network, Central Valley Joint Venture, Wildlife Corridor Working Group, Sierra Nevada Alliance, San Joaquin River Partnership</t>
  </si>
  <si>
    <t>Advocacy, Planning, Policy</t>
  </si>
  <si>
    <t>https://defenders.org/</t>
  </si>
  <si>
    <t>Del Norte County</t>
  </si>
  <si>
    <t>Smith River Collaborative, North Coast Resource Partnership</t>
  </si>
  <si>
    <t>Klamath Mountains, Northern California Coast</t>
  </si>
  <si>
    <t>http://www.co.del-norte.ca.us/</t>
  </si>
  <si>
    <t>Del Norte FireSafe Council</t>
  </si>
  <si>
    <t>Del Norte Local Transportation Commission</t>
  </si>
  <si>
    <t>http://www.dnltc.org/</t>
  </si>
  <si>
    <t>Del Norte Resource Conservation District</t>
  </si>
  <si>
    <t>Del Norte RCD</t>
  </si>
  <si>
    <t>Del Paso Manor Water District</t>
  </si>
  <si>
    <t>DPMWD</t>
  </si>
  <si>
    <t>https://www.delpasomanorwd.org/</t>
  </si>
  <si>
    <t>Del Puerto Water District</t>
  </si>
  <si>
    <t>San Luis &amp; Delta-Mendota Water Authority, Association of California Water Agencies</t>
  </si>
  <si>
    <t>https://www.delpuertowd.org/</t>
  </si>
  <si>
    <t>Del Rey Community Services District</t>
  </si>
  <si>
    <t>https://www.delreycsd.com/</t>
  </si>
  <si>
    <t>Delano-Earlimart Irrigation District</t>
  </si>
  <si>
    <t>DEID</t>
  </si>
  <si>
    <t>South Valley Water Association, Delano-Earlimart Irrigation District Groundwater Sustainability Agency, Eastside Power Authority</t>
  </si>
  <si>
    <t>Tulare, Kern</t>
  </si>
  <si>
    <t>https://www.deid.org/</t>
  </si>
  <si>
    <t>Delano-Earlimart Irrigation District Groundwater Sustainability Agency</t>
  </si>
  <si>
    <t>DEID GSA</t>
  </si>
  <si>
    <t>https://www.deid.org/gsa/#sgma</t>
  </si>
  <si>
    <t>Delhi County Water District</t>
  </si>
  <si>
    <t>Association of California Water Agencies, West Turlock Subbasin Groundwater Sustainability Agency</t>
  </si>
  <si>
    <t>https://www.delhicwd.org/</t>
  </si>
  <si>
    <t>Delta Conveyance Design and Construction Authority</t>
  </si>
  <si>
    <t>DCA</t>
  </si>
  <si>
    <t>Sacramento, Contra Costa</t>
  </si>
  <si>
    <t>Water Quantity, Water, Water Infrastructure</t>
  </si>
  <si>
    <t>https://www.dcdca.org/</t>
  </si>
  <si>
    <t>Delta Protection Commission</t>
  </si>
  <si>
    <t>Solano, Yolo, Sacramento, San Joaquin, Contra Costa</t>
  </si>
  <si>
    <t>Management, Planning, Habitat Enhancement</t>
  </si>
  <si>
    <t>Water Infrastructure, Land Use, Cultural Protection and Conservation, Access to Nature, Floods, Biodiversity, Food Production, Water Quality, Water Quantity</t>
  </si>
  <si>
    <t>http://delta.ca.gov/</t>
  </si>
  <si>
    <t>Delta Stewardship Council</t>
  </si>
  <si>
    <t>Research, Policy</t>
  </si>
  <si>
    <t>https://www.deltacouncil.ca.gov/</t>
  </si>
  <si>
    <t>Desert and Mountain Conservation Authority</t>
  </si>
  <si>
    <t>DMCA</t>
  </si>
  <si>
    <t>Southern California Mountains and Valleys, Mojave Desert</t>
  </si>
  <si>
    <t>Planning, Management, Acquisition</t>
  </si>
  <si>
    <t>Landscape Protection, Urbanization, Land Fragmentation, Biodiversity</t>
  </si>
  <si>
    <t>http://dmca.ca.gov/</t>
  </si>
  <si>
    <t>Desert Tortoise Preserve Committee</t>
  </si>
  <si>
    <t>San Bernardino, Imperial, San Diego, Los Angeles, Riverside, Kern</t>
  </si>
  <si>
    <t>Habitat Enhancement, Education, Research, Acquisition, Management</t>
  </si>
  <si>
    <t>http://www.tortoise-tracks.org/wptortoisetracks/</t>
  </si>
  <si>
    <t>Desert Water Agency</t>
  </si>
  <si>
    <t>DWA</t>
  </si>
  <si>
    <t>Groundwater Recharge and Overdraft, Water Quality, Water Use Efficiency, Water, Water Infrastructure, Water Quantity, Water Use</t>
  </si>
  <si>
    <t>https://dwa.org/</t>
  </si>
  <si>
    <t>Diablo Water District</t>
  </si>
  <si>
    <t>Association of California Water Agencies, East County Water Management Association</t>
  </si>
  <si>
    <t>https://diablowater.org/</t>
  </si>
  <si>
    <t>https://www.dixonrcd.org/joint-powers-authorities</t>
  </si>
  <si>
    <t>Dixon Resource Conservation District</t>
  </si>
  <si>
    <t>Dixon RCD</t>
  </si>
  <si>
    <t>California Association of Resource Conservation Districts, Yolo Bypass Working Group, Dixon Regional Watershed Joint Powers Authority, Solano Groundwater Sustainability Agency</t>
  </si>
  <si>
    <t>Irrigation, Floods, Water Quality, Land &amp; Soil</t>
  </si>
  <si>
    <t>https://www.dixonrcd.org/</t>
  </si>
  <si>
    <t>DOC Division of Land Resource Protection</t>
  </si>
  <si>
    <t>DLRP</t>
  </si>
  <si>
    <t>https://www.conservation.ca.gov/dlrp</t>
  </si>
  <si>
    <t>Dry Creek Conservancy</t>
  </si>
  <si>
    <t>DCC</t>
  </si>
  <si>
    <t>Cosumnes American Bear Yuba Integrated Regional Water Management Group, American Basin Council of Watersheds</t>
  </si>
  <si>
    <t>Sacramento, Placer</t>
  </si>
  <si>
    <t>Coordinating, Habitat Enhancement</t>
  </si>
  <si>
    <t>Water, Biodiversity, Water Quality, Riparian Habitats, Fisheries</t>
  </si>
  <si>
    <t>https://drycreekconservancy.org/</t>
  </si>
  <si>
    <t>Dry Creek Rancheria Band of Pomo Indians</t>
  </si>
  <si>
    <t>https://www.drycreekrancheria.com/</t>
  </si>
  <si>
    <t>Dublin San Ramon Services District</t>
  </si>
  <si>
    <t>DSRSD</t>
  </si>
  <si>
    <t>Tri-Valley Water, Livermore-Amador Valley Water Management Agency</t>
  </si>
  <si>
    <t>https://www.dsrsd.com/</t>
  </si>
  <si>
    <t>Ducks Unlimited</t>
  </si>
  <si>
    <t>San Francisco Bay Joint Venture, Central Valley Joint Venture, Yolo Bypass Working Group, Cosumnes River Preserve Partnership, Central Valley Salmon Habitat Partnership, San Joaquin River Partnership, Tulare Basin Wildlife Partners</t>
  </si>
  <si>
    <t>Water, Biodiversity, Wetlands</t>
  </si>
  <si>
    <t>https://www.ducks.org/</t>
  </si>
  <si>
    <t>Dudley Ridge Water District</t>
  </si>
  <si>
    <t>DRWD</t>
  </si>
  <si>
    <t>Westside Water Authority, Association of California Water Agencies, Kern Water Bank Authority, Southwest Kings Groundwater Sustainability Agency, State Water Contractors</t>
  </si>
  <si>
    <t>http://www.dudleyridgewd.org/</t>
  </si>
  <si>
    <t>Dunnigan Water District</t>
  </si>
  <si>
    <t>Tehama-Colusa Canal Authority</t>
  </si>
  <si>
    <t>Water, Water Infrastructure, Water Quantity</t>
  </si>
  <si>
    <t>https://www.rd108.org/dunnigan-water-district/</t>
  </si>
  <si>
    <t>Durham Irrigation District</t>
  </si>
  <si>
    <t>https://www.didwater.org/</t>
  </si>
  <si>
    <t>Eagle Crest Energy Company</t>
  </si>
  <si>
    <t>ECE</t>
  </si>
  <si>
    <t>Construction, Management</t>
  </si>
  <si>
    <t>Energy, Energy Infrastructure, Energy Production, Renewable Energy</t>
  </si>
  <si>
    <t>http://www.eaglecrestenergy.com/</t>
  </si>
  <si>
    <t>Earth Island Institute</t>
  </si>
  <si>
    <t>http://www.earthisland.org/</t>
  </si>
  <si>
    <t>Earth Resource Foundation</t>
  </si>
  <si>
    <t>East Bay Community Energy</t>
  </si>
  <si>
    <t>EBCE</t>
  </si>
  <si>
    <t>Energy, Energy Infrastructure, Renewable Energy, Energy Production</t>
  </si>
  <si>
    <t>https://ebce.org/</t>
  </si>
  <si>
    <t>East Bay Municipal Utility District</t>
  </si>
  <si>
    <t>East Bay MUD</t>
  </si>
  <si>
    <t>TOGETHER Bay Area, Contra Costa County Water Agency, Bay Area Regional Reliability, Freeport Regional Water Authority, Los Vaqueros Reservoir JPA</t>
  </si>
  <si>
    <t>Landscape Protection, Water, Wastewater, Water Infrastructure, Access to Nature, Water Storage</t>
  </si>
  <si>
    <t>https://www.ebmud.com/</t>
  </si>
  <si>
    <t>East Bay Regional Park District</t>
  </si>
  <si>
    <t>EBRPD</t>
  </si>
  <si>
    <t>California Biodiversity Network, TOGETHER Bay Area, Wildlife Corridor Working Group, Hayward Area Shoreline Planning Agency</t>
  </si>
  <si>
    <t>Alameda, Contra Costa</t>
  </si>
  <si>
    <t>Protected Areas--Management, Biodiversity, Access to Nature</t>
  </si>
  <si>
    <t>https://www.ebparks.org/</t>
  </si>
  <si>
    <t>East Contra Costa County Habitat Conservancy</t>
  </si>
  <si>
    <t>Northern California Conservation Planning Partners, TOGETHER Bay Area, East County Water Management Association</t>
  </si>
  <si>
    <t>Acquisition, Habitat Enhancement</t>
  </si>
  <si>
    <t>http://www.co.contra-costa.ca.us/depart/cd/water/HCP/</t>
  </si>
  <si>
    <t>East Contra Costa Irrigation District</t>
  </si>
  <si>
    <t>ECCID</t>
  </si>
  <si>
    <t>https://www.eccid.org/</t>
  </si>
  <si>
    <t>ECWMA</t>
  </si>
  <si>
    <t>Central Valley Coast Ranges, Great Valley</t>
  </si>
  <si>
    <t>https://www.eccc-irwm.org/ecwma</t>
  </si>
  <si>
    <t>East Kaweah Groundwater Sustainability Agency</t>
  </si>
  <si>
    <t>EKGSA</t>
  </si>
  <si>
    <t>Groundwater Contamination, Water, Water Use, Groundwater Recharge and Overdraft</t>
  </si>
  <si>
    <t>http://www.ekgsa.org/</t>
  </si>
  <si>
    <t>East Merced Resource Conservation District</t>
  </si>
  <si>
    <t>East Merced RCD</t>
  </si>
  <si>
    <t>https://www.eastmercedrcd.org/</t>
  </si>
  <si>
    <t>AGS, FEW, ASC, VRI</t>
  </si>
  <si>
    <t>East Orange County Water District</t>
  </si>
  <si>
    <t>EOCWD</t>
  </si>
  <si>
    <t>https://www.eocwd.com/</t>
  </si>
  <si>
    <t>East Stanislaus Resource Conservation District</t>
  </si>
  <si>
    <t>East Stanislaus RCD</t>
  </si>
  <si>
    <t>http://eaststanrcd.org/</t>
  </si>
  <si>
    <t>Turlock Groundwater</t>
  </si>
  <si>
    <t>Merced, Stanislaus</t>
  </si>
  <si>
    <t>https://turlockgroundwater.org/</t>
  </si>
  <si>
    <t>East Valley Water District</t>
  </si>
  <si>
    <t>EVWD</t>
  </si>
  <si>
    <t>https://www.eastvalley.org/</t>
  </si>
  <si>
    <t>East Yard Communities for Environmental Justice</t>
  </si>
  <si>
    <t>Eastern Kern County Resource Conservation District</t>
  </si>
  <si>
    <t>Eastern Kern County RCD</t>
  </si>
  <si>
    <t>California Association of Resource Conservation Districts, Inyo-Mono Regional Water Management Group</t>
  </si>
  <si>
    <t>https://www.ekcrcd.org/</t>
  </si>
  <si>
    <t>Eastern Municipal Water District</t>
  </si>
  <si>
    <t>EMWD</t>
  </si>
  <si>
    <t>Association of California Water Agencies, Santa Ana Watershed Project Authority</t>
  </si>
  <si>
    <t>https://www.emwd.org/</t>
  </si>
  <si>
    <t>Eastern San Joaquin Groundwater Authority</t>
  </si>
  <si>
    <t>http://www.esjgroundwater.org/</t>
  </si>
  <si>
    <t>Eastern Sierra Land Trust</t>
  </si>
  <si>
    <t>ESLT</t>
  </si>
  <si>
    <t>California Council of Land Trusts, Sierra Nevada Alliance, Bodie Hills Conservation Partnership, Sierra Cascade Land Trust Council, Inyo-Mono Regional Water Management Group</t>
  </si>
  <si>
    <t>Inyo, Mono</t>
  </si>
  <si>
    <t>Mono, Southeastern Great Basin</t>
  </si>
  <si>
    <t>Cultural Protection and Conservation, Access to Nature, Biodiversity, Landscape Protection</t>
  </si>
  <si>
    <t>https://www.eslt.org/</t>
  </si>
  <si>
    <t>greater sage-grouse</t>
  </si>
  <si>
    <t>Eastern Tule Groundwater Sustainability Agency</t>
  </si>
  <si>
    <t>https://www.easterntulegsa.com/</t>
  </si>
  <si>
    <t>Eastside Power Authority</t>
  </si>
  <si>
    <t>Tulare, Kings</t>
  </si>
  <si>
    <t>Water, Water Infrastructure, Energy Demand, Energy Infrastructure, Energy, Irrigation</t>
  </si>
  <si>
    <t>https://eastsidepa.org/</t>
  </si>
  <si>
    <t>Eastside Water District</t>
  </si>
  <si>
    <t>EWD</t>
  </si>
  <si>
    <t>East Turlock Subbasin Groundwater Sustainability Agency, Association of California Water Agencies</t>
  </si>
  <si>
    <t>https://eastsidewaterdistrict.com/</t>
  </si>
  <si>
    <t>Ecology Action</t>
  </si>
  <si>
    <t>Climate Change, Water, Energy, Transport Infrastructure</t>
  </si>
  <si>
    <t>https://ecoact.org/</t>
  </si>
  <si>
    <t>Ecosystem Investment Partners</t>
  </si>
  <si>
    <t>https://ecosystempartners.com/</t>
  </si>
  <si>
    <t>Eel River Watershed Improvement Group</t>
  </si>
  <si>
    <t>Humboldt, Mendocino, Trinity</t>
  </si>
  <si>
    <t>https://www.erwig.org/</t>
  </si>
  <si>
    <t>El Dorado County</t>
  </si>
  <si>
    <t>Sacramento Area Council of Governments, California Forest Management Task Force, Tahoe-Sierra Integrated Regional Water Management Partnership, Mountain Counties Water Resources Association</t>
  </si>
  <si>
    <t>https://www.edcgov.us/</t>
  </si>
  <si>
    <t>El Dorado County Resource Conservation District</t>
  </si>
  <si>
    <t>El Dorado County RCD</t>
  </si>
  <si>
    <t>California Association of Resource Conservation Districts, Cosumnes American Bear Yuba Integrated Regional Water Management Group</t>
  </si>
  <si>
    <t>Wildfire, Forests, Forest Management Practices, Land &amp; Soil</t>
  </si>
  <si>
    <t>https://eldoradorcd.org/</t>
  </si>
  <si>
    <t>El Dorado Irrigation District</t>
  </si>
  <si>
    <t>Association of California Water Agencies, Regional Water Authority, Cosumnes American Bear Yuba Integrated Regional Water Management Group, Mountain Counties Water Resources Association</t>
  </si>
  <si>
    <t>Irrigation, Energy, Energy Infrastructure, Water Quality, Water Quantity, Physical Infrastructure, Water Infrastructure, Water Use, Wastewater, Water, Renewable Energy</t>
  </si>
  <si>
    <t>https://www.eid.org/</t>
  </si>
  <si>
    <t>El Dorado Water Agency</t>
  </si>
  <si>
    <t>EDWA</t>
  </si>
  <si>
    <t>Cosumnes American Bear Yuba Integrated Regional Water Management Group, Mountain Counties Water Resources Association</t>
  </si>
  <si>
    <t>https://www.edwateragency.org/</t>
  </si>
  <si>
    <t>El Rio Reyes Conservation Trust</t>
  </si>
  <si>
    <t>Kings River Conservancy, San Joaquin River Parkway and Conservation Trust, Sequoia Riverlands Trust, American Farmland Trust, CDFW Region 4, Trust for Public Land, Sierra Foothill Conservancy, Kings River Conservation District, California Native Plant Society, California Rangeland Trust</t>
  </si>
  <si>
    <t>Riparian Habitats, Biodiversity, Landscape Protection</t>
  </si>
  <si>
    <t>https://www.elrioreyestrust.org/</t>
  </si>
  <si>
    <t>El Toro Water District</t>
  </si>
  <si>
    <t>ETWD</t>
  </si>
  <si>
    <t>Association of California Water Agencies, Santiago Aqueduct Commission</t>
  </si>
  <si>
    <t>https://etwd.com/</t>
  </si>
  <si>
    <t>Eldorado National Forest</t>
  </si>
  <si>
    <t>Placer, El Dorado, Alpine, Amador</t>
  </si>
  <si>
    <t>https://www.fs.usda.gov/eldorado/</t>
  </si>
  <si>
    <t>Elem Indian Colony</t>
  </si>
  <si>
    <t>Elem Indian Colony of Pomo Indians, Sulphur Bank Rancheria</t>
  </si>
  <si>
    <t>http://www.elemindiancolony.org/</t>
  </si>
  <si>
    <t>Elk Grove Water District</t>
  </si>
  <si>
    <t>EGWD</t>
  </si>
  <si>
    <t>Association of California Water Agencies, Regional Water Authority</t>
  </si>
  <si>
    <t>https://www.egwd.org/</t>
  </si>
  <si>
    <t>Elk Valley Rancheria</t>
  </si>
  <si>
    <t>http://www.elk-valley.com/</t>
  </si>
  <si>
    <t>Elkhorn Slough Foundation</t>
  </si>
  <si>
    <t>Habitat Enhancement, Acquisition, Education, Management, Research, Funding</t>
  </si>
  <si>
    <t>Oceans &amp; Coasts, Wetlands, Biodiversity, Landscape Protection</t>
  </si>
  <si>
    <t>https://www.elkhornslough.org/</t>
  </si>
  <si>
    <t>Elsinore Valley Municipal Water District</t>
  </si>
  <si>
    <t>EVMWD</t>
  </si>
  <si>
    <t>Western Municipal Water District</t>
  </si>
  <si>
    <t>Association of California Water Agencies, Santa Rosa Regional Resources Authority, Bedford Coldwater Groundwater Sustainability Agency</t>
  </si>
  <si>
    <t>https://www.evmwd.com/</t>
  </si>
  <si>
    <t>Endangered Habitats Conservancy</t>
  </si>
  <si>
    <t>San Diego, Orange, Los Angeles</t>
  </si>
  <si>
    <t>Acquisition, Habitat Enhancement, Management</t>
  </si>
  <si>
    <t>Habitats, Biodiversity</t>
  </si>
  <si>
    <t>http://www.ehleague.org/EndangeredHabitatsConservancy.html</t>
  </si>
  <si>
    <t>Endangered Habitats League</t>
  </si>
  <si>
    <t>EHL</t>
  </si>
  <si>
    <t>Green Vision Coalition, Alliance for Housing and Climate Solutions</t>
  </si>
  <si>
    <t>San Diego, San Bernardino, Riverside, Los Angeles, Orange</t>
  </si>
  <si>
    <t>Acquisition, Advocacy, Planning</t>
  </si>
  <si>
    <t>Species Threatened with Extinction, Urbanization, Biodiversity, Species Diversity, Habitats, Landscape Protection</t>
  </si>
  <si>
    <t>https://www.ehleague.org/</t>
  </si>
  <si>
    <t>Endangered Species Recovery Program</t>
  </si>
  <si>
    <t>ESRP</t>
  </si>
  <si>
    <t>San Benito, Fresno, San Luis Obispo, Kings, Stanislaus, San Joaquin, Madera, Kern, Monterey, Merced, Tulare</t>
  </si>
  <si>
    <t>Biodiversity, Species Threatened with Extinction</t>
  </si>
  <si>
    <t>https://esrp.csustan.edu/</t>
  </si>
  <si>
    <t>Enterprise Rancheria</t>
  </si>
  <si>
    <t>Enterprise Rancheria of Maidu Indians</t>
  </si>
  <si>
    <t>https://enterpriserancheria.org/</t>
  </si>
  <si>
    <t>Environmental Coalition for Water Justice</t>
  </si>
  <si>
    <t>https://ejcw.org/</t>
  </si>
  <si>
    <t>Environmental Council of Sacramento</t>
  </si>
  <si>
    <t>ECOS</t>
  </si>
  <si>
    <t>Sacramento, Yolo, Yuba, Sutter, El Dorado, Placer</t>
  </si>
  <si>
    <t>Biodiversity, Urbanization, Public Health, Land Use</t>
  </si>
  <si>
    <t>https://www.ecosacramento.net/</t>
  </si>
  <si>
    <t>Environmental Defense Center</t>
  </si>
  <si>
    <t>California Oaks Coalition, Matilija Coalition, Friends of the Ventura River</t>
  </si>
  <si>
    <t>Ventura, Santa Barbara, San Luis Obispo</t>
  </si>
  <si>
    <t>Central California Coast, Southern California Coast</t>
  </si>
  <si>
    <t>Biodiversity, Protected Areas, Water Quality, Energy, Climate Change</t>
  </si>
  <si>
    <t>https://www.environmentaldefensecenter.org/</t>
  </si>
  <si>
    <t>Environmental Defense Fund</t>
  </si>
  <si>
    <t>EDF</t>
  </si>
  <si>
    <t>Monarch Joint Venture, Food and Agriculture Climate Alliance, California Pollinator Coalition</t>
  </si>
  <si>
    <t>Pollination, Climate Change</t>
  </si>
  <si>
    <t>https://www.edf.org/</t>
  </si>
  <si>
    <t>Environmental Dynamics and GeoEcology Institute</t>
  </si>
  <si>
    <t>https://edge.ucr.edu/</t>
  </si>
  <si>
    <t>Environmental Protection Information Center</t>
  </si>
  <si>
    <t>EPIC</t>
  </si>
  <si>
    <t>Smith River Collaborative, California Oaks Coalition, Western Klamath Restoration Partnership</t>
  </si>
  <si>
    <t>https://wildcalifornia.org/</t>
  </si>
  <si>
    <t>EPA Office of Federal Activities</t>
  </si>
  <si>
    <t>OFA</t>
  </si>
  <si>
    <t>U.S. Environmental Protection Agency</t>
  </si>
  <si>
    <t>https://www.epa.gov/aboutepa/about-office-policy-op#OFA</t>
  </si>
  <si>
    <t>EPA Office of Pesticide Programs</t>
  </si>
  <si>
    <t>OPP</t>
  </si>
  <si>
    <t>Pesticides, Inputs</t>
  </si>
  <si>
    <t>https://www.epa.gov/aboutepa/about-office-chemical-safety-and-pollution-prevention-ocspp#opp</t>
  </si>
  <si>
    <t>EPA Office of Water</t>
  </si>
  <si>
    <t>OW</t>
  </si>
  <si>
    <t>Water, Wetlands, Water Quality</t>
  </si>
  <si>
    <t>https://www.epa.gov/aboutepa/about-office-water</t>
  </si>
  <si>
    <t>Escondido Creek Conservancy</t>
  </si>
  <si>
    <t>Acquisition, Education, Management</t>
  </si>
  <si>
    <t>http://escondidocreek.org/</t>
  </si>
  <si>
    <t>Esparto Community Services District</t>
  </si>
  <si>
    <t>ECSD</t>
  </si>
  <si>
    <t>Yolo Subbasin Groundwater Agency</t>
  </si>
  <si>
    <t>https://www.ecsd-ca.org/</t>
  </si>
  <si>
    <t>Excelsior/Kings River Resource Conservation District</t>
  </si>
  <si>
    <t>Excelsior/Kings River RCD</t>
  </si>
  <si>
    <t>Fresno, Kings</t>
  </si>
  <si>
    <t>Exelon Corporation</t>
  </si>
  <si>
    <t>Energy Production, Energy Infrastructure, Energy, Renewable Energy</t>
  </si>
  <si>
    <t>https://www.exeloncorp.com/</t>
  </si>
  <si>
    <t>Exeter Irrigation District</t>
  </si>
  <si>
    <t>Association of California Water Agencies, South Valley Water Association</t>
  </si>
  <si>
    <t>http://www.exeterid.org/</t>
  </si>
  <si>
    <t>Fair Oaks Water District</t>
  </si>
  <si>
    <t>FOWD</t>
  </si>
  <si>
    <t>https://www.fowd.com/</t>
  </si>
  <si>
    <t>Fall River Resource Conservation District</t>
  </si>
  <si>
    <t>Fall River RCD</t>
  </si>
  <si>
    <t>California Association of Resource Conservation Districts, Sierra Meadows Partnership</t>
  </si>
  <si>
    <t>Shasta, Siskiyou, Modoc, Lassen</t>
  </si>
  <si>
    <t>https://www.fallriverrcd.org/</t>
  </si>
  <si>
    <t>Fall River Valley Community Services District</t>
  </si>
  <si>
    <t>FRVCSD</t>
  </si>
  <si>
    <t>https://www.frvcsd.org/</t>
  </si>
  <si>
    <t>Fallbrook Land Conservancy</t>
  </si>
  <si>
    <t>https://www.fallbrooklandconservancy.org/</t>
  </si>
  <si>
    <t>Fallbrook Public Utility District</t>
  </si>
  <si>
    <t>FPUD</t>
  </si>
  <si>
    <t>Association of California Water Agencies, San Diego County Water Authority</t>
  </si>
  <si>
    <t>https://www.fpud.com/</t>
  </si>
  <si>
    <t>Family Farm Action Alliance</t>
  </si>
  <si>
    <t>https://farmactionalliance.org/</t>
  </si>
  <si>
    <t>Farm Credit Alliance</t>
  </si>
  <si>
    <t>Finance, Access to Finance</t>
  </si>
  <si>
    <t>https://www.farmcreditalliance.com/</t>
  </si>
  <si>
    <t>Farm Service Agency</t>
  </si>
  <si>
    <t>Agricultural Prices, Agricultural Sector, Finance, Agricultural Subsidies, Laws and Regulations, Energy, Disasters</t>
  </si>
  <si>
    <t>https://www.fsa.usda.gov/index</t>
  </si>
  <si>
    <t>Farm to Pantry</t>
  </si>
  <si>
    <t>Food Security, Food Production</t>
  </si>
  <si>
    <t>https://www.farmtopantry.org/</t>
  </si>
  <si>
    <t>Farmers' Rice Cooperative</t>
  </si>
  <si>
    <t>FRC</t>
  </si>
  <si>
    <t>http://www.farmersrice.com/</t>
  </si>
  <si>
    <t>Feather River Land Trust</t>
  </si>
  <si>
    <t>Northern Sierra Partnership, California Council of Land Trusts, Sierra Meadows Partnership, Sierra Cascade Land Trust Council</t>
  </si>
  <si>
    <t>Butte, Plumas, Lassen</t>
  </si>
  <si>
    <t>Forests, Wetlands, Landscape Protection, Biodiversity</t>
  </si>
  <si>
    <t>https://www.frlt.org/</t>
  </si>
  <si>
    <t>Feather River Resource Conservation District</t>
  </si>
  <si>
    <t>Feather River RCD</t>
  </si>
  <si>
    <t>https://www.frrcd.org/</t>
  </si>
  <si>
    <t>Federal Emergency Management Agency</t>
  </si>
  <si>
    <t>FEMA</t>
  </si>
  <si>
    <t>National Drought Resilience Partnership, Wildland Fire Mitigation and Management Commission</t>
  </si>
  <si>
    <t>https://www.fema.gov/</t>
  </si>
  <si>
    <t>Federal Energy Regulatory Commission</t>
  </si>
  <si>
    <t>FERC</t>
  </si>
  <si>
    <t>https://www.ferc.gov/</t>
  </si>
  <si>
    <t>Federated Indians of Graton Rancheria</t>
  </si>
  <si>
    <t>https://gratonrancheria.com/</t>
  </si>
  <si>
    <t>Felidae Conservation Fund</t>
  </si>
  <si>
    <t>California Department of Fish and Wildlife, U.S. National Park Service, Marin County Parks and Open Space, Marin Municipal Water District, Caltrans, Defenders of Wildlife, California Rangeland Conservation Coalition, California Department of Parks and Recreation, Sierra Club, San Mateo County Parks and Recreation Division, San Francisco Public Utilities Commission, Mountain Lion Foundation, Santa Clara Valley Audubon Society</t>
  </si>
  <si>
    <t>Research, Education, Management</t>
  </si>
  <si>
    <t>http://www.felidaefund.org/</t>
  </si>
  <si>
    <t>felids</t>
  </si>
  <si>
    <t>Soils--Quality, Carbon Sequestration, Agricultural Sector</t>
  </si>
  <si>
    <t>https://fibershed.org/</t>
  </si>
  <si>
    <t>FPBGSA</t>
  </si>
  <si>
    <t>https://www.fpbgsa.org/</t>
  </si>
  <si>
    <t>https://fireadaptednetwork.org/</t>
  </si>
  <si>
    <t>Fire Restoration Group</t>
  </si>
  <si>
    <t>Wildfire, Forest Management Practices</t>
  </si>
  <si>
    <t>https://firerestorationgroup.org/</t>
  </si>
  <si>
    <t>Fire Safe Council of Nevada County</t>
  </si>
  <si>
    <t>Wastes &amp; Pollution, Natural Disasters, Wildfire, Forest Management Practices</t>
  </si>
  <si>
    <t>https://www.areyoufiresafe.com/</t>
  </si>
  <si>
    <t>Firebaugh Canal Water District</t>
  </si>
  <si>
    <t>FCWD</t>
  </si>
  <si>
    <t>San Joaquin River Exchange Contractors Water Authority, San Luis &amp; Delta-Mendota Water Authority, Association of California Water Agencies</t>
  </si>
  <si>
    <t>https://firebaughcanal.com/</t>
  </si>
  <si>
    <t>Firebaugh Resource Conservation District</t>
  </si>
  <si>
    <t>Firebaugh RCD</t>
  </si>
  <si>
    <t>FIRESafe MARIN</t>
  </si>
  <si>
    <t>Disasters, Participation, Wildfire, Disaster Prevention</t>
  </si>
  <si>
    <t>https://www.firesafemarin.org/</t>
  </si>
  <si>
    <t>Fish America Foundation</t>
  </si>
  <si>
    <t>Habitat Enhancement, Research, Management, Funding</t>
  </si>
  <si>
    <t>https://www.fishamerica.org/</t>
  </si>
  <si>
    <t>Five Counties Salmonid Conservation Program</t>
  </si>
  <si>
    <t>Del Norte, Humboldt, Mendocino, Siskiyou, Trinity</t>
  </si>
  <si>
    <t>Northern California Coast, Northern California Coast Ranges, Klamath Mountains</t>
  </si>
  <si>
    <t>Policy, Habitat Enhancement, Research</t>
  </si>
  <si>
    <t>https://www.5counties.org/</t>
  </si>
  <si>
    <t>FloodProtect</t>
  </si>
  <si>
    <t>Solano, Yolo, Sacramento, Sutter</t>
  </si>
  <si>
    <t>Florin Resource Conservation District</t>
  </si>
  <si>
    <t>Florin RCD</t>
  </si>
  <si>
    <t>California Association of Resource Conservation Districts, Sacramento Central Groundwater Authority</t>
  </si>
  <si>
    <t>Fogline Farm</t>
  </si>
  <si>
    <t>http://www.foglinefarm.com/</t>
  </si>
  <si>
    <t>https://agclimatealliance.com/</t>
  </si>
  <si>
    <t>Food Industry Association</t>
  </si>
  <si>
    <t>https://www.fmi.org/</t>
  </si>
  <si>
    <t>Food Literacy Center</t>
  </si>
  <si>
    <t>Nutritional Value, Nutritional Status</t>
  </si>
  <si>
    <t>https://www.foodliteracycenter.org/</t>
  </si>
  <si>
    <t>Food Systems Lab</t>
  </si>
  <si>
    <t>FSL</t>
  </si>
  <si>
    <t>UCD Department of Environmental Science and Policy</t>
  </si>
  <si>
    <t>IC-FOODS, Roots of Change</t>
  </si>
  <si>
    <t>https://foodsystemslab.ucdavis.edu/</t>
  </si>
  <si>
    <t>Foods for Health Institute</t>
  </si>
  <si>
    <t>FFHI</t>
  </si>
  <si>
    <t>Public Health, Food Production, Nutritional Value</t>
  </si>
  <si>
    <t>https://ffhi.ucdavis.edu/</t>
  </si>
  <si>
    <t>Foothill Conservancy</t>
  </si>
  <si>
    <t>Amador, Calaveras</t>
  </si>
  <si>
    <t>Land Use, Habitats, Landscape Protection</t>
  </si>
  <si>
    <t>https://foothillconservancy.org/</t>
  </si>
  <si>
    <t>Foothill Municipal Water District</t>
  </si>
  <si>
    <t>FMWD</t>
  </si>
  <si>
    <t>https://www.fmwd.com/</t>
  </si>
  <si>
    <t>Foothills Water Network</t>
  </si>
  <si>
    <t>http://foothillswaternetwork.org/</t>
  </si>
  <si>
    <t>Foresthill Public Utility District</t>
  </si>
  <si>
    <t>https://www.foresthillpud.com/</t>
  </si>
  <si>
    <t>Forests Forever</t>
  </si>
  <si>
    <t>https://www.forestsforever.org/</t>
  </si>
  <si>
    <t>Forestville Water District</t>
  </si>
  <si>
    <t>FWD</t>
  </si>
  <si>
    <t>https://forestvillewd.com/</t>
  </si>
  <si>
    <t>FORT Friends</t>
  </si>
  <si>
    <t>http://www.fortordfriends.org/</t>
  </si>
  <si>
    <t>Fort Independence Indian Community of Paiute Indians</t>
  </si>
  <si>
    <t>Fort Independence Indian Reservation</t>
  </si>
  <si>
    <t>https://www.fortindependence.com/</t>
  </si>
  <si>
    <t>Fox Canyon Groundwater Management Agency</t>
  </si>
  <si>
    <t>FCGMA</t>
  </si>
  <si>
    <t>https://fcgma.org/</t>
  </si>
  <si>
    <t>Frazier Park Public Utility District</t>
  </si>
  <si>
    <t>FPPUD</t>
  </si>
  <si>
    <t>Southern California Mountains and Valleys, Sierra Nevada Foothills</t>
  </si>
  <si>
    <t>https://www.frazierparkwater.com/</t>
  </si>
  <si>
    <t>Freeport Regional Water Authority</t>
  </si>
  <si>
    <t>FRWA</t>
  </si>
  <si>
    <t>Sacramento, Alameda, Contra Costa</t>
  </si>
  <si>
    <t>Central California Coast, Great Valley</t>
  </si>
  <si>
    <t>Water Infrastructure, Water</t>
  </si>
  <si>
    <t>http://www.freeportproject.org/</t>
  </si>
  <si>
    <t>Fresno Audubon</t>
  </si>
  <si>
    <t>https://fresnoaudubon.org/</t>
  </si>
  <si>
    <t>Fresno Council of Governments</t>
  </si>
  <si>
    <t>Fresno COG</t>
  </si>
  <si>
    <t>https://www.fresnocog.org/</t>
  </si>
  <si>
    <t>Fresno County</t>
  </si>
  <si>
    <t>San Joaquin Valley Regional Association of California Counties, California Forest Management Task Force, California Partnership for the San Joaquin Valley, Kings Basin Water Authority, North Fork Kings Groundwater Sustainability Agency, McMullin Area Groundwater Sustainabilty Agency, Central Delta-Mendota Groundwater Sustainability Agency</t>
  </si>
  <si>
    <t>Sierra Nevada Foothills, Great Valley, Sierra Nevada, Central Valley Coast Ranges</t>
  </si>
  <si>
    <t>https://www.co.fresno.ca.us/</t>
  </si>
  <si>
    <t>Fresno Irrigation District</t>
  </si>
  <si>
    <t>FID</t>
  </si>
  <si>
    <t>Association of California Water Agencies, Friant Water Authority</t>
  </si>
  <si>
    <t>https://www.fresnoirrigation.com/</t>
  </si>
  <si>
    <t>Fresno Metropolitan Flood Control District</t>
  </si>
  <si>
    <t>Association of California Water Agencies, California Stormwater Authority</t>
  </si>
  <si>
    <t>Water Quality, Groundwater Recharge and Overdraft, Water, Floods, Water Infrastructure</t>
  </si>
  <si>
    <t>https://www.fresnofloodcontrol.org/</t>
  </si>
  <si>
    <t>Friant Water Authority</t>
  </si>
  <si>
    <t>FWA</t>
  </si>
  <si>
    <t>Tulare, Kern, Fresno, Madera, Merced</t>
  </si>
  <si>
    <t>Water Storage, Water Quantity, Water Infrastructure, Water</t>
  </si>
  <si>
    <t>https://friantwater.org/</t>
  </si>
  <si>
    <t>https://www.conservationlands.org/friends_grassroots_network</t>
  </si>
  <si>
    <t>Friends of Barham Ranch</t>
  </si>
  <si>
    <t>Friends of Cascade-Siskiyou National Monument</t>
  </si>
  <si>
    <t>Protected Areas--Management, Biodiversity, Protected Areas, Cultural Protection and Conservation, Landscape Protection, Protection of Threatened &amp; Rare Ecosystems</t>
  </si>
  <si>
    <t>https://www.cascadesiskiyou.org/</t>
  </si>
  <si>
    <t>Friends of Corte Madera Creek Watershed</t>
  </si>
  <si>
    <t>https://friendsofcortemaderacreek.org/new_site/</t>
  </si>
  <si>
    <t>Friends of Coyote Hills</t>
  </si>
  <si>
    <t>Acquisition, Advocacy, Education</t>
  </si>
  <si>
    <r>
      <rPr>
        <color rgb="FF1155CC"/>
        <u/>
      </rPr>
      <t>http://www.protectcoyotehills.org/</t>
    </r>
    <r>
      <rPr/>
      <t>/</t>
    </r>
  </si>
  <si>
    <t>Friends of Five Creeks</t>
  </si>
  <si>
    <t>Access to Nature, Water Quality, Invasive Species, Educational Resources, Biodiversity, Riparian Habitats</t>
  </si>
  <si>
    <t>http://www.fivecreeks.org/</t>
  </si>
  <si>
    <t>Friends of Harbors Beaches and Parks</t>
  </si>
  <si>
    <t>FHBP</t>
  </si>
  <si>
    <t>Advocacy, Planning</t>
  </si>
  <si>
    <t>https://www.fhbp.org/</t>
  </si>
  <si>
    <t>Friends of Pinole Creek Watershed</t>
  </si>
  <si>
    <t>Education, Habitat Enhancement, Planning</t>
  </si>
  <si>
    <t>Riparian Habitats, Biodiversity, Access to Nature</t>
  </si>
  <si>
    <t>http://www.friendsofpinolecreek.org/</t>
  </si>
  <si>
    <t>steelhead</t>
  </si>
  <si>
    <t>Friends of Sausal Creek</t>
  </si>
  <si>
    <t>https://www.sausalcreek.org/</t>
  </si>
  <si>
    <t>Friends of Shipley Nature Center</t>
  </si>
  <si>
    <t>Friends of Spenceville</t>
  </si>
  <si>
    <t>http://spenceville.org/</t>
  </si>
  <si>
    <t>Friends of Stone Lakes National Wildlife Refuge</t>
  </si>
  <si>
    <t>https://www.friendsofstonelakes.org/</t>
  </si>
  <si>
    <t>Friends of the Carrizo Plain</t>
  </si>
  <si>
    <t>Protected Areas--Management, Biodiversity, Protected Areas, Landscape Protection, Protection of Threatened &amp; Rare Ecosystems</t>
  </si>
  <si>
    <t>https://carrizo.org/</t>
  </si>
  <si>
    <t>Friends of the Desert Mountains</t>
  </si>
  <si>
    <t>Southern California Mountains and Valleys, Colorado Desert, Sonoran Desert</t>
  </si>
  <si>
    <t>Conservation Lands Foundation, Southern California Edison, U.S. Forest Service, Agua Caliente Band of Cahuilla Indians, U.S. Bureau of Land Management, Coachella Valley Mountains Conservancy, Coachella Valley Conservation Commission</t>
  </si>
  <si>
    <t>Education, Research, Advocacy</t>
  </si>
  <si>
    <t>https://www.desertmountains.org/</t>
  </si>
  <si>
    <t>Friends of the Dunes</t>
  </si>
  <si>
    <t>https://www.friendsofthedunes.org/</t>
  </si>
  <si>
    <t>Friends of the Eel River</t>
  </si>
  <si>
    <t>https://eelriver.org/</t>
  </si>
  <si>
    <t>Friends of the Inyo</t>
  </si>
  <si>
    <t>Bodie Hills Conservation Partnership, Friends Grassroots Network</t>
  </si>
  <si>
    <t>www.friendsoftheinyo.org</t>
  </si>
  <si>
    <t>Friends of the Lost Coast</t>
  </si>
  <si>
    <t>Friends Grassroots Network, King Range Alliance</t>
  </si>
  <si>
    <t>Landscape Protection, Biodiversity, Invasive Species, Access to Nature, Oceans &amp; Coasts</t>
  </si>
  <si>
    <t>https://lostcoast.org/</t>
  </si>
  <si>
    <t>Friends of the Napa River</t>
  </si>
  <si>
    <t>https://www.fonr.org/</t>
  </si>
  <si>
    <t>Friends of the Richmond Hills</t>
  </si>
  <si>
    <t>https://www.savetherichmondhills.org/</t>
  </si>
  <si>
    <t>Friends of the River</t>
  </si>
  <si>
    <t>FOTR</t>
  </si>
  <si>
    <t>Lower Yuba River Management Team, Lower Yuba River Fisheries Technical Working Group, Matilija Coalition</t>
  </si>
  <si>
    <t>https://www.friendsoftheriver.org/</t>
  </si>
  <si>
    <t>Friends of the Santa Clara River</t>
  </si>
  <si>
    <t>Watersheds Coalition of Ventura County</t>
  </si>
  <si>
    <t>Institute for Ecological Health, Trust for Public Land, California Trout, Sierra Club Angeles Chapter, Los Padres ForestWatch, Sierra Club, Environmental Defense Center, National Audubon Society, Los Angeles Waterkeeper, Surfrider Foundation</t>
  </si>
  <si>
    <t>Habitat Enhancement, Advocacy, Management</t>
  </si>
  <si>
    <t>Biodiversity, Riparian Habitats, Landscape Protection, Urbanization, Invasive Species, Fisheries</t>
  </si>
  <si>
    <t>https://fscr.org/</t>
  </si>
  <si>
    <t>Friends of the Swainson's Hawk</t>
  </si>
  <si>
    <t>Habitat 2020</t>
  </si>
  <si>
    <t>https://www.swainsonshawk.org/</t>
  </si>
  <si>
    <t>Swainson's hawk</t>
  </si>
  <si>
    <t>Matilija Coalition</t>
  </si>
  <si>
    <t>Fisheries, Wastes &amp; Pollution, Water Quality, Biodiversity</t>
  </si>
  <si>
    <t>http://friendsofventurariver.org/</t>
  </si>
  <si>
    <t>Friesen Foundation</t>
  </si>
  <si>
    <t>Great Valley, Southern Cascades, Northern California Interior Coast Ranges, Sierra Nevada, Sierra Nevada Foothills</t>
  </si>
  <si>
    <t>https://friesenfoundation.org/</t>
  </si>
  <si>
    <t>From Lot to Spot</t>
  </si>
  <si>
    <t>FLTS</t>
  </si>
  <si>
    <t>California Natural Resources Agency, Resources Legacy Fund, Trust for Public Land, Los Angeles County Department of Public Works, LA Conservation Corps, California ReLeaf, Los Angeles Department of Water &amp; Power, Los Angeles County Regional Park and Open Space District, California State Coastal Conservancy, Southern California Edison, The Nature Conservancy</t>
  </si>
  <si>
    <t>Habitat Enhancement, Advocacy</t>
  </si>
  <si>
    <t>Access to Nature, Poverty, Physical Infrastructure</t>
  </si>
  <si>
    <t>https://fromlottospot.org/</t>
  </si>
  <si>
    <t>Full Belly Farm</t>
  </si>
  <si>
    <t>Agricultural Sector, Biodiversity, Soils--Quality</t>
  </si>
  <si>
    <t>http://fullbellyfarm.com/</t>
  </si>
  <si>
    <t>Galt Irrigation District</t>
  </si>
  <si>
    <t>GID</t>
  </si>
  <si>
    <t>https://gid.specialdistrict.org/</t>
  </si>
  <si>
    <t>Gamble Foundation</t>
  </si>
  <si>
    <t>Central California Coast, Northern California Coast</t>
  </si>
  <si>
    <t>Agricultural Sector, Biodiversity</t>
  </si>
  <si>
    <t>www.gamblefoundation.org</t>
  </si>
  <si>
    <t>Gaviota Coast Conservancy</t>
  </si>
  <si>
    <t>GCC</t>
  </si>
  <si>
    <t>University of California Santa Barbara, Environmental Defense Center, Land Trust for Santa Barbara County, The Nature Conservancy, Sierra Club Los Padres Chapter, Santa Barbara County Trails Council</t>
  </si>
  <si>
    <t>Habitat Enhancement, Acquisition</t>
  </si>
  <si>
    <t>Biodiversity, Access to Nature, Landscape Protection, Cultural Protection and Conservation</t>
  </si>
  <si>
    <t>https://www.gaviotacoastconservancy.org/</t>
  </si>
  <si>
    <t>Georgetown Divide Public Utility District</t>
  </si>
  <si>
    <t>GDPUD</t>
  </si>
  <si>
    <t>Association of California Water Agencies, Cosumnes American Bear Yuba Integrated Regional Water Management Group, Mountain Counties Water Resources Association</t>
  </si>
  <si>
    <t>https://www.gd-pud.org/</t>
  </si>
  <si>
    <t>Georgetown Divide Resource Conservation District</t>
  </si>
  <si>
    <t>Georgetown Divide RCD</t>
  </si>
  <si>
    <t>Great Valley, Sierra Nevada</t>
  </si>
  <si>
    <t>Giacomazzi Dairy</t>
  </si>
  <si>
    <t>Agricultural Sector, Air Quality, Cropping Systems</t>
  </si>
  <si>
    <t>https://www.giacomazzidairy.com/</t>
  </si>
  <si>
    <t>Glenn County</t>
  </si>
  <si>
    <t>Sites Project Authority, Glenn Groundwater Authority</t>
  </si>
  <si>
    <t>Northern California Coast Ranges, Northern California Interior Coast Ranges, Great Valley</t>
  </si>
  <si>
    <t>https://www.countyofglenn.net/</t>
  </si>
  <si>
    <t>Glenn County Resource Conservation District</t>
  </si>
  <si>
    <t>Glenn County RCD</t>
  </si>
  <si>
    <t>https://www.glenncountyrcd.org/</t>
  </si>
  <si>
    <t>https://www.countyofglenn.net/dept/planning-community-development-services/water-resources/glenn-groundwater-authority</t>
  </si>
  <si>
    <t>Glenn-Colusa Irrigation District</t>
  </si>
  <si>
    <t>GCID</t>
  </si>
  <si>
    <t>Sites Project Authority, Association of California Water Agencies, Tehama-Colusa Canal Authority, Colusa Groundwater Authority, Glenn Groundwater Authority, Northern California Water Association, Power and Water Resources Pooling Authority</t>
  </si>
  <si>
    <t>Glenn, Colusa</t>
  </si>
  <si>
    <t>Irrigation</t>
  </si>
  <si>
    <t>https://www.gcid.net/</t>
  </si>
  <si>
    <t>Global Climate and Energy Project</t>
  </si>
  <si>
    <t>GCEP</t>
  </si>
  <si>
    <t>Stanford University</t>
  </si>
  <si>
    <t>Climate Change, Energy, Carbon Sequestration</t>
  </si>
  <si>
    <t>https://gcep.stanford.edu/</t>
  </si>
  <si>
    <t>Gold Ridge Resource Conservation District</t>
  </si>
  <si>
    <t>Gold Ridge RCD</t>
  </si>
  <si>
    <t>California Association of Resource Conservation Districts, Russian River Coho Water Resources Partnership, Santa Rosa Plain Groundwater Sustainability Agency</t>
  </si>
  <si>
    <t>Water Quality, Climate Change, Biodiversity</t>
  </si>
  <si>
    <t>http://www.goldridgercd.org/</t>
  </si>
  <si>
    <t>Golden Gate Audubon Society</t>
  </si>
  <si>
    <t>Audubon California, Bay Area Audubon Council</t>
  </si>
  <si>
    <t>San Francisco, Alameda, Contra Costa</t>
  </si>
  <si>
    <t>https://goldengateaudubon.org/</t>
  </si>
  <si>
    <t>birds, burrowing owl, snowy plover</t>
  </si>
  <si>
    <t>Golden Gate National Parks Conservancy</t>
  </si>
  <si>
    <t>California Biodiversity Network, Network For Landscape Conservation, TOGETHER Bay Area</t>
  </si>
  <si>
    <t>Access to Nature, Protected Areas--Management, Biodiversity</t>
  </si>
  <si>
    <t>https://www.parksconservancy.org/</t>
  </si>
  <si>
    <t>Golden Gate Salmon Association</t>
  </si>
  <si>
    <t>Sierra Club, Defenders of Wildlife, Pacific Coast Federation of Fishermen, The Nature Conservancy, California Trout, Trout Unlimited, California Sportfishing Protection Alliance, The Bay Institute, Friends of the River, Natural Resources Defense Council, South Yuba River Citizens League</t>
  </si>
  <si>
    <t>https://goldenstatesalmon.org/</t>
  </si>
  <si>
    <t>Golden Hills Community Services District</t>
  </si>
  <si>
    <t>GHCSD</t>
  </si>
  <si>
    <t>https://ghcsd.com/</t>
  </si>
  <si>
    <t>Golden Hour Restoration Institute</t>
  </si>
  <si>
    <t>Land &amp; Soil, Biodiversity, Educational Resources</t>
  </si>
  <si>
    <t>https://www.goldenhour.org/</t>
  </si>
  <si>
    <t>Golden State Land Conservancy</t>
  </si>
  <si>
    <t>GSLC</t>
  </si>
  <si>
    <t>Landscape Protection, Protected Areas--Management, Protected Areas</t>
  </si>
  <si>
    <t>https://gslc.us/</t>
  </si>
  <si>
    <t>Goleta Water District</t>
  </si>
  <si>
    <t>Association of California Water Agencies, Cachuma Operation and Maintenance Board, Central Coast Water Authority, Santa Barbara County IRWM Cooperating Partners, Cachuma Conservation Release Board</t>
  </si>
  <si>
    <t>http://www.goletawater.com/</t>
  </si>
  <si>
    <t>Good Meat Project</t>
  </si>
  <si>
    <t>https://goodmeatproject.org/</t>
  </si>
  <si>
    <t>Goose Lake Resource Conservation District</t>
  </si>
  <si>
    <t>Goose Lake RCD</t>
  </si>
  <si>
    <t>https://opr.ca.gov/</t>
  </si>
  <si>
    <t>Grassland Resource Conservation District</t>
  </si>
  <si>
    <t>Grassland RCD</t>
  </si>
  <si>
    <t>Land &amp; Soil, Biodiversity</t>
  </si>
  <si>
    <t>http://gwdwater.org/grcd/</t>
  </si>
  <si>
    <t>Grassland Water District</t>
  </si>
  <si>
    <t>GWD</t>
  </si>
  <si>
    <t>San Luis &amp; Delta-Mendota Water Authority, Association of California Water Agencies, Los Vaqueros Reservoir JPA</t>
  </si>
  <si>
    <t>Water Quality, Water Use Efficiency, Water, Water Infrastructure, Water Quantity, Water Use, Wastewater, Biodiversity</t>
  </si>
  <si>
    <t>http://gwdwater.org/</t>
  </si>
  <si>
    <t>Grassroots Ecology</t>
  </si>
  <si>
    <t>https://www.grassrootsecology.org/</t>
  </si>
  <si>
    <t>Gravelly Ford Water District</t>
  </si>
  <si>
    <t>http://gravellyfordwaterdistrict.com/</t>
  </si>
  <si>
    <t>Great Old Broads for Wilderness</t>
  </si>
  <si>
    <t>Landscape Protection, Biodiversity, Climate Change, Protected Areas--Management</t>
  </si>
  <si>
    <t>https://www.greatoldbroads.org/</t>
  </si>
  <si>
    <t>Greater Kaweah Groundwater Sustainability Agency</t>
  </si>
  <si>
    <t>GKGSA</t>
  </si>
  <si>
    <t>Kings, Tulare</t>
  </si>
  <si>
    <t>https://greaterkaweahgsa.org/</t>
  </si>
  <si>
    <t>GLACR IRWM</t>
  </si>
  <si>
    <t>Water Storage, Water Quantity, Water Use, Water, Water Quality, Wastewater, Water Infrastructure, Floods, Groundwater Recharge and Overdraft</t>
  </si>
  <si>
    <t>https://dpw.lacounty.gov/wmd/irwmp/</t>
  </si>
  <si>
    <t>Greater San Joaquin County Regional Water Coordinating Committee</t>
  </si>
  <si>
    <t>GSJCRWCC</t>
  </si>
  <si>
    <t>http://www.esjirwm.org/</t>
  </si>
  <si>
    <t>Green Foothills</t>
  </si>
  <si>
    <t>Green Foothills Foundation</t>
  </si>
  <si>
    <t>Advocacy, Education, Funding</t>
  </si>
  <si>
    <t>Biodiversity, Landscape Protection, Land Use</t>
  </si>
  <si>
    <t>https://www.greenfoothills.org/</t>
  </si>
  <si>
    <t>Green Valley County Water District</t>
  </si>
  <si>
    <t>GVCWD</t>
  </si>
  <si>
    <t>https://gvcwd.org/</t>
  </si>
  <si>
    <t>Greenbelt Alliance</t>
  </si>
  <si>
    <t>Alliance for Housing and Climate Solutions</t>
  </si>
  <si>
    <t>https://www.greenbelt.org/</t>
  </si>
  <si>
    <t>Greenfield County Water District</t>
  </si>
  <si>
    <t>https://greenfieldwater.specialdistrict.org/</t>
  </si>
  <si>
    <t>GreenInfo Network</t>
  </si>
  <si>
    <t>https://www.greeninfo.org/</t>
  </si>
  <si>
    <t>Greenville Rancheria</t>
  </si>
  <si>
    <t>http://www.greenvillerancheria.com/</t>
  </si>
  <si>
    <t>GRID Alternatives North Valley</t>
  </si>
  <si>
    <t>Renewable Energy</t>
  </si>
  <si>
    <t>https://gridalternatives.org/northvalley</t>
  </si>
  <si>
    <t>Grizzly Flats Community Services District</t>
  </si>
  <si>
    <t>GFCSD</t>
  </si>
  <si>
    <t>http://grizzlyflatscsd.com</t>
  </si>
  <si>
    <t>Guadalupe-Coyote Resource Conservation District</t>
  </si>
  <si>
    <t>Guadalupe-Coyote RCD</t>
  </si>
  <si>
    <t>https://gcrcd.org/</t>
  </si>
  <si>
    <t>Gualala River Watershed Council</t>
  </si>
  <si>
    <t>Habitat Enhancement, Research</t>
  </si>
  <si>
    <t>Water Quantity, Biodiversity, Land Use, Water Quality</t>
  </si>
  <si>
    <t>http://grwc.info/</t>
  </si>
  <si>
    <t>Gustine-Romero Resource Conservation District</t>
  </si>
  <si>
    <t>Gustine-Romero RCD</t>
  </si>
  <si>
    <t>Habematolel Pomo of Upper Lake</t>
  </si>
  <si>
    <t>https://www.hpultribe-nsn.gov/</t>
  </si>
  <si>
    <t>https://www.ecosacramento.net/about-us/committees/habitat-conservation-committee/</t>
  </si>
  <si>
    <t>Hayward Area Recreation and Park District</t>
  </si>
  <si>
    <t>HARD</t>
  </si>
  <si>
    <t>https://www.haywardrec.org/</t>
  </si>
  <si>
    <t>HASPA</t>
  </si>
  <si>
    <t>Landscape Protection, Oceans &amp; Coasts, Access to Nature, Wetlands, Protected Areas--Management</t>
  </si>
  <si>
    <t>https://www.hayward-ca.gov/your-government/boards-commissions/HASPA</t>
  </si>
  <si>
    <t>Heal the Ocean</t>
  </si>
  <si>
    <t>Santa Barbara County IRWM Cooperating Partners</t>
  </si>
  <si>
    <t>Habitat Enhancement, Funding, Advocacy</t>
  </si>
  <si>
    <t>Wastewater, Sea Pollution, Sea Level Rise, Oceans &amp; Coasts, Groundwater Contamination, Water Quality, Wastes &amp; Pollution, Water</t>
  </si>
  <si>
    <t>https://www.healtheocean.org/</t>
  </si>
  <si>
    <t>Heber Public Utility District</t>
  </si>
  <si>
    <t>HPUD</t>
  </si>
  <si>
    <t>Association of California Water Agencies, Imperial Water Forum</t>
  </si>
  <si>
    <t>http://www.heber.ca.gov/</t>
  </si>
  <si>
    <t>Hedgerow Farms</t>
  </si>
  <si>
    <t>Monarch Joint Venture</t>
  </si>
  <si>
    <t>Pollination, Biodiversity</t>
  </si>
  <si>
    <t>https://www.hedgerowfarms.com/</t>
  </si>
  <si>
    <t>Helix Water District</t>
  </si>
  <si>
    <t>HWD</t>
  </si>
  <si>
    <t>https://hwd.com/</t>
  </si>
  <si>
    <t>Henderson Law Firm</t>
  </si>
  <si>
    <t>Henry Miller Reclamation District #2131</t>
  </si>
  <si>
    <t>HMRD</t>
  </si>
  <si>
    <t>https://www.hmrd.net/</t>
  </si>
  <si>
    <t>Hi-Desert Water District</t>
  </si>
  <si>
    <t>HDWD</t>
  </si>
  <si>
    <t>https://www.hdwd.com/</t>
  </si>
  <si>
    <t>Hidden Valley Lake Community Services District</t>
  </si>
  <si>
    <t>HVLCSD</t>
  </si>
  <si>
    <t>https://www.hvlcsd.org/</t>
  </si>
  <si>
    <t>Hills for Everyone</t>
  </si>
  <si>
    <t>Orange, Los Angeles</t>
  </si>
  <si>
    <t>https://www.hillsforeveryone.org/</t>
  </si>
  <si>
    <t>Hilmar County Water District</t>
  </si>
  <si>
    <t>HCWD</t>
  </si>
  <si>
    <t>West Turlock Subbasin Groundwater Sustainability Agency</t>
  </si>
  <si>
    <t>https://www.hilmarcwd.org/</t>
  </si>
  <si>
    <t>Hollister Ranch Conservancy</t>
  </si>
  <si>
    <t>Agricultural Production, Education, Management</t>
  </si>
  <si>
    <t>Access to Nature, Oceans &amp; Coasts, Protected Areas--Management, Livestock Management, Biodiversity, Grazing</t>
  </si>
  <si>
    <t>https://www.hollisterranch.org/</t>
  </si>
  <si>
    <t>Honey and Pollination Center</t>
  </si>
  <si>
    <t>Robert Mondavi Institute for Wine and Food Science</t>
  </si>
  <si>
    <t>Pollination</t>
  </si>
  <si>
    <t>https://honey.ucdavis.edu/</t>
  </si>
  <si>
    <t>Honey Lake Valley Resource Conservation District</t>
  </si>
  <si>
    <t>Honey Lake Valley RCD</t>
  </si>
  <si>
    <t>Invasive Species, Carbon Sequestration, Cropping Systems, Land &amp; Soil, Water, Soils--Quality, Forest Management Practices, Forests</t>
  </si>
  <si>
    <t>https://www.honeylakevalleyrcd.us/</t>
  </si>
  <si>
    <t>Hoopa Valley Tribe</t>
  </si>
  <si>
    <t>Trinity Management Council</t>
  </si>
  <si>
    <t>https://www.hoopa-nsn.gov/</t>
  </si>
  <si>
    <t>Hopland Band of Pomo Indians</t>
  </si>
  <si>
    <t>Hopland Tribe</t>
  </si>
  <si>
    <t>https://www.hoplandtribe.com/</t>
  </si>
  <si>
    <t>Horizon Nut Company</t>
  </si>
  <si>
    <t>https://horizonnut.com/</t>
  </si>
  <si>
    <t>Humboldt Bay Harbor Recreation &amp; Conservation District</t>
  </si>
  <si>
    <t>Aquaculture, Biodiversity, Erosion, Transport Infrastructure, Fisheries, Access to Nature, Water Quality, Oceans &amp; Coasts</t>
  </si>
  <si>
    <t>http://humboldtbay.org/</t>
  </si>
  <si>
    <t>Humboldt Bay Municipal Water District</t>
  </si>
  <si>
    <t>HBMWD</t>
  </si>
  <si>
    <t>https://www.hbmwd.com/</t>
  </si>
  <si>
    <t>Humboldt Community Services District</t>
  </si>
  <si>
    <t>HCSD</t>
  </si>
  <si>
    <t>https://humboldtcsd.org/</t>
  </si>
  <si>
    <t>Humboldt County</t>
  </si>
  <si>
    <t>North Coast Resource Partnership</t>
  </si>
  <si>
    <t>Northern California Coast Ranges, Northern California Coast, Klamath Mountains</t>
  </si>
  <si>
    <t>https://humboldtgov.org/</t>
  </si>
  <si>
    <t>Humboldt County Association of Governments</t>
  </si>
  <si>
    <t>https://www.hcaog.net/</t>
  </si>
  <si>
    <t>Humboldt County Department of Public Works</t>
  </si>
  <si>
    <t>https://humboldtgov.org/1392/Public-Works</t>
  </si>
  <si>
    <t>Humboldt County Fire Safe Council</t>
  </si>
  <si>
    <t>https://humboldtgov.org/FireSafeCouncil</t>
  </si>
  <si>
    <t>Humboldt County Resource Conservation District</t>
  </si>
  <si>
    <t>Humboldt County RCD</t>
  </si>
  <si>
    <t>Biodiversity, Fisheries, Water, Erosion, Land &amp; Soil, Grazing</t>
  </si>
  <si>
    <t>http://humboldtrcd.org/</t>
  </si>
  <si>
    <t>Humboldt State University</t>
  </si>
  <si>
    <t>https://www.humboldt.edu/</t>
  </si>
  <si>
    <t>Humboldt-Toiyabe National Forest</t>
  </si>
  <si>
    <t>U.S. Forest Service</t>
  </si>
  <si>
    <t>Alpine, Mono</t>
  </si>
  <si>
    <t>Sierra Nevada, Mono</t>
  </si>
  <si>
    <t>Regulating, Research, Management, Planning</t>
  </si>
  <si>
    <t>https://www.fs.usda.gov/htnf</t>
  </si>
  <si>
    <t>Huntington Beach Wetlands Conservancy</t>
  </si>
  <si>
    <t>http://www.hbwetlands.org</t>
  </si>
  <si>
    <t>Food Systems Lab, Roots of Change</t>
  </si>
  <si>
    <t>Public Health, Food Production, Access to Information and Communication, Technology</t>
  </si>
  <si>
    <t>https://www.ic-foods.org/</t>
  </si>
  <si>
    <t>ICF</t>
  </si>
  <si>
    <t>https://www.icf.com/</t>
  </si>
  <si>
    <t>Idyllwild Water District</t>
  </si>
  <si>
    <t>https://www.idyllwildwater.com/</t>
  </si>
  <si>
    <t>Imperial County</t>
  </si>
  <si>
    <t>Southern California Association of Governments, Salton Sea Authority, Coachella Valley Conservation Commission, Imperial Water Forum</t>
  </si>
  <si>
    <t>Southern California Mountains and Valleys, Sonoran Desert, Colorado Desert</t>
  </si>
  <si>
    <t>https://imperialcounty.org/</t>
  </si>
  <si>
    <t>Imperial County Transportation Commission</t>
  </si>
  <si>
    <t>http://www.imperialctc.org/</t>
  </si>
  <si>
    <t>Imperial Irrigation District</t>
  </si>
  <si>
    <t>IID</t>
  </si>
  <si>
    <t>Salton Sea Authority, Coachella Valley Conservation Commission, Association of California Water Agencies, Imperial Water Forum</t>
  </si>
  <si>
    <t>Water Quality, Water Use Efficiency, Water, Water Infrastructure, Water Quantity, Water Use, Irrigation, Agricultural Sector</t>
  </si>
  <si>
    <t>https://www.iid.com/</t>
  </si>
  <si>
    <t>Imperial Irrigation District Resource Conservation District</t>
  </si>
  <si>
    <t>Imperial Irrigation District RCD</t>
  </si>
  <si>
    <t>Imperial Water Forum</t>
  </si>
  <si>
    <t>Sonoran Desert, Colorado Desert</t>
  </si>
  <si>
    <t>https://imperialirwmp.org/</t>
  </si>
  <si>
    <t>In Defense of Animals</t>
  </si>
  <si>
    <t>Ethical Treatment of Animals, Biodiversity</t>
  </si>
  <si>
    <t>https://www.idausa.org/</t>
  </si>
  <si>
    <t>Indian Creek-Westridge Community Services District</t>
  </si>
  <si>
    <t>ICWCSD</t>
  </si>
  <si>
    <t>Owens Valley Groundwater Authority</t>
  </si>
  <si>
    <t>https://indiancreekwestridgecsd.myruralwater.com/home</t>
  </si>
  <si>
    <t>IWVGA</t>
  </si>
  <si>
    <t>San Bernardino, Kern, Inyo</t>
  </si>
  <si>
    <t>https://iwvga.org/</t>
  </si>
  <si>
    <t>Indian Wells Valley Water District</t>
  </si>
  <si>
    <t>IWVWD</t>
  </si>
  <si>
    <t>Association of California Water Agencies, Indian Wells Valley Groundwater Authority, Inyo-Mono Regional Water Management Group</t>
  </si>
  <si>
    <t>https://www.iwvwd.com/</t>
  </si>
  <si>
    <t>Indio Water Authority</t>
  </si>
  <si>
    <t>https://www.indio.org/your_government/water/default.htm</t>
  </si>
  <si>
    <t>Information Center for the Environment</t>
  </si>
  <si>
    <t>ICE</t>
  </si>
  <si>
    <t>Technology, Water, Biodiversity</t>
  </si>
  <si>
    <t>http://ice.ucdavis.edu/</t>
  </si>
  <si>
    <t>Inland Empire Economic Partnership</t>
  </si>
  <si>
    <t>Mojave Desert, Southern California Mountains and Valleys, Sonoran Desert</t>
  </si>
  <si>
    <t>Transport Infrastructure, Labor, Education Quality, Economic Participation</t>
  </si>
  <si>
    <t>http://ieep.com/</t>
  </si>
  <si>
    <t>Inland Empire Resource Conservation District</t>
  </si>
  <si>
    <t>Inland Empire RCD</t>
  </si>
  <si>
    <t>Land &amp; Soil, Wildfire, Forests, Soils--Quality</t>
  </si>
  <si>
    <t>https://www.iercd.org/</t>
  </si>
  <si>
    <t>Inland Empire Utilities Agency</t>
  </si>
  <si>
    <t>IEUA</t>
  </si>
  <si>
    <t>Association of California Water Agencies, Southern California Water Coalition</t>
  </si>
  <si>
    <t>https://www.ieua.org/</t>
  </si>
  <si>
    <t>Inland Empire Waterkeeper</t>
  </si>
  <si>
    <t>Orange County Coastkeeper</t>
  </si>
  <si>
    <t>Habitat Enhancement, Education, Research, Regulating, Advocacy</t>
  </si>
  <si>
    <t>https://www.iewaterkeeper.org/</t>
  </si>
  <si>
    <t>Inland Water and Power Commission of Mendocino County</t>
  </si>
  <si>
    <t>IWPC</t>
  </si>
  <si>
    <t>Planning, Management, Policy</t>
  </si>
  <si>
    <t>Water, Energy, Fisheries</t>
  </si>
  <si>
    <t>https://mendoiwpc.com/</t>
  </si>
  <si>
    <t>Institute for Bird Populations</t>
  </si>
  <si>
    <t>Sierra Meadows Partnership</t>
  </si>
  <si>
    <t>https://www.birdpop.org/</t>
  </si>
  <si>
    <t>Institute for Ecological Health</t>
  </si>
  <si>
    <t>IEH</t>
  </si>
  <si>
    <t>Biodiversity, Land Use, Landscape Protection</t>
  </si>
  <si>
    <t>http://www.instituteforecologicalhealth.org/</t>
  </si>
  <si>
    <t>Institute for Fisheries Resources</t>
  </si>
  <si>
    <t>http://www.ifrfish.org/</t>
  </si>
  <si>
    <t>Institute for Local Government</t>
  </si>
  <si>
    <t>https://www.ca-ilg.org/</t>
  </si>
  <si>
    <t>Institute for Parks, People, and Biodiversity</t>
  </si>
  <si>
    <t>https://parks.berkeley.edu/</t>
  </si>
  <si>
    <t>Institute of Transportation Studies</t>
  </si>
  <si>
    <t>ITS</t>
  </si>
  <si>
    <t>https://caes.ucdavis.edu/research/centers/its</t>
  </si>
  <si>
    <t>International Brotherhood of Electrical Workers</t>
  </si>
  <si>
    <t>IBEW</t>
  </si>
  <si>
    <t>http://www.iscc.ca.gov/</t>
  </si>
  <si>
    <t>Inverness Public Utility District</t>
  </si>
  <si>
    <t>Marin Wildfire Prevention Authority</t>
  </si>
  <si>
    <t>https://www.invernesspud.org/</t>
  </si>
  <si>
    <t>Inyo County</t>
  </si>
  <si>
    <t>Indian Wells Valley Groundwater Authority, Owens Valley Groundwater Authority, Inyo-Mono Regional Water Management Group</t>
  </si>
  <si>
    <t>Southeastern Great Basin, Sierra Nevada, Mojave Desert, Mono</t>
  </si>
  <si>
    <t>https://www.inyocounty.us/</t>
  </si>
  <si>
    <t>Inyo County Local Transportation Commission</t>
  </si>
  <si>
    <t>ICLTC</t>
  </si>
  <si>
    <t>Planning, Policy</t>
  </si>
  <si>
    <t>http://www.inyoltc.org/</t>
  </si>
  <si>
    <t>Inyo National Forest</t>
  </si>
  <si>
    <t>Tulare, Mono, Inyo</t>
  </si>
  <si>
    <t>Southeastern Great Basin, Sierra Nevada, Mono</t>
  </si>
  <si>
    <t>https://www.fs.usda.gov/inyo/</t>
  </si>
  <si>
    <t>Inyo-Mono RWMG</t>
  </si>
  <si>
    <t>San Bernardino, Mono, Kern, Inyo</t>
  </si>
  <si>
    <t>Southeastern Great Basin, Mojave Desert, Sierra Nevada, Mono</t>
  </si>
  <si>
    <t>https://inyo-monowater.org/</t>
  </si>
  <si>
    <t>Inyo-Mono Resource Conservation District</t>
  </si>
  <si>
    <t>Inyo-Mono RCD</t>
  </si>
  <si>
    <t>Ione Band of Miwok Indians</t>
  </si>
  <si>
    <t>https://ionemiwok.net/</t>
  </si>
  <si>
    <t>Irvine Global Warming Group</t>
  </si>
  <si>
    <t>Irvine Ranch Conservancy</t>
  </si>
  <si>
    <t>http://www.irconservancy.org/</t>
  </si>
  <si>
    <t>Irvine Ranch Water District</t>
  </si>
  <si>
    <t>IRWD</t>
  </si>
  <si>
    <t>https://www.irwd.com/</t>
  </si>
  <si>
    <t>Ivanhoe Irrigation District</t>
  </si>
  <si>
    <t>https://www.ivanhoeid.org/</t>
  </si>
  <si>
    <t>Ivanhoe Public Utilities District</t>
  </si>
  <si>
    <t>https://ivanhoepud.com/</t>
  </si>
  <si>
    <t>Jackson Valley Irrigation District</t>
  </si>
  <si>
    <t>JVID</t>
  </si>
  <si>
    <t>Mountain Counties Water Resources Association, Calaveras-Amador-Mokelumne River Authority</t>
  </si>
  <si>
    <t>https://www.jvid.org/</t>
  </si>
  <si>
    <t>James Groundwater Sustainability Agency</t>
  </si>
  <si>
    <t>http://jamesgsa.org/</t>
  </si>
  <si>
    <t>James Irrigation District</t>
  </si>
  <si>
    <t>JID</t>
  </si>
  <si>
    <t>San Luis &amp; Delta-Mendota Water Authority, Association of California Water Agencies, James Groundwater Sustainability Agency, Power and Water Resources Pooling Authority</t>
  </si>
  <si>
    <t>http://www.jamesid.org/</t>
  </si>
  <si>
    <t>James Resource Conservation District</t>
  </si>
  <si>
    <t>James RCD</t>
  </si>
  <si>
    <t>Jamul Indian Village A Kumeyaay Nation</t>
  </si>
  <si>
    <t>https://jamulindianvillage.com/</t>
  </si>
  <si>
    <t>Jasper Ridge Biological Preserve</t>
  </si>
  <si>
    <t>Santa Cruz Mountains Stewardship Network</t>
  </si>
  <si>
    <t>Invasive Species, Biodiversity</t>
  </si>
  <si>
    <t>https://jrbp.stanford.edu/</t>
  </si>
  <si>
    <t>John Muir Institute of the Environment</t>
  </si>
  <si>
    <t>JMIE</t>
  </si>
  <si>
    <t>Ecosystem Health, Biodiversity, Water, Ecosystem Management, Land &amp; Soil, Climate Change</t>
  </si>
  <si>
    <t>https://johnmuir.ucdavis.edu/</t>
  </si>
  <si>
    <t>John Muir Land Trust</t>
  </si>
  <si>
    <t>Alhambra Watershed Council, California Council of Land Trusts</t>
  </si>
  <si>
    <t>https://www.jmlt.org/</t>
  </si>
  <si>
    <t>Northern California Water Association</t>
  </si>
  <si>
    <t>Butte, Sutter</t>
  </si>
  <si>
    <t>Water, Irrigation, Water Quantity, Water Rights, Water Infrastructure</t>
  </si>
  <si>
    <t>https://jointwaterdistricts.com/</t>
  </si>
  <si>
    <t>Joshua Basin Water District</t>
  </si>
  <si>
    <t>JBWD</t>
  </si>
  <si>
    <t>https://www.jbwd.com/</t>
  </si>
  <si>
    <t>June Lake Public Utility District</t>
  </si>
  <si>
    <t>June Lake PUD</t>
  </si>
  <si>
    <t>https://www.junelakepud.com/</t>
  </si>
  <si>
    <t>Jurupa Community Services District</t>
  </si>
  <si>
    <t>JCSD</t>
  </si>
  <si>
    <t>https://www.jcsd.us/</t>
  </si>
  <si>
    <t>Karuk Department of Natural Resources</t>
  </si>
  <si>
    <t>DNR</t>
  </si>
  <si>
    <t>Karuk Tribe</t>
  </si>
  <si>
    <t>Biodiversity, Wildfire, Cultural Protection and Conservation, Forest Management Practices, Ecosystem Management, Water, Indigenous Technology and Knowledge</t>
  </si>
  <si>
    <t>https://www.karuk.us/index.php/departments/natural-resources</t>
  </si>
  <si>
    <t>Western Klamath Restoration Partnership</t>
  </si>
  <si>
    <t>Humboldt, Siskiyou</t>
  </si>
  <si>
    <t>https://www.karuk.us/</t>
  </si>
  <si>
    <t>Kashia Band of Pomo Indians</t>
  </si>
  <si>
    <t>Stewarts Point Rancheria</t>
  </si>
  <si>
    <t>https://www.stewartspoint.org/wp2/</t>
  </si>
  <si>
    <t>Kaweah Delta Water Conservation District</t>
  </si>
  <si>
    <t>KDWCD</t>
  </si>
  <si>
    <t>Association of California Water Agencies, Friant Water Authority, Greater Kaweah Groundwater Sustainability Agency</t>
  </si>
  <si>
    <t>Great Valley, Sierra Nevada Foothills</t>
  </si>
  <si>
    <t>Water Quality, Water Use Efficiency, Water, Water Infrastructure, Water Quantity, Water Use, Wastewater, Floods, Water Rights</t>
  </si>
  <si>
    <t>http://www.kdwcd.com/</t>
  </si>
  <si>
    <t>Keeler Community Service District</t>
  </si>
  <si>
    <t>Keeler CSD</t>
  </si>
  <si>
    <t>Owens Lake</t>
  </si>
  <si>
    <t>https://keelercsd.specialdistrict.org/</t>
  </si>
  <si>
    <t>Kennedy Commission</t>
  </si>
  <si>
    <t>Kern Audubon Society</t>
  </si>
  <si>
    <t>https://www.kernaudubonsociety.org/</t>
  </si>
  <si>
    <t>Kern Community Foundation</t>
  </si>
  <si>
    <t>KCF</t>
  </si>
  <si>
    <t>Great Valley, Mojave Desert, Sierra Nevada, Sierra Nevada Foothills</t>
  </si>
  <si>
    <t>Institutions, Finance, Fisheries, Gender Equality</t>
  </si>
  <si>
    <t>https://www.kernfoundation.org/</t>
  </si>
  <si>
    <t>Kern River rainbow trout</t>
  </si>
  <si>
    <t>Kern Council of Governments</t>
  </si>
  <si>
    <t>Kern COG</t>
  </si>
  <si>
    <t>Sierra Nevada, Great Valley, Central Valley Coast Ranges, Sierra Nevada Foothills, Mojave Desert</t>
  </si>
  <si>
    <t>https://www.kerncog.org/</t>
  </si>
  <si>
    <t>Kern County</t>
  </si>
  <si>
    <t>San Joaquin Valley Regional Association of California Counties, Kern Council of Governments, California Forest Management Task Force, California Partnership for the San Joaquin Valley, Indian Wells Valley Groundwater Authority, Castac Basin Groundwater Sustainability Agency, White Wolf Groundwater Sustainability Agency, Cuyama Basin Groundwater Sustainability Agency</t>
  </si>
  <si>
    <t>https://www.kerncounty.com/</t>
  </si>
  <si>
    <t>Kern County Water Agency</t>
  </si>
  <si>
    <t>KCWA</t>
  </si>
  <si>
    <t>Association of California Water Agencies, Kern Groundwater Authority, Kern Water Bank Authority, Kern River Groundwater Sustainability Agency, State Water Contractors</t>
  </si>
  <si>
    <t>Water Quality, Water Use Efficiency, Water, Water Infrastructure, Water Quantity, Water Use, Wastewater, Groundwater Recharge and Overdraft, Floods</t>
  </si>
  <si>
    <t>https://www.kcwa.com/</t>
  </si>
  <si>
    <t>Kern Delta Water District</t>
  </si>
  <si>
    <t>https://www.kerndelta.org/</t>
  </si>
  <si>
    <t>Kern Fire Safe Council</t>
  </si>
  <si>
    <t>Management, Education, Coordinating</t>
  </si>
  <si>
    <t>https://kernfiresafe.org/</t>
  </si>
  <si>
    <t>Kern Groundwater Authority</t>
  </si>
  <si>
    <t>KGA</t>
  </si>
  <si>
    <t>http://www.kerngwa.com/</t>
  </si>
  <si>
    <t>Kern River Conservancy</t>
  </si>
  <si>
    <t>Great Valley, Sierra Nevada, Sierra Nevada Foothills</t>
  </si>
  <si>
    <t>Fisheries, Riparian Habitats, Water, Wildfire, Biodiversity, Access to Nature</t>
  </si>
  <si>
    <t>http://www.kernriverconservancy.org/</t>
  </si>
  <si>
    <t>Kern River GSA</t>
  </si>
  <si>
    <t>http://www.kernrivergsa.org/</t>
  </si>
  <si>
    <t>Kern River Valley Heritage Foundation</t>
  </si>
  <si>
    <t>KRVHF</t>
  </si>
  <si>
    <t>Education, Acquisition, Management</t>
  </si>
  <si>
    <t>Landscape Protection, Biodiversity, Cultural Protection and Conservation</t>
  </si>
  <si>
    <t>https://www.krvhf.org/</t>
  </si>
  <si>
    <t>Kern Valley Resource Conservation District</t>
  </si>
  <si>
    <t>Kern Valley RCD</t>
  </si>
  <si>
    <t>Kern Water Bank Authority</t>
  </si>
  <si>
    <t>KWB</t>
  </si>
  <si>
    <t>https://www.kwb.org/</t>
  </si>
  <si>
    <t>Kern-Tulare Water District</t>
  </si>
  <si>
    <t>KTWD</t>
  </si>
  <si>
    <t>Friant Water Authority, Association of California Water Agencies, Kern Groundwater Authority</t>
  </si>
  <si>
    <t>https://kern-tulare.com/</t>
  </si>
  <si>
    <t>King Range Alliance</t>
  </si>
  <si>
    <t>Biodiversity, Landscape Protection, Oceans &amp; Coasts</t>
  </si>
  <si>
    <t>http://kingrangealliance.org/</t>
  </si>
  <si>
    <t>Kings Basin Water Authority</t>
  </si>
  <si>
    <t>KBWA, Upper Kings Basin Integrated Regional Water Management Authority</t>
  </si>
  <si>
    <t>Partnership, Local Government</t>
  </si>
  <si>
    <t>Coordinating, Management</t>
  </si>
  <si>
    <t>Water, Groundwater Recharge and Overdraft, Water Quantity, Water Infrastructure, Water Use, Water Quality, Water Use Efficiency, Groundwater Contamination, Floods, Riparian Habitats</t>
  </si>
  <si>
    <t>https://www.kingsbasinauthority.org/</t>
  </si>
  <si>
    <t>Kings County</t>
  </si>
  <si>
    <t>San Joaquin Valley Regional Association of California Counties, Kings County Association of Governments, California Partnership for the San Joaquin Valley, Mid-Kings River Groundwater Sustainability Agency, Southwest Kings Groundwater Sustainability Agency, South Fork Kings Groundwater Sustainability Agency, State Water Contractors</t>
  </si>
  <si>
    <t>https://www.countyofkings.com/</t>
  </si>
  <si>
    <t>Kings County Association of Governments</t>
  </si>
  <si>
    <t>KCAG</t>
  </si>
  <si>
    <t>https://www.kingscog.org/</t>
  </si>
  <si>
    <t>Kings County Water District</t>
  </si>
  <si>
    <t>KCWD</t>
  </si>
  <si>
    <t>Association of California Water Agencies, Mid-Kings River Groundwater Sustainability Agency, Greater Kaweah Groundwater Sustainability Agency</t>
  </si>
  <si>
    <t>http://www.kingscwd.org/</t>
  </si>
  <si>
    <t>Kings River Conservancy</t>
  </si>
  <si>
    <t>Education, Acquisition</t>
  </si>
  <si>
    <t>Cultural Protection and Conservation, Access to Nature, Landscape Protection, Biodiversity, Riparian Habitats, Fisheries, Invasive Species</t>
  </si>
  <si>
    <t>https://www.kingsriverconservancy.org/</t>
  </si>
  <si>
    <t>Kings River Conservation District</t>
  </si>
  <si>
    <t>KRCD</t>
  </si>
  <si>
    <t>Kings River Fisheries Management Program, Kings Basin Water Authority, Kings River Water Quality Coalition, Association of California Water Agencies</t>
  </si>
  <si>
    <t>Local Government, Non-profit</t>
  </si>
  <si>
    <t>Regulating, Management</t>
  </si>
  <si>
    <t>Water Infrastructure, Energy Infrastructure, Groundwater Recharge and Overdraft, Energy Production, Renewable Energy, Water Use, Floods, Fisheries, Energy, Biodiversity, Water</t>
  </si>
  <si>
    <t>https://krcd.org/</t>
  </si>
  <si>
    <t>Kings River East Groundwater Sustainability Agency</t>
  </si>
  <si>
    <t>Fresno, Tulare</t>
  </si>
  <si>
    <t>https://kingsrivereast.org/</t>
  </si>
  <si>
    <t>Kings River Fisheries Management Program</t>
  </si>
  <si>
    <t>KRFMP</t>
  </si>
  <si>
    <t>Coordinating, Management, Research, Education, Habitat Enhancement</t>
  </si>
  <si>
    <t>Biodiversity, Fishing &amp; Overfishing, Water, Fisheries, Riparian Habitats</t>
  </si>
  <si>
    <t>https://krfmp.org/</t>
  </si>
  <si>
    <t>Kings River Water Quality Coalition</t>
  </si>
  <si>
    <t>Kings River Watershed Coalition Authority</t>
  </si>
  <si>
    <t>Coordinating, Education</t>
  </si>
  <si>
    <t>Water, Water Quality, Irrigation, Water Use</t>
  </si>
  <si>
    <t>https://kingsriverwqc.org/</t>
  </si>
  <si>
    <t>Kinneloa Irrigation District</t>
  </si>
  <si>
    <t>KID</t>
  </si>
  <si>
    <t>https://www.kinneloairrigationdistrict.info/</t>
  </si>
  <si>
    <t>Kirkwood Meadows Public Utilities District</t>
  </si>
  <si>
    <t>KMPUD</t>
  </si>
  <si>
    <t>Amador, Alpine</t>
  </si>
  <si>
    <t>https://www.kmpud.com/</t>
  </si>
  <si>
    <t>Klamath Forest Alliance</t>
  </si>
  <si>
    <t>Smith River Collaborative, Western Klamath Restoration Partnership</t>
  </si>
  <si>
    <t>https://www.klamathforestalliance.org/</t>
  </si>
  <si>
    <t>Klamath National Forest</t>
  </si>
  <si>
    <t>Southern Cascades, Klamath Mountains</t>
  </si>
  <si>
    <t>https://www.fs.usda.gov/klamath/</t>
  </si>
  <si>
    <t>Klamath-Siskiyou Wildlands Center</t>
  </si>
  <si>
    <t>KS Wild</t>
  </si>
  <si>
    <t>https://www.kswild.org/</t>
  </si>
  <si>
    <t>Kletsel Dehe Wintun Nation</t>
  </si>
  <si>
    <t>Kletsel Dehe Band of Wintun Indians</t>
  </si>
  <si>
    <t>https://www.kletseldehe.org/</t>
  </si>
  <si>
    <t>Koi Nation of Northern California</t>
  </si>
  <si>
    <t>Lower Lake Rancheria</t>
  </si>
  <si>
    <t>https://koination.com/</t>
  </si>
  <si>
    <t>Koopmann Ranch</t>
  </si>
  <si>
    <t>Koopmann Family Beef</t>
  </si>
  <si>
    <t>Agricultural Sector, Grazing, Water Quality</t>
  </si>
  <si>
    <t>https://koopmannfamilybeef.com/</t>
  </si>
  <si>
    <t>KPFF Consulting Engineers</t>
  </si>
  <si>
    <t>LA Conservation Corps</t>
  </si>
  <si>
    <t>Economic Participation, Physical Infrastructure, Access to Nature</t>
  </si>
  <si>
    <t>https://www.lacorps.org/</t>
  </si>
  <si>
    <t>La Habra Heights County Water District</t>
  </si>
  <si>
    <t>LHHCWD</t>
  </si>
  <si>
    <t>http://www.lhhcwd.com/</t>
  </si>
  <si>
    <t>La Jolla Band of Luiseño Indians</t>
  </si>
  <si>
    <t>https://www.lajollaindians.com/</t>
  </si>
  <si>
    <t>La Kretz Center for Conservation Science</t>
  </si>
  <si>
    <t>https://www.ioes.ucla.edu/lakretz/</t>
  </si>
  <si>
    <t>La Puente Valley County Water District</t>
  </si>
  <si>
    <t>LPV</t>
  </si>
  <si>
    <t>https://www.lapuentewater.com/</t>
  </si>
  <si>
    <t>Laguna Beach County Water District</t>
  </si>
  <si>
    <t>LBCWD</t>
  </si>
  <si>
    <t>https://www.lbcwd.org/</t>
  </si>
  <si>
    <t>Laguna Canyon Conservancy</t>
  </si>
  <si>
    <t>Biodiversity, Water Quality, Sea Level Rise, Urbanization, Wildfire</t>
  </si>
  <si>
    <t>https://www.lagunacanyonconservancy.org/</t>
  </si>
  <si>
    <t>Laguna Canyon Foundation</t>
  </si>
  <si>
    <t>U.S. Fish and Wildlife Service, Orange County Coastkeeper, California Department of Parks and Recreation, Laguna Canyon Conservancy, Laguna Greenbelt, Irvine Ranch Conservancy, Orange County Transportation Authority, Natural Communities Coalition, Orange County Department of Parks</t>
  </si>
  <si>
    <t>Acquisition, Funding, Advocacy</t>
  </si>
  <si>
    <t>Land Fragmentation, Urbanization, Biodiversity, Landscape Protection</t>
  </si>
  <si>
    <t>https://lagunacanyon.org/</t>
  </si>
  <si>
    <t>Laguna de Santa Rosa Foundation</t>
  </si>
  <si>
    <t>Research, Education, Habitat Enhancement, Funding</t>
  </si>
  <si>
    <t>Biodiversity, Wetlands</t>
  </si>
  <si>
    <t>http://www.lagunafoundation.org/</t>
  </si>
  <si>
    <t>Laguna Greenbelt</t>
  </si>
  <si>
    <t>Coordinating, Advocacy, Planning</t>
  </si>
  <si>
    <t>Land Fragmentation, Landscape Protection, Biodiversity, Urbanization</t>
  </si>
  <si>
    <t>https://lagunagreenbelt.org/</t>
  </si>
  <si>
    <t>Laguna Ocean Foundation</t>
  </si>
  <si>
    <t>Research, Education, Funding</t>
  </si>
  <si>
    <t>https://www.lagunaoceanfoundation.org/</t>
  </si>
  <si>
    <t>Lahontan Regional Water Quality Control Board</t>
  </si>
  <si>
    <t>Lassen, Los Angeles, Modoc, El Dorado, Placer, Mono, Nevada, Alpine, San Bernardino, Inyo, Sierra, Kern</t>
  </si>
  <si>
    <t>Northwestern Basin and Range, Southeastern Great Basin, Mono, Sierra Nevada, Modoc Plateau, Mojave Desert</t>
  </si>
  <si>
    <t>Lake Arrowhead Community Services District</t>
  </si>
  <si>
    <t>LACSD</t>
  </si>
  <si>
    <t>http://www.lakearrowheadcsd.com/</t>
  </si>
  <si>
    <t>Lake County</t>
  </si>
  <si>
    <t>Northern California Interior Coast Ranges, Northern California Coast Ranges</t>
  </si>
  <si>
    <t>https://www.lakecountyca.gov/</t>
  </si>
  <si>
    <t>Lake County Land Trust</t>
  </si>
  <si>
    <t>Protected Areas--Management, Access to Nature, Biodiversity, Landscape Protection</t>
  </si>
  <si>
    <t>http://www.lakecountylandtrust.org/</t>
  </si>
  <si>
    <t>Lake County Resource Conservation District</t>
  </si>
  <si>
    <t>Lake County RCD</t>
  </si>
  <si>
    <t>Education, Management</t>
  </si>
  <si>
    <t>Wildfire, Land &amp; Soil, Water Use Efficiency, Invasive Species, Forest Management Practices, Erosion, Biodiversity</t>
  </si>
  <si>
    <t>https://www.lakercd.org/</t>
  </si>
  <si>
    <t>Lake County Special Districts</t>
  </si>
  <si>
    <t>Lake County/City Area Planning Council</t>
  </si>
  <si>
    <t>Lake Don Pedro Community Services District</t>
  </si>
  <si>
    <t>LDPCSD</t>
  </si>
  <si>
    <t>Mariposa, Tuolumne</t>
  </si>
  <si>
    <t>https://www.ldpcsd.org/</t>
  </si>
  <si>
    <t>Lake Hemet Municipal Water District</t>
  </si>
  <si>
    <t>LHMWD</t>
  </si>
  <si>
    <t>https://www.lhmwd.org/</t>
  </si>
  <si>
    <t>Lake Tahoe Basin Management Unit</t>
  </si>
  <si>
    <t>Lake Tahoe West Restoration Partnership</t>
  </si>
  <si>
    <t>https://www.fs.usda.gov/ltbmu</t>
  </si>
  <si>
    <t>Tahoe Fire &amp; Fuels Team</t>
  </si>
  <si>
    <t>https://www.nationalforests.org/who-we-are/regional-offices/california-program/laketahoewest</t>
  </si>
  <si>
    <t>Lakeside Water District</t>
  </si>
  <si>
    <t>https://lakesidewater.org/</t>
  </si>
  <si>
    <t>Lakeside's River Park Conservancy</t>
  </si>
  <si>
    <t>San Diego River</t>
  </si>
  <si>
    <t>San Diego County, San Diego River Park Foundation, San Diego River Conservancy, City of San Diego, San Diego Foundation</t>
  </si>
  <si>
    <t>Educational Resources, Landscape Protection, Access to Nature, Biodiversity, Informal Education</t>
  </si>
  <si>
    <t>https://www.lakesideriverpark.org/</t>
  </si>
  <si>
    <t>Land Conservancy of San Luis Obispo County</t>
  </si>
  <si>
    <t>https://lcslo.org/</t>
  </si>
  <si>
    <t>Land Conservation Brokerage</t>
  </si>
  <si>
    <t>Biodiversity, Landscape Protection, Finance</t>
  </si>
  <si>
    <t>http://landconserve.com/</t>
  </si>
  <si>
    <t>Land IQ</t>
  </si>
  <si>
    <t>https://www.landiq.com/</t>
  </si>
  <si>
    <t>Land O' Lakes</t>
  </si>
  <si>
    <t>https://www.landolakes.com/</t>
  </si>
  <si>
    <t>https://www.landtrustalliance.org/</t>
  </si>
  <si>
    <t>Land Trust for Santa Barbara County</t>
  </si>
  <si>
    <t>Southern California Coast, Central California Coast, Central Valley Coast Ranges, Southern California Mountains and Valleys</t>
  </si>
  <si>
    <t>Biodiversity, Water, Agricultural Sector, Access to Nature</t>
  </si>
  <si>
    <t>https://www.sblandtrust.org/</t>
  </si>
  <si>
    <t>Land Trust of Napa County</t>
  </si>
  <si>
    <t>Northern California Coast Ranges, Northern California Coast, Northern California Interior Coast Ranges, Central California Coast</t>
  </si>
  <si>
    <t>https://napalandtrust.org/</t>
  </si>
  <si>
    <t>Land Trust of Santa Cruz County</t>
  </si>
  <si>
    <t>Santa Cruz Mountains Stewardship Network, TOGETHER Bay Area, California Council of Land Trusts, Friends Grassroots Network</t>
  </si>
  <si>
    <t>https://www.landtrustsantacruz.org/</t>
  </si>
  <si>
    <t>LandPaths</t>
  </si>
  <si>
    <t>https://www.landpaths.org/</t>
  </si>
  <si>
    <t>Lange Twins Wine Estates</t>
  </si>
  <si>
    <t>Agricultural Sector, Inputs, Biodiversity, Water Use</t>
  </si>
  <si>
    <t>https://langetwins.com/</t>
  </si>
  <si>
    <t>Las Virgenes Municipal Water District</t>
  </si>
  <si>
    <t>LVMWD</t>
  </si>
  <si>
    <t>Association of California Water Agencies, Greater Los Angeles County Region Integrated Regional Water Management Group, Las Virgenes-Triunfo Joint Powers Authority</t>
  </si>
  <si>
    <t>https://www.lvmwd.com/</t>
  </si>
  <si>
    <t>Las Virgenes-Triunfo Joint Powers Authority</t>
  </si>
  <si>
    <t>Water, Wastewater, Water Infrastructure</t>
  </si>
  <si>
    <t>https://www.lvmwd.com/about-us/joint-powers-authority</t>
  </si>
  <si>
    <t>Lassen County</t>
  </si>
  <si>
    <t>Sierra Nevada, Northwestern Basin and Range, Modoc Plateau, Southern Cascades</t>
  </si>
  <si>
    <t>http://lassencounty.org/</t>
  </si>
  <si>
    <t>Lassen County Transportation Commission</t>
  </si>
  <si>
    <t>LCTC</t>
  </si>
  <si>
    <t>https://www.lassenctc.com/</t>
  </si>
  <si>
    <t>Lassen National Forest</t>
  </si>
  <si>
    <t>Shasta, Plumas, Tehama, Lassen, Butte</t>
  </si>
  <si>
    <t>Southern Cascades, Sierra Nevada Foothills, Sierra Nevada</t>
  </si>
  <si>
    <t>https://www.fs.usda.gov/lassen</t>
  </si>
  <si>
    <t>Lava Beds-Butte Valley Resource Conservation District</t>
  </si>
  <si>
    <t>Lava Beds-Butte Valley RCD</t>
  </si>
  <si>
    <t>Siskiyou, Modoc</t>
  </si>
  <si>
    <t>League of Women Voters of Orange County</t>
  </si>
  <si>
    <t>LWVOC</t>
  </si>
  <si>
    <t>https://www.lwvoc.org/</t>
  </si>
  <si>
    <t>Leavitt Lake Ranches</t>
  </si>
  <si>
    <t>Lebec County Water District</t>
  </si>
  <si>
    <t>LCWD</t>
  </si>
  <si>
    <t>https://www.lebecwater.com/</t>
  </si>
  <si>
    <t>Lewis Group of Companies</t>
  </si>
  <si>
    <t>Linden County Water District</t>
  </si>
  <si>
    <t>http://www.lindencwd.com/</t>
  </si>
  <si>
    <t>Lindmore Irrigation District</t>
  </si>
  <si>
    <t>LID</t>
  </si>
  <si>
    <t>East Kaweah Groundwater Sustainability Agency, Friant Water Authority</t>
  </si>
  <si>
    <t>http://www.lindmoreid.com/</t>
  </si>
  <si>
    <t>Lindsay-Strathmore Irrigation District</t>
  </si>
  <si>
    <t>LSID</t>
  </si>
  <si>
    <t>Friant Water Authority, Association of California Water Agencies, Eastside Power Authority</t>
  </si>
  <si>
    <t>http://lsid.org/</t>
  </si>
  <si>
    <t>Littlerock Creek Irrigation District</t>
  </si>
  <si>
    <t>https://www.lrcid.com/</t>
  </si>
  <si>
    <t>Live Better Beef</t>
  </si>
  <si>
    <t>Grazing, Livestock Feed, Livestock Management</t>
  </si>
  <si>
    <t>Livermore-Amador Valley Water Management Agency</t>
  </si>
  <si>
    <t>LAVWMA</t>
  </si>
  <si>
    <t>Water Storage, Water Quantity, Water Quality, Water Infrastructure, Wastewater, Water</t>
  </si>
  <si>
    <t>https://lavwma.com/</t>
  </si>
  <si>
    <t>Lobata Group</t>
  </si>
  <si>
    <t>Landscape Protection, Land Use, Biodiversity, Ecosystem Management, Land Fragmentation</t>
  </si>
  <si>
    <t>Local Government Commission</t>
  </si>
  <si>
    <t>LGC</t>
  </si>
  <si>
    <t>Energy, Water, Climate Change</t>
  </si>
  <si>
    <t>https://www.lgc.org/</t>
  </si>
  <si>
    <t>Lockeford Community Services District</t>
  </si>
  <si>
    <t>https://lockefordcsd.specialdistrict.org/</t>
  </si>
  <si>
    <t>Loma Prieta Resource Conservation District</t>
  </si>
  <si>
    <t>Loma Prieta RCD, LPRCD</t>
  </si>
  <si>
    <t>Irrigation, Land &amp; Soil, Water Use Efficiency, Invasive Species, Water Quality, Erosion, Floods, Grazing, Wildfire, Livestock Management</t>
  </si>
  <si>
    <t>http://www.lomaprietarcd.org/</t>
  </si>
  <si>
    <t>Lomakatsi Restoration Project</t>
  </si>
  <si>
    <t>https://lomakatsi.org/</t>
  </si>
  <si>
    <t>Lone Pine Paiute-Shoshone Tribe</t>
  </si>
  <si>
    <t>https://lppsr.org/wp/</t>
  </si>
  <si>
    <t>Lone Star Ranch</t>
  </si>
  <si>
    <t>Agricultural Sector, Grazing, Biodiversity, Forests, Forest Products, Water Quality</t>
  </si>
  <si>
    <t>Los Alamos Community Services District</t>
  </si>
  <si>
    <t>San Antonio Basin Groundwater Sustainability Agency</t>
  </si>
  <si>
    <t>http://www.losalamoscsd.com/</t>
  </si>
  <si>
    <t>Los Angeles Alliance for a New Economy</t>
  </si>
  <si>
    <t>LAANE</t>
  </si>
  <si>
    <t>https://laane.org/</t>
  </si>
  <si>
    <t>Los Angeles County</t>
  </si>
  <si>
    <t>Southern California Association of Governments, Wildlife Corridor Conservation Authority, Santa Clarita Valley Groundwater Sustainability Agency, Greater Los Angeles County Region Integrated Regional Water Management Group, South Bay Cities Council of Governments</t>
  </si>
  <si>
    <t>Southern California Coast, Mojave Desert, Southern California Mountains and Valleys</t>
  </si>
  <si>
    <t>https://lacounty.gov/</t>
  </si>
  <si>
    <t>Los Angeles County Business Federation</t>
  </si>
  <si>
    <t>LA BizFed</t>
  </si>
  <si>
    <t>Advocacy, Policy</t>
  </si>
  <si>
    <t>Tariffs Taxes Subsidies, Finance</t>
  </si>
  <si>
    <t>https://bizfedlacounty.org/</t>
  </si>
  <si>
    <t>Los Angeles County Department of Parks and Recreation</t>
  </si>
  <si>
    <t>https://parks.lacounty.gov/</t>
  </si>
  <si>
    <t>Los Angeles County Department of Public Works</t>
  </si>
  <si>
    <t>Southern California Water Coalition, Greater Los Angeles County Region Integrated Regional Water Management Group</t>
  </si>
  <si>
    <t>Water, Transport Infrastructure</t>
  </si>
  <si>
    <t>https://dpw.lacounty.gov/</t>
  </si>
  <si>
    <t>Los Angeles County Department of Regional Planning</t>
  </si>
  <si>
    <t>Land Use, Physical Infrastructure</t>
  </si>
  <si>
    <t>https://planning.lacounty.gov/</t>
  </si>
  <si>
    <t>Los Angeles County Flood Control District</t>
  </si>
  <si>
    <t>https://dpw.lacounty.gov/LACFCD/web/</t>
  </si>
  <si>
    <t>Los Angeles County Metropolitan Transportation Authority</t>
  </si>
  <si>
    <t>Metro</t>
  </si>
  <si>
    <t>Transport Infrastructure, Travel/transit/commuting, Physical Infrastructure</t>
  </si>
  <si>
    <t>https://www.metro.net/</t>
  </si>
  <si>
    <t>Los Angeles County Regional Park and Open Space District</t>
  </si>
  <si>
    <t>RPOSD</t>
  </si>
  <si>
    <t>Management, Planning, Acquisition</t>
  </si>
  <si>
    <t>https://rposd.lacounty.gov/</t>
  </si>
  <si>
    <t>Los Angeles County Waterworks Districts</t>
  </si>
  <si>
    <t>LACWD</t>
  </si>
  <si>
    <t>Southern California Mountains and Valleys, Southern California Coast, Mojave Desert</t>
  </si>
  <si>
    <t>https://dpw.lacounty.gov/wwd/web/Default.aspx</t>
  </si>
  <si>
    <t>Los Angeles Department of Transportation</t>
  </si>
  <si>
    <t>LADOT</t>
  </si>
  <si>
    <t>Policy, Management, Planning</t>
  </si>
  <si>
    <t>https://ladot.lacity.org/</t>
  </si>
  <si>
    <t>Los Angeles Department of Water &amp; Power</t>
  </si>
  <si>
    <t>Southern California Water Coalition, Association of California Water Agencies, Greater Los Angeles County Region Integrated Regional Water Management Group</t>
  </si>
  <si>
    <t>Water, Energy</t>
  </si>
  <si>
    <t>https://www.ladwp.com</t>
  </si>
  <si>
    <t>Los Angeles Food Policy Council</t>
  </si>
  <si>
    <t>Food Security</t>
  </si>
  <si>
    <t>https://www.goodfoodla.org/</t>
  </si>
  <si>
    <t>Los Angeles Neighborhood Land Trust</t>
  </si>
  <si>
    <t>https://www.lanlt.org/</t>
  </si>
  <si>
    <t>Los Angeles Regional Collaborative for Climate Action and Sustainability</t>
  </si>
  <si>
    <t>http://laregionalcollaborative.com/</t>
  </si>
  <si>
    <t>Los Angeles Regional Water Quality Control Board</t>
  </si>
  <si>
    <t>https://www.waterboards.ca.gov/losangeles/</t>
  </si>
  <si>
    <t>Los Angeles Sanitation &amp; Environment</t>
  </si>
  <si>
    <t>LASAN</t>
  </si>
  <si>
    <t>Water Quality, Waste Composting, Wastes &amp; Pollution, Wastewater, Waste Recycling/Reusing</t>
  </si>
  <si>
    <t>Los Angeles Waterkeeper</t>
  </si>
  <si>
    <t>https://www.lawaterkeeper.org/</t>
  </si>
  <si>
    <t>Los Banos Resource Conservation District</t>
  </si>
  <si>
    <t>Los Banos RCD</t>
  </si>
  <si>
    <t>LCWA</t>
  </si>
  <si>
    <t>Landscape Protection, Biodiversity, Water Quality, Groundwater Recharge and Overdraft, Wetlands, Floods, Water Quantity</t>
  </si>
  <si>
    <t>https://intoloscerritoswetlands.org/los-cerritos-wetlands-authority/</t>
  </si>
  <si>
    <t>Los Olivos Community Services District</t>
  </si>
  <si>
    <t>https://www.losolivoscsd.com/</t>
  </si>
  <si>
    <t>Los Padres ForestWatch</t>
  </si>
  <si>
    <t>California Oaks Coalition, Friends of the Ventura River</t>
  </si>
  <si>
    <t>https://lpfw.org/</t>
  </si>
  <si>
    <t>Los Padres National Forest</t>
  </si>
  <si>
    <t>San Luis Obispo, Santa Barbara, Ventura, Kern, Monterey</t>
  </si>
  <si>
    <t>Southern California Mountains and Valleys, Central Valley Coast Ranges, Southern California Coast, Sierra Nevada Foothills, Central California Coast</t>
  </si>
  <si>
    <t>https://www.fs.usda.gov/lpnf</t>
  </si>
  <si>
    <t>Los Vaqueros Reservoir JPA</t>
  </si>
  <si>
    <t>Water Storage, Water, Water Infrastructure, Water Quantity</t>
  </si>
  <si>
    <t>https://losvaquerosjpa.com/</t>
  </si>
  <si>
    <t>Lost Coast Ranch</t>
  </si>
  <si>
    <t>https://lostcoastranch.net/</t>
  </si>
  <si>
    <t>Lost Hills Water District</t>
  </si>
  <si>
    <t>LHWD</t>
  </si>
  <si>
    <t>https://www.lhwd.org/</t>
  </si>
  <si>
    <t>Lower Cosumnes Resource Conservation District</t>
  </si>
  <si>
    <t>Lower Cosumnes RCD</t>
  </si>
  <si>
    <t>Lower Putah Creek Coordinating Committee</t>
  </si>
  <si>
    <t>Riparian Habitats, Biodiversity, Fisheries</t>
  </si>
  <si>
    <t>http://www.scwa2.com/water-supply/lpccc</t>
  </si>
  <si>
    <t>Lower Tule River Irrigation District</t>
  </si>
  <si>
    <t>LTRID</t>
  </si>
  <si>
    <t>Friant Water Authority, Association of California Water Agencies, Power and Water Resources Pooling Authority, Deer Creek and Tule River Authority</t>
  </si>
  <si>
    <t>http://www.ltrid.org/</t>
  </si>
  <si>
    <t>Water Infrastructure, Water Quality, Water Quantity, Species Threatened with Extinction, Fisheries, Biodiversity</t>
  </si>
  <si>
    <t>Lower Yuba River Management Team</t>
  </si>
  <si>
    <t>https://www.yubawater.org/191/Lower-Yuba-River-Management-Team-RMT</t>
  </si>
  <si>
    <t>Lundberg Family Farms</t>
  </si>
  <si>
    <t>Agricultural Sector, Inputs, Biodiversity, Air Quality, Soils--Quality, Energy, Waste Prevention, Water Use</t>
  </si>
  <si>
    <t>https://www.lundberg.com/</t>
  </si>
  <si>
    <t>waterfowl</t>
  </si>
  <si>
    <t>Lytton Rancheria</t>
  </si>
  <si>
    <t>Lytton Band of Pomo Indians</t>
  </si>
  <si>
    <t>https://www.homelandforlytton.com/</t>
  </si>
  <si>
    <t>Madera County</t>
  </si>
  <si>
    <t>San Joaquin Valley Regional Association of California Counties, Madera County Transportation Commission, California Partnership for the San Joaquin Valley</t>
  </si>
  <si>
    <t>https://www.maderacounty.com/</t>
  </si>
  <si>
    <t>Madera County Department of Water and Natural Resources</t>
  </si>
  <si>
    <t>Water Quality, Water Use Efficiency, Water, Water Infrastructure, Water Quantity, Water Use, Wastewater, Floods, Land &amp; Soil</t>
  </si>
  <si>
    <t>https://www.maderacountywater.com/</t>
  </si>
  <si>
    <t>Madera County Transportation Commission</t>
  </si>
  <si>
    <t>MCTC</t>
  </si>
  <si>
    <t>https://www.maderactc.org/</t>
  </si>
  <si>
    <t>Madera Irrigation District</t>
  </si>
  <si>
    <t>MID</t>
  </si>
  <si>
    <t>https://www.madera-id.org/</t>
  </si>
  <si>
    <t>Madera Water District</t>
  </si>
  <si>
    <t>MWD</t>
  </si>
  <si>
    <t>Association of California Water Agencies, Madera Water District Groundwater Sustainability Agency</t>
  </si>
  <si>
    <t>http://mwdistrict.com/</t>
  </si>
  <si>
    <t>Madera Water District Groundwater Sustainability Agency</t>
  </si>
  <si>
    <t>MWD GSA</t>
  </si>
  <si>
    <t>http://mwdgsa.org/</t>
  </si>
  <si>
    <t>Madera-Chowchilla Resource Conservation District</t>
  </si>
  <si>
    <t>Madera-Chowchilla RCD</t>
  </si>
  <si>
    <t>Land &amp; Soil, Groundwater Contamination, Water, Water Quantity, Urbanization, Water Quality, Groundwater Recharge and Overdraft, Invasive Species, Air Quality, Erosion</t>
  </si>
  <si>
    <t>http://maderachowchillarcd.org/</t>
  </si>
  <si>
    <t>Madison Community Services District</t>
  </si>
  <si>
    <t>https://www.madisoncsd.org/</t>
  </si>
  <si>
    <t>Maidu Summit Consortium</t>
  </si>
  <si>
    <t>Indigenous Technology and Knowledge, Biodiversity, Protected Areas</t>
  </si>
  <si>
    <t>https://www.maidusummit.org/</t>
  </si>
  <si>
    <t>Majestic Pines Community Services District</t>
  </si>
  <si>
    <t>http://www.majesticpinescsd.org/</t>
  </si>
  <si>
    <t>Malaga County Water District</t>
  </si>
  <si>
    <t>MCWD</t>
  </si>
  <si>
    <t>https://www.malagacwd.org/</t>
  </si>
  <si>
    <t>Mammoth Community Water District</t>
  </si>
  <si>
    <t>Association of California Water Agencies, Inyo-Mono Regional Water Management Group</t>
  </si>
  <si>
    <t>https://mcwd.dst.ca.us/</t>
  </si>
  <si>
    <t>Manchester Band of Pomo Indians</t>
  </si>
  <si>
    <t>Manchester-Point Arena Band of Pomo Indians, Manchester Rancheria</t>
  </si>
  <si>
    <t>https://www.mpapomotribe.com/</t>
  </si>
  <si>
    <t>Mare Island Heritage Trust</t>
  </si>
  <si>
    <t>https://www.preservemareislandpreserve.com/</t>
  </si>
  <si>
    <t>Mariana Ranchos County Water District</t>
  </si>
  <si>
    <t>MRCWD</t>
  </si>
  <si>
    <t>https://www.marianaranchoscwd.org/home</t>
  </si>
  <si>
    <t>Marin Agricultural Land Trust</t>
  </si>
  <si>
    <t>TOGETHER Bay Area, Marin Carbon Project, Wildlife Corridor Working Group, California Council of Land Trusts</t>
  </si>
  <si>
    <t>Acquisition, Management, Advocacy</t>
  </si>
  <si>
    <t>Landscape Protection</t>
  </si>
  <si>
    <t>https://www.malt.org/</t>
  </si>
  <si>
    <t>Marin Audubon Society</t>
  </si>
  <si>
    <t>https://www.marinaudubon.org/</t>
  </si>
  <si>
    <t>Climate Change, Agricultural Sector, Carbon Sequestration</t>
  </si>
  <si>
    <t>https://www.marincarbonproject.org/home</t>
  </si>
  <si>
    <t>Marin Community Foundation</t>
  </si>
  <si>
    <t>MCF</t>
  </si>
  <si>
    <t>Public Health, Oceans &amp; Coasts, Climate Change Adaptation, Buildings, Wetlands, Natural Disasters, Climate Change, Sea Level Rise, Physical Infrastructure, Biodiversity</t>
  </si>
  <si>
    <t>https://www.marincf.org/</t>
  </si>
  <si>
    <t>Marin Conservation League</t>
  </si>
  <si>
    <t>http://www.marinconservationleague.org/</t>
  </si>
  <si>
    <t>Marin County</t>
  </si>
  <si>
    <t>Association of Bay Area Governments, Metropolitan Transportation Commission, Marin Carbon Project, Richardson's Bay Regional Agency, Marin Wildfire Prevention Authority</t>
  </si>
  <si>
    <t>https://www.marincounty.org/</t>
  </si>
  <si>
    <t>Marin County Flood Control and Water Conservation District</t>
  </si>
  <si>
    <t>Floods, Water</t>
  </si>
  <si>
    <t>https://www.marincounty.org/depts/pw/divisions/creeks-bay-and-flood/flood-control</t>
  </si>
  <si>
    <t>Marin County Parks and Open Space</t>
  </si>
  <si>
    <t>MCPOS</t>
  </si>
  <si>
    <t>TOGETHER Bay Area, Wildlife Corridor Working Group</t>
  </si>
  <si>
    <t>Management, Education, Planning</t>
  </si>
  <si>
    <t>https://www.marincountyparks.org/</t>
  </si>
  <si>
    <t>Marin Municipal Water District</t>
  </si>
  <si>
    <t>TOGETHER Bay Area, Association of California Water Agencies, Bay Area Regional Reliability</t>
  </si>
  <si>
    <t>https://www.marinwater.org/</t>
  </si>
  <si>
    <t>Marin Open Space Trust</t>
  </si>
  <si>
    <t>TOGETHER Bay Area, California Council of Land Trusts</t>
  </si>
  <si>
    <t>Biodiversity, Access to Nature</t>
  </si>
  <si>
    <t>https://marinopenspacetrust.org/</t>
  </si>
  <si>
    <t>Marin Resource Conservation District</t>
  </si>
  <si>
    <t>Marin RCD</t>
  </si>
  <si>
    <t>Habitat Enhancement, Education, Management</t>
  </si>
  <si>
    <t>Transport Infrastructure, Drought, Carbon Sequestration, Land &amp; Soil, Riparian Habitats</t>
  </si>
  <si>
    <t>https://www.marinrcd.org/</t>
  </si>
  <si>
    <t>MWPA</t>
  </si>
  <si>
    <t>Forest Management Practices, Forests, Wildfire</t>
  </si>
  <si>
    <t>https://www.marinwildfire.org/</t>
  </si>
  <si>
    <t>Marina Coast Water District</t>
  </si>
  <si>
    <t>https://www.mcwd.org/</t>
  </si>
  <si>
    <t>Marinwood Community Services District</t>
  </si>
  <si>
    <t>https://www.marinwood.org/</t>
  </si>
  <si>
    <t>Mariposa County</t>
  </si>
  <si>
    <t>San Joaquin Valley Regional Association of California Counties, California Forest Management Task Force, Merced Subbasin Groundwater Sustainability Agency</t>
  </si>
  <si>
    <t>https://www.mariposacounty.org/</t>
  </si>
  <si>
    <t>Mariposa County Resource Conservation District</t>
  </si>
  <si>
    <t>Mariposa County RCD</t>
  </si>
  <si>
    <t>Mariposa Public Utilities District</t>
  </si>
  <si>
    <t>MPUD</t>
  </si>
  <si>
    <t>https://www.mariposapud.org/</t>
  </si>
  <si>
    <t>Mary A. Crocker Trust</t>
  </si>
  <si>
    <t>Wastes &amp; Pollution, Water Quality, Forests, Land &amp; Soil</t>
  </si>
  <si>
    <t>http://www.mactrust.org</t>
  </si>
  <si>
    <t>Coordinating, Habitat Enhancement, Advocacy</t>
  </si>
  <si>
    <t>Water Infrastructure, Biodiversity, Oceans &amp; Coasts, Ecosystem Management, Invasive Species, Fisheries, Access to Nature, Ecosystem Health, Species Threatened with Extinction</t>
  </si>
  <si>
    <t>http://matilija-coalition.org/</t>
  </si>
  <si>
    <t>Mattole Restoration Council</t>
  </si>
  <si>
    <t>Fire Adapted Communities Learning Network, King Range Alliance, Friends Grassroots Network</t>
  </si>
  <si>
    <t>Forests, Grasslands, Wildfire, Biodiversity, Riparian Habitats</t>
  </si>
  <si>
    <t>http://www.mattole.org/</t>
  </si>
  <si>
    <t>Mattole Salmon Group</t>
  </si>
  <si>
    <t>King Range Alliance, Friends Grassroots Network</t>
  </si>
  <si>
    <t>http://www.mattolesalmon.org/</t>
  </si>
  <si>
    <t>McKinleyville Community Services District</t>
  </si>
  <si>
    <t>MCSD</t>
  </si>
  <si>
    <t>https://www.mckinleyvillecsd.com/</t>
  </si>
  <si>
    <t>McKinleyville Land Trust</t>
  </si>
  <si>
    <t>Biodiversity, Cultural Protection and Conservation, Landscape Protection, Access to Nature</t>
  </si>
  <si>
    <t>http://www.mlandtrust.org/</t>
  </si>
  <si>
    <t>McMullin Area Groundwater Sustainabilty Agency</t>
  </si>
  <si>
    <t>MAGSA</t>
  </si>
  <si>
    <t>https://www.mcmullinarea.org/</t>
  </si>
  <si>
    <t>Mechoopda Indian Tribe of Chico Rancheria</t>
  </si>
  <si>
    <t>https://www.mechoopda-nsn.gov/</t>
  </si>
  <si>
    <t>Meiners Oaks Water District</t>
  </si>
  <si>
    <t>MOWD</t>
  </si>
  <si>
    <t>Upper Ventura River Groundwater Agency</t>
  </si>
  <si>
    <t>http://meinersoakswater.com/</t>
  </si>
  <si>
    <t>Mendocino Council of Governments</t>
  </si>
  <si>
    <t>https://www.mendocinocog.org/</t>
  </si>
  <si>
    <t>Mendocino County</t>
  </si>
  <si>
    <t>North Coast Resource Partnership, Ukiah Valley Basin Groundwater Sustainability Agency, Mendocino Council of Governments, Inland Water and Power Commission of Mendocino County</t>
  </si>
  <si>
    <t>https://www.mendocinocounty.org/</t>
  </si>
  <si>
    <t>Mendocino County Resource Conservation District</t>
  </si>
  <si>
    <t>Mendocino County RCD</t>
  </si>
  <si>
    <t>Land &amp; Soil, Water, Forests</t>
  </si>
  <si>
    <t>https://mcrcd.org/</t>
  </si>
  <si>
    <t>Mendocino County Water Agency</t>
  </si>
  <si>
    <t>Water, Water Infrastructure</t>
  </si>
  <si>
    <t>https://www.mendocinocounty.org/government/executive-office/mendocino-county-water-agency</t>
  </si>
  <si>
    <t>Mendocino Land Trust</t>
  </si>
  <si>
    <t>California Council of Land Trusts, Friends Grassroots Network</t>
  </si>
  <si>
    <t>https://mendocinolandtrust.org/</t>
  </si>
  <si>
    <t>Mendocino National Forest</t>
  </si>
  <si>
    <t>Glenn, Tehama, Trinity, Lake, Mendocino</t>
  </si>
  <si>
    <t>https://www.fs.usda.gov/mendocino</t>
  </si>
  <si>
    <t>Merced County</t>
  </si>
  <si>
    <t>San Joaquin Valley Regional Association of California Counties, Merced County Association of Governments, California Partnership for the San Joaquin Valley, East Turlock Subbasin Groundwater Sustainability Agency, West Turlock Subbasin Groundwater Sustainability Agency, Central Delta-Mendota Groundwater Sustainability Agency, Merced Subbasin Groundwater Sustainability Agency</t>
  </si>
  <si>
    <t>https://www.co.merced.ca.us/</t>
  </si>
  <si>
    <t>Merced County Association of Governments</t>
  </si>
  <si>
    <t>https://www.mcagov.org/</t>
  </si>
  <si>
    <t>Merced County Planning and Community Development Department</t>
  </si>
  <si>
    <t>https://www.co.merced.ca.us/2374/Planning</t>
  </si>
  <si>
    <t>Merced Irrigation District</t>
  </si>
  <si>
    <t>Association of California Water Agencies, East Turlock Subbasin Groundwater Sustainability Agency</t>
  </si>
  <si>
    <t>Water Quality, Water Use Efficiency, Water, Water Infrastructure, Water Quantity, Water Use, Irrigation, Energy</t>
  </si>
  <si>
    <t>http://www.mercedid.com/</t>
  </si>
  <si>
    <t>Mariposa, Merced</t>
  </si>
  <si>
    <t>https://www.co.merced.ca.us/2799/Merced-Subbasin-GSA</t>
  </si>
  <si>
    <t>Mercy Springs Water District</t>
  </si>
  <si>
    <t>San Luis &amp; Delta-Mendota Water Authority, Central Delta-Mendota Groundwater Sustainability Agency</t>
  </si>
  <si>
    <t>Madera, Fresno</t>
  </si>
  <si>
    <t>https://mercyspringswd.specialdistrict.org/</t>
  </si>
  <si>
    <t>Merquin County Water District</t>
  </si>
  <si>
    <t>https://merquincountywaterdistrict.com/</t>
  </si>
  <si>
    <t>Mesa Grande Band of Diegueno Mission Indians</t>
  </si>
  <si>
    <t>Mesa Grande Band of Mission Indians</t>
  </si>
  <si>
    <t>https://www.mesagrandeband-nsn.gov/</t>
  </si>
  <si>
    <t>Mesa Water District</t>
  </si>
  <si>
    <t>https://www.mesawater.org/</t>
  </si>
  <si>
    <t>Metropolitan Transportation Commission</t>
  </si>
  <si>
    <t>MTC</t>
  </si>
  <si>
    <t>Northern California Interior Coast Ranges, Central California Coast, Great Valley, Northern California Coast Ranges, Central Valley Coast Ranges, Northern California Coast</t>
  </si>
  <si>
    <t>https://mtc.ca.gov/</t>
  </si>
  <si>
    <t>Metropolitan Water District of Southern California</t>
  </si>
  <si>
    <t>Southern California Water Coalition, Association of California Water Agencies, State Water Contractors, Delta Conveyance Design and Construction Authority</t>
  </si>
  <si>
    <r>
      <rPr>
        <color rgb="FF000000"/>
      </rPr>
      <t>Los Angeles</t>
    </r>
    <r>
      <rPr/>
      <t xml:space="preserve">, </t>
    </r>
    <r>
      <rPr>
        <color rgb="FF000000"/>
      </rPr>
      <t>Orange</t>
    </r>
    <r>
      <rPr/>
      <t xml:space="preserve">, </t>
    </r>
    <r>
      <rPr>
        <color rgb="FF000000"/>
      </rPr>
      <t>San Diego</t>
    </r>
    <r>
      <rPr/>
      <t xml:space="preserve">, </t>
    </r>
    <r>
      <rPr>
        <color rgb="FF000000"/>
      </rPr>
      <t>Riverside</t>
    </r>
    <r>
      <rPr/>
      <t xml:space="preserve">, </t>
    </r>
    <r>
      <rPr>
        <color rgb="FF000000"/>
      </rPr>
      <t>San Bernardino</t>
    </r>
    <r>
      <rPr/>
      <t xml:space="preserve">, </t>
    </r>
    <r>
      <rPr>
        <color rgb="FF000000"/>
      </rPr>
      <t>Ventura</t>
    </r>
  </si>
  <si>
    <t>Sonoran Desert, Southern California Mountains and Valleys, Southern California Coast, Mojave Desert, Colorado Desert</t>
  </si>
  <si>
    <t>http://www.mwdh2o.com/</t>
  </si>
  <si>
    <t>Meyer Family Enterprises</t>
  </si>
  <si>
    <t>Mid Klamath Watershed Council</t>
  </si>
  <si>
    <t>Fire Adapted Communities Learning Network, Western Klamath Restoration Partnership</t>
  </si>
  <si>
    <t>Northern California Coast, Klamath Mountains</t>
  </si>
  <si>
    <t>Invasive Species, Wildfire, Forest Management Practices, Biodiversity, Fisheries</t>
  </si>
  <si>
    <t>http://www.mkwc.org/</t>
  </si>
  <si>
    <t>https://www.midkaweah.org/</t>
  </si>
  <si>
    <t>http://www.midkingsrivergsa.org/</t>
  </si>
  <si>
    <t>Mid-Peninsula Water District</t>
  </si>
  <si>
    <t>MPWD</t>
  </si>
  <si>
    <t>https://www.midpeninsulawater.org/</t>
  </si>
  <si>
    <t>Middletown Rancheria of Pomo Indians of California</t>
  </si>
  <si>
    <t>http://www.middletownrancheria-nsn.gov/</t>
  </si>
  <si>
    <t>Midpeninsula Regional Open Space District</t>
  </si>
  <si>
    <t>Santa Cruz Mountains Stewardship Network, TOGETHER Bay Area, Wildlife Corridor Working Group</t>
  </si>
  <si>
    <t>San Mateo, Santa Clara</t>
  </si>
  <si>
    <t>Biodiversity, Protected Areas--Management, Grazing, Landscape Protection, Climate Change, Access to Nature</t>
  </si>
  <si>
    <t>https://www.openspace.org/</t>
  </si>
  <si>
    <t>Midway Heights County Water District</t>
  </si>
  <si>
    <t>MHCWD</t>
  </si>
  <si>
    <t>http://www.mhcwd.org/</t>
  </si>
  <si>
    <t>Migratory Bird Conservation Partnership</t>
  </si>
  <si>
    <t>Biodiversity, Migration, Species Threatened with Extinction</t>
  </si>
  <si>
    <t>http://www.camigratorybirds.org/?page_id=60</t>
  </si>
  <si>
    <t>Mill Valley StreamKeepers</t>
  </si>
  <si>
    <t>Planning, Advocacy, Education, Coordinating</t>
  </si>
  <si>
    <t>Riparian Habitats, Landscape Protection, Ecosystem Health, Access to Nature, Water Quality, Biodiversity, Ecosystem Management</t>
  </si>
  <si>
    <t>http://www.millvalleystreamkeepers.org/</t>
  </si>
  <si>
    <t>Mission Hills Community Services District</t>
  </si>
  <si>
    <t>MHCSD</t>
  </si>
  <si>
    <t>http://www.mhcsd.org/</t>
  </si>
  <si>
    <t>Mission Resource Conservation District</t>
  </si>
  <si>
    <t>Mission RCD</t>
  </si>
  <si>
    <t>https://www.missionrcd.org/</t>
  </si>
  <si>
    <t>Mission Springs Water District</t>
  </si>
  <si>
    <t>MSWD</t>
  </si>
  <si>
    <t>Association of California Water Agencies, Verbenia Groundwater Sustainability Agency</t>
  </si>
  <si>
    <t>https://www.mswd.org/</t>
  </si>
  <si>
    <t>Modesto Irrigation District</t>
  </si>
  <si>
    <t>Association of California Water Agencies, Stanislaus and Tuolumne Rivers Groundwater Basin Association, San Joaquin Tributaries Authority</t>
  </si>
  <si>
    <t>https://www.mid.org/</t>
  </si>
  <si>
    <t>Modoc County</t>
  </si>
  <si>
    <t>Northwestern Basin and Range, Modoc Plateau, Southern Cascades</t>
  </si>
  <si>
    <t>http://www.co.modoc.ca.us/</t>
  </si>
  <si>
    <t>Modoc County Transportation Commission</t>
  </si>
  <si>
    <t>https://modoctransportation.com/</t>
  </si>
  <si>
    <t>Modoc National Forest</t>
  </si>
  <si>
    <t>Lassen, Siskiyou, Modoc</t>
  </si>
  <si>
    <t>Modoc Plateau, Southern Cascades</t>
  </si>
  <si>
    <t>https://www.fs.usda.gov/modoc/</t>
  </si>
  <si>
    <t>Modoc Resource Conservation District</t>
  </si>
  <si>
    <t>Modoc RCD</t>
  </si>
  <si>
    <t>Water, Land &amp; Soil, Wildfire</t>
  </si>
  <si>
    <t>http://www.modocrcd.org/</t>
  </si>
  <si>
    <t>Mojave Desert Land Trust</t>
  </si>
  <si>
    <t>Network For Landscape Conservation, California Council of Land Trusts, Friends Grassroots Network</t>
  </si>
  <si>
    <t>Inyo, San Bernardino, Riverside, Los Angeles</t>
  </si>
  <si>
    <t>Access to Nature, Landscape Protection, Biodiversity, Cultural Protection and Conservation</t>
  </si>
  <si>
    <t>https://www.mdlt.org/</t>
  </si>
  <si>
    <t>Mojave Desert Resource Conservation District</t>
  </si>
  <si>
    <t>Mojave Desert RCD</t>
  </si>
  <si>
    <t>Education, Advocacy, Management</t>
  </si>
  <si>
    <t>Water Use Efficiency, Biodiversity, Erosion, Water Quality, Irrigation</t>
  </si>
  <si>
    <t>https://www.mojavedesertrcd.org/</t>
  </si>
  <si>
    <t>Mojave Public Utilities District</t>
  </si>
  <si>
    <t>https://mojavepud.specialdistrict.org/</t>
  </si>
  <si>
    <t>Mojave Water Agency</t>
  </si>
  <si>
    <t>MWA</t>
  </si>
  <si>
    <t>http://www.mojavewater.org/</t>
  </si>
  <si>
    <t>https://monarchjointventure.org/</t>
  </si>
  <si>
    <t>Monarch Watch</t>
  </si>
  <si>
    <t>Pollination, Species Threatened with Extinction, Biodiversity, Species Migration</t>
  </si>
  <si>
    <t>https://www.monarchwatch.org/</t>
  </si>
  <si>
    <t>monarch</t>
  </si>
  <si>
    <t>Mono County</t>
  </si>
  <si>
    <t>https://monocounty.ca.gov/</t>
  </si>
  <si>
    <t>Mono County Resource Conservation District</t>
  </si>
  <si>
    <t>Mono County RCD</t>
  </si>
  <si>
    <t>Land &amp; Soil, Water, Biodiversity</t>
  </si>
  <si>
    <t>http://www.monorcd.org/</t>
  </si>
  <si>
    <t>Mono Lake Committee</t>
  </si>
  <si>
    <t>Sierra Nevada Alliance, Bodie Hills Conservation Partnership, Inyo-Mono Regional Water Management Group</t>
  </si>
  <si>
    <t>https://www.monolake.org/</t>
  </si>
  <si>
    <t>Mono Local Transportation Commission</t>
  </si>
  <si>
    <t>Mono LTC</t>
  </si>
  <si>
    <t>Travel/transit/commuting, Physical Infrastructure, Transport Infrastructure</t>
  </si>
  <si>
    <t>https://monocounty.ca.gov/ltc</t>
  </si>
  <si>
    <t>Monroeville Water District</t>
  </si>
  <si>
    <t>Association of California Water Agencies, Glenn Groundwater Authority</t>
  </si>
  <si>
    <t>https://monroevillewater.specialdistrict.org/</t>
  </si>
  <si>
    <t>Montague Water Conservation District</t>
  </si>
  <si>
    <t>MWCD</t>
  </si>
  <si>
    <t>https://www.montaguewaterconservationdistrict.com/</t>
  </si>
  <si>
    <t>Monte Vista Water District</t>
  </si>
  <si>
    <t>MVWD</t>
  </si>
  <si>
    <t>https://www.mvwd.org/</t>
  </si>
  <si>
    <t>Montecito Water District</t>
  </si>
  <si>
    <t>https://www.montecitowater.com/</t>
  </si>
  <si>
    <t>Monterey Bay Community Power</t>
  </si>
  <si>
    <t>Santa Cruz, San Benito, Monterey, San Luis Obispo, Santa Barbara</t>
  </si>
  <si>
    <t>Energy, Climate Change</t>
  </si>
  <si>
    <t>https://3cenergy.org/</t>
  </si>
  <si>
    <t>Monterey Bay Salmon &amp; Trout Project</t>
  </si>
  <si>
    <t>MBSTP</t>
  </si>
  <si>
    <t>Santa Cruz, Monterey</t>
  </si>
  <si>
    <t>Species Threatened with Extinction, Riparian Habitats, Fisheries, Biodiversity</t>
  </si>
  <si>
    <t>https://mbstp.org/</t>
  </si>
  <si>
    <t>Monterey County</t>
  </si>
  <si>
    <t>Central Coast Climate Collaborative, Association of Monterey Bay Area Governments, Salinas Valley Basin Groundwater Sustainability Agency, Pajaro Regional Flood Management Agency</t>
  </si>
  <si>
    <t>https://www.co.monterey.ca.us</t>
  </si>
  <si>
    <t>Monterey County Resource Management Agency</t>
  </si>
  <si>
    <t>Biodiversity, Protected Areas--Management, Access to Nature, Physical Infrastructure</t>
  </si>
  <si>
    <t>https://www.co.monterey.ca.us/government/departments-i-z/resource-management-agency</t>
  </si>
  <si>
    <t>Monterey County Water Resources Agency</t>
  </si>
  <si>
    <t>Pajaro Regional Flood Management Agency</t>
  </si>
  <si>
    <t>Floods, Water Storage, Water Use, Water Infrastructure, Groundwater Recharge and Overdraft, Groundwater Contamination, Water, Water Quality, Water Quantity</t>
  </si>
  <si>
    <t>https://www.co.monterey.ca.us/government/government-links/water-resources-agency</t>
  </si>
  <si>
    <t>Monterey Peninsula Regional Park District</t>
  </si>
  <si>
    <t>MPRPD</t>
  </si>
  <si>
    <t>Planning, Management, Education</t>
  </si>
  <si>
    <t>https://www.mprpd.org/</t>
  </si>
  <si>
    <t>Monterey Peninsula Water Management District</t>
  </si>
  <si>
    <t>MPWMD</t>
  </si>
  <si>
    <t>https://www.mpwmd.net/</t>
  </si>
  <si>
    <t>Montna Farms</t>
  </si>
  <si>
    <t>Agricultural Sector, Biodiversity, Energy, Inputs, Water Quality, Water Use</t>
  </si>
  <si>
    <t>https://montnafarms.com/</t>
  </si>
  <si>
    <t>Mooretown Rancheria of Maidu Indians</t>
  </si>
  <si>
    <t>https://www.mooretownrancheria-nsn.gov/</t>
  </si>
  <si>
    <t>Morongo Band of Mission Indians</t>
  </si>
  <si>
    <t>https://morongonation.org/</t>
  </si>
  <si>
    <t>Morris Grassfed</t>
  </si>
  <si>
    <t>Food Production, Grazing, Grasslands, Climate Change, Carbon Sequestration</t>
  </si>
  <si>
    <t>https://www.morrisgrassfed.com/</t>
  </si>
  <si>
    <t>Morro Bay National Estuary Program</t>
  </si>
  <si>
    <t>MBNEP</t>
  </si>
  <si>
    <t>Oceans &amp; Coasts, Biodiversity, Water</t>
  </si>
  <si>
    <t>https://www.mbnep.org/#s-home</t>
  </si>
  <si>
    <t>Mother Lode Land Trust</t>
  </si>
  <si>
    <t>MLLT</t>
  </si>
  <si>
    <t>Sierra Cascade Land Trust Council</t>
  </si>
  <si>
    <t>Tuolumne, Alpine, Calaveras, Amador, El Dorado</t>
  </si>
  <si>
    <t>Biodiversity, Cultural Protection and Conservation, Landscape Protection</t>
  </si>
  <si>
    <t>http://www.motherlodelandtrust.org/</t>
  </si>
  <si>
    <t>Moulton Niguel Water District</t>
  </si>
  <si>
    <t>MNWD</t>
  </si>
  <si>
    <t>https://www.mnwd.com/</t>
  </si>
  <si>
    <t>https://www.moundbasingsa.org/</t>
  </si>
  <si>
    <t>Mountain Area Preservation</t>
  </si>
  <si>
    <t>https://www.mountainareapreservation.org/</t>
  </si>
  <si>
    <t>MCWRA</t>
  </si>
  <si>
    <t>Tuolumne, Amador, Calaveras, Yuba, Placer, Nevada, El Dorado, Alpine</t>
  </si>
  <si>
    <t>Coordinating, Education, Advocacy</t>
  </si>
  <si>
    <t>Water Quality, Water, Water Quantity, Water Infrastructure, Water Rights, Water Storage</t>
  </si>
  <si>
    <t>https://mountaincountieswater.com/</t>
  </si>
  <si>
    <t>Mountain Gate Community Services District</t>
  </si>
  <si>
    <t>MGCSD</t>
  </si>
  <si>
    <t>Northern California Interior Coast Ranges, Sierra Nevada Foothills</t>
  </si>
  <si>
    <t>https://www.mountaingatecsd.com/</t>
  </si>
  <si>
    <t>Mountain House Community Services District</t>
  </si>
  <si>
    <t>https://www.mountainhousecsd.org/</t>
  </si>
  <si>
    <t>Mountain Lion Foundation</t>
  </si>
  <si>
    <t>MLF</t>
  </si>
  <si>
    <t>Biodiversity, Land Fragmentation, Species Threatened with Extinction</t>
  </si>
  <si>
    <t>https://mountainlion.org/</t>
  </si>
  <si>
    <t>Mountains Recreation and Conservation Authority</t>
  </si>
  <si>
    <t>MRCA</t>
  </si>
  <si>
    <t>Access to Nature, Biodiversity, Landscape Protection</t>
  </si>
  <si>
    <t>https://mrca.ca.gov/</t>
  </si>
  <si>
    <t>Mountains Restoration Trust</t>
  </si>
  <si>
    <t>TreePeople Land Trust</t>
  </si>
  <si>
    <t>California Council of Land Trusts, Greater Los Angeles County Region Integrated Regional Water Management Group</t>
  </si>
  <si>
    <t>Habitat Enhancement, Education, Research, Acquisition</t>
  </si>
  <si>
    <t>http://www.mountainstrust.org/</t>
  </si>
  <si>
    <t>Muir Beach Community Services District</t>
  </si>
  <si>
    <t>MBCSD</t>
  </si>
  <si>
    <t>https://muirbeachcsd.com/</t>
  </si>
  <si>
    <t>Municipal Water District of Orange County</t>
  </si>
  <si>
    <t>MWDOC</t>
  </si>
  <si>
    <t>https://www.mwdoc.com/</t>
  </si>
  <si>
    <t>NABA-Orange County</t>
  </si>
  <si>
    <t>North American Butterfly Association</t>
  </si>
  <si>
    <t>Buildings, Physical Infrastructure, Housing</t>
  </si>
  <si>
    <t>Napa County</t>
  </si>
  <si>
    <t>Association of Bay Area Governments, Metropolitan Transportation Commission, Napa Valley Transportation Authority</t>
  </si>
  <si>
    <t>https://www.countyofnapa.org/</t>
  </si>
  <si>
    <t>Napa County Flood Control and Water Conservation District</t>
  </si>
  <si>
    <t>State Water Contractors</t>
  </si>
  <si>
    <t>https://www.countyofnapa.org/1074/Flood-Water-Resources</t>
  </si>
  <si>
    <t>Napa County Regional Park and Open Space District</t>
  </si>
  <si>
    <t>NCRPOSD</t>
  </si>
  <si>
    <t>https://napaoutdoors.org/</t>
  </si>
  <si>
    <t>Napa County Resource Conservation District</t>
  </si>
  <si>
    <t>Napa County RCD</t>
  </si>
  <si>
    <t>Biodiversity, Agricultural Sector, Land &amp; Soil</t>
  </si>
  <si>
    <t>https://naparcd.org/</t>
  </si>
  <si>
    <t>Napa County Water, Forest and Oak Protection Committee</t>
  </si>
  <si>
    <t>Water, Forests</t>
  </si>
  <si>
    <t>https://protectnapawatersheds.org/</t>
  </si>
  <si>
    <t>Napa Valley Transportation Authority</t>
  </si>
  <si>
    <t>NVTA</t>
  </si>
  <si>
    <t>Travel/transit/commuting, Transport Infrastructure, Physical Infrastructure</t>
  </si>
  <si>
    <t>https://www.nvta.ca.gov/</t>
  </si>
  <si>
    <t>National Alliance of Forest Owners</t>
  </si>
  <si>
    <t>https://nafoalliance.org/</t>
  </si>
  <si>
    <t>National Association of State Departments of Agriculture</t>
  </si>
  <si>
    <t>https://www.nasda.org/</t>
  </si>
  <si>
    <t>San Francisco Bay Joint Venture, Tulare Basin Wildlife Partners</t>
  </si>
  <si>
    <t>https://www.audubon.org/</t>
  </si>
  <si>
    <t>National Center for Ecological Analysis and Synthesis</t>
  </si>
  <si>
    <t>https://www.nceas.ucsb.edu/</t>
  </si>
  <si>
    <t>National Council of Farmer Cooperatives</t>
  </si>
  <si>
    <t>http://ncfc.org/</t>
  </si>
  <si>
    <t>National Drought Resilience Partnership</t>
  </si>
  <si>
    <t>https://www.drought.gov/drought/resources/national-drought-resilience-partnership</t>
  </si>
  <si>
    <t>National Farmers Union</t>
  </si>
  <si>
    <t>https://nfu.org/</t>
  </si>
  <si>
    <t>National Fish and Wildlife Foundation</t>
  </si>
  <si>
    <t>San Francisco Bay Joint Venture, Sierra Meadows Partnership</t>
  </si>
  <si>
    <t>https://www.nfwf.org/</t>
  </si>
  <si>
    <t>National Forest Foundation</t>
  </si>
  <si>
    <t>Lake Tahoe West Restoration Partnership, Network For Landscape Conservation, Western Klamath Restoration Partnership, Sierra Meadows Partnership</t>
  </si>
  <si>
    <t>https://www.nationalforests.org/</t>
  </si>
  <si>
    <t>National Institute of Food and Agriculture</t>
  </si>
  <si>
    <t>https://nifa.usda.gov/</t>
  </si>
  <si>
    <t>National Marine Fisheries Service</t>
  </si>
  <si>
    <t>National Oceanic and Atmospheric Administration</t>
  </si>
  <si>
    <t>California Biodiversity Council, San Francisco Bay Joint Venture, CalFish, California Fish Passage Forum, Central Valley Salmon Habitat Partnership, Yuba Salmon Partnership Initiative, Trinity Management Council</t>
  </si>
  <si>
    <t>Regulating, Management, Habitat Enhancement</t>
  </si>
  <si>
    <t>Fisheries, Biodiversity, Water</t>
  </si>
  <si>
    <t>https://www.fisheries.noaa.gov/about-us</t>
  </si>
  <si>
    <t>fish</t>
  </si>
  <si>
    <t>National Marine Sanctuaries</t>
  </si>
  <si>
    <t>Protected Areas, Oceans &amp; Coasts, Biodiversity</t>
  </si>
  <si>
    <t>https://sanctuaries.noaa.gov/</t>
  </si>
  <si>
    <t>National Drought Resilience Partnership, Central Valley Salmon Habitat Partnership, Lower Yuba River Management Team, Network For Landscape Conservation, California Cooperative Oceanic Fisheries Investigations</t>
  </si>
  <si>
    <t>https://www.westcoast.fisheries.noaa.gov/whatwedo/overview/what_we_do_overview.html</t>
  </si>
  <si>
    <t>National Science Foundation</t>
  </si>
  <si>
    <t>NSF</t>
  </si>
  <si>
    <t>Research, Funding</t>
  </si>
  <si>
    <t>https://www.nsf.gov/</t>
  </si>
  <si>
    <t>National Sustainable Agriculture Coalition</t>
  </si>
  <si>
    <t>https://sustainableagriculture.net/</t>
  </si>
  <si>
    <t>National Wildlife Federation</t>
  </si>
  <si>
    <t>Monarch Joint Venture, Network For Landscape Conservation, Wildlife Corridor Working Group</t>
  </si>
  <si>
    <t>https://www.nwf.org/</t>
  </si>
  <si>
    <t>Native American Land Conservancy</t>
  </si>
  <si>
    <t>NALC</t>
  </si>
  <si>
    <t>Southern California Mountains and Valleys, Southern California Coast, Colorado Desert</t>
  </si>
  <si>
    <t>Non-profit, Tribal</t>
  </si>
  <si>
    <t>Protected Areas--Management, Landscape Protection, Cultural Protection and Conservation, Indigenous Technology and Knowledge</t>
  </si>
  <si>
    <t>http://nativeamericanland.org/</t>
  </si>
  <si>
    <t>Natomas Basin Conservancy</t>
  </si>
  <si>
    <t>Sacramento, Sutter</t>
  </si>
  <si>
    <t>Physical Infrastructure, Landscape Protection, Wetlands, Irrigation, Biodiversity, Ecosystem Management</t>
  </si>
  <si>
    <t>https://www.natomasbasin.org/</t>
  </si>
  <si>
    <t>giant garter snake, Swainsons hawk</t>
  </si>
  <si>
    <t>FEW, RIC</t>
  </si>
  <si>
    <t>Natural Capital Project</t>
  </si>
  <si>
    <t>https://naturalcapitalproject.stanford.edu/</t>
  </si>
  <si>
    <t>Natural Communities Coalition</t>
  </si>
  <si>
    <t>Habitat Enhancement, Management</t>
  </si>
  <si>
    <t>https://occonservation.org/</t>
  </si>
  <si>
    <t>Natural History Museum of Los Angeles County</t>
  </si>
  <si>
    <t>https://nhm.org/</t>
  </si>
  <si>
    <t>Natural Resources Conservation Service</t>
  </si>
  <si>
    <t>California Biodiversity Council, San Francisco Bay Joint Venture, Yolo Bypass Working Group, Monarch Joint Venture, San Benito Working Landscapes Group, California Forest Management Task Force, Tulare Basin Wildlife Partners, California Pollinator Coalition</t>
  </si>
  <si>
    <t>https://www.nrcs.usda.gov/wps/portal/nrcs/site/national/home/</t>
  </si>
  <si>
    <t>Natural Resources Defense Council</t>
  </si>
  <si>
    <t>San Joaquin River Partnership</t>
  </si>
  <si>
    <t>https://www.nrdc.org/</t>
  </si>
  <si>
    <t>Naturalist For You</t>
  </si>
  <si>
    <t>Nature for All</t>
  </si>
  <si>
    <t>https://lanatureforall.org/</t>
  </si>
  <si>
    <t>Nature Reserve of Orange County</t>
  </si>
  <si>
    <t>https://landscapeconservation.org</t>
  </si>
  <si>
    <t>Nevada County</t>
  </si>
  <si>
    <t>Nevada County Resource Conservation District</t>
  </si>
  <si>
    <t>Nevada County RCD, NCRCD</t>
  </si>
  <si>
    <t>California Association of Resource Conservation Districts, Fire Adapted Communities Learning Network, Cosumnes American Bear Yuba Integrated Regional Water Management Group</t>
  </si>
  <si>
    <t>Erosion, Disasters, Invasive Species, Land &amp; Soil, Wildfire, Grazing, Habitats, Biodiversity, Forest Management Practices</t>
  </si>
  <si>
    <t>http://www.ncrcd.org/</t>
  </si>
  <si>
    <t>Nevada Irrigation District</t>
  </si>
  <si>
    <t>NID</t>
  </si>
  <si>
    <t>Association of California Water Agencies, West Placer Groundwater Sustainability Agency, Cosumnes American Bear Yuba Integrated Regional Water Management Group</t>
  </si>
  <si>
    <t>https://www.nidwater.com/</t>
  </si>
  <si>
    <t>New Current Water and Land</t>
  </si>
  <si>
    <t>https://newcurrentwater.com/</t>
  </si>
  <si>
    <t>Newport Bay Conservancy</t>
  </si>
  <si>
    <t>newportbay.org</t>
  </si>
  <si>
    <t>Niche Meat Processor Assistance Network</t>
  </si>
  <si>
    <t>NMPAN</t>
  </si>
  <si>
    <t>Food Production, Livestock Management</t>
  </si>
  <si>
    <t>https://www.nichemeatprocessing.org/</t>
  </si>
  <si>
    <t>Niman Ranch</t>
  </si>
  <si>
    <t>Grazing, Livestock Management</t>
  </si>
  <si>
    <t>https://www.nimanranch.com/</t>
  </si>
  <si>
    <t>NABA</t>
  </si>
  <si>
    <t>Pollination, Ecosystem Services, Biodiversity</t>
  </si>
  <si>
    <t>https://www.naba.org/</t>
  </si>
  <si>
    <t>North American Wetlands Conservation Council</t>
  </si>
  <si>
    <t>https://www.fws.gov/birds/grants/north-american-wetland-conservation-act/north-american-wetland-conservation-council.php</t>
  </si>
  <si>
    <t>North Bay Water District</t>
  </si>
  <si>
    <t>NBWD</t>
  </si>
  <si>
    <t>Sonoma Valley Groundwater Sustainability Agency, Petaluma Valley Groundwater Sustainability Agency</t>
  </si>
  <si>
    <t>Water, Water Use, Water Quantity</t>
  </si>
  <si>
    <t>https://nbwd.specialdistrict.org/</t>
  </si>
  <si>
    <t>North Coast County Water District</t>
  </si>
  <si>
    <t>NCCWD</t>
  </si>
  <si>
    <t>https://www.nccwd.com/</t>
  </si>
  <si>
    <t>North Coast Growers Association</t>
  </si>
  <si>
    <t>Food Provisioning</t>
  </si>
  <si>
    <t>https://www.northcoastgrowersassociation.org/#/</t>
  </si>
  <si>
    <t>North Coast Regional Water Quality Control Board</t>
  </si>
  <si>
    <t>Del Norte, Modoc, Trinity, Humboldt, Lake, Siskiyou, Mendocino, Sonoma</t>
  </si>
  <si>
    <t>Modoc Plateau, Northern California Coast, Klamath Mountains, Northern California Coast Ranges, Southern Cascades</t>
  </si>
  <si>
    <t>Policy, Regulating</t>
  </si>
  <si>
    <t>https://www.waterboards.ca.gov/northcoast/</t>
  </si>
  <si>
    <t>North Coast Resource Conservation and Development Council</t>
  </si>
  <si>
    <t>NCRC&amp;DC</t>
  </si>
  <si>
    <t>Lake, Sonoma, Marin, Mendocino</t>
  </si>
  <si>
    <t>Sonoma Resource Conservation District, CNPS Marin Chapter, CNPS North Coast Chapter, Marin Resource Conservation District, Lake County Resource Conservation District, CNPS Dorothy King Young Chapter, Gold Ridge Resource Conservation District, Mendocino County Resource Conservation District</t>
  </si>
  <si>
    <t>Pollination, Water Use Efficiency, Climate Change, Greenhouse Gas Emissions, Carbon Sequestration</t>
  </si>
  <si>
    <t>http://www.ncrcanddc.org/</t>
  </si>
  <si>
    <t>Del Norte, Humboldt, Trinity, Siskiyou, Modoc, Mendocino, Sonoma</t>
  </si>
  <si>
    <t>https://northcoastresourcepartnership.org/</t>
  </si>
  <si>
    <t>North County Climate Change Alliance</t>
  </si>
  <si>
    <t>Greenhouse Gas Emissions, Climate Change, Climate Change Adaptation, Air &amp; Climate</t>
  </si>
  <si>
    <t>https://ncccalliance.org/</t>
  </si>
  <si>
    <t>North County Transit District</t>
  </si>
  <si>
    <t>NCTD</t>
  </si>
  <si>
    <t>https://gonctd.com/</t>
  </si>
  <si>
    <t>North Delta Water Agency</t>
  </si>
  <si>
    <t>NDWA</t>
  </si>
  <si>
    <t>Solano, Sacramento, Yolo</t>
  </si>
  <si>
    <t>Water Quality, Water, Water Infrastructure, Water Quantity, Water Use, Drought</t>
  </si>
  <si>
    <t>http://www.northdeltawater.net/</t>
  </si>
  <si>
    <t>North Fork American River Alliance</t>
  </si>
  <si>
    <t>NFARA</t>
  </si>
  <si>
    <t>Habitat Enhancement, Advocacy, Education</t>
  </si>
  <si>
    <t>Landscape Protection, Cultural Protection and Conservation</t>
  </si>
  <si>
    <t>http://www.nfara.org/</t>
  </si>
  <si>
    <t>North Fork Kings Groundwater Sustainability Agency</t>
  </si>
  <si>
    <t>North Fork Kings GSA</t>
  </si>
  <si>
    <t>Groundwater Recharge and Overdraft, Water Quantity, Water Storage, Water Quality, Water, Groundwater Contamination, Water Infrastructure</t>
  </si>
  <si>
    <t>http://northforkkings.org/</t>
  </si>
  <si>
    <t>North Fork Rancheria of Mono Indians</t>
  </si>
  <si>
    <t>https://www.northforkrancheria-nsn.gov/</t>
  </si>
  <si>
    <t>North Kern Water Storage District</t>
  </si>
  <si>
    <t>https://www.northkernwsd.com/</t>
  </si>
  <si>
    <t>North Marin Water District</t>
  </si>
  <si>
    <t>NMWD</t>
  </si>
  <si>
    <t>https://nmwd.com/</t>
  </si>
  <si>
    <t>North San Joaquin Water Conservation District</t>
  </si>
  <si>
    <t>NSJWCD</t>
  </si>
  <si>
    <t>Association of California Water Agencies, Eastern San Joaquin Groundwater Authority, Greater San Joaquin County Regional Water Coordinating Committee, Northeastern San Joaquin County Groundwater Basin Authority</t>
  </si>
  <si>
    <t>https://nsjgroundwater.org/</t>
  </si>
  <si>
    <t>North Tahoe Public Utility District</t>
  </si>
  <si>
    <t>North Tahoe PUD, NTPUD</t>
  </si>
  <si>
    <t>https://ntpud.org/</t>
  </si>
  <si>
    <t>North Tulare County Regional Water Alliance</t>
  </si>
  <si>
    <t>NTCRWA</t>
  </si>
  <si>
    <t>Water Quality, Water, Water Infrastructure, Water Quantity, Water Use</t>
  </si>
  <si>
    <t>https://tularelakebasin.com/alliance/northern-tulare-county-regional-water-alliance/</t>
  </si>
  <si>
    <t>North West Kern Resource Conservation District</t>
  </si>
  <si>
    <t>North West Kern RCD</t>
  </si>
  <si>
    <t>Land &amp; Soil, Water</t>
  </si>
  <si>
    <t>http://northwestkernrcd.org/</t>
  </si>
  <si>
    <t>North Yuba Water District</t>
  </si>
  <si>
    <t>NYWD</t>
  </si>
  <si>
    <t>https://www.nywd.org/</t>
  </si>
  <si>
    <t>Northcoast Regional Land Trust</t>
  </si>
  <si>
    <t>Humboldt, Del Norte, Trinity</t>
  </si>
  <si>
    <t>Acquisition, Habitat Enhancement, Management, Education</t>
  </si>
  <si>
    <t>Cultural Protection and Conservation, Biodiversity, Access to Nature, Landscape Protection</t>
  </si>
  <si>
    <t>http://ncrlt.org/</t>
  </si>
  <si>
    <t>Northeastern San Joaquin County Groundwater Basin Authority</t>
  </si>
  <si>
    <t>Northeastern San Joaquin County GBA</t>
  </si>
  <si>
    <t>Water, Water Storage, Groundwater Recharge and Overdraft, Water Infrastructure</t>
  </si>
  <si>
    <t>http://www.gbawater.org/</t>
  </si>
  <si>
    <t>Northern California Conservation Planning Partners</t>
  </si>
  <si>
    <t>Placer, Sutter, Yuba, Yolo, Sacramento, Solano, San Joaquin, Contra Costa, Santa Clara</t>
  </si>
  <si>
    <t>Great Valley, Sierra Nevada, Central California Coast</t>
  </si>
  <si>
    <t>https://conservationplanning.info/</t>
  </si>
  <si>
    <t>Northern California Power Agency</t>
  </si>
  <si>
    <t>NCPA</t>
  </si>
  <si>
    <t>Santa Barbara, San Mateo, Sierra, San Joaquin, Mendocino, Alameda, Shasta, Santa Clara, Placer, Butte, Sonoma, Plumas</t>
  </si>
  <si>
    <t>Great Valley, Sierra Nevada Foothills, Central California Coast, Northern California Coast, Sierra Nevada</t>
  </si>
  <si>
    <t>Energy Production, Renewable Energy, Energy Infrastructure, Energy</t>
  </si>
  <si>
    <t>https://www.ncpa.com/</t>
  </si>
  <si>
    <t>Northern California Regional Land Trust</t>
  </si>
  <si>
    <t>Tehama, Glenn, Butte</t>
  </si>
  <si>
    <t>Great Valley, Sierra Nevada Foothills, Northern California Interior Coast Ranges</t>
  </si>
  <si>
    <t>http://landconservation.org/</t>
  </si>
  <si>
    <t>https://norcalwater.org/</t>
  </si>
  <si>
    <t>Northern Delta Groundwater Sustainability Agency</t>
  </si>
  <si>
    <t>NDGSA</t>
  </si>
  <si>
    <t>Solano, Sacramento</t>
  </si>
  <si>
    <t>https://www.ndgsa.org/</t>
  </si>
  <si>
    <t>Northern Foothills Partnership</t>
  </si>
  <si>
    <t>http://northernfoothills.org/</t>
  </si>
  <si>
    <t>Northern Sierra Partnership</t>
  </si>
  <si>
    <t>Lassen, Plumas, Sierra, Nevada, Placer, El Dorado, Alpine</t>
  </si>
  <si>
    <t>http://northernsierrapartnership.org/</t>
  </si>
  <si>
    <t>Northwest California Resource Conservation &amp; Development Council</t>
  </si>
  <si>
    <t>Trinity, Humboldt, Del Norte</t>
  </si>
  <si>
    <t>http://northwestcarcdc.org/index.html</t>
  </si>
  <si>
    <t>Oakdale Irrigation District</t>
  </si>
  <si>
    <t>OID</t>
  </si>
  <si>
    <t>Association of California Water Agencies, Tri-Dam Project, Eastern San Joaquin Groundwater Authority, Stanislaus and Tuolumne Rivers Groundwater Basin Association, San Joaquin Tributaries Authority</t>
  </si>
  <si>
    <t>https://www.oakdaleirrigation.com/</t>
  </si>
  <si>
    <t>Oakland Museum of California</t>
  </si>
  <si>
    <t>Biodiversity, Educational Resources, Informal Education</t>
  </si>
  <si>
    <t>https://museumca.org/</t>
  </si>
  <si>
    <t>Office of Environmental Farming and Innovation</t>
  </si>
  <si>
    <t>https://www.cdfa.ca.gov/oefi/</t>
  </si>
  <si>
    <t>Ojai Basin Groundwater Management Agency</t>
  </si>
  <si>
    <t>OBGMA</t>
  </si>
  <si>
    <t>http://obgma.com/</t>
  </si>
  <si>
    <t>Ojai Valley Green Coalition</t>
  </si>
  <si>
    <t>OVGC</t>
  </si>
  <si>
    <t>Education, Coordinating, Advocacy</t>
  </si>
  <si>
    <t>Travel/transit/commuting, Energy, Transport Infrastructure, Climate Change, Wastes &amp; Pollution, Water Use, Wildfire, Water Availability, Biodiversity, Water</t>
  </si>
  <si>
    <t>https://ojaivalleygreencoalition.org/</t>
  </si>
  <si>
    <t>Ojai Valley Land Conservancy</t>
  </si>
  <si>
    <t>California Council of Land Trusts, Watersheds Coalition of Ventura County</t>
  </si>
  <si>
    <t>https://ovlc.org/</t>
  </si>
  <si>
    <t>Olivenhain Municipal Water District</t>
  </si>
  <si>
    <t>OMWD</t>
  </si>
  <si>
    <t>https://www.olivenhain.com/</t>
  </si>
  <si>
    <t>Omochumne-Hartnell Water District</t>
  </si>
  <si>
    <t>OHWD</t>
  </si>
  <si>
    <t>Association of California Water Agencies, Sacramento Groundwater Authority, Southeast Sacramento County Agricultural Water Authority</t>
  </si>
  <si>
    <t>http://ohwd.org/</t>
  </si>
  <si>
    <t>Optimum Group LLC</t>
  </si>
  <si>
    <t>Orange County</t>
  </si>
  <si>
    <t>Southern California Association of Governments, Southern California Water Coalition</t>
  </si>
  <si>
    <t>https://www.ocgov.com/</t>
  </si>
  <si>
    <t>Orange County Business Council</t>
  </si>
  <si>
    <t>Water Quality, Oceans &amp; Coasts</t>
  </si>
  <si>
    <t>https://www.coastkeeper.org/</t>
  </si>
  <si>
    <t>Orange County Communities Organized for Responsible Development</t>
  </si>
  <si>
    <t>Orange County Council of Governments</t>
  </si>
  <si>
    <t>Orange County Department of Parks</t>
  </si>
  <si>
    <t>http://www.ocparks.com/</t>
  </si>
  <si>
    <t>Orange County Interfaith Coalition for the Environment</t>
  </si>
  <si>
    <t>Orange County Public Works</t>
  </si>
  <si>
    <t>OCPW</t>
  </si>
  <si>
    <t>https://ocpublicworks.com/</t>
  </si>
  <si>
    <t>Orange County Sanitation District</t>
  </si>
  <si>
    <t>https://www.ocsd.com/</t>
  </si>
  <si>
    <t>Orange County Transportation Authority</t>
  </si>
  <si>
    <t>OCTA</t>
  </si>
  <si>
    <t>https://www.octa.net/</t>
  </si>
  <si>
    <t>Orange County Water District</t>
  </si>
  <si>
    <t>OCWD</t>
  </si>
  <si>
    <t>https://www.ocwd.com/</t>
  </si>
  <si>
    <t>Orange Cove Irrigation District</t>
  </si>
  <si>
    <t>OCID</t>
  </si>
  <si>
    <t>http://www.orangecoveid.org/</t>
  </si>
  <si>
    <t>Orchard Dale Water District</t>
  </si>
  <si>
    <t>ODWD</t>
  </si>
  <si>
    <t>https://www.odwd.org/home</t>
  </si>
  <si>
    <t>Orland-Artois Water District</t>
  </si>
  <si>
    <t>OAWD</t>
  </si>
  <si>
    <t>https://www.oawd.org/</t>
  </si>
  <si>
    <t>Oswit Land Trust</t>
  </si>
  <si>
    <t>Southern California Mountains and Valleys, Colorado Desert</t>
  </si>
  <si>
    <t>Biodiversity, Landscape Protection</t>
  </si>
  <si>
    <t>https://oswitlandtrust.org/</t>
  </si>
  <si>
    <t>Otay Water District</t>
  </si>
  <si>
    <t>https://otaywater.gov/</t>
  </si>
  <si>
    <t>Owens Lake Scientific Advisory Panel</t>
  </si>
  <si>
    <t>OLSAP</t>
  </si>
  <si>
    <t>Water Use, Air Pollution, Water</t>
  </si>
  <si>
    <t>https://www.nationalacademies.org/our-work/owens-lake-scientific-advisory-panel-evaluating-the-effectiveness-of-alternative-dust-control-methods</t>
  </si>
  <si>
    <t>Owens Valley Committee</t>
  </si>
  <si>
    <t>Owens Valley</t>
  </si>
  <si>
    <t>Landscape Protection, Cultural Protection and Conservation, Water Quantity, Groundwater Recharge and Overdraft, Water</t>
  </si>
  <si>
    <t>https://owensvalley.org/</t>
  </si>
  <si>
    <t>OVGA</t>
  </si>
  <si>
    <t>https://ovga.us/</t>
  </si>
  <si>
    <t>OVIWC</t>
  </si>
  <si>
    <t>http://www.oviwc.org/</t>
  </si>
  <si>
    <t>Pacific Coast Federation of Fishermen's Associations</t>
  </si>
  <si>
    <t>https://pcffa.org/</t>
  </si>
  <si>
    <t>Pacific Coast Fish, Wildlife &amp; Wetlands Restoration Association</t>
  </si>
  <si>
    <t>Pacific Coast Restoration, PCFWWRA</t>
  </si>
  <si>
    <t>Humboldt, Del Norte</t>
  </si>
  <si>
    <t>Riparian Habitats, Fisheries, Biodiversity, Wetlands</t>
  </si>
  <si>
    <t>https://www.pcfwwra.org/</t>
  </si>
  <si>
    <t>Pacific Coast Producers</t>
  </si>
  <si>
    <t>Solano, Lake, Yuba, Colusa, Mendocino, Madera, Fresno, Kern, Sutter, San Benito, Santa Barbara, Contra Costa, San Luis Obispo, Kings, Sacramento, Santa Clara, Glenn, Monterey, Butte, Stanislaus, Yolo, Merced, San Joaquin</t>
  </si>
  <si>
    <t>Central Valley Coast Ranges, Southern California Coast, Great Valley, Northern California Coast Ranges, Central California Coast</t>
  </si>
  <si>
    <t>https://pacificcoastproducers.com/</t>
  </si>
  <si>
    <t>IRF, DOR</t>
  </si>
  <si>
    <t>tomatoes, peaches, pears, apricots, cherries, oranges</t>
  </si>
  <si>
    <t>Pacific Forest and Watershed Lands Stewardship Council</t>
  </si>
  <si>
    <t>Stewardhsip Council</t>
  </si>
  <si>
    <t>Pacific Gas &amp; Electric</t>
  </si>
  <si>
    <t>Access to Nature, Biodiversity, Landscape Protection, Cultural Protection and Conservation</t>
  </si>
  <si>
    <t>http://www.stewardshipcouncil.org/</t>
  </si>
  <si>
    <t>Pacific Forest Trust</t>
  </si>
  <si>
    <t>West Coast Regional Carbon Sequestration Partnership, Sierra Cascade Land Trust Council</t>
  </si>
  <si>
    <t>Northern California Coast, Klamath Mountains, Southern Cascades, Modoc Plateau, Northern California Coast Ranges, Northern California Interior Coast Ranges, Sierra Nevada, Sierra Nevada Foothills, Central California Coast, Central Valley Coast Ranges, Mono</t>
  </si>
  <si>
    <t>Research, Planning, Acquisition</t>
  </si>
  <si>
    <t>Biodiversity, Forests</t>
  </si>
  <si>
    <t>https://www.pacificforest.org/</t>
  </si>
  <si>
    <t>PG&amp;E</t>
  </si>
  <si>
    <t>Capital Region Climate Readiness Collaborative, Lower Yuba River Management Team, Central Coast Climate Collaborative, Lower Yuba River Fisheries Technical Working Group, West Coast Regional Carbon Sequestration Partnership</t>
  </si>
  <si>
    <t>https://www.pge.com/</t>
  </si>
  <si>
    <t>Pacific Southwest Research Station</t>
  </si>
  <si>
    <t>Tahoe-Central Sierra Initiative, Lake Tahoe West Restoration Partnership</t>
  </si>
  <si>
    <t>https://www.fs.fed.us/psw/</t>
  </si>
  <si>
    <t>Pacific States Marine Fisheries Commission</t>
  </si>
  <si>
    <t>CalFish, California Fish Passage Forum</t>
  </si>
  <si>
    <t>http://www.psmfc.org/</t>
  </si>
  <si>
    <t>Pacifica Land Trust</t>
  </si>
  <si>
    <t>Biodiversity, Landscape Protection, Access to Nature, Cultural Protection and Conservation</t>
  </si>
  <si>
    <t>https://www.pacifica-land-trust.org/</t>
  </si>
  <si>
    <t>PacifiCorp</t>
  </si>
  <si>
    <t>Water Storage, Water, Water Infrastructure, Energy Infrastructure, Energy Production, Energy, Renewable Energy</t>
  </si>
  <si>
    <t>https://www.pacificorp.com/</t>
  </si>
  <si>
    <t>Padre Dam Municipal Water District</t>
  </si>
  <si>
    <t>https://www.padredam.org/</t>
  </si>
  <si>
    <t>Paicines Ranch</t>
  </si>
  <si>
    <t>Livestock Management, Grazing</t>
  </si>
  <si>
    <t>https://paicinesranch.com/</t>
  </si>
  <si>
    <t>PRFMA</t>
  </si>
  <si>
    <t>Monterey, Santa Cruz</t>
  </si>
  <si>
    <t>Water Quantity, Water Infrastructure, Water, Floods</t>
  </si>
  <si>
    <t>https://www.prfma.org/</t>
  </si>
  <si>
    <t>Pajaro Valley Water Management Agency</t>
  </si>
  <si>
    <t>PV Water</t>
  </si>
  <si>
    <t>Association of California Water Agencies, San Luis &amp; Delta-Mendota Water Authority</t>
  </si>
  <si>
    <t>https://www.pvwater.org/</t>
  </si>
  <si>
    <t>Pajaro/Sunny Mesa Community Services District</t>
  </si>
  <si>
    <t>PSMCSD</t>
  </si>
  <si>
    <t>http://pajarosunnymesa.com/</t>
  </si>
  <si>
    <t>Pala Band of Mission Indians</t>
  </si>
  <si>
    <t>Southern California Tribal Chairmen's Association, California Tribal Business Alliance</t>
  </si>
  <si>
    <t>http://www.palatribe.com/</t>
  </si>
  <si>
    <t>Palm Ranch Irrigation District</t>
  </si>
  <si>
    <t>http://www.palmranchid.com/</t>
  </si>
  <si>
    <t>Palmdale Water District</t>
  </si>
  <si>
    <t>https://www.palmdalewater.org/</t>
  </si>
  <si>
    <t>Palo Verde Irrigation District</t>
  </si>
  <si>
    <t>PVID</t>
  </si>
  <si>
    <t>Riverside, Imperial</t>
  </si>
  <si>
    <t>https://www.pvid.org/</t>
  </si>
  <si>
    <t>Palo Verde Resource Conservation District</t>
  </si>
  <si>
    <t>Palo Verde RCD</t>
  </si>
  <si>
    <t>Imperial, Riverside</t>
  </si>
  <si>
    <t>Palos Verdes Peninsula Land Conservancy</t>
  </si>
  <si>
    <t>Cultural Protection and Conservation, Access to Nature, Landscape Protection, Biodiversity</t>
  </si>
  <si>
    <t>https://pvplc.org/</t>
  </si>
  <si>
    <t>Panoche Drainage District</t>
  </si>
  <si>
    <t>https://panochedrainage.specialdistrict.org/</t>
  </si>
  <si>
    <t>Panoche Resource Conservation District</t>
  </si>
  <si>
    <t>Panoche RCD</t>
  </si>
  <si>
    <t>Panoche Water District</t>
  </si>
  <si>
    <t>San Luis &amp; Delta-Mendota Water Authority, Association of California Water Agencies, Central Delta-Mendota Groundwater Sustainability Agency</t>
  </si>
  <si>
    <t>https://panochewd.specialdistrict.org/</t>
  </si>
  <si>
    <t>Panorama Meats</t>
  </si>
  <si>
    <t>Food Production, Livestock Management, Grazing, Livestock Feed</t>
  </si>
  <si>
    <t>https://panoramameats.com/</t>
  </si>
  <si>
    <t>Paradise Irrigation District</t>
  </si>
  <si>
    <t>PID</t>
  </si>
  <si>
    <t>https://pidwater.com/</t>
  </si>
  <si>
    <t>Paskenta Band of Nomlaki Indians</t>
  </si>
  <si>
    <t>Tehama, Glenn</t>
  </si>
  <si>
    <t>Northern California Interior Coast Ranges, Great Valley</t>
  </si>
  <si>
    <t>https://paskenta-nsn.gov/</t>
  </si>
  <si>
    <t>Pathways for Wildlife</t>
  </si>
  <si>
    <t>Land Fragmentation, Biodiversity</t>
  </si>
  <si>
    <t>http://pathwaysforwildlife.com/</t>
  </si>
  <si>
    <t>Patterson Irrigation District</t>
  </si>
  <si>
    <t>https://www.pattersonid.org/</t>
  </si>
  <si>
    <t>Pauma Band of Luiseño Indians</t>
  </si>
  <si>
    <t>Pauma Tribe</t>
  </si>
  <si>
    <t>https://www.paumatribe.com/</t>
  </si>
  <si>
    <t>Pebble Beach Community Services District</t>
  </si>
  <si>
    <t>PBCSD</t>
  </si>
  <si>
    <t>https://pbcsd.org/</t>
  </si>
  <si>
    <t>Pechanga Band of Luiseño Indians</t>
  </si>
  <si>
    <t>https://www.pechanga-nsn.gov/</t>
  </si>
  <si>
    <t>Peninsula Clean Energy</t>
  </si>
  <si>
    <t>Renewable Energy, Energy, Energy Infrastructure, Energy Production</t>
  </si>
  <si>
    <t>https://www.peninsulacleanenergy.com/</t>
  </si>
  <si>
    <t>Peninsula Open Space Trust</t>
  </si>
  <si>
    <t>Santa Cruz Mountains Stewardship Network, Land Trust Alliance, TOGETHER Bay Area, Wildlife Corridor Working Group, California Council of Land Trusts</t>
  </si>
  <si>
    <t>San Mateo, Santa Clara, Santa Cruz</t>
  </si>
  <si>
    <t>https://openspacetrust.org/</t>
  </si>
  <si>
    <t>Pepperwood Foundation</t>
  </si>
  <si>
    <t>Planning, Research, Management, Education, Funding</t>
  </si>
  <si>
    <t>https://www.pepperwoodpreserve.org/</t>
  </si>
  <si>
    <t>Pescadero Reclamation District 2058</t>
  </si>
  <si>
    <t>Floods, Water Infrastructure, Water</t>
  </si>
  <si>
    <t>http://pescaderoreclamationdistrict2058.yolasite.com/</t>
  </si>
  <si>
    <t>Pesticide Stewardship Alliance</t>
  </si>
  <si>
    <t>https://tpsalliance.org/</t>
  </si>
  <si>
    <t>https://petalumavalleygroundwater.org/</t>
  </si>
  <si>
    <t>Pew Charitable Trusts</t>
  </si>
  <si>
    <t>Network For Landscape Conservation, Wildlife Corridor Working Group</t>
  </si>
  <si>
    <t>https://www.pewtrusts.org/en/</t>
  </si>
  <si>
    <t>Picayune Rancheria of the Chukchansi Indians</t>
  </si>
  <si>
    <t>https://chukchansitribe.net/</t>
  </si>
  <si>
    <t>Pico Water District</t>
  </si>
  <si>
    <t>https://www.picowaterdistrict.net/</t>
  </si>
  <si>
    <t>Pinedale County Water District</t>
  </si>
  <si>
    <t>PCWD</t>
  </si>
  <si>
    <t>http://pcwdonline.com/</t>
  </si>
  <si>
    <t>Pinnacles National Park</t>
  </si>
  <si>
    <t>Pinnacles National Park Foundation</t>
  </si>
  <si>
    <t>Pinoleville Pomo Nation</t>
  </si>
  <si>
    <t>Sovereign Nation of Pinoleville</t>
  </si>
  <si>
    <t>https://pinoleville-nsn.gov/</t>
  </si>
  <si>
    <t>Pinyon Pines County Water District</t>
  </si>
  <si>
    <t>http://www.pinyonpinescwd.ca.gov/</t>
  </si>
  <si>
    <t>Pit Resource Conservation District</t>
  </si>
  <si>
    <t>Pit RCD</t>
  </si>
  <si>
    <t>Modoc, Lassen</t>
  </si>
  <si>
    <t>https://www.pitrcd.org/</t>
  </si>
  <si>
    <t>Pit River Tribe</t>
  </si>
  <si>
    <t>Lassen, Siskiyou, Modoc, Shasta</t>
  </si>
  <si>
    <t>http://pitrivertribe.org/</t>
  </si>
  <si>
    <t>Placer County</t>
  </si>
  <si>
    <t>Sacramento Area Council of Governments, Capital Region Climate Readiness Collaborative, California Forest Management Task Force, West Placer Groundwater Sustainability Agency, Tahoe-Sierra Integrated Regional Water Management Partnership, Cosumnes American Bear Yuba Integrated Regional Water Management Group, Mountain Counties Water Resources Association</t>
  </si>
  <si>
    <t>Great Valley, Sierra Nevada Foothills, Sierra Nevada</t>
  </si>
  <si>
    <t>https://www.placer.ca.gov/</t>
  </si>
  <si>
    <t>Placer County Air Pollution Control District</t>
  </si>
  <si>
    <t>https://www.placerair.org/</t>
  </si>
  <si>
    <t>Placer County Department of Public Works</t>
  </si>
  <si>
    <t>https://www.placer.ca.gov/1492/Public-Works</t>
  </si>
  <si>
    <t>Placer County Resource Conservation District</t>
  </si>
  <si>
    <t>Placer RCD</t>
  </si>
  <si>
    <t>http://placerrcd.org/</t>
  </si>
  <si>
    <t>Placer County Water Agency</t>
  </si>
  <si>
    <t>Sites Project Authority, Association of California Water Agencies, West Placer Groundwater Sustainability Agency, Regional Water Authority, Cosumnes American Bear Yuba Integrated Regional Water Management Group, Mountain Counties Water Resources Association</t>
  </si>
  <si>
    <t>https://www.pcwa.net/</t>
  </si>
  <si>
    <t>Placer Land Trust</t>
  </si>
  <si>
    <t>Wildlife Corridor Working Group, California Council of Land Trusts, Northern Foothills Partnership, Sierra Cascade Land Trust Council</t>
  </si>
  <si>
    <t>Land Fragmentation</t>
  </si>
  <si>
    <t>https://www.placerlandtrust.org/</t>
  </si>
  <si>
    <t>Planada Community Services District</t>
  </si>
  <si>
    <t>https://www.planadacsd.org/</t>
  </si>
  <si>
    <t>Planning and Conservation League</t>
  </si>
  <si>
    <t>Water, Land Use, Transport Infrastructure</t>
  </si>
  <si>
    <t>https://www.pcl.org/</t>
  </si>
  <si>
    <t>Plant and Wildlife Technical Advisory Committee</t>
  </si>
  <si>
    <t>PAWTAC</t>
  </si>
  <si>
    <t>https://www.edcgov.us/Government/planning/Pages/plant_and_wildlife_technical_advisory_committee_(pawtac).aspx</t>
  </si>
  <si>
    <t>Pleasant Valley Water District</t>
  </si>
  <si>
    <t>PVWD</t>
  </si>
  <si>
    <t>San Luis &amp; Delta-Mendota Water Authority</t>
  </si>
  <si>
    <t>https://pleasantvalleywaterdistrict.com/</t>
  </si>
  <si>
    <t>Plumas Corporation</t>
  </si>
  <si>
    <t>Water Quality, Wildfire, Forests, Biodiversity</t>
  </si>
  <si>
    <t>http://www.plumascorporation.org/</t>
  </si>
  <si>
    <t>Plumas County</t>
  </si>
  <si>
    <t>Southern Cascades, Sierra Nevada</t>
  </si>
  <si>
    <t>Governance, Institutions, Governance Structure</t>
  </si>
  <si>
    <t>https://www.plumascounty.us/</t>
  </si>
  <si>
    <t>Plumas County Transportation Commission</t>
  </si>
  <si>
    <t>PCTC</t>
  </si>
  <si>
    <t>https://www.plumascounty.us/2285/Transportation-Commission</t>
  </si>
  <si>
    <t>Plumas National Forest</t>
  </si>
  <si>
    <t>Yuba, Lassen, Plumas, Sierra, Butte</t>
  </si>
  <si>
    <t>https://www.fs.usda.gov/plumas/</t>
  </si>
  <si>
    <t>Point Blue Conservation Science</t>
  </si>
  <si>
    <t>Point Reyes Bird Observatory, PRBO</t>
  </si>
  <si>
    <t>California Biodiversity Network, San Francisco Bay Joint Venture, Central Valley Joint Venture, Migratory Bird Conservation Partnership, San Joaquin River Partnership, Sierra Meadows Partnership, Tulare Basin Wildlife Partners</t>
  </si>
  <si>
    <t>Biodiversity, Species Threatened with Extinction, Species Migration, Climate Change, Species Diversity, Carbon Sequestration</t>
  </si>
  <si>
    <t>https://www.pointblue.org/</t>
  </si>
  <si>
    <t>Point Reyes Farmstead Cheese Company</t>
  </si>
  <si>
    <t>Agricultural Sector, Grazing, Energy, Erosion, Water Use, Carbon Sequestration</t>
  </si>
  <si>
    <t>https://www.pointreyescheese.com/</t>
  </si>
  <si>
    <t>Point Reyes National Seashore</t>
  </si>
  <si>
    <t>U.S. National Park Service</t>
  </si>
  <si>
    <t>https://www.nps.gov/pore/index.htm</t>
  </si>
  <si>
    <t>Point Reyes National Seashore Association</t>
  </si>
  <si>
    <t>Education, Acquisition, Research, Habitat Enhancement</t>
  </si>
  <si>
    <t>http://www.ptreyes.org/</t>
  </si>
  <si>
    <t>Pollinator Partnership</t>
  </si>
  <si>
    <t>Monarch Joint Venture, California Pollinator Coalition</t>
  </si>
  <si>
    <t>https://www.pollinator.org/</t>
  </si>
  <si>
    <t>https://www.wvwd.com/pomona-walnut-rowland-joint-water-line/</t>
  </si>
  <si>
    <t>Potter Valley Irrigation District</t>
  </si>
  <si>
    <t>Water Infrastructure, Irrigation, Water</t>
  </si>
  <si>
    <t>https://www.pottervalleywater.org/index.html</t>
  </si>
  <si>
    <t>Potter Valley Tribe</t>
  </si>
  <si>
    <t>http://pottervalleytribe.com/</t>
  </si>
  <si>
    <t>Power and Water Resources Pooling Authority</t>
  </si>
  <si>
    <t>PWRPA</t>
  </si>
  <si>
    <t>Santa Clara, San Joaquin, Fresno, Contra Costa, Colusa, Sonoma, Alameda, Tulare</t>
  </si>
  <si>
    <t>Great Valley, Central California Coast, Northern California Coast</t>
  </si>
  <si>
    <t>Energy Production, Energy, Water Storage, Water, Renewable Energy, Water Infrastructure, Energy Infrastructure, Irrigation</t>
  </si>
  <si>
    <t>https://www.pwrpa.org/</t>
  </si>
  <si>
    <t>Prather Ranch</t>
  </si>
  <si>
    <t>Agricultural Sector, Grazing, Irrigation, Ethical Treatment of Animals</t>
  </si>
  <si>
    <t>https://www.pratherranch.com/</t>
  </si>
  <si>
    <t>Presidio Trust</t>
  </si>
  <si>
    <t>https://www.presidio.gov/</t>
  </si>
  <si>
    <t>Prevention Institute</t>
  </si>
  <si>
    <t>Princeton-Codora-Glenn Irrigation District</t>
  </si>
  <si>
    <t>PCGID</t>
  </si>
  <si>
    <t>Association of California Water Agencies, Colusa Groundwater Authority, Glenn Groundwater Authority, Northern California Water Association</t>
  </si>
  <si>
    <t>https://www.pcgid.org/</t>
  </si>
  <si>
    <t>Project Apis m.</t>
  </si>
  <si>
    <t>Funding, Research</t>
  </si>
  <si>
    <t>Agricultural Productivity, Pollination, Ecosystem Services</t>
  </si>
  <si>
    <t>https://www.projectapism.org/</t>
  </si>
  <si>
    <t>honey bee</t>
  </si>
  <si>
    <t>Prometheus Fire Consulting</t>
  </si>
  <si>
    <t>https://www.prometheusfireconsulting.com/</t>
  </si>
  <si>
    <t>Protect American River Canyons</t>
  </si>
  <si>
    <t>PARC</t>
  </si>
  <si>
    <t>Biodiversity, Access to Nature, Cultural Protection and Conservation, Protected Areas--Management, Landscape Protection</t>
  </si>
  <si>
    <t>https://www.parc-auburn.org/</t>
  </si>
  <si>
    <t>Provident Irrigation District</t>
  </si>
  <si>
    <t>Association of California Water Agencies, Colusa Groundwater Authority, Glenn Groundwater Authority, Northern California Water Association, Power and Water Resources Pooling Authority</t>
  </si>
  <si>
    <t>https://www.providentid.org/</t>
  </si>
  <si>
    <t>PT Ranch</t>
  </si>
  <si>
    <t>https://www.ptranch.co/</t>
  </si>
  <si>
    <t>Puente Basin Water Authority</t>
  </si>
  <si>
    <t>PBWA</t>
  </si>
  <si>
    <t>https://puentebasin.com/</t>
  </si>
  <si>
    <t>Puente-Chino Hills Task Force</t>
  </si>
  <si>
    <t>Purissima Hills Water District</t>
  </si>
  <si>
    <t>PHWD</t>
  </si>
  <si>
    <t>https://www.purissimawater.org/</t>
  </si>
  <si>
    <t>Putah Creek Council</t>
  </si>
  <si>
    <t>PCC</t>
  </si>
  <si>
    <t>Educational Resources, Biodiversity, Informal Education, Riparian Habitats, Access to Nature</t>
  </si>
  <si>
    <t>www.putahcreekcouncil.org</t>
  </si>
  <si>
    <t>Quartz Hill Water District</t>
  </si>
  <si>
    <t>QHWD</t>
  </si>
  <si>
    <t>https://qhwd.org/</t>
  </si>
  <si>
    <t>Quartz Valley Indian Reservation</t>
  </si>
  <si>
    <t>Quartz Valley Indian Community</t>
  </si>
  <si>
    <t>http://www.qvir.com/</t>
  </si>
  <si>
    <t>Rainbow Municipal Water District</t>
  </si>
  <si>
    <t>RMWD</t>
  </si>
  <si>
    <t>https://www.rainbowmwd.com/</t>
  </si>
  <si>
    <t>Raisin Bargaining Association</t>
  </si>
  <si>
    <t>RBA</t>
  </si>
  <si>
    <t>https://www.raisinbargainingassociation.com/</t>
  </si>
  <si>
    <t>Raisin City Water District</t>
  </si>
  <si>
    <t>RCWD</t>
  </si>
  <si>
    <t>McMullin Area Groundwater Sustainabilty Agency, Association of California Water Agencies</t>
  </si>
  <si>
    <t>http://rcwd.ca.gov/home.html</t>
  </si>
  <si>
    <t>Ramona Municipal Water District</t>
  </si>
  <si>
    <t>https://www.rmwd.org/</t>
  </si>
  <si>
    <t>Rancho California Water District</t>
  </si>
  <si>
    <t>Rancho Water</t>
  </si>
  <si>
    <t>Association of California Water Agencies, Santa Rosa Regional Resources Authority, Regional Water Management Group</t>
  </si>
  <si>
    <t>https://www.ranchowater.com/</t>
  </si>
  <si>
    <t>Rancho Murrieta Community Services District</t>
  </si>
  <si>
    <t>Sacramento Central Groundwater Authority, Regional Water Authority</t>
  </si>
  <si>
    <t>Water Quality, Water Use Efficiency, Water, Water Infrastructure, Water Quantity, Water Use, Wastewater, Wastes &amp; Pollution</t>
  </si>
  <si>
    <t>https://www.ranchomurietacsd.com/</t>
  </si>
  <si>
    <t>Rancho Simi Recreation and Park District</t>
  </si>
  <si>
    <t>http://www.rsrpd.org/</t>
  </si>
  <si>
    <t>Rand Communities Water District</t>
  </si>
  <si>
    <t>https://randwaterdistrict.com/index.html</t>
  </si>
  <si>
    <t>Rausser College of Natural Resources</t>
  </si>
  <si>
    <t>https://nature.berkeley.edu/</t>
  </si>
  <si>
    <t>Rebuild NorthBay Foundation</t>
  </si>
  <si>
    <t>Sonoma, Napa, Lake, Mendocino</t>
  </si>
  <si>
    <t>Physical Infrastructure, Housing, Forests, Wildfire</t>
  </si>
  <si>
    <t>https://rebuildnorthbay.org/</t>
  </si>
  <si>
    <t>Reclamation District #1000</t>
  </si>
  <si>
    <t>RD 1000</t>
  </si>
  <si>
    <t>Floods, Water, Water Infrastructure</t>
  </si>
  <si>
    <t>https://www.rd1000.org/</t>
  </si>
  <si>
    <t>Reclamation District 1004</t>
  </si>
  <si>
    <t>RD 1004</t>
  </si>
  <si>
    <t>Water Quality, Water Use Efficiency, Water, Water Infrastructure, Water Quantity, Water Use, Wastewater, Floods</t>
  </si>
  <si>
    <t>https://reclamationdistrict1004.us/</t>
  </si>
  <si>
    <t>Reclamation District 108</t>
  </si>
  <si>
    <t>RD 108</t>
  </si>
  <si>
    <t>Association of California Water Agencies, Colusa Groundwater Authority, Yolo Subbasin Groundwater Agency, Northern California Water Association</t>
  </si>
  <si>
    <t>Colusa, Yolo</t>
  </si>
  <si>
    <t>https://www.rd108.org/</t>
  </si>
  <si>
    <t>Reclamation District 150</t>
  </si>
  <si>
    <t>RD 150</t>
  </si>
  <si>
    <t>Merritt Island</t>
  </si>
  <si>
    <t>https://www.rd150.com/</t>
  </si>
  <si>
    <t>Reclamation District 1500</t>
  </si>
  <si>
    <t>RD 1500</t>
  </si>
  <si>
    <t>Basin Irrigation and Drainage Authority, Association of California Water Agencies</t>
  </si>
  <si>
    <t>https://sutterbasinwater.com/about/reclamation-district-1500/</t>
  </si>
  <si>
    <t>Reclamation District 1600</t>
  </si>
  <si>
    <t>RD 1600</t>
  </si>
  <si>
    <t>https://rd1600.specialdistrict.org/</t>
  </si>
  <si>
    <t>Reclamation District 2026</t>
  </si>
  <si>
    <t>RD 2026, Webb Tract</t>
  </si>
  <si>
    <t>https://contracostasda.specialdistrict.org/reclamation-district-2026-webb-tract</t>
  </si>
  <si>
    <t>Reclamation District 2035</t>
  </si>
  <si>
    <t>RD 2035</t>
  </si>
  <si>
    <t>Association of California Water Agencies, Yolo Subbasin Groundwater Agency</t>
  </si>
  <si>
    <t>https://rd2035.specialdistrict.org/</t>
  </si>
  <si>
    <t>Reclamation District 2092</t>
  </si>
  <si>
    <t>Water, Floods, Biodiversity</t>
  </si>
  <si>
    <t>Reclamation District 537</t>
  </si>
  <si>
    <t>RD 537</t>
  </si>
  <si>
    <t>https://rd537.specialdistrict.org/</t>
  </si>
  <si>
    <t>Reclamation District 787</t>
  </si>
  <si>
    <t>RD 787</t>
  </si>
  <si>
    <t>http://www.rd787.org/</t>
  </si>
  <si>
    <t>Reclamation District 999</t>
  </si>
  <si>
    <t>RD 999</t>
  </si>
  <si>
    <t>https://rd999.org/</t>
  </si>
  <si>
    <t>Reclamation District No. 1001</t>
  </si>
  <si>
    <t>RD 1001</t>
  </si>
  <si>
    <t>http://www.rd1001.org/</t>
  </si>
  <si>
    <t>Reclamation District No. 1606</t>
  </si>
  <si>
    <t>RD 1606</t>
  </si>
  <si>
    <t>http://www.jamesid.org/rd-1606/</t>
  </si>
  <si>
    <t>Red Rock Ranch</t>
  </si>
  <si>
    <t>Agricultural Sector, Soil Salinization, Cropping Systems</t>
  </si>
  <si>
    <t>https://www.redrockranchinc.com/</t>
  </si>
  <si>
    <t>VIN, DOR</t>
  </si>
  <si>
    <t>Redbud Audubon Society</t>
  </si>
  <si>
    <t>https://www.redbudaudubon.org/</t>
  </si>
  <si>
    <t>grebes</t>
  </si>
  <si>
    <t>Redding Rancheria</t>
  </si>
  <si>
    <t>https://www.reddingrancheria-nsn.gov/</t>
  </si>
  <si>
    <t>Redlands Conservancy</t>
  </si>
  <si>
    <t>California Department of Fish and Wildlife, Santa Ana Watershed Association, Western Riverside County Regional Conservation Authority, Crafton Hills Open Space Conservancy, Rivers &amp; Lands Conservancy, Inland Empire Resource Conservation District, Southern California Edison, U.S. Fish and Wildlife Service, California Department of Forestry and Fire Protection, San Manuel Band of Mission Indians, University of Redlands</t>
  </si>
  <si>
    <t>https://redlandsconservancy.org/</t>
  </si>
  <si>
    <t>Redwood Coast Land Conservancy</t>
  </si>
  <si>
    <t>http://www.rc-lc.org/</t>
  </si>
  <si>
    <t>Redwood Community Action Agency</t>
  </si>
  <si>
    <t>Water Quality, Poverty, Access to Nature, Safety</t>
  </si>
  <si>
    <t>http://rcaa.org/</t>
  </si>
  <si>
    <t>Redwood Forest Foundation</t>
  </si>
  <si>
    <t>Del Norte, Humboldt, Mendocino, Sonoma, Marin</t>
  </si>
  <si>
    <t>Acquisition, Management, Habitat Enhancement, Planning, Funding</t>
  </si>
  <si>
    <t>https://www.rffi.org/</t>
  </si>
  <si>
    <t>RDW</t>
  </si>
  <si>
    <t>Redwood Parks Conservancy</t>
  </si>
  <si>
    <t>Mendocino, Sonoma, Del Norte, Marin, Humboldt</t>
  </si>
  <si>
    <t>Biodiversity, Access to Nature, Protected Areas--Management, Protected Areas</t>
  </si>
  <si>
    <t>https://redwoodparksconservancy.org/</t>
  </si>
  <si>
    <t>redwoods</t>
  </si>
  <si>
    <t>Regeneration Pajaro Valley</t>
  </si>
  <si>
    <t>https://www.regenerationpajarovalley.org/</t>
  </si>
  <si>
    <t>Regional San</t>
  </si>
  <si>
    <t>Capital Region Climate Readiness Collaborative, South Sacramento Conservation Agency</t>
  </si>
  <si>
    <t>https://www.regionalsan.com/</t>
  </si>
  <si>
    <t>Regional Water Authority</t>
  </si>
  <si>
    <t>Sacramento, Placer, El Dorado, Yolo, Sutter</t>
  </si>
  <si>
    <t>https://rwah2o.org/</t>
  </si>
  <si>
    <t>Regional Water Management Group</t>
  </si>
  <si>
    <t>RWMG</t>
  </si>
  <si>
    <t>https://www.ranchowater.com/255/Integrated-Regional-Water-Management-IRW</t>
  </si>
  <si>
    <t>Residents for Responsible Desalination</t>
  </si>
  <si>
    <t>Resighini Rancheria</t>
  </si>
  <si>
    <t>http://resighinirancheria.com/</t>
  </si>
  <si>
    <t>Resource Conservation District of Greater San Diego County</t>
  </si>
  <si>
    <t>Greater San Diego County RCD</t>
  </si>
  <si>
    <t>www.rcdsandiego.org</t>
  </si>
  <si>
    <t>Resource Conservation District of Monterey County</t>
  </si>
  <si>
    <t>Monterey County RCD</t>
  </si>
  <si>
    <t>https://www.rcdmonterey.org/</t>
  </si>
  <si>
    <t>Resource Conservation District of Santa Cruz County</t>
  </si>
  <si>
    <t>Santa Cruz County RCD</t>
  </si>
  <si>
    <t>California Association of Resource Conservation Districts, Santa Cruz Mountains Stewardship Network</t>
  </si>
  <si>
    <t>http://www.rcdsantacruz.org/</t>
  </si>
  <si>
    <t>Resource Conservation District of the Santa Monica Mountains</t>
  </si>
  <si>
    <t>Santa Monica Mountains RCD</t>
  </si>
  <si>
    <t>California Association of Resource Conservation Districts, California Oaks Coalition, Greater Los Angeles County Region Integrated Regional Water Management Group</t>
  </si>
  <si>
    <t>http://www.rcdsmm.org/</t>
  </si>
  <si>
    <t>Resource Environmental Solutions</t>
  </si>
  <si>
    <t>RES</t>
  </si>
  <si>
    <t>Biodiversity, Protection of Threatened &amp; Rare Ecosystems, Species Threatened with Extinction, Protected Areas--Management</t>
  </si>
  <si>
    <t>https://res.us/</t>
  </si>
  <si>
    <t>Resources Law Group</t>
  </si>
  <si>
    <t>http://resourceslawgroup.com/</t>
  </si>
  <si>
    <t>Resources Legacy Fund</t>
  </si>
  <si>
    <t>https://resourceslegacyfund.org/</t>
  </si>
  <si>
    <t>Restore Hetch Hetchy</t>
  </si>
  <si>
    <t>Water Infrastructure, Protected Areas</t>
  </si>
  <si>
    <t>https://hetchhetchy.org/</t>
  </si>
  <si>
    <t>Restore the Delta</t>
  </si>
  <si>
    <t>Yolo, Solano, San Joaquin, Sacramento</t>
  </si>
  <si>
    <t>Water Quality, Floods, Wildfire</t>
  </si>
  <si>
    <t>https://www.restorethedelta.org/</t>
  </si>
  <si>
    <t>Revive the San Joaquin</t>
  </si>
  <si>
    <t>http://revivethesanjoaquin.org/</t>
  </si>
  <si>
    <t>Richardson's Bay Regional Agency</t>
  </si>
  <si>
    <t>RBRA</t>
  </si>
  <si>
    <t>Wetlands, Oceans &amp; Coasts, Biodiversity, Water Quality, Transport Infrastructure</t>
  </si>
  <si>
    <t>http://rbra.ca.gov/</t>
  </si>
  <si>
    <t>Richvale Irrigation District</t>
  </si>
  <si>
    <t>https://www.richvaleid.com/</t>
  </si>
  <si>
    <t>Rincon Band of Luiseño Indians</t>
  </si>
  <si>
    <t>https://rincon-nsn.gov/</t>
  </si>
  <si>
    <t>Rincon del Diablo Municipal Water District</t>
  </si>
  <si>
    <t>Rincon Water</t>
  </si>
  <si>
    <t>https://rinconwater.org/</t>
  </si>
  <si>
    <t>Rio Alto Water District</t>
  </si>
  <si>
    <t>RAWD</t>
  </si>
  <si>
    <t>https://www.rawd.org/home</t>
  </si>
  <si>
    <t>Rio Linda Elverta Community Water District</t>
  </si>
  <si>
    <t>RLECWD</t>
  </si>
  <si>
    <t>Association of California Water Agencies, Sacramento Groundwater Authority</t>
  </si>
  <si>
    <t>http://www.rlecwd.com/</t>
  </si>
  <si>
    <t>Riparian Habitat Joint Venture</t>
  </si>
  <si>
    <t>Biodiversity, Water, Riparian Habitats</t>
  </si>
  <si>
    <t>http://www.rhjv.org/</t>
  </si>
  <si>
    <t>Riparian InVasion Research Laboratory</t>
  </si>
  <si>
    <t>UCSB Marine Science Institute</t>
  </si>
  <si>
    <t>Riparian Habitats, Invasive Species</t>
  </si>
  <si>
    <t>https://rivrlab.msi.ucsb.edu/</t>
  </si>
  <si>
    <t>River Partners</t>
  </si>
  <si>
    <t>Central Valley Joint Venture, Monarch Joint Venture, Central Valley Salmon Habitat Partnership, California Oaks Coalition, San Joaquin River Partnership, Tulare Basin Wildlife Partners</t>
  </si>
  <si>
    <t>https://www.riverpartners.org/</t>
  </si>
  <si>
    <t>River Ridge Institute</t>
  </si>
  <si>
    <t>Kern, Tulare, Fresno</t>
  </si>
  <si>
    <t>https://www.riverridgeinstitute.org/</t>
  </si>
  <si>
    <t>Riverdale Irrigation District</t>
  </si>
  <si>
    <t>http://www.riverdaleirrigationdistrict.org/</t>
  </si>
  <si>
    <t>Rivers &amp; Lands Conservancy</t>
  </si>
  <si>
    <t>Southern California Mountains and Valleys, Colorado Desert, Mojave Desert</t>
  </si>
  <si>
    <t>https://riversandlands.org/</t>
  </si>
  <si>
    <t>Rivers and Mountains Conservancy</t>
  </si>
  <si>
    <t>http://www.rmc.ca.gov/</t>
  </si>
  <si>
    <t>Riverside County</t>
  </si>
  <si>
    <t>Southern California Association of Governments, Salton Sea Authority, Regional Water Management Group, Western Riverside County Regional Conservation Authority</t>
  </si>
  <si>
    <t>https://rivco.org/</t>
  </si>
  <si>
    <t>Riverside County Flood Control and Water Conservation District</t>
  </si>
  <si>
    <t>Southern California Water Coalition, Association of California Water Agencies, Regional Water Management Group</t>
  </si>
  <si>
    <t>https://rcflood.org/</t>
  </si>
  <si>
    <t>Riverside County Regional Park and Open-Space District</t>
  </si>
  <si>
    <t>RivCoParks</t>
  </si>
  <si>
    <t>https://www.rivcoparks.org/</t>
  </si>
  <si>
    <t>Riverside County Transportation Commission</t>
  </si>
  <si>
    <t>RCTC</t>
  </si>
  <si>
    <t>Riverside Public Utilities</t>
  </si>
  <si>
    <t>RPU</t>
  </si>
  <si>
    <t>Water Quality, Water Use Efficiency, Water, Water Infrastructure, Water Quantity, Water Use, Wastewater, Energy Efficiency, Energy Infrastructure, Energy, Energy Conservation</t>
  </si>
  <si>
    <t>http://www.riversidepublicutilities.com/</t>
  </si>
  <si>
    <t>Riverside-Corona Resource Conservation District</t>
  </si>
  <si>
    <t>Riverside-Corona RCD</t>
  </si>
  <si>
    <t>https://www.rcrcd.org/</t>
  </si>
  <si>
    <t>Road Ecology Center</t>
  </si>
  <si>
    <t>Land Fragmentation, Transport Infrastructure</t>
  </si>
  <si>
    <t>https://roadecology.ucdavis.edu/frontpage</t>
  </si>
  <si>
    <t>RMI</t>
  </si>
  <si>
    <t>Food Production</t>
  </si>
  <si>
    <t>https://rmi.ucdavis.edu/</t>
  </si>
  <si>
    <t>Robinson Rancheria</t>
  </si>
  <si>
    <t>Robinson Rancheria of Pomo Indians of California</t>
  </si>
  <si>
    <t>https://rrcbc-nsn.gov/</t>
  </si>
  <si>
    <t>Robinson Rancheria of Pomo Indians</t>
  </si>
  <si>
    <t>Rockside Ranch</t>
  </si>
  <si>
    <t>https://rocksideranch.org/</t>
  </si>
  <si>
    <t>Rocky Mountain Elk Foundation</t>
  </si>
  <si>
    <t>Acquisition, Funding, Research</t>
  </si>
  <si>
    <t>https://www.rmef.org/</t>
  </si>
  <si>
    <t>Rominger Brothers Farms</t>
  </si>
  <si>
    <t>Agricultural Sector, Inputs, Biodiversity, Irrigation</t>
  </si>
  <si>
    <t>https://www.romingerbrothersfarms.com/</t>
  </si>
  <si>
    <t>IRF, DOR, RIC</t>
  </si>
  <si>
    <t>Root Creek Water District</t>
  </si>
  <si>
    <t>https://rootcreekwd.com/</t>
  </si>
  <si>
    <t>Roots of Change</t>
  </si>
  <si>
    <t>Food Systems Lab, IC-FOODS</t>
  </si>
  <si>
    <t>https://www.rootsofchange.org/</t>
  </si>
  <si>
    <t>Rosamond Community Services District</t>
  </si>
  <si>
    <t>RCSD</t>
  </si>
  <si>
    <t>https://www.rosamondcsd.com/</t>
  </si>
  <si>
    <t>Rose Foundation for Communities and the Environment</t>
  </si>
  <si>
    <t>https://rosefdn.org/</t>
  </si>
  <si>
    <t>Rosedale-Rio Bravo Water Storage District</t>
  </si>
  <si>
    <t>RRBWSD</t>
  </si>
  <si>
    <t>https://www.rrbwsd.com/</t>
  </si>
  <si>
    <t>Round Valley Indian Tribes</t>
  </si>
  <si>
    <t>https://www.rvit.org/</t>
  </si>
  <si>
    <t>Rowland Water District</t>
  </si>
  <si>
    <t>Association of California Water Agencies, Puente Basin Water Authority, Pomona-Walnut-Rowland Joint Water Line Commission</t>
  </si>
  <si>
    <t>https://www.rowlandwater.com/</t>
  </si>
  <si>
    <t>Rural Communities United</t>
  </si>
  <si>
    <t>https://ruralcommunitiesunited.org/</t>
  </si>
  <si>
    <t>Rural County Representatives of California</t>
  </si>
  <si>
    <t>RCRC</t>
  </si>
  <si>
    <t>http://www.rcrcnet.org/</t>
  </si>
  <si>
    <t>Rural Human Services</t>
  </si>
  <si>
    <t>Poverty</t>
  </si>
  <si>
    <t>http://ruralhumanservices.org/index.html</t>
  </si>
  <si>
    <t>Rural North Vacaville Water District</t>
  </si>
  <si>
    <t>RNVWD</t>
  </si>
  <si>
    <t>https://www.rnvwd.com/</t>
  </si>
  <si>
    <t>Russian River Coho Water Resources Partnership</t>
  </si>
  <si>
    <t>Water Quantity, Biodiversity, Fisheries, Water Quality</t>
  </si>
  <si>
    <t>http://cohopartnership.org/</t>
  </si>
  <si>
    <t>coho salmon</t>
  </si>
  <si>
    <t>Russian River Confluence</t>
  </si>
  <si>
    <t>http://russianriverconfluence.org/</t>
  </si>
  <si>
    <t>Russian River Flood Control</t>
  </si>
  <si>
    <t>Ukiah Valley Basin Groundwater Sustainability Agency</t>
  </si>
  <si>
    <t>https://www.rrfc.net/</t>
  </si>
  <si>
    <t>S. D. Bechtel Jr. Foundation</t>
  </si>
  <si>
    <t>http://sdbjrfoundation.org/</t>
  </si>
  <si>
    <t>Sacramento, Yolo, Yuba, El Dorado, Sutter, Placer</t>
  </si>
  <si>
    <t>https://www.sacog.org/</t>
  </si>
  <si>
    <t>Sacramento Area Creeks Council</t>
  </si>
  <si>
    <t>Riparian Habitats, Biodiversity</t>
  </si>
  <si>
    <t>https://saccreeks.org/</t>
  </si>
  <si>
    <t>Sacramento Area Flood Control Agency</t>
  </si>
  <si>
    <t>SAFCA</t>
  </si>
  <si>
    <t>Sacramento River, American River</t>
  </si>
  <si>
    <t>Water, Water Quantity, Floods</t>
  </si>
  <si>
    <t>http://www.safca.org/</t>
  </si>
  <si>
    <t>Sacramento Audubon Society</t>
  </si>
  <si>
    <t>https://www.sacramentoaudubon.org/</t>
  </si>
  <si>
    <t>Sacramento Citizens' Climate Lobby</t>
  </si>
  <si>
    <t>https://www.sacramentoccl.org/</t>
  </si>
  <si>
    <t>Sacramento Community Development</t>
  </si>
  <si>
    <t>https://www.cityofsacramento.org/Community-Development</t>
  </si>
  <si>
    <t>Sacramento County</t>
  </si>
  <si>
    <t>Capital Region Climate Readiness Collaborative, Sacramento Area Council of Governments, South Sacramento Conservation Agency, FloodProtect, Sacramento Groundwater Authority, Sacramento Area Flood Control Agency, Sacramento Metropolitan Air Quality Management District, Sacramento Transportation Authority</t>
  </si>
  <si>
    <t>https://www.saccounty.net/Pages/default.aspx</t>
  </si>
  <si>
    <t>Sacramento County Parks and Recreation</t>
  </si>
  <si>
    <t>https://regionalparks.saccounty.net/Pages/default.aspx</t>
  </si>
  <si>
    <t>Sacramento County Regional Parks</t>
  </si>
  <si>
    <t>Sacramento County Regional Sanitation District</t>
  </si>
  <si>
    <t>Sacramento Central Groundwater Authority</t>
  </si>
  <si>
    <t>Sacramento County Water Agency</t>
  </si>
  <si>
    <t>SCWA</t>
  </si>
  <si>
    <t>Association of California Water Agencies, Regional Water Authority, Freeport Regional Water Authority</t>
  </si>
  <si>
    <t>https://waterresources.saccounty.net/scwa/Pages/default.aspx</t>
  </si>
  <si>
    <t>Sacramento Food Bank and Family Services</t>
  </si>
  <si>
    <t>Food Security - Household, Food Availability, Food Security, Poverty</t>
  </si>
  <si>
    <t>https://www.sacramentofoodbank.org/</t>
  </si>
  <si>
    <t>Sacramento Groundwater Authority</t>
  </si>
  <si>
    <t>SGA</t>
  </si>
  <si>
    <t>https://www.sgah2o.org/</t>
  </si>
  <si>
    <t>Sacramento Job Corps Training Center</t>
  </si>
  <si>
    <t>https://sacramento.jobcorps.gov/</t>
  </si>
  <si>
    <t>Sacramento Metropolitan Air Quality Management District</t>
  </si>
  <si>
    <t>http://www.airquality.org/</t>
  </si>
  <si>
    <t>Sacramento Municipal Utilities District</t>
  </si>
  <si>
    <t>SMUD</t>
  </si>
  <si>
    <t>Placer, Sacramento, Yolo</t>
  </si>
  <si>
    <t>https://www.smud.org/</t>
  </si>
  <si>
    <t>Sacramento Regional Transit</t>
  </si>
  <si>
    <t>http://www.sacrt.com/</t>
  </si>
  <si>
    <t>Sacramento River Forum</t>
  </si>
  <si>
    <t>https://www.sacramentoriver.org/forum/index.php?id=home</t>
  </si>
  <si>
    <t>Sacramento River West Side Levee District</t>
  </si>
  <si>
    <t>Yolo, Colusa</t>
  </si>
  <si>
    <t>Water Infrastructure, Floods, Water</t>
  </si>
  <si>
    <t>https://www.rd108.org/sacramento-river-west-side-levee-district/</t>
  </si>
  <si>
    <t>Sacramento Splash</t>
  </si>
  <si>
    <t>Biodiversity, Educational Resources, Access to Nature</t>
  </si>
  <si>
    <t>https://www.sacsplash.org/</t>
  </si>
  <si>
    <t>vernal pools</t>
  </si>
  <si>
    <t>Sacramento Suburban Water District</t>
  </si>
  <si>
    <t>SSWD</t>
  </si>
  <si>
    <t>https://www.sswd.org/</t>
  </si>
  <si>
    <t>Sacramento Transportation Authority</t>
  </si>
  <si>
    <t>STA</t>
  </si>
  <si>
    <t>https://www.sacta.org/</t>
  </si>
  <si>
    <t>Sacramento Tree Foundation</t>
  </si>
  <si>
    <t>Capital Region Climate Readiness Collaborative, California Oaks Coalition</t>
  </si>
  <si>
    <t>https://www.sactree.com/</t>
  </si>
  <si>
    <t>Sacramento Valley Conservancy</t>
  </si>
  <si>
    <t>Sacramento, Yolo, Placer, El Dorado, Sutter, Yuba, Amador, San Joaquin</t>
  </si>
  <si>
    <t>http://www.sacramentovalleyconservancy.org/</t>
  </si>
  <si>
    <t>Sacramento Valley Water Quality Coalition</t>
  </si>
  <si>
    <t>Sutter, Tehama, Shasta, Sacramento, Glenn, Colusa, Placer, Yuba, Yolo, Butte</t>
  </si>
  <si>
    <t>Sierra Nevada, Great Valley, Southern Cascades, Sierra Nevada Foothills, Northern California Interior Coast Ranges</t>
  </si>
  <si>
    <t>Water, Wetlands, Irrigation, Water Quality</t>
  </si>
  <si>
    <t>https://norcalwater.org/efficient-water-management/efficient-water-management-regional-sustainability/regional-planning/sacramento-valley-water-quality-coalition/</t>
  </si>
  <si>
    <t>Sacramento Water Forum</t>
  </si>
  <si>
    <t>https://www.waterforum.org/</t>
  </si>
  <si>
    <t>Sacramento-San Joaquin Delta Conservancy</t>
  </si>
  <si>
    <t>Delta Conservancy</t>
  </si>
  <si>
    <t>Capital Region Climate Readiness Collaborative, Central Valley Salmon Habitat Partnership</t>
  </si>
  <si>
    <t>San Joaquin, Yolo, Contra Costa, Sacramento, Solano</t>
  </si>
  <si>
    <t>http://deltaconservancy.ca.gov/</t>
  </si>
  <si>
    <t>Sacramento-Yolo Mosquito &amp; Vector Control District</t>
  </si>
  <si>
    <t>Yolo, Sacramento</t>
  </si>
  <si>
    <t>https://www.fightthebite.net/</t>
  </si>
  <si>
    <t>Sacred Places Institute for Indigenous Peoples</t>
  </si>
  <si>
    <t>Saddleback Canyons Conservancy</t>
  </si>
  <si>
    <t>SVBGSA</t>
  </si>
  <si>
    <t>https://svbgsa.org/</t>
  </si>
  <si>
    <t>Salmon Protection and Watershed Network</t>
  </si>
  <si>
    <t>Habitat Enhancement, Research, Acquisition</t>
  </si>
  <si>
    <t>https://seaturtles.org/our-work/our-programs/salmon/</t>
  </si>
  <si>
    <t>Salmon Restoration Association</t>
  </si>
  <si>
    <t>https://salmonrestoration.com/</t>
  </si>
  <si>
    <t>Salmon River Restoration Council</t>
  </si>
  <si>
    <t>Siskiyou, Humboldt</t>
  </si>
  <si>
    <t>https://srrc.org/</t>
  </si>
  <si>
    <t>Salmonid Restoration Federation</t>
  </si>
  <si>
    <t>https://www.calsalmon.org/</t>
  </si>
  <si>
    <t>Salton Sea Authority</t>
  </si>
  <si>
    <t>Public Health, Biodiversity, Water</t>
  </si>
  <si>
    <t>https://saltonsea.com/</t>
  </si>
  <si>
    <t>SABGSA</t>
  </si>
  <si>
    <t>https://sanantoniobasingsa.org/</t>
  </si>
  <si>
    <t>San Antonio Basin Water District</t>
  </si>
  <si>
    <t>SABWD</t>
  </si>
  <si>
    <t>San Benito Agricultural Land Trust</t>
  </si>
  <si>
    <t>San Benito County</t>
  </si>
  <si>
    <t>https://www.cosb.us/</t>
  </si>
  <si>
    <t>San Benito County Water District</t>
  </si>
  <si>
    <t>SBCWD</t>
  </si>
  <si>
    <t>https://www.sbcwd.com/</t>
  </si>
  <si>
    <t>San Benito County Weed Management Area</t>
  </si>
  <si>
    <t>San Benito Fire Safe Council</t>
  </si>
  <si>
    <t>SBFSC</t>
  </si>
  <si>
    <t>https://www.sbfsc.org/</t>
  </si>
  <si>
    <t>San Benito Resource Conservation District</t>
  </si>
  <si>
    <t>San Benito RCD</t>
  </si>
  <si>
    <t>California Association of Resource Conservation Districts, San Benito Working Landscapes Group</t>
  </si>
  <si>
    <t>http://www.rcdsanbenito.org/</t>
  </si>
  <si>
    <t>SBWLG</t>
  </si>
  <si>
    <t>California Wildlands Grassroots Fund, Pinnacles National Park, Loma Prieta Resource Conservation District</t>
  </si>
  <si>
    <t>Livestock Management, Grasslands, Biodiversity, Grazing</t>
  </si>
  <si>
    <t>https://pinnaclesfoundation.org/programs/resource-stewardship/san-benito-working-landscapes-group/</t>
  </si>
  <si>
    <t>San Bernardino County</t>
  </si>
  <si>
    <t>Southern California Association of Governments, Southern California Water Coalition, Indian Wells Valley Groundwater Authority</t>
  </si>
  <si>
    <t>http://www.sbcounty.gov/main/default.aspx</t>
  </si>
  <si>
    <t>San Bernardino County Transportation Authority</t>
  </si>
  <si>
    <t>SBTA</t>
  </si>
  <si>
    <t>https://www.gosbcta.com/</t>
  </si>
  <si>
    <t>San Bernardino Mountains Land Trust</t>
  </si>
  <si>
    <t>https://sbmlt.net/</t>
  </si>
  <si>
    <t>San Bernardino National Forest</t>
  </si>
  <si>
    <t>https://www.fs.usda.gov/sbnf</t>
  </si>
  <si>
    <t>San Bernardino Valley Municipal Water District</t>
  </si>
  <si>
    <t>SBVMWD</t>
  </si>
  <si>
    <t>Association of California Water Agencies, Santa Ana Watershed Project Authority, State Water Contractors</t>
  </si>
  <si>
    <t>https://www.sbvmwd.com/</t>
  </si>
  <si>
    <t>San Bernardino Valley Water Conservation District</t>
  </si>
  <si>
    <t>Water, Water Use, Water Use Efficiency</t>
  </si>
  <si>
    <t>https://www.sbvwcd.org/</t>
  </si>
  <si>
    <t>San Diego Association of Governments</t>
  </si>
  <si>
    <t>SANDAG</t>
  </si>
  <si>
    <t>http://www.sandag.org/</t>
  </si>
  <si>
    <t>San Diego Coastkeeper</t>
  </si>
  <si>
    <t>https://www.sdcoastkeeper.org/</t>
  </si>
  <si>
    <t>San Diego Association of Governments, San Pasqual Valley Groundwater Sustainability Agency, San Dieguito River Park</t>
  </si>
  <si>
    <t>https://www.sandiegocounty.gov/</t>
  </si>
  <si>
    <t>SDCWA</t>
  </si>
  <si>
    <t>https://www.sdcwa.org/</t>
  </si>
  <si>
    <t>San Diego Habitat Conservancy</t>
  </si>
  <si>
    <t>SDHC</t>
  </si>
  <si>
    <t>Species Threatened with Extinction, Landscape Protection, Biodiversity, Ecosystem Management</t>
  </si>
  <si>
    <t>https://www.sdhabitat.org/</t>
  </si>
  <si>
    <t>CSC, MCH, EUC, AGS, PGS, COW, VRI, FEW, SEW</t>
  </si>
  <si>
    <t>San Diego Regional Climate Collaborative</t>
  </si>
  <si>
    <t>http://sdclimatecollaborative.org/</t>
  </si>
  <si>
    <t>San Diego Regional Water Quality Control Board</t>
  </si>
  <si>
    <t>San Diego, Riverside, Orange</t>
  </si>
  <si>
    <t>https://www.waterboards.ca.gov/sandiego/</t>
  </si>
  <si>
    <t>San Diego River Conservancy</t>
  </si>
  <si>
    <t>http://sdrc.ca.gov/</t>
  </si>
  <si>
    <t>San Diego River Park Foundation</t>
  </si>
  <si>
    <t>https://sandiegoriver.org/</t>
  </si>
  <si>
    <t>San Diego Society of Natural History</t>
  </si>
  <si>
    <t>Planning, Research</t>
  </si>
  <si>
    <t>https://www.sdnhm.org/</t>
  </si>
  <si>
    <t>San Diego State University</t>
  </si>
  <si>
    <t>https://www.sdsu.edu/</t>
  </si>
  <si>
    <t>San Dieguito River Park</t>
  </si>
  <si>
    <t>Biodiversity, Protected Areas--Management, Access to Nature, Landscape Protection</t>
  </si>
  <si>
    <t>http://www.sdrp.org/wordpress/</t>
  </si>
  <si>
    <t>San Dieguito River Valley Conservancy</t>
  </si>
  <si>
    <t>https://sdrvc.org/</t>
  </si>
  <si>
    <t>San Dieguito Water District</t>
  </si>
  <si>
    <t>https://encinitasca.gov/Government/Departments/San-Dieguito-Water-District</t>
  </si>
  <si>
    <t>San Elijo Lagoon Conservancy</t>
  </si>
  <si>
    <t>Nature Collective</t>
  </si>
  <si>
    <t>https://www.sanelijo.org/, https://thenaturecollective.org/</t>
  </si>
  <si>
    <t>San Francisco Bay Bird Observatory</t>
  </si>
  <si>
    <t>SFBBO</t>
  </si>
  <si>
    <t>Species Diversity, Species Threatened with Extinction, Species Migration, Biodiversity</t>
  </si>
  <si>
    <t>https://www.sfbbo.org/</t>
  </si>
  <si>
    <t>snowy plover, burrowing owl, birds</t>
  </si>
  <si>
    <t>San Francisco Bay Conservation and Development Commission</t>
  </si>
  <si>
    <t>BCDC</t>
  </si>
  <si>
    <t>California Biodiversity Council, San Francisco Bay Joint Venture</t>
  </si>
  <si>
    <t>Alameda, Contra Costa, Santa Clara, San Mateo, San Francisco, Marin, Sonoma, Napa, Solano</t>
  </si>
  <si>
    <t>Northern California Coast, Central California Coast, Northern California Coast Ranges, Northern California Interior Coast Ranges, Great Valley, Central Valley Coast Ranges</t>
  </si>
  <si>
    <t>https://bcdc.ca.gov/</t>
  </si>
  <si>
    <t>http://www.sfbayjv.org/</t>
  </si>
  <si>
    <t>San Francisco Bay Regional Water Quality Control Board</t>
  </si>
  <si>
    <t>Alameda, Contra Costa, San Mateo, Napa, San Francisco, Santa Clara, Sonoma, Solano, Marin</t>
  </si>
  <si>
    <t>https://www.waterboards.ca.gov/sanfranciscobay/</t>
  </si>
  <si>
    <t>San Francisco Bay Restoration Authority</t>
  </si>
  <si>
    <t>http://sfbayrestore.org/</t>
  </si>
  <si>
    <t>San Francisco County Transportation Authority</t>
  </si>
  <si>
    <t>https://www.sfcta.org/</t>
  </si>
  <si>
    <t>San Francisco Department of the Environment</t>
  </si>
  <si>
    <t>SF Environment</t>
  </si>
  <si>
    <t>https://sfenvironment.org/</t>
  </si>
  <si>
    <t>San Francisco Estuary Institute</t>
  </si>
  <si>
    <t>SFEI</t>
  </si>
  <si>
    <t>Wetlands, Biodiversity</t>
  </si>
  <si>
    <t>https://www.sfei.org/</t>
  </si>
  <si>
    <t>San Francisco, Yolo, Contra Costa, Sacramento, Marin, San Mateo, Napa, Solano, Santa Clara, Sonoma, Alameda, San Joaquin</t>
  </si>
  <si>
    <t>Habitat Enhancement, Management, Planning</t>
  </si>
  <si>
    <t>Wastes &amp; Pollution, Wetlands, Water Quality, Biodiversity, Oceans &amp; Coasts</t>
  </si>
  <si>
    <t>https://www.sfestuary.org/</t>
  </si>
  <si>
    <t>San Francisco Forest Alliance</t>
  </si>
  <si>
    <t>Forests, Access to Nature, Pesticides</t>
  </si>
  <si>
    <t>https://sfforest.org/</t>
  </si>
  <si>
    <t>San Francisco Public Utilities Commission</t>
  </si>
  <si>
    <t>Bay Planning Coalition, TOGETHER Bay Area, Association of California Water Agencies, Bay Area Regional Reliability, Los Vaqueros Reservoir JPA</t>
  </si>
  <si>
    <t>Energy, Water Quality, Water Use Efficiency, Water, Water Infrastructure, Water Quantity, Water Use, Wastewater</t>
  </si>
  <si>
    <t>https://www.sfwater.org/</t>
  </si>
  <si>
    <t>San Francisco Recreation and Parks Department</t>
  </si>
  <si>
    <t>https://sfrecpark.org/</t>
  </si>
  <si>
    <t>San Francisco State University</t>
  </si>
  <si>
    <t>SFSU</t>
  </si>
  <si>
    <t>https://www.sfsu.edu/</t>
  </si>
  <si>
    <t>San Francisquito Creek Joint Powers Authority</t>
  </si>
  <si>
    <t>SFCJPA</t>
  </si>
  <si>
    <t>Access to Nature, Riparian Habitats, Floods, Biodiversity, Water</t>
  </si>
  <si>
    <t>http://sfcjpa.org/</t>
  </si>
  <si>
    <t>San Gabriel Basin Water Quality Authority</t>
  </si>
  <si>
    <t>WQA</t>
  </si>
  <si>
    <t>Groundwater Contamination, Water Quality, Water</t>
  </si>
  <si>
    <t>https://wqa.com/</t>
  </si>
  <si>
    <t>San Gabriel County Water District</t>
  </si>
  <si>
    <t>SGCWD</t>
  </si>
  <si>
    <t>https://sgcwd.com/</t>
  </si>
  <si>
    <t>San Gabriel Valley Municipal Water District</t>
  </si>
  <si>
    <t>SGVMWD</t>
  </si>
  <si>
    <t>Association of California Water Agencies, State Water Contractors, San Gabriel Basin Water Quality Authority</t>
  </si>
  <si>
    <t>https://sgvmwd.com/</t>
  </si>
  <si>
    <t>https://www.sgpgsas.org/</t>
  </si>
  <si>
    <t>San Gorgonio Pass Water Agency</t>
  </si>
  <si>
    <t>SGPWA</t>
  </si>
  <si>
    <t>Association of California Water Agencies, San Gorgonio Pass Groundwater Sustainability Agency, Verbenia Groundwater Sustainability Agency, San Timoteo Sustainable Groundwater Management Agency, State Water Contractors</t>
  </si>
  <si>
    <t>https://www.sgpwa.com/</t>
  </si>
  <si>
    <t>San Jacinto Basin Resource Conservation District</t>
  </si>
  <si>
    <t>San Jacinto Basin RCD</t>
  </si>
  <si>
    <t>Land &amp; Soil, Water, Biodiversity, Soils--Quality</t>
  </si>
  <si>
    <t>https://www.sjbrcd.org/</t>
  </si>
  <si>
    <t>San Joaquin Audubon Society</t>
  </si>
  <si>
    <t>http://www.sanjoaquinaudubon.org/</t>
  </si>
  <si>
    <t>San Joaquin Council of Governments</t>
  </si>
  <si>
    <t>https://www.sjcog.org/</t>
  </si>
  <si>
    <t>San Joaquin County</t>
  </si>
  <si>
    <t>San Joaquin Valley Regional Association of California Counties, San Joaquin Council of Governments, California Partnership for the San Joaquin Valley, Eastern San Joaquin Groundwater Authority, Greater San Joaquin County Regional Water Coordinating Committee</t>
  </si>
  <si>
    <t>https://www.sjgov.org/</t>
  </si>
  <si>
    <t>San Joaquin County Flood Control and Water Conservation District</t>
  </si>
  <si>
    <t>GBA</t>
  </si>
  <si>
    <t>Floods, Water, Water Storage, Water Quantity, Water Infrastructure</t>
  </si>
  <si>
    <t>http://www.sjwater.org/</t>
  </si>
  <si>
    <t>San Joaquin County Resource Conservation District</t>
  </si>
  <si>
    <t>San Joaquin County RCD</t>
  </si>
  <si>
    <t>http://www.sjcrcd.com/</t>
  </si>
  <si>
    <t>San Joaquin River Conservancy</t>
  </si>
  <si>
    <t>Fresno, Madera</t>
  </si>
  <si>
    <t>Landscape Protection, Riparian Habitats, Access to Nature, Biodiversity</t>
  </si>
  <si>
    <t>http://sjrc.ca.gov/</t>
  </si>
  <si>
    <t>San Joaquin River Exchange Contractors Water Authority</t>
  </si>
  <si>
    <t>SJRECWA</t>
  </si>
  <si>
    <t>Water, Enforcement of Laws and Regulations, Governance, Water Rights, Laws and Regulations</t>
  </si>
  <si>
    <t>http://www.sjrecwa.net/</t>
  </si>
  <si>
    <t>San Joaquin River Parkway and Conservation Trust</t>
  </si>
  <si>
    <t>California Council of Land Trusts, San Joaquin River Partnership</t>
  </si>
  <si>
    <t>https://www.riverparkway.org/</t>
  </si>
  <si>
    <t>Biodiversity, Water, Riparian Habitats, Fisheries, Access to Nature</t>
  </si>
  <si>
    <t>http://www.sanjoaquinriverpartnership.org/index.html</t>
  </si>
  <si>
    <t>San Joaquin Tributaries Authority</t>
  </si>
  <si>
    <t>San Joaquin, Stanislaus</t>
  </si>
  <si>
    <t>Water Storage, Water, Water Infrastructure, Water Quantity, Irrigation, Water Rights</t>
  </si>
  <si>
    <t>http://sjta.wpengine.com/</t>
  </si>
  <si>
    <t>San Joaquin Valley Air Pollution Control District</t>
  </si>
  <si>
    <t>San Joaquin Valley APCD</t>
  </si>
  <si>
    <t>Fresno, Merced, Madera, Kings, Tulare, Stanislaus, San Joaquin, Kern</t>
  </si>
  <si>
    <t>Wastes &amp; Pollution, Air &amp; Climate, Air Pollution, Air Quality</t>
  </si>
  <si>
    <t>https://www.valleyair.org/Home.htm</t>
  </si>
  <si>
    <t>San Joaquin Valley Regional Association of California Counties</t>
  </si>
  <si>
    <t>http://sjvracc.net//</t>
  </si>
  <si>
    <t>San Joaquin Water District</t>
  </si>
  <si>
    <t>Water Quality, Water Infrastructure, Water Quantity, Water, Water Use Efficiency</t>
  </si>
  <si>
    <t>https://www.sjwd.org/</t>
  </si>
  <si>
    <t>San Juan Water District</t>
  </si>
  <si>
    <t>SJWD</t>
  </si>
  <si>
    <t>San Lorenzo Valley Water District</t>
  </si>
  <si>
    <t>SLVWD</t>
  </si>
  <si>
    <t>Santa Margarita Groundwater Agency</t>
  </si>
  <si>
    <t>Water Infrastructure, Water Storage, Water, Water Quantity, Groundwater Recharge and Overdraft</t>
  </si>
  <si>
    <t>https://www.slvwd.com/</t>
  </si>
  <si>
    <t>SLDMWA</t>
  </si>
  <si>
    <t>Association of California Water Agencies, Los Vaqueros Reservoir JPA</t>
  </si>
  <si>
    <t>San Joaquin, Madera, Stanislaus, Merced, San Benito, Santa Clara, Fresno</t>
  </si>
  <si>
    <t>Central Valley Coast Ranges, Great Valley, Central California Coast</t>
  </si>
  <si>
    <t>https://sldmwa.org/</t>
  </si>
  <si>
    <t>San Luis Canal Company</t>
  </si>
  <si>
    <t>SLCC</t>
  </si>
  <si>
    <t>https://slcc.net/</t>
  </si>
  <si>
    <t>San Luis Obispo Council of Governments</t>
  </si>
  <si>
    <t>https://www.slocog.org/</t>
  </si>
  <si>
    <t>San Luis Obispo County</t>
  </si>
  <si>
    <t>San Luis Obispo Council of Governments, Cuyama Basin Groundwater Sustainability Agency</t>
  </si>
  <si>
    <t>https://www.slocounty.ca.gov/</t>
  </si>
  <si>
    <t>San Luis Obispo County Air Pollution Control District</t>
  </si>
  <si>
    <t>Air &amp; Climate, Climate Change, Air Pollution, Air Quality</t>
  </si>
  <si>
    <t>https://www.slocleanair.org/</t>
  </si>
  <si>
    <t>San Luis Obispo County Integrated Water Management Agency</t>
  </si>
  <si>
    <t>Water, Climate Change</t>
  </si>
  <si>
    <t>https://www.slocounty.ca.gov/Departments/Public-Works/Committees-Programs/Integrated-Regional-Water-Management-(IRWM).aspx</t>
  </si>
  <si>
    <t>San Luis Obispo Parks Open Space and Trails Foundation</t>
  </si>
  <si>
    <t>SLOPOST</t>
  </si>
  <si>
    <t>Acquisition, Advocacy</t>
  </si>
  <si>
    <t>https://www.slopost.org/</t>
  </si>
  <si>
    <t>San Luis Resource Conservation District</t>
  </si>
  <si>
    <t>San Luis RCD</t>
  </si>
  <si>
    <t>San Manuel Band of Mission Indians</t>
  </si>
  <si>
    <t>https://sanmanuel-nsn.gov/</t>
  </si>
  <si>
    <t>San Mateo County</t>
  </si>
  <si>
    <t>Association of Bay Area Governments, Metropolitan Transportation Commission, Peninsula Clean Energy</t>
  </si>
  <si>
    <t>https://www.smcgov.org/</t>
  </si>
  <si>
    <t>San Mateo County Flood and Sea Level Resiliency District</t>
  </si>
  <si>
    <t>San Francisquito Creek Joint Powers Authority, Association of California Water Agencies</t>
  </si>
  <si>
    <t>Floods, Climate Change, Sea Level Rise</t>
  </si>
  <si>
    <t>https://resilientsanmateo.org/</t>
  </si>
  <si>
    <t>San Mateo County Parks and Recreation Division</t>
  </si>
  <si>
    <t>Santa Cruz Mountains Stewardship Network, TOGETHER Bay Area</t>
  </si>
  <si>
    <t>Educational Resources, Biodiversity, Access to Nature</t>
  </si>
  <si>
    <t>https://parks.smcgov.org/</t>
  </si>
  <si>
    <t>San Mateo County Parks Foundation</t>
  </si>
  <si>
    <t>https://supportparks.org/</t>
  </si>
  <si>
    <t>San Mateo County Transportation Authority</t>
  </si>
  <si>
    <t>https://www.smcta.com/smcta_com.html</t>
  </si>
  <si>
    <t>San Mateo Food System Alliance</t>
  </si>
  <si>
    <t>https://sanmateofoodsystemalliance.wordpress.com/</t>
  </si>
  <si>
    <t>San Mateo Resource Conservation District</t>
  </si>
  <si>
    <t>San Mateo RCD</t>
  </si>
  <si>
    <t>California Association of Resource Conservation Districts, Santa Cruz Mountains Stewardship Network, TOGETHER Bay Area</t>
  </si>
  <si>
    <t>Biodiversity, Water, Climate Change, Agricultural Sector, Wildfire, Land &amp; Soil</t>
  </si>
  <si>
    <t>http://www.sanmateorcd.org/</t>
  </si>
  <si>
    <t>San Pasqual Band of Mission Indians</t>
  </si>
  <si>
    <t>https://www.sanpasqualbandofmissionindians.org/</t>
  </si>
  <si>
    <t>San Pasqual Valley Groundwater Sustainability Agency</t>
  </si>
  <si>
    <t>https://www.sandiegocounty.gov/content/sdc/pds/SGMA/san-pasqual-valley.html</t>
  </si>
  <si>
    <t>http://www.santimoteosgma.org/</t>
  </si>
  <si>
    <t>Sanctuary Forest</t>
  </si>
  <si>
    <t>California Council of Land Trusts, King Range Alliance, Friends Grassroots Network</t>
  </si>
  <si>
    <t>Humboldt, Mendocino</t>
  </si>
  <si>
    <t>Research, Management, Acquisition</t>
  </si>
  <si>
    <t>http://sanctuaryforest.org/</t>
  </si>
  <si>
    <t>Sand County Foundation</t>
  </si>
  <si>
    <t>https://sandcountyfoundation.org/</t>
  </si>
  <si>
    <t>Sanitation Districts of Los Angeles County</t>
  </si>
  <si>
    <t>https://www.lacsd.org/</t>
  </si>
  <si>
    <t>Santa Ana Regional Water Quality Control Board</t>
  </si>
  <si>
    <t>San Bernardino, Orange, Riverside</t>
  </si>
  <si>
    <t>https://www.waterboards.ca.gov/santaana/</t>
  </si>
  <si>
    <t>Santa Ana Watershed Association</t>
  </si>
  <si>
    <t>SAWA</t>
  </si>
  <si>
    <t>Orange, Riverside, San Bernardino</t>
  </si>
  <si>
    <t>U.S. Forest Service, California Department of Fish and Wildlife, U.S. Army Corps of Engineers, California Department of Water Resources, U.S. Fish and Wildlife Service, Santa Ana Regional Water Quality Control Board</t>
  </si>
  <si>
    <t>Species Threatened with Extinction, Invasive Species, Biodiversity</t>
  </si>
  <si>
    <t>http://www.sawatershed.org/</t>
  </si>
  <si>
    <t>Santa Ana Watershed Project Authority</t>
  </si>
  <si>
    <t>SAWPA</t>
  </si>
  <si>
    <t>Riverside, Orange, San Bernardino</t>
  </si>
  <si>
    <t>Water Quality, Water Use Efficiency, Water, Water Infrastructure, Water Quantity, Water Use, Wastewater, Groundwater Recharge and Overdraft, Groundwater Contamination, Saline Water</t>
  </si>
  <si>
    <t>https://sawpa.org/</t>
  </si>
  <si>
    <t>Santa Barbara Channelkeeper</t>
  </si>
  <si>
    <t>https://www.sbck.org/</t>
  </si>
  <si>
    <t>Santa Barbara County</t>
  </si>
  <si>
    <t>Central Coast Climate Collaborative, Santa Barbara County Association of Governments</t>
  </si>
  <si>
    <t>Southern California Mountains and Valleys, Central California Coast, Southern California Coast, Central Valley Coast Ranges</t>
  </si>
  <si>
    <t>https://www.countyofsb.org/</t>
  </si>
  <si>
    <t>Santa Barbara County Air Pollution Control District</t>
  </si>
  <si>
    <t>https://www.ourair.org/</t>
  </si>
  <si>
    <t>Santa Barbara County Association of Governments</t>
  </si>
  <si>
    <t>http://www.sbcag.org/</t>
  </si>
  <si>
    <t>Santa Barbara County Flood Control &amp; Water Conservation District</t>
  </si>
  <si>
    <t>Southern California Coast, Central Valley Coast Ranges, Central California Coast, Southern California Mountains and Valleys</t>
  </si>
  <si>
    <t>Water Infrastructure, Water Quantity, Floods, Water, Water Storage</t>
  </si>
  <si>
    <t>https://www.countyofsb.org/pwd/floodcontrol.sbc</t>
  </si>
  <si>
    <t>https://www.sycsd.com/</t>
  </si>
  <si>
    <t>Santa Barbara County Trails Council</t>
  </si>
  <si>
    <t>Access to Nature, Public Health</t>
  </si>
  <si>
    <t>https://sbtrails.org/</t>
  </si>
  <si>
    <t>Santa Barbara County Water Agency</t>
  </si>
  <si>
    <t>Cuyama Basin Groundwater Sustainability Agency, Carpinteria Groundwater Sustainability Agency, Santa Barbara County IRWM Cooperating Partners</t>
  </si>
  <si>
    <t>Central California Coast, Southern California Coast, Central Valley Coast Ranges, Southern California Mountains and Valleys</t>
  </si>
  <si>
    <t>https://www.countyofsb.org/pwd/wateragency.sbc</t>
  </si>
  <si>
    <t>Santa Barbara Foundation</t>
  </si>
  <si>
    <t>https://www.sbfoundation.org/</t>
  </si>
  <si>
    <t>Santa Barbara Permaculture Network</t>
  </si>
  <si>
    <t>http://www.sbpermaculture.org/index.html</t>
  </si>
  <si>
    <t>Santa Clara County</t>
  </si>
  <si>
    <t>Association of Bay Area Governments, Metropolitan Transportation Commission, Santa Clara Valley Open Space Authority, Santa Clara Valley Transportation Authority</t>
  </si>
  <si>
    <t>https://www.sccgov.org/sites/scc/Documents/home.html</t>
  </si>
  <si>
    <t>Santa Clara County Parks and Recreation</t>
  </si>
  <si>
    <t>https://www.sccgov.org/sites/parks/Pages/Welcome-to-Santa-Clara-County-Parks.aspx</t>
  </si>
  <si>
    <t>Santa Clara River Conservancy</t>
  </si>
  <si>
    <t>santaclarariver.org</t>
  </si>
  <si>
    <t>Santa Clara Valley Audubon Society</t>
  </si>
  <si>
    <t>SCVAS</t>
  </si>
  <si>
    <t>Advocacy, Research, Education</t>
  </si>
  <si>
    <t>Biodiversity, Species Diversity, Land Fragmentation, Species Threatened with Extinction</t>
  </si>
  <si>
    <t>https://scvas.org/</t>
  </si>
  <si>
    <t>birds, burrowing owl, western bluebird</t>
  </si>
  <si>
    <t>Santa Clara Valley Habitat Agency</t>
  </si>
  <si>
    <t>Monarch Joint Venture, Northern California Conservation Planning Partners</t>
  </si>
  <si>
    <t>Acquisition, Regulating, Habitat Enhancement, Planning</t>
  </si>
  <si>
    <t>https://scv-habitatagency.org/</t>
  </si>
  <si>
    <t>Santa Clara Valley Open Space Authority</t>
  </si>
  <si>
    <t>Santa Cruz Mountains Stewardship Network, Network For Landscape Conservation, TOGETHER Bay Area, Wildlife Corridor Working Group</t>
  </si>
  <si>
    <t>https://www.openspaceauthority.org/</t>
  </si>
  <si>
    <t>Santa Clara Valley Transportation Authority</t>
  </si>
  <si>
    <t>VTA</t>
  </si>
  <si>
    <t>https://www.vta.org/</t>
  </si>
  <si>
    <t>Santa Clara Valley Water District</t>
  </si>
  <si>
    <t>Valley Water</t>
  </si>
  <si>
    <t>TOGETHER Bay Area, San Francisquito Creek Joint Powers Authority, Bay Planning Coalition, San Luis &amp; Delta-Mendota Water Authority, Association of California Water Agencies, State Water Contractors, Bay Area Regional Reliability, Power and Water Resources Pooling Authority, Delta Conveyance Design and Construction Authority, Los Vaqueros Reservoir JPA</t>
  </si>
  <si>
    <t>https://www.valleywater.org/</t>
  </si>
  <si>
    <t>Santa Clarita Organization for Planning and the Environment</t>
  </si>
  <si>
    <t>http://www.scope.org/</t>
  </si>
  <si>
    <t>Santa Clarita Valley Groundwater Sustainability Agency</t>
  </si>
  <si>
    <t>SCV-GSA</t>
  </si>
  <si>
    <t>https://scvgsa.org/</t>
  </si>
  <si>
    <t>Santa Clarita Valley Water Agency</t>
  </si>
  <si>
    <t>SCV Water</t>
  </si>
  <si>
    <t>Association of California Water Agencies, Santa Clarita Valley Groundwater Sustainability Agency, State Water Contractors</t>
  </si>
  <si>
    <t>https://yourscvwater.com/</t>
  </si>
  <si>
    <t>Santa Cruz County</t>
  </si>
  <si>
    <t>Association of Monterey Bay Area Governments, Santa Margarita Groundwater Agency, Pajaro Regional Flood Management Agency</t>
  </si>
  <si>
    <t>https://www.co.santa-cruz.ca.us/</t>
  </si>
  <si>
    <t>Santa Cruz County Parks Department</t>
  </si>
  <si>
    <t>County of Santa Cruz Parks Open Space &amp; Cultural Services</t>
  </si>
  <si>
    <t>Cultural Protection and Conservation, Access to Nature, Physical Infrastructure, Protected Areas--Management, Landscape Protection</t>
  </si>
  <si>
    <t>https://www.scparks.com/</t>
  </si>
  <si>
    <t>Santa Cruz County Regional Transportation Commission</t>
  </si>
  <si>
    <t>https://sccrtc.org/</t>
  </si>
  <si>
    <t>Santa Cruz Mid-County Groundwater Agency</t>
  </si>
  <si>
    <t>Water Quality, Water Use Efficiency, Water, Water Infrastructure, Water Quantity, Water Use, Saline Water, Sea Level Rise, Groundwater Recharge and Overdraft, Groundwater Contamination</t>
  </si>
  <si>
    <t>https://www.midcountygroundwater.org/</t>
  </si>
  <si>
    <t>Santa Cruz Mountains Conservancy</t>
  </si>
  <si>
    <t>San Mateo, Santa Cruz</t>
  </si>
  <si>
    <t>California Landscape Stewardship Network, Network For Landscape Conservation</t>
  </si>
  <si>
    <t>Santa Cruz, San Mateo, Santa Clara</t>
  </si>
  <si>
    <t>http://scmsn.net/</t>
  </si>
  <si>
    <t>Santa Fe Irrigation District</t>
  </si>
  <si>
    <t>SFID</t>
  </si>
  <si>
    <t>https://www.sfidwater.org/</t>
  </si>
  <si>
    <t>Santa Lucia Conservancy</t>
  </si>
  <si>
    <t>https://slconservancy.org/</t>
  </si>
  <si>
    <t>SMGWA</t>
  </si>
  <si>
    <t>https://www.smgwa.org/</t>
  </si>
  <si>
    <t>Santa Margarita Water District</t>
  </si>
  <si>
    <t>SMWD</t>
  </si>
  <si>
    <t>https://www.smwd.com/</t>
  </si>
  <si>
    <t>Santa Monica Bay Restoration Commission</t>
  </si>
  <si>
    <t>https://www.smbrc.ca.gov/</t>
  </si>
  <si>
    <t>Santa Monica Mountains Conservancy</t>
  </si>
  <si>
    <t>Wildlife Corridor Conservation Authority, Wildlife Corridor Working Group, Desert and Mountain Conservation Authority, Mountains Recreation and Conservation Authority</t>
  </si>
  <si>
    <t>http://www.smmc.ca.gov/</t>
  </si>
  <si>
    <t>Santa Monica Mountains Fund</t>
  </si>
  <si>
    <t>https://samofund.org/</t>
  </si>
  <si>
    <t>Santa Monica Mountains National Recreation Area</t>
  </si>
  <si>
    <t>Management, Habitat Enhancement, Planning, Research</t>
  </si>
  <si>
    <t>https://www.nps.gov/samo/index.htm</t>
  </si>
  <si>
    <t>Santa Nella County Water District</t>
  </si>
  <si>
    <t>SNCWD</t>
  </si>
  <si>
    <t>http://www.sncwd.com/</t>
  </si>
  <si>
    <t>Santa Rosa Band of Cahuilla Indians</t>
  </si>
  <si>
    <t>https://santarosacahuilla-nsn.gov/</t>
  </si>
  <si>
    <t>https://santarosaplaingroundwater.org/</t>
  </si>
  <si>
    <t>Santa Rosa Regional Resources Authority</t>
  </si>
  <si>
    <t>SRRRA</t>
  </si>
  <si>
    <t>Wastes &amp; Pollution, Water Infrastructure, Water, Water Quality, Wastewater</t>
  </si>
  <si>
    <t>https://srrra-jpa.org/</t>
  </si>
  <si>
    <t>Santa Ynez Band of Chumash Indians</t>
  </si>
  <si>
    <t>Central Coast Climate Collaborative, Santa Barbara County IRWM Cooperating Partners</t>
  </si>
  <si>
    <t>https://www.santaynezchumash.org/</t>
  </si>
  <si>
    <t>Santa Ynez Community Services District</t>
  </si>
  <si>
    <t>SYCSD</t>
  </si>
  <si>
    <t>Santa Ynez River Water Conservation District</t>
  </si>
  <si>
    <t>SYRWCD</t>
  </si>
  <si>
    <t>Association of California Water Agencies, Central Coast Water Authority, Santa Barbara County IRWM Cooperating Partners</t>
  </si>
  <si>
    <t>https://www.syrwd.org/</t>
  </si>
  <si>
    <t>Santiago Aqueduct Commission</t>
  </si>
  <si>
    <t>https://www.irwd.com/about-us/santiago-aqueduct-commission</t>
  </si>
  <si>
    <t>Santiago Creek Greenway Alliance</t>
  </si>
  <si>
    <t>https://www.santiagogreenway.org/</t>
  </si>
  <si>
    <t>Santiago Creek Watershed Preservation and Restoration Project</t>
  </si>
  <si>
    <t>Save Auburn Ravine Salmon and Steelhead</t>
  </si>
  <si>
    <t>SARSAS</t>
  </si>
  <si>
    <t>Auburn Ravine</t>
  </si>
  <si>
    <t>Water, Water Quality, Riparian Habitats, Water Infrastructure, Biodiversity, Fisheries</t>
  </si>
  <si>
    <t>https://sarsas.org/</t>
  </si>
  <si>
    <t>steelhead, Chinook salmon</t>
  </si>
  <si>
    <t>Save Hobo Aliso Ridge Task Force</t>
  </si>
  <si>
    <t>https://www.sierraclub.org/angeles/sierra-sage/hobo</t>
  </si>
  <si>
    <t>Save Mt. Diablo</t>
  </si>
  <si>
    <t>https://www.savemountdiablo.org/</t>
  </si>
  <si>
    <t>Save Our Sandhill Cranes</t>
  </si>
  <si>
    <t>http://soscranes.org/</t>
  </si>
  <si>
    <t>sandhill crane</t>
  </si>
  <si>
    <t>Save Our Shores</t>
  </si>
  <si>
    <t>https://saveourshores.org/</t>
  </si>
  <si>
    <t>Save the American River Association</t>
  </si>
  <si>
    <t>SARA</t>
  </si>
  <si>
    <t>https://www.sarariverwatch.org/</t>
  </si>
  <si>
    <t>Save the Bay</t>
  </si>
  <si>
    <t>Northern California Coast, Central California Coast</t>
  </si>
  <si>
    <t>Biodiversity, Climate Change, Oceans &amp; Coasts, Water, Wetlands</t>
  </si>
  <si>
    <t>https://savesfbay.org/</t>
  </si>
  <si>
    <t>Save the Redwoods League</t>
  </si>
  <si>
    <t>Santa Cruz Mountains Stewardship Network, TOGETHER Bay Area, California Council of Land Trusts</t>
  </si>
  <si>
    <t>Del Norte, Monterey, Tulare, Humboldt, Trinity, Mendocino, Lake, Sonoma, Napa, Santa Cruz, Santa Clara, Calaveras, Tuolumne, Madera, Fresno</t>
  </si>
  <si>
    <t>Habitat Enhancement, Management, Acquisition, Research, Education</t>
  </si>
  <si>
    <t>https://www.savetheredwoods.org/</t>
  </si>
  <si>
    <t>Savory Institute</t>
  </si>
  <si>
    <t>Science &amp; Collaboration for Connected Wildlands</t>
  </si>
  <si>
    <t>SC Wildlands, South Coast Wildlands</t>
  </si>
  <si>
    <t>http://www.scwildlands.org/</t>
  </si>
  <si>
    <t>SCOPE</t>
  </si>
  <si>
    <t>http://scopela.org/</t>
  </si>
  <si>
    <t>Scott River Watershed Council</t>
  </si>
  <si>
    <t>Education, Research, Habitat Enhancement</t>
  </si>
  <si>
    <t>https://www.scottriverwatershedcouncil.com/</t>
  </si>
  <si>
    <t>Scotts Valley Band of Pomo Indians</t>
  </si>
  <si>
    <t>http://www.svtribaltanf.org/</t>
  </si>
  <si>
    <t>Scotts Valley Water District</t>
  </si>
  <si>
    <t>SVWD</t>
  </si>
  <si>
    <t>Association of California Water Agencies, Santa Margarita Groundwater Agency</t>
  </si>
  <si>
    <t>https://www.svwd.org/</t>
  </si>
  <si>
    <t>SDSU Institute for Ecological Monitoring and Management</t>
  </si>
  <si>
    <t>https://iemm.sdsu.edu/</t>
  </si>
  <si>
    <t>Semitropic Water Storage District</t>
  </si>
  <si>
    <t>Association of California Water Agencies, Kern Water Bank Authority, Kern Groundwater Authority</t>
  </si>
  <si>
    <t>http://www.semitropic.com/</t>
  </si>
  <si>
    <t>Sempervirens Fund</t>
  </si>
  <si>
    <t>Santa Cruz, San Mateo</t>
  </si>
  <si>
    <t>https://sempervirens.org/</t>
  </si>
  <si>
    <t>Sequoia National Forest</t>
  </si>
  <si>
    <t>Kern, Tulare</t>
  </si>
  <si>
    <t>https://www.fs.usda.gov/sequoia/</t>
  </si>
  <si>
    <t>Sequoia Riverlands Trust</t>
  </si>
  <si>
    <t>SRT</t>
  </si>
  <si>
    <t>California Council of Land Trusts, Sierra Nevada Alliance, Tulare Basin Wildlife Partners, Sierra Cascade Land Trust Council</t>
  </si>
  <si>
    <t>Tulare, Fresno, Kings, Kern, Madera, Merced, San Luis Obispo, Santa Barbara</t>
  </si>
  <si>
    <t>https://sequoiariverlands.org/</t>
  </si>
  <si>
    <t>Serrano Water District</t>
  </si>
  <si>
    <t>SWD</t>
  </si>
  <si>
    <t>https://www.serranowater.org/</t>
  </si>
  <si>
    <t>SFSU Department of Biology</t>
  </si>
  <si>
    <t>https://biology.sfsu.edu/</t>
  </si>
  <si>
    <t>Shafter-Wasco Irrigation District</t>
  </si>
  <si>
    <t>SWID</t>
  </si>
  <si>
    <t>Association of California Water Agencies, Kern Groundwater Authority, South Valley Water Association</t>
  </si>
  <si>
    <t>http://www.swid.org/</t>
  </si>
  <si>
    <t>Shasta Community Services District</t>
  </si>
  <si>
    <t>https://shastacsd.org/</t>
  </si>
  <si>
    <t>Shasta County</t>
  </si>
  <si>
    <t>Shasta County Regional Transportation Planning Agency</t>
  </si>
  <si>
    <t>Northern California Interior Coast Ranges, Sierra Nevada Foothills, Southern Cascades, Klamath Mountains</t>
  </si>
  <si>
    <t>https://www.co.shasta.ca.us/index.aspx</t>
  </si>
  <si>
    <t>Shasta County Water Agency</t>
  </si>
  <si>
    <t>https://www.co.shasta.ca.us/index/public-works/engineering/water-agency</t>
  </si>
  <si>
    <t>Shasta Environmental Alliance</t>
  </si>
  <si>
    <t>Shasta, Tehama, Siskiyou</t>
  </si>
  <si>
    <t>Land Use, Biodiversity, Habitats, Water Infrastructure, Waste Recycling/Reusing</t>
  </si>
  <si>
    <t>https://www.ecoshasta.org/</t>
  </si>
  <si>
    <t>Shasta Land Trust</t>
  </si>
  <si>
    <t>California Council of Land Trusts, Sierra Cascade Land Trust Council</t>
  </si>
  <si>
    <t>Klamath Mountains, Southern Cascades, Sierra Nevada Foothills, Northern California Interior Coast Ranges</t>
  </si>
  <si>
    <t>http://www.shastalandtrust.org/</t>
  </si>
  <si>
    <t>Shasta Regional Transportation Agency</t>
  </si>
  <si>
    <t>https://www.srta.ca.gov/</t>
  </si>
  <si>
    <t>Shasta Valley Resource Conservation District</t>
  </si>
  <si>
    <t>Shasta Valley RCD</t>
  </si>
  <si>
    <t>http://svrcd.org/wordpress/</t>
  </si>
  <si>
    <t>Shasta-Trinity National Forest</t>
  </si>
  <si>
    <t>Trinity, Siskiyou, Shasta</t>
  </si>
  <si>
    <t>https://www.fs.usda.gov/stnf/</t>
  </si>
  <si>
    <t>Sherwood Valley Band of Pomo Indians</t>
  </si>
  <si>
    <t>Sherwood Valley Rancheria</t>
  </si>
  <si>
    <t>https://www.sherwoodvalleybandofpomo.com/</t>
  </si>
  <si>
    <t>Shingle Springs Band of Miwok Indians</t>
  </si>
  <si>
    <t>Shingle Springs Rancheria</t>
  </si>
  <si>
    <t>https://www.shinglespringsrancheria.com/</t>
  </si>
  <si>
    <t>Sierra Business Council</t>
  </si>
  <si>
    <t>Northern Sierra Partnership, Network For Landscape Conservation</t>
  </si>
  <si>
    <t>https://www.sierrabusiness.org/</t>
  </si>
  <si>
    <t>Sierra Buttes Trail Stewardship</t>
  </si>
  <si>
    <t>Butte, Plumas, Lassen, Sierra</t>
  </si>
  <si>
    <t>Rural Poor, Access to Nature</t>
  </si>
  <si>
    <t>https://sierratrails.org/</t>
  </si>
  <si>
    <t>Modoc, Shasta, Lassen, Tehama, Plumas, Butte, Yuba, Sierra, Nevada, Placer, El Dorado, Amador, Alpine, Calaveras, Tuolumne, Mono, Mariposa, Madera, Fresno, Inyo, Tulare, Kern</t>
  </si>
  <si>
    <t>Southern Cascades, Sierra Nevada, Sierra Nevada Foothills</t>
  </si>
  <si>
    <t>Advocacy, Planning, Education</t>
  </si>
  <si>
    <t>https://www.sierracascadelandtrustcouncil.org/</t>
  </si>
  <si>
    <t>Sierra Cedars Community Services District</t>
  </si>
  <si>
    <t>http://sierracedars.com/</t>
  </si>
  <si>
    <t>Sierra Climate Adaptation &amp; Mitigation Partnership</t>
  </si>
  <si>
    <t>http://www.sbcsierracamp.org/</t>
  </si>
  <si>
    <t>Sierra Club</t>
  </si>
  <si>
    <t>https://www.sierraclub.org/</t>
  </si>
  <si>
    <t>Los Angeles, Orange</t>
  </si>
  <si>
    <t>Climate Change, Air Quality, Transport Infrastructure, Oceans &amp; Coasts, Water Quality, Biodiversity, Landscape Protection, Access to Nature, Air Pollution</t>
  </si>
  <si>
    <t>https://angeles.sierraclub.org/</t>
  </si>
  <si>
    <t>Sierra Club Condor Group</t>
  </si>
  <si>
    <t>Sierra Club Kern-Kaweah Chapter</t>
  </si>
  <si>
    <t>https://www.sierraclub.org/kern-kaweah/condor-group</t>
  </si>
  <si>
    <t>Sierra Club Delta-Sierra Group</t>
  </si>
  <si>
    <t>Sierra Club Mother Lode Chapter</t>
  </si>
  <si>
    <t>https://www.sierraclub.org/mother-lode/delta-sierra</t>
  </si>
  <si>
    <t>Kern, Kings,Tulare</t>
  </si>
  <si>
    <t>https://www.sierraclub.org/kern-kaweah</t>
  </si>
  <si>
    <t>Sierra Club Los Padres Chapter</t>
  </si>
  <si>
    <t>Biodiversity, Land Use, Landscape Protection, Energy, Protected Areas--Management</t>
  </si>
  <si>
    <t>https://www.sierraclub.org/los-padres</t>
  </si>
  <si>
    <t>Sierra Club Merced Group</t>
  </si>
  <si>
    <t>Sierra Club Tehipite Chapter</t>
  </si>
  <si>
    <t>Merced, Mariposa</t>
  </si>
  <si>
    <t>https://www.sierraclub.org/tehipite/merced-events-meetings-outings</t>
  </si>
  <si>
    <t>Sierra Club Mineral King Group</t>
  </si>
  <si>
    <t>https://www.sierraclub.org/kern-kaweah/mineral-king</t>
  </si>
  <si>
    <t>Sierra Nevada Alliance, Cosumnes American Bear Yuba Integrated Regional Water Management Group</t>
  </si>
  <si>
    <t>Modoc, Lassen, Shasta, Butte, Plumas, Tehama, Glenn, Colusa, Yolo, Solano, Sutter, Yuba, Sierra, Sacramento, San Joaquin, Nevada, Placer, El Dorado</t>
  </si>
  <si>
    <t>Land Use, Biodiversity, Climate Change</t>
  </si>
  <si>
    <t>https://www.sierraclub.org/mother-lode</t>
  </si>
  <si>
    <t>Sierra Club Placer Group</t>
  </si>
  <si>
    <t>https://www.sierraclub.org/mother-lode/placer</t>
  </si>
  <si>
    <t>Sierra Club Range of Light Group</t>
  </si>
  <si>
    <t>Sierra Club Toiyabe Chapter</t>
  </si>
  <si>
    <t>Bodie Hills Conservation Partnership, Inyo-Mono Regional Water Management Group</t>
  </si>
  <si>
    <t>Landscape Protection, Biodiversity, Participation, Access to Nature</t>
  </si>
  <si>
    <t>https://www.sierraclub.org/toiyabe/range-light</t>
  </si>
  <si>
    <t>Sierra Club Sacramento Group</t>
  </si>
  <si>
    <t>Biodiversity, Land Use</t>
  </si>
  <si>
    <t>https://www.sierraclub.org/mother-lode/sacramento</t>
  </si>
  <si>
    <t>Sierra Club Sierra Nevada Group</t>
  </si>
  <si>
    <t>Nevada, Yuba, Sierra</t>
  </si>
  <si>
    <t>https://www.sierraclub.org/mother-lode/sierra-nevada</t>
  </si>
  <si>
    <t>Sierra Club Tahoe Area Group</t>
  </si>
  <si>
    <t>https://www.sierraclub.org/mother-lode/tahoe</t>
  </si>
  <si>
    <t>Fresno, Madera, Merced, Mariposa</t>
  </si>
  <si>
    <t>https://www.sierraclub.org/tehipite</t>
  </si>
  <si>
    <t>https://www.sierraclub.org/toiyabe</t>
  </si>
  <si>
    <t>Sierra Club Yahi Group</t>
  </si>
  <si>
    <t>Butte, Glenn, Tehama, Lassen, Plumas</t>
  </si>
  <si>
    <t>https://www.sierraclub.org/mother-lode/yahi</t>
  </si>
  <si>
    <t>Sierra Club Yokuts Group</t>
  </si>
  <si>
    <t>https://www.sierraclub.org/mother-lode/yokuts</t>
  </si>
  <si>
    <t>Sierra County</t>
  </si>
  <si>
    <t>Tahoe-Sierra Integrated Regional Water Management Partnership, Cosumnes American Bear Yuba Integrated Regional Water Management Group</t>
  </si>
  <si>
    <t>https://www.sierracounty.ca.gov/</t>
  </si>
  <si>
    <t>Sierra County Land Trust</t>
  </si>
  <si>
    <t>Sierra Nevada Alliance, Sierra Cascade Land Trust Council, Cosumnes American Bear Yuba Integrated Regional Water Management Group</t>
  </si>
  <si>
    <t>http://www.sierracountylandtrust.org/</t>
  </si>
  <si>
    <t>Sierra Foothill Conservancy</t>
  </si>
  <si>
    <t>California Oaks Coalition, California Council of Land Trusts, San Joaquin River Partnership, Sierra Meadows Partnership, Sierra Cascade Land Trust Council</t>
  </si>
  <si>
    <t>Fresno, Merced, Mariposa, Madera</t>
  </si>
  <si>
    <t>Acquisition, Education, Research, Management</t>
  </si>
  <si>
    <t>https://sierrafoothill.org/</t>
  </si>
  <si>
    <t>Sierra Foothills Audubon Society</t>
  </si>
  <si>
    <t>https://sierrafoothillsaudubon.org/</t>
  </si>
  <si>
    <t>Sierra Forest Legacy</t>
  </si>
  <si>
    <t>https://www.sierraforestlegacy.org/</t>
  </si>
  <si>
    <t>Sierra Fund</t>
  </si>
  <si>
    <t>Sierra Meadows Partnership, Cosumnes American Bear Yuba Integrated Regional Water Management Group</t>
  </si>
  <si>
    <t>www.sierrafund.org</t>
  </si>
  <si>
    <t>Sierra Highlands Community Services District</t>
  </si>
  <si>
    <t>https://sierrahighlandscsd.myruralwater.com/home</t>
  </si>
  <si>
    <t>Sierra Lakes County Water District</t>
  </si>
  <si>
    <t>SLCWD</t>
  </si>
  <si>
    <t>https://slcwd.org/</t>
  </si>
  <si>
    <t>Acquisition, Management, Habitat Enhancement, Research</t>
  </si>
  <si>
    <t>https://www.sierrameadows.org/</t>
  </si>
  <si>
    <t>WTM</t>
  </si>
  <si>
    <t>Sierra National Forest</t>
  </si>
  <si>
    <t>Fresno, Madera, Mariposa</t>
  </si>
  <si>
    <t>https://www.fs.usda.gov/sierra/</t>
  </si>
  <si>
    <t>Forests, Climate Change, Biodiversity, Water Quality</t>
  </si>
  <si>
    <t>https://sierranevadaalliance.org/</t>
  </si>
  <si>
    <t>Sierra Nevada Conservancy</t>
  </si>
  <si>
    <t>Sierra Nevada, Modoc Plateau, Southern Cascades, Sierra Nevada Foothills, Mono</t>
  </si>
  <si>
    <t>Habitat Enhancement, Funding</t>
  </si>
  <si>
    <t>Biodiversity, Forests, Water, Climate Change</t>
  </si>
  <si>
    <t>https://sierranevada.ca.gov/</t>
  </si>
  <si>
    <t>Sierra Nevada Research Institute</t>
  </si>
  <si>
    <t>SNRI</t>
  </si>
  <si>
    <t>University of California Merced</t>
  </si>
  <si>
    <t>Plumas, Calaveras, Madera, Amador, Tulare, Kern, Fresno, El Dorado, Placer, Alpine, Sierra, Tuolumne, Nevada, Yuba, Butte, Mariposa, Kings, Stanislaus, Merced, San Joaquin</t>
  </si>
  <si>
    <t>Land &amp; Soil, Biodiversity, Forests, Air &amp; Climate, Water, Cultural Protection and Conservation</t>
  </si>
  <si>
    <t>https://snri.ucmerced.edu/</t>
  </si>
  <si>
    <t>Sierra Orchards</t>
  </si>
  <si>
    <t>Agricultural Sector, Irrigation, Biodiversity, Pesticides</t>
  </si>
  <si>
    <t>https://craigmcnamara.org/sierra/</t>
  </si>
  <si>
    <t>Sierra Resource Conservation District</t>
  </si>
  <si>
    <t>Sierra RCD</t>
  </si>
  <si>
    <t>https://sierrarcd.com/</t>
  </si>
  <si>
    <t>Sierra State Parks Foundation</t>
  </si>
  <si>
    <t>Educational Resources, Biodiversity, Protected Areas--Management, Informal Education, Cultural Protection and Conservation</t>
  </si>
  <si>
    <t>https://sierrastateparks.org/</t>
  </si>
  <si>
    <t>Sierra Streams Institute</t>
  </si>
  <si>
    <t>Riparian Habitats, Water Quality, Biodiversity</t>
  </si>
  <si>
    <t>https://sierrastreamsinstitute.org/</t>
  </si>
  <si>
    <t>Sierra Valley Resource Conservation District</t>
  </si>
  <si>
    <t>Sierra Valley RCD</t>
  </si>
  <si>
    <t>Plumas, Sierra, Lassen</t>
  </si>
  <si>
    <t>Sierra Watershed Education Patnerships</t>
  </si>
  <si>
    <t>https://www.4swep.org/</t>
  </si>
  <si>
    <t>Silicon Valley Community Foundation</t>
  </si>
  <si>
    <t>https://www.siliconvalleycf.org/</t>
  </si>
  <si>
    <t>Silverado-Modjeska Recreation and Park District</t>
  </si>
  <si>
    <t>http://smrpd.org/</t>
  </si>
  <si>
    <t>Siskiyou County</t>
  </si>
  <si>
    <t>Klamath Mountains, Southern Cascades, Modoc Plateau</t>
  </si>
  <si>
    <t>https://www.co.siskiyou.ca.us/</t>
  </si>
  <si>
    <t>Siskiyou Land Trust</t>
  </si>
  <si>
    <t>Forests, Wetlands, Biodiversity, Cultural Protection and Conservation, Access to Nature</t>
  </si>
  <si>
    <t>https://www.siskiyoulandtrust.org/</t>
  </si>
  <si>
    <t>Siskiyou Resource Conservation District</t>
  </si>
  <si>
    <t>Siskiyou RCD</t>
  </si>
  <si>
    <t>https://www.siskiyourcd.com/</t>
  </si>
  <si>
    <t>Sites Project Authority</t>
  </si>
  <si>
    <t>Sites Project JPA</t>
  </si>
  <si>
    <t>https://sitesproject.org/</t>
  </si>
  <si>
    <t>Six Rivers National Forest</t>
  </si>
  <si>
    <t>Smith River Collaborative, Trinity County Collaborative Group, Western Klamath Restoration Partnership</t>
  </si>
  <si>
    <t>Klamath Mountains, Northern California Coast Ranges</t>
  </si>
  <si>
    <t>https://www.fs.usda.gov/srnf</t>
  </si>
  <si>
    <t>Sloughhouse Resource Conservation District</t>
  </si>
  <si>
    <t>Sloughhouse RCD</t>
  </si>
  <si>
    <t>http://sloughhousercd.org/</t>
  </si>
  <si>
    <t>Smith River Alliance</t>
  </si>
  <si>
    <t>Management, Habitat Enhancement, Acquisition, Research</t>
  </si>
  <si>
    <t>http://smithriveralliance.org/</t>
  </si>
  <si>
    <t>Biodiversity, Riparian Habitats, Forests</t>
  </si>
  <si>
    <t>https://smithriveralliance.org/smith-river-collaborative/</t>
  </si>
  <si>
    <t>Snowlands Network</t>
  </si>
  <si>
    <t>Access to Nature, Land Use</t>
  </si>
  <si>
    <t>https://www.snowlands.org/</t>
  </si>
  <si>
    <t>Soboba Band of Luiseño Indians</t>
  </si>
  <si>
    <t>https://www.soboba-nsn.gov/</t>
  </si>
  <si>
    <t>Soil Carbon Coalition</t>
  </si>
  <si>
    <t>Livestock Management, Climate Change, Grazing, Carbon Sequestration, Ecosystem Services</t>
  </si>
  <si>
    <t>https://soilcarboncoalition.org/</t>
  </si>
  <si>
    <t>Soil Health Institute</t>
  </si>
  <si>
    <t>Soils--Quality</t>
  </si>
  <si>
    <t>https://soilhealthinstitute.org/</t>
  </si>
  <si>
    <t>Sol Seeker Farm</t>
  </si>
  <si>
    <t>http://www.solseeker.org/</t>
  </si>
  <si>
    <t>Solano County</t>
  </si>
  <si>
    <t>Association of Bay Area Governments, Lower Putah Creek Coordinating Committee, Metropolitan Transportation Commission, Solano Groundwater Sustainability Agency</t>
  </si>
  <si>
    <t>Northern California Interior Coast Ranges, Northern California Coast, Central California Coast, Great Valley</t>
  </si>
  <si>
    <t>https://www.solanocounty.com/</t>
  </si>
  <si>
    <t>Solano County Water Agency</t>
  </si>
  <si>
    <t>Association of California Water Agencies, Lower Putah Creek Coordinating Committee, State Water Contractors</t>
  </si>
  <si>
    <t>Northern California Coast Ranges, Great Valley</t>
  </si>
  <si>
    <t>https://www.scwa2.com/</t>
  </si>
  <si>
    <t>Solano Groundwater Sustainability Agency</t>
  </si>
  <si>
    <t>https://www.scwa2.com/groundwater/sgma/</t>
  </si>
  <si>
    <t>Solano Irrigation District</t>
  </si>
  <si>
    <t>SID</t>
  </si>
  <si>
    <t>Association of California Water Agencies, Lower Putah Creek Coordinating Committee, Suisun-Solano Water Authority</t>
  </si>
  <si>
    <t>https://www.sidwater.org/</t>
  </si>
  <si>
    <t>Solano Land Trust</t>
  </si>
  <si>
    <t>https://solanolandtrust.org/</t>
  </si>
  <si>
    <t>Solano Resource Conservation District</t>
  </si>
  <si>
    <t>Solano RCD</t>
  </si>
  <si>
    <t>California Association of Resource Conservation Districts, Solano Groundwater Sustainability Agency</t>
  </si>
  <si>
    <t>Great Valley, Central California Coast, Northern California Interior Coast Ranges, Northern California Coast</t>
  </si>
  <si>
    <t>https://www.solanorcd.org/</t>
  </si>
  <si>
    <t>Solano Transportation Authority</t>
  </si>
  <si>
    <t>https://sta.ca.gov/</t>
  </si>
  <si>
    <t>Sonoma Clean Power</t>
  </si>
  <si>
    <t>Energy, Energy Production, Renewable Energy</t>
  </si>
  <si>
    <t>https://sonomacleanpower.org/</t>
  </si>
  <si>
    <t>Sonoma County</t>
  </si>
  <si>
    <t>Association of Bay Area Governments, North Coast Resource Partnership, Metropolitan Transportation Commission, FloodProtect, Sonoma Valley Groundwater Sustainability Agency, Petaluma Valley Groundwater Sustainability Agency, Santa Rosa Plain Groundwater Sustainability Agency</t>
  </si>
  <si>
    <t>https://sonomacounty.ca.gov/Home/</t>
  </si>
  <si>
    <t>Sonoma County Agricultural Preservation and Open Space District</t>
  </si>
  <si>
    <t>Acquisition, Management, Planning, Funding</t>
  </si>
  <si>
    <t>Cultural Protection and Conservation, Biodiversity, Protected Areas--Management, Landscape Protection</t>
  </si>
  <si>
    <t>https://www.sonomaopenspace.org/</t>
  </si>
  <si>
    <t>Sonoma County Regional Parks Department</t>
  </si>
  <si>
    <t>https://parks.sonomacounty.ca.gov/</t>
  </si>
  <si>
    <t>Sonoma County Transportation Authority</t>
  </si>
  <si>
    <t>https://scta.ca.gov/</t>
  </si>
  <si>
    <t>Sonoma County Water Agency</t>
  </si>
  <si>
    <t>Sonoma Water</t>
  </si>
  <si>
    <t>North Coast Resource Partnership, TOGETHER Bay Area, Wildlife Corridor Working Group, Bay Planning Coalition, Sonoma Valley Groundwater Sustainability Agency, Association of California Water Agencies, Petaluma Valley Groundwater Sustainability Agency, Santa Rosa Plain Groundwater Sustainability Agency, Power and Water Resources Pooling Authority</t>
  </si>
  <si>
    <t>https://www.sonomawater.org/</t>
  </si>
  <si>
    <t>Sonoma Ecology Center</t>
  </si>
  <si>
    <t>https://sonomaecologycenter.org/</t>
  </si>
  <si>
    <t>Sonoma Land Trust</t>
  </si>
  <si>
    <t>Network For Landscape Conservation, TOGETHER Bay Area, Wildlife Corridor Working Group, California Council of Land Trusts</t>
  </si>
  <si>
    <t>https://sonomalandtrust.org/</t>
  </si>
  <si>
    <t>Sonoma Mountain County Water District</t>
  </si>
  <si>
    <t>SMCWD</t>
  </si>
  <si>
    <t>https://smcwd.net/</t>
  </si>
  <si>
    <t>Sonoma Resource Conservation District</t>
  </si>
  <si>
    <t>Sonoma RCD</t>
  </si>
  <si>
    <t>California Association of Resource Conservation Districts, Russian River Coho Water Resources Partnership, Sonoma Valley Groundwater Sustainability Agency, Petaluma Valley Groundwater Sustainability Agency, Santa Rosa Plain Groundwater Sustainability Agency</t>
  </si>
  <si>
    <t>Water, Biodiversity, Land &amp; Soil, Agricultural Sector</t>
  </si>
  <si>
    <t>https://sonomarcd.org/</t>
  </si>
  <si>
    <t>Sonoma Valley GSA</t>
  </si>
  <si>
    <t>Groundwater Recharge and Overdraft, Groundwater Contamination, Water, Water Quality, Water Quantity</t>
  </si>
  <si>
    <t>https://sonomavalleygroundwater.org/</t>
  </si>
  <si>
    <t>Soquel Creek Water District</t>
  </si>
  <si>
    <t>https://www.soquelcreekwater.org/</t>
  </si>
  <si>
    <t>South Bay Cities Council of Governments</t>
  </si>
  <si>
    <t>South Bay Cities COG</t>
  </si>
  <si>
    <t>Planning, Advocacy</t>
  </si>
  <si>
    <t>Water, Transport Infrastructure, Wastes &amp; Pollution, Energy</t>
  </si>
  <si>
    <t>https://southbaycities.org/</t>
  </si>
  <si>
    <t>South Bay Irrigation District</t>
  </si>
  <si>
    <t>SBID</t>
  </si>
  <si>
    <t>Association of California Water Agencies, Sweetwater Authority, San Diego County Water Authority</t>
  </si>
  <si>
    <t>https://www.sweetwater.org/228/South-Bay-Irrigation-District-SBID</t>
  </si>
  <si>
    <t>South Coast Habitat Restoration</t>
  </si>
  <si>
    <t>SCHR</t>
  </si>
  <si>
    <t>Biodiversity, Riparian Habitats, Fisheries</t>
  </si>
  <si>
    <t>http://schabitatrestoration.org/</t>
  </si>
  <si>
    <t>South Coast Research and Extension Center</t>
  </si>
  <si>
    <t>University of California Agriculture and Natural Resources</t>
  </si>
  <si>
    <t>Diseases and Pests, Food Production, Forests</t>
  </si>
  <si>
    <t>http://screc.ucanr.edu/</t>
  </si>
  <si>
    <t>South Coast Water District</t>
  </si>
  <si>
    <t>SCWD</t>
  </si>
  <si>
    <t>https://www.scwd.org/</t>
  </si>
  <si>
    <t>South Delta Water Agency</t>
  </si>
  <si>
    <t>https://southdeltawater.org/</t>
  </si>
  <si>
    <t>South Feather Water and Power Agency</t>
  </si>
  <si>
    <t>SFWPA</t>
  </si>
  <si>
    <t>Water Quality, Water Use Efficiency, Water, Water Infrastructure, Water Quantity, Water Use, Wastewater, Energy Infrastructure, Energy Production, Energy</t>
  </si>
  <si>
    <t>https://southfeather.com/</t>
  </si>
  <si>
    <t>SFKGSA</t>
  </si>
  <si>
    <t>https://southforkkings.org/</t>
  </si>
  <si>
    <t>http://www.southkingsgsa.org/</t>
  </si>
  <si>
    <t>South Montebello Irrigation District</t>
  </si>
  <si>
    <t>https://smid.specialdistrict.org/</t>
  </si>
  <si>
    <t>https://www.southsachcp.com/south-sacramento-conservation-agency.html</t>
  </si>
  <si>
    <t>SSJGSA</t>
  </si>
  <si>
    <t>https://www.ssjid.com/about-us/agendas-and-minutes-south-san-joaquin-groundwater-sustainability-agency-ssjgsa/</t>
  </si>
  <si>
    <t>South San Joaquin Irrigation District</t>
  </si>
  <si>
    <t>SSJID</t>
  </si>
  <si>
    <t>Association of California Water Agencies, Tri-Dam Project, Eastern San Joaquin Groundwater Authority, South San Joaquin Groundwater Sustainability Agency, Greater San Joaquin County Regional Water Coordinating Committee, Northeastern San Joaquin County Groundwater Basin Authority, San Joaquin Tributaries Authority</t>
  </si>
  <si>
    <t>https://www.ssjid.com/</t>
  </si>
  <si>
    <t>South Sutter Water District</t>
  </si>
  <si>
    <t>Placer, Sutter</t>
  </si>
  <si>
    <t>http://www.southsutterwd.com/</t>
  </si>
  <si>
    <t>South Tahoe Public Utility District</t>
  </si>
  <si>
    <t>STPUD</t>
  </si>
  <si>
    <t>Association of California Water Agencies, Tahoe-Sierra Integrated Regional Water Management Partnership, Mountain Counties Water Resources Association</t>
  </si>
  <si>
    <t>https://stpud.us/</t>
  </si>
  <si>
    <t>South Valley Water Association</t>
  </si>
  <si>
    <t>Water, Water Use, Water Rights, Water Quantity, Water Storage, Water Infrastructure</t>
  </si>
  <si>
    <t>http://www.svwater.org/</t>
  </si>
  <si>
    <t>South Yuba River Citizens League</t>
  </si>
  <si>
    <t>SYRCL</t>
  </si>
  <si>
    <t>Lower Yuba River Management Team, Sierra Nevada Alliance, Lower Yuba River Fisheries Technical Working Group, Sierra Meadows Partnership, Cosumnes American Bear Yuba Integrated Regional Water Management Group</t>
  </si>
  <si>
    <t>Management, Habitat Enhancement, Research, Education</t>
  </si>
  <si>
    <t>Water Infrastructure, Biodiversity, Water Quality, Fisheries</t>
  </si>
  <si>
    <t>https://yubariver.org/</t>
  </si>
  <si>
    <t>salmon</t>
  </si>
  <si>
    <t>SSCAWA</t>
  </si>
  <si>
    <t>https://sscawa.org/</t>
  </si>
  <si>
    <t>SCAG</t>
  </si>
  <si>
    <t>Imperial, San Bernardino, Orange, Ventura, Riverside, Los Angeles</t>
  </si>
  <si>
    <t>http://www.scag.ca.gov/</t>
  </si>
  <si>
    <t>Southern California Bluebird Society</t>
  </si>
  <si>
    <t>SCCWRP</t>
  </si>
  <si>
    <t>Erosion, Diseases, Water, Water Quality, Climate Change, Wastes &amp; Pollution</t>
  </si>
  <si>
    <t>https://www.sccwrp.org/</t>
  </si>
  <si>
    <t>Southern California Edison</t>
  </si>
  <si>
    <t>West Coast Regional Carbon Sequestration Partnership, California Forest Management Task Force</t>
  </si>
  <si>
    <t>Energy Infrastructure, Energy Efficiency, Energy Demand, Energy, Energy Production, Energy Conservation, Energy Security, Energy Policies, Energy Productivity</t>
  </si>
  <si>
    <t>https://www.sce.com/</t>
  </si>
  <si>
    <t>Southern California Public Power Authority</t>
  </si>
  <si>
    <t>SCPPA</t>
  </si>
  <si>
    <t>Imperial, Riverside, Los Angeles</t>
  </si>
  <si>
    <t>Energy Infrastructure, Energy Conservation, Energy Efficiency, Energy Policies, Energy Demand, Energy Production, Energy</t>
  </si>
  <si>
    <t>http://www.scppa.org/</t>
  </si>
  <si>
    <t>SCTCA</t>
  </si>
  <si>
    <t>San Diego, San Bernardino, Riverside</t>
  </si>
  <si>
    <t>Economic Participation, Public Health, Cultural Protection and Conservation, Educational Resources, Safety</t>
  </si>
  <si>
    <t>https://sctca.net/</t>
  </si>
  <si>
    <t>Southern California Water Coalition</t>
  </si>
  <si>
    <t>Los Angeles, Orange, San Diego, San Bernardino, Riverside, Ventura, Kern, Imperial</t>
  </si>
  <si>
    <t>https://socalwater.org/</t>
  </si>
  <si>
    <t>Southern San Joaquin Municipal Utilities District</t>
  </si>
  <si>
    <t>SSJMUD</t>
  </si>
  <si>
    <t>Kern Groundwater Authority, Association of California Water Agencies, South Valley Water Association</t>
  </si>
  <si>
    <t>https://ssjmud.org/</t>
  </si>
  <si>
    <t>Southwest Kings Groundwater Sustainability Agency</t>
  </si>
  <si>
    <t>SWKGSA</t>
  </si>
  <si>
    <t>http://www.swkgsa.org/</t>
  </si>
  <si>
    <t>https://www.stanford.edu/</t>
  </si>
  <si>
    <t>STRGBA</t>
  </si>
  <si>
    <t>https://www.strgba.org/</t>
  </si>
  <si>
    <t>Stanislaus Audubon Society</t>
  </si>
  <si>
    <t>https://sites.google.com/site/stanislausaudubonsociety</t>
  </si>
  <si>
    <t>Stanislaus Council of Governments</t>
  </si>
  <si>
    <t>http://www.stancog.org/</t>
  </si>
  <si>
    <t>Stanislaus County</t>
  </si>
  <si>
    <t>San Joaquin Valley Regional Association of California Counties, Stanislaus Council of Governments, California Partnership for the San Joaquin Valley, East Turlock Subbasin Groundwater Sustainability Agency, West Turlock Subbasin Groundwater Sustainability Agency, Stanislaus and Tuolumne Rivers Groundwater Basin Association</t>
  </si>
  <si>
    <t>Great Valley, Central Valley Coast Ranges</t>
  </si>
  <si>
    <t>http://www.stancounty.com/</t>
  </si>
  <si>
    <t>Stanislaus County Public Works</t>
  </si>
  <si>
    <t>Water, Floods</t>
  </si>
  <si>
    <t>http://www.stancounty.com/publicworks/</t>
  </si>
  <si>
    <t>Stanislaus National Forest</t>
  </si>
  <si>
    <t>Alpine, Calaveras, Mariposa, Tuolumne</t>
  </si>
  <si>
    <t>https://www.fs.usda.gov/stanislaus</t>
  </si>
  <si>
    <t>Stanislaus Regional Water Authority</t>
  </si>
  <si>
    <t>SRWA</t>
  </si>
  <si>
    <t>https://stanrwa.com/</t>
  </si>
  <si>
    <t>Stantec</t>
  </si>
  <si>
    <t>https://www.stantec.com/en</t>
  </si>
  <si>
    <t>State and Federal Contractors Water Agency</t>
  </si>
  <si>
    <t>https://sfcwa.org/</t>
  </si>
  <si>
    <t>SWC</t>
  </si>
  <si>
    <t>https://swc.org/</t>
  </si>
  <si>
    <t>Stevinson Water District</t>
  </si>
  <si>
    <t>Stewards of the Coast and Redwoods</t>
  </si>
  <si>
    <t>Cultural Protection and Conservation, Access to Nature, Protected Areas--Management, Biodiversity</t>
  </si>
  <si>
    <t>https://stewardscr.org/</t>
  </si>
  <si>
    <t>Stinson Beach County Water District</t>
  </si>
  <si>
    <t>http://stinson-beach-cwd.dst.ca.us/</t>
  </si>
  <si>
    <t>Stockton East Water District</t>
  </si>
  <si>
    <t>SEWD</t>
  </si>
  <si>
    <t>https://sewd.net/</t>
  </si>
  <si>
    <t>Stone Corral Irrigation District</t>
  </si>
  <si>
    <t>South Valley Water Association, Association of California Water Agencies</t>
  </si>
  <si>
    <t>http://www.stonecorralid.com/</t>
  </si>
  <si>
    <t>Stop Polluting Our Newport</t>
  </si>
  <si>
    <t>Stratford Irrigation District</t>
  </si>
  <si>
    <t>https://stratfordirrigation.com/</t>
  </si>
  <si>
    <t>Student Conservation Association</t>
  </si>
  <si>
    <t>https://www.thesca.org/</t>
  </si>
  <si>
    <t>Sugar Pine Foundation</t>
  </si>
  <si>
    <t>https://sugarpinefoundation.org/</t>
  </si>
  <si>
    <t>sugar pine</t>
  </si>
  <si>
    <t>Suisun Resource Conservation District</t>
  </si>
  <si>
    <t>Suisun RCD</t>
  </si>
  <si>
    <t>Biodiversity, Land &amp; Soil, Water, Wetlands</t>
  </si>
  <si>
    <t>https://suisunrcd.org/</t>
  </si>
  <si>
    <t>Suisun-Solano Water Authority</t>
  </si>
  <si>
    <t>SSWA</t>
  </si>
  <si>
    <t>https://www.sidwater.org/98/Suisun-Solano-Water-Authority</t>
  </si>
  <si>
    <t>Sun-Maid Growers of California</t>
  </si>
  <si>
    <t>https://www.sunmaid.com/</t>
  </si>
  <si>
    <t>Sunkist Growers</t>
  </si>
  <si>
    <t>https://www.sunkist.com/</t>
  </si>
  <si>
    <t>Sunnyslope County Water District</t>
  </si>
  <si>
    <t>https://www.sunnyslopewater.org/</t>
  </si>
  <si>
    <t>Sunsweet Growers</t>
  </si>
  <si>
    <t>https://www.sunsweet.com/</t>
  </si>
  <si>
    <t>prunes, apricots</t>
  </si>
  <si>
    <t>Surfrider Foundation</t>
  </si>
  <si>
    <t>Watersheds Coalition of Ventura County, Matilija Coalition, Friends of the Ventura River</t>
  </si>
  <si>
    <t>Oceans &amp; Coasts, Wastes &amp; Pollution, Water Quality, Access to Nature, Landscape Protection</t>
  </si>
  <si>
    <t>https://www.surfrider.org/</t>
  </si>
  <si>
    <t>Susanville Indian Rancheria</t>
  </si>
  <si>
    <t>http://www.sir-nsn.gov/</t>
  </si>
  <si>
    <t>Sustainable Agriculture Education</t>
  </si>
  <si>
    <t>https://www.sagecenter.org/</t>
  </si>
  <si>
    <t>Sustainable Agriculture Research and Education Program</t>
  </si>
  <si>
    <t>SAREP</t>
  </si>
  <si>
    <t>https://sarep.ucdavis.edu/</t>
  </si>
  <si>
    <t>https://sutterbasinwater.com/</t>
  </si>
  <si>
    <t>Sutter Butte Flood Control Agency</t>
  </si>
  <si>
    <t>Sutter, Butte</t>
  </si>
  <si>
    <t>Water, Water Quantity, Disasters</t>
  </si>
  <si>
    <t>http://sutterbutteflood.org/</t>
  </si>
  <si>
    <t>Sutter Buttes Regional Land Trust</t>
  </si>
  <si>
    <t>Sutter, Colusa, Yuba</t>
  </si>
  <si>
    <t>https://www.sutterbutteslandtrust.org/</t>
  </si>
  <si>
    <t>Sutter County</t>
  </si>
  <si>
    <t>Sacramento Area Council of Governments, FloodProtect, Sacramento Area Flood Control Agency</t>
  </si>
  <si>
    <t>https://www.suttercounty.org/</t>
  </si>
  <si>
    <t>Sutter County Resource Conservation District</t>
  </si>
  <si>
    <t>Sutter County RCD</t>
  </si>
  <si>
    <t>http://www.scrcd.org/</t>
  </si>
  <si>
    <t>Sutter Extension Water District</t>
  </si>
  <si>
    <t>https://sutterewd.com/</t>
  </si>
  <si>
    <t>Sutter Mutual Water Company</t>
  </si>
  <si>
    <t>SMWC</t>
  </si>
  <si>
    <t>Basin Irrigation and Drainage Authority, Northern California Water Association</t>
  </si>
  <si>
    <t>Water Quality, Water Use Efficiency, Water, Water Infrastructure, Water Quantity, Water Use, Wastewater, Water Rights, Irrigation</t>
  </si>
  <si>
    <t>https://sutterbasinwater.com/about/sutter-mutual-water-company/</t>
  </si>
  <si>
    <t>Sweetwater Authority</t>
  </si>
  <si>
    <t>SWA</t>
  </si>
  <si>
    <t>https://www.sweetwater.org/</t>
  </si>
  <si>
    <t>Sycuan Band of the Kumeyaay Nation</t>
  </si>
  <si>
    <t>https://sycuantribe.com/</t>
  </si>
  <si>
    <t>Tachi Yokut Tribe</t>
  </si>
  <si>
    <t>Santa Rosa Indian Community of the Santa Rosa Rancheria</t>
  </si>
  <si>
    <t>https://www.tachi-yokut-nsn.gov/</t>
  </si>
  <si>
    <t>Tahoe City Public Utility District</t>
  </si>
  <si>
    <t>TCPUD</t>
  </si>
  <si>
    <t>Association of California Water Agencies, Tahoe-Sierra Integrated Regional Water Management Partnership</t>
  </si>
  <si>
    <t>https://www.tcpud.org/</t>
  </si>
  <si>
    <t>Tahoe Environmental Research Center</t>
  </si>
  <si>
    <t>TERC</t>
  </si>
  <si>
    <t>University of California Davis</t>
  </si>
  <si>
    <t>Tahoe Science Advisory Council</t>
  </si>
  <si>
    <t>https://tahoe.ucdavis.edu/</t>
  </si>
  <si>
    <t>TFFT</t>
  </si>
  <si>
    <t>https://www.tahoelivingwithfire.com/about/</t>
  </si>
  <si>
    <t>Tahoe National Forest</t>
  </si>
  <si>
    <t>Nevada, El Dorado, Sierra, Placer, Plumas, Yuba</t>
  </si>
  <si>
    <t>Forests, Biodiversity, Access to Nature, Forest Products</t>
  </si>
  <si>
    <t>https://www.fs.usda.gov/tahoe</t>
  </si>
  <si>
    <t>Tahoe Regional Planning Agency</t>
  </si>
  <si>
    <t>Lake Tahoe West Restoration Partnership, Network For Landscape Conservation, Tahoe Fire &amp; Fuels Team, Tahoe-Sierra Integrated Regional Water Management Partnership</t>
  </si>
  <si>
    <t>http://www.trpa.org/</t>
  </si>
  <si>
    <t>Tahoe Resource Conservation District</t>
  </si>
  <si>
    <t>Tahoe RCD</t>
  </si>
  <si>
    <t>California Association of Resource Conservation Districts, Tahoe Fire &amp; Fuels Team, Tahoe-Sierra Integrated Regional Water Management Partnership</t>
  </si>
  <si>
    <t>El Dorado, Placer</t>
  </si>
  <si>
    <t>https://tahoercd.org/</t>
  </si>
  <si>
    <t>TSAC</t>
  </si>
  <si>
    <t>Land Use, Access to Nature, Physical Infrastructure, Forest Management Practices, Biodiversity, Water Quality</t>
  </si>
  <si>
    <t>https://www.tahoesciencecouncil.org/</t>
  </si>
  <si>
    <t>El Dorado, Nevada, Sierra, Alpine, Placer</t>
  </si>
  <si>
    <t>http://tahoesierrairwm.com/</t>
  </si>
  <si>
    <t>Tamalpais Lands Collaborative</t>
  </si>
  <si>
    <t>https://www.onetam.org/</t>
  </si>
  <si>
    <t>Tataviam Land Conservancy</t>
  </si>
  <si>
    <t>Tehachapi Resource Conservation District</t>
  </si>
  <si>
    <t>Tehachapi RCD</t>
  </si>
  <si>
    <t>https://tehachapircd.org/</t>
  </si>
  <si>
    <t>Tehachapi-Cummings County Water District</t>
  </si>
  <si>
    <t>TCCWD</t>
  </si>
  <si>
    <t>https://tccwd.com/</t>
  </si>
  <si>
    <t>Tehama County</t>
  </si>
  <si>
    <t>Sierra Nevada Foothills, Northern California Interior Coast Ranges, Southern Cascades, Northern California Coast Ranges, Klamath Mountains, Great Valley</t>
  </si>
  <si>
    <t>https://www.co.tehama.ca.us/</t>
  </si>
  <si>
    <t>Tehama County Resource Conservation District</t>
  </si>
  <si>
    <t>Tehama County RCD</t>
  </si>
  <si>
    <t>http://www.tehamacountyrcd.org/</t>
  </si>
  <si>
    <t>Sites Project Authority, Association of California Water Agencies, Northern California Water Association</t>
  </si>
  <si>
    <t>Tehama, Colusa</t>
  </si>
  <si>
    <t>Water Storage, Water Quantity, Water, Irrigation, Water Infrastructure</t>
  </si>
  <si>
    <t>https://www.tccanal.com/</t>
  </si>
  <si>
    <t>Tejon Indian Tribe</t>
  </si>
  <si>
    <t>https://www.tejonindiantribe.com/</t>
  </si>
  <si>
    <t>Tejon Ranch Conservancy</t>
  </si>
  <si>
    <t>Tejon Conservancy</t>
  </si>
  <si>
    <t>California Oaks Coalition, California Council of Land Trusts</t>
  </si>
  <si>
    <t>Habitat Enhancement, Management, Education, Research</t>
  </si>
  <si>
    <t>http://www.tejonconservancy.org/</t>
  </si>
  <si>
    <t>Tejon-Castac Water District</t>
  </si>
  <si>
    <t>TCWD</t>
  </si>
  <si>
    <t>Kern Water Bank Authority, Kern Groundwater Authority, Castac Basin Groundwater Sustainability Agency, White Wolf Groundwater Sustainability Agency</t>
  </si>
  <si>
    <t>https://www.tejoncastacwd.com/</t>
  </si>
  <si>
    <t>Temecula-Elsinore-Anza-Murrieta Resource Conservation District</t>
  </si>
  <si>
    <t>Temecula-Elsinore-Anza-Murrieta RCD</t>
  </si>
  <si>
    <t>http://www.teamrcd.org/</t>
  </si>
  <si>
    <t>Temescal Valley Water District</t>
  </si>
  <si>
    <t>TVWD</t>
  </si>
  <si>
    <t>https://www.temescalvwd.com/</t>
  </si>
  <si>
    <t>Terra Bella Irrigation District</t>
  </si>
  <si>
    <t>Association of California Water Agencies, Deer Creek and Tule River Authority, Eastside Power Authority</t>
  </si>
  <si>
    <t>https://www.terrabellaid.org/</t>
  </si>
  <si>
    <t>The Bay Foundation</t>
  </si>
  <si>
    <t>Habitat Enhancement, Research, Funding</t>
  </si>
  <si>
    <t>https://www.santamonicabay.org/</t>
  </si>
  <si>
    <t>The Bay Foundation of Morro Bay</t>
  </si>
  <si>
    <t>https://www.bayfoundationmb.org/</t>
  </si>
  <si>
    <t>The Bay Institute</t>
  </si>
  <si>
    <t>San Francisco Bay Joint Venture, Central Valley Salmon Habitat Partnership, Lower Yuba River Management Team, San Joaquin River Partnership</t>
  </si>
  <si>
    <t>https://bayecotarium.org/about/the-bay-institute/</t>
  </si>
  <si>
    <t>The Conservation Fund</t>
  </si>
  <si>
    <t>Green Vision Coalition, Network For Landscape Conservation</t>
  </si>
  <si>
    <t>https://www.conservationfund.org/</t>
  </si>
  <si>
    <t>The Nature Conservancy</t>
  </si>
  <si>
    <t>TNC</t>
  </si>
  <si>
    <t>California Biodiversity Network, Central Valley Joint Venture, Cosumnes River Preserve Partnership, Monarch Joint Venture, Northern Sierra Partnership, Central Valley Salmon Habitat Partnership, Migratory Bird Conservation Partnership, Food and Agriculture Climate Alliance, Network For Landscape Conservation, Wildlife Corridor Working Group, California Council of Land Trusts, Green Vision Coalition, San Benito Working Landscapes Group, Western Klamath Restoration Partnership, San Joaquin River Partnership, Sierra Meadows Partnership, California Salmon and Steelhead Coalition, Tulare Basin Wildlife Partners, Sierra Cascade Land Trust Council, Watersheds Coalition of Ventura County, Cosumnes American Bear Yuba Integrated Regional Water Management Group</t>
  </si>
  <si>
    <t>Acquisition, Management, Habitat Enhancement, Education, Planning, Research</t>
  </si>
  <si>
    <t>https://www.nature.org/en-us/</t>
  </si>
  <si>
    <t>The Ohio State University</t>
  </si>
  <si>
    <t>OSU</t>
  </si>
  <si>
    <t>Formal Education - Tertiary</t>
  </si>
  <si>
    <t>https://www.osu.edu/</t>
  </si>
  <si>
    <t>The Wilderness Society</t>
  </si>
  <si>
    <t>TWS</t>
  </si>
  <si>
    <t>https://www.wilderness.org/</t>
  </si>
  <si>
    <t>The Wildlands Conservancy</t>
  </si>
  <si>
    <t>https://www.wildlandsconservancy.org/</t>
  </si>
  <si>
    <t>The Wildlife Society</t>
  </si>
  <si>
    <t>Advocacy, Research, Education, Coordinating</t>
  </si>
  <si>
    <t>https://wildlife.org/</t>
  </si>
  <si>
    <t>The Wonderful Company</t>
  </si>
  <si>
    <t>https://www.wonderful.com/</t>
  </si>
  <si>
    <t>pistachios, oranges, lemons, pomegranites</t>
  </si>
  <si>
    <t>Thermalito Water and Sewer District</t>
  </si>
  <si>
    <t>TWSD</t>
  </si>
  <si>
    <t>Association of California Water Agencies, Wyandotte Creek Groundwater Sustainability Agency</t>
  </si>
  <si>
    <t>https://www.twsd.info/</t>
  </si>
  <si>
    <t>Thomson International</t>
  </si>
  <si>
    <t>Agricultural Sector, Irrigation, Biodiversity, Wetlands, Soils--Quality</t>
  </si>
  <si>
    <t>IRF</t>
  </si>
  <si>
    <t>Three Creeks Ranch</t>
  </si>
  <si>
    <t>Agricultural Sector, Grazing, Biodiversity, Livestock Management</t>
  </si>
  <si>
    <t>Three Rivers Levee Improvement Authority</t>
  </si>
  <si>
    <t>Sutter, Yuba</t>
  </si>
  <si>
    <t>http://www.trlia.org/</t>
  </si>
  <si>
    <t>Three Valleys Municipal Water District</t>
  </si>
  <si>
    <t>Association of California Water Agencies, San Gabriel Basin Water Quality Authority, Greater Los Angeles County Region Integrated Regional Water Management Group</t>
  </si>
  <si>
    <t>https://www.threevalleys.com/home</t>
  </si>
  <si>
    <t>Timbisha Shoshone Tribe</t>
  </si>
  <si>
    <t>http://www.timbisha.org/</t>
  </si>
  <si>
    <t>Bay Area Open Space Council</t>
  </si>
  <si>
    <t>San Francisco Bay Joint Venture, Network For Landscape Conservation, Wildlife Corridor Working Group</t>
  </si>
  <si>
    <t>San Francisco, San Mateo, Santa Clara, Alameda, Contra Costa, Solano, Napa, Sonoma, Marin</t>
  </si>
  <si>
    <t>https://togetherbayarea.org/</t>
  </si>
  <si>
    <t>Toll Roads of Orange County</t>
  </si>
  <si>
    <t>TCA</t>
  </si>
  <si>
    <t>https://thetollroads.com/</t>
  </si>
  <si>
    <t>Tolowa Dee-ni Nation</t>
  </si>
  <si>
    <t>https://www.tolowa-nsn.gov/</t>
  </si>
  <si>
    <t>Tolowa Dee-ni’ Nation</t>
  </si>
  <si>
    <t>TomKat Ranch</t>
  </si>
  <si>
    <t>Grazing, Water, Climate Change, Biodiversity, Ethical Treatment of Animals, Food Security, Food Production, Agricultural Sector</t>
  </si>
  <si>
    <t>https://tomkatranch.org/</t>
  </si>
  <si>
    <t>Torres Martinez Desert Cahuilla Indians</t>
  </si>
  <si>
    <t>Southern California Tribal Chairmen's Association, Salton Sea Authority, Tribal Alliance of Sovereign Indian Nations, California Tribal Business Alliance</t>
  </si>
  <si>
    <t>http://www.torresmartinez.org/</t>
  </si>
  <si>
    <t>Town of Loomis</t>
  </si>
  <si>
    <t>https://loomis.ca.gov/</t>
  </si>
  <si>
    <t>Town of Truckee</t>
  </si>
  <si>
    <t>https://www.townoftruckee.com/</t>
  </si>
  <si>
    <t>Town of Windsor</t>
  </si>
  <si>
    <t>https://www.townofwindsor.com/</t>
  </si>
  <si>
    <t>Trabuco Canyon Water District</t>
  </si>
  <si>
    <t>https://www.tcwd.ca.gov/</t>
  </si>
  <si>
    <t>Trails 4 All</t>
  </si>
  <si>
    <t>https://www.trails4all.org/</t>
  </si>
  <si>
    <t>Tranquility Resource Conservation District</t>
  </si>
  <si>
    <t>Tranquility RCD</t>
  </si>
  <si>
    <t>Tranquillity Irrigation District</t>
  </si>
  <si>
    <t>http://trqid.com/wp/</t>
  </si>
  <si>
    <t>Transition Habitat Conservancy</t>
  </si>
  <si>
    <t>Los Angeles, San Bernardino</t>
  </si>
  <si>
    <t>https://www.transitionhabitat.org/</t>
  </si>
  <si>
    <t>Transportation Agency for Monterey County</t>
  </si>
  <si>
    <t>https://www.tamcmonterey.org/</t>
  </si>
  <si>
    <t>Transportation Authority of Marin</t>
  </si>
  <si>
    <t>https://www.tam.ca.gov/</t>
  </si>
  <si>
    <t>Tree Davis</t>
  </si>
  <si>
    <t>Air Pollution, Forests, Public Health, Climate Change Adaptation, Carbon Sequestration, Climate Change, Forest Canopy Cover</t>
  </si>
  <si>
    <t>https://www.treedavis.org/</t>
  </si>
  <si>
    <t>Education, Habitat Enhancement, Acquisition, Research</t>
  </si>
  <si>
    <t>Landscape Protection, Access to Nature, Biodiversity</t>
  </si>
  <si>
    <t>https://www.treepeoplelandtrust.org/</t>
  </si>
  <si>
    <t>Trees Foundation</t>
  </si>
  <si>
    <t>Humboldt, Mendocino, Del Norte</t>
  </si>
  <si>
    <t>https://www.treesfoundation.org/</t>
  </si>
  <si>
    <t>Tri-County Water Authority</t>
  </si>
  <si>
    <t>TCWA</t>
  </si>
  <si>
    <t>Tulare, Kings, Kern</t>
  </si>
  <si>
    <t>https://tcwater.org/</t>
  </si>
  <si>
    <t>Tri-Dam Project</t>
  </si>
  <si>
    <t>Stanislaus River</t>
  </si>
  <si>
    <t>Water, Water Storage, Water Infrastructure, Water Quantity</t>
  </si>
  <si>
    <t>https://www.tridamproject.com/</t>
  </si>
  <si>
    <t>Tri-Valley Conservancy</t>
  </si>
  <si>
    <t>TVC</t>
  </si>
  <si>
    <t>California Council of Land Trusts, Alameda Creek Alliance, Sierra Club, Land Trust Alliance, Pacific Gas &amp; Electric, East Bay Regional Park District, California Native Plant Society, Greenbelt Alliance, Save Mt. Diablo, California State Coastal Conservancy, Alameda County</t>
  </si>
  <si>
    <t>Habitat Enhancement, Acquisition, Education</t>
  </si>
  <si>
    <t>http://trivalleyconservancy.org/</t>
  </si>
  <si>
    <t>burrowing owls</t>
  </si>
  <si>
    <t>Tri-Valley Transportation Council</t>
  </si>
  <si>
    <t>TVTC</t>
  </si>
  <si>
    <t>Land Use, Transport Infrastructure, Travel/transit/commuting</t>
  </si>
  <si>
    <t>https://www.tvtc-jpa.com/</t>
  </si>
  <si>
    <t>Tri-Valley Water</t>
  </si>
  <si>
    <t>https://www.trivalleywater.org/</t>
  </si>
  <si>
    <t>TASIN</t>
  </si>
  <si>
    <t>Governance, Physical Infrastructure, Cultural Protection and Conservation, Indigenous Technology and Knowledge</t>
  </si>
  <si>
    <t>https://www.tasin.org/about-us</t>
  </si>
  <si>
    <t>Trinidad Coastal Land Trust</t>
  </si>
  <si>
    <t>Biodiversity, Landscape Protection, Access to Nature</t>
  </si>
  <si>
    <t>https://www.trinidadcoastallandtrust.org/</t>
  </si>
  <si>
    <t>Trinidad Rancheria</t>
  </si>
  <si>
    <t>Cher-Ae Heights Indian Community of the Trinidad Rancheria</t>
  </si>
  <si>
    <t>https://trinidad-rancheria.org/</t>
  </si>
  <si>
    <t>Trinity County</t>
  </si>
  <si>
    <t>North Coast Resource Partnership, Trinity County Collaborative Group, Trinity Management Council</t>
  </si>
  <si>
    <t>Northern California Coast Ranges, Klamath Mountains</t>
  </si>
  <si>
    <t>https://www.trinitycounty.org/</t>
  </si>
  <si>
    <t>Trinity Collaborative</t>
  </si>
  <si>
    <t>Forest Management Practices, Wildfire, Forests, Water Use, Water Rights</t>
  </si>
  <si>
    <t>http://www.trinitycollaborative.net/</t>
  </si>
  <si>
    <t>Trinity County Fire Safe Council</t>
  </si>
  <si>
    <t>Wildfire</t>
  </si>
  <si>
    <t>http://www.tcrcd.net/fsc/index.html</t>
  </si>
  <si>
    <t>Trinity County Resource Conservation District</t>
  </si>
  <si>
    <t>Trinity County RCD</t>
  </si>
  <si>
    <t>California Association of Resource Conservation Districts, Trinity County Collaborative Group, Fire Adapted Communities Learning Network</t>
  </si>
  <si>
    <t>Land &amp; Soil, Wildfire</t>
  </si>
  <si>
    <t>http://www.tcrcd.net/</t>
  </si>
  <si>
    <t>TMC</t>
  </si>
  <si>
    <t>Water Infrastructure, Fisheries, Biodiversity</t>
  </si>
  <si>
    <t>https://www.trrp.net/program-structure/program-structure/trinity-management-council/</t>
  </si>
  <si>
    <t>Triunfo Water and Sanitation District</t>
  </si>
  <si>
    <t>Association of California Water Agencies, Las Virgenes-Triunfo Joint Powers Authority</t>
  </si>
  <si>
    <t>https://www.triunfowsd.com/</t>
  </si>
  <si>
    <t>Trout Unlimited</t>
  </si>
  <si>
    <t>California Fish Passage Forum, Central Valley Salmon Habitat Partnership, Yuba Salmon Partnership Initiative, Lower Yuba River Management Team, Network For Landscape Conservation, San Joaquin River Partnership, Bodie Hills Conservation Partnership, Sierra Meadows Partnership, California Salmon and Steelhead Coalition, Russian River Coho Water Resources Partnership, Tahoe-Sierra Integrated Regional Water Management Partnership</t>
  </si>
  <si>
    <t>Water, Fisheries</t>
  </si>
  <si>
    <t>https://www.tu.org/</t>
  </si>
  <si>
    <t>Truckee Donner Land Trust</t>
  </si>
  <si>
    <t>TDLT</t>
  </si>
  <si>
    <t>Northern Sierra Partnership, California Council of Land Trusts, Sierra Nevada Alliance, Sierra Cascade Land Trust Council</t>
  </si>
  <si>
    <t>http://tdlandtrust.org/</t>
  </si>
  <si>
    <t>Truckee Donner Public Utility District</t>
  </si>
  <si>
    <t>TDPUD</t>
  </si>
  <si>
    <t>Association of California Water Agencies, Northern California Power Agency</t>
  </si>
  <si>
    <t>https://www.tdpud.org/</t>
  </si>
  <si>
    <t>Truckee River Trout Unlimited</t>
  </si>
  <si>
    <t>http://www.tahoetroutbum.org/</t>
  </si>
  <si>
    <t>Truckee River Watershed Council</t>
  </si>
  <si>
    <t>Network For Landscape Conservation, Sierra Meadows Partnership, Tahoe-Sierra Integrated Regional Water Management Partnership</t>
  </si>
  <si>
    <t>Placer, Nevada, Sierra</t>
  </si>
  <si>
    <t>Landscape Protection, Biodiversity, Forests, Wetlands</t>
  </si>
  <si>
    <t>https://www.truckeeriverwc.org/</t>
  </si>
  <si>
    <t>Trust for Public Land</t>
  </si>
  <si>
    <t>TPL</t>
  </si>
  <si>
    <t>California Biodiversity Network, Northern Sierra Partnership, Network For Landscape Conservation, California Council of Land Trusts, Green Vision Coalition, Northern Foothills Partnership, San Joaquin River Partnership, Sierra Meadows Partnership, Tulare Basin Wildlife Partners, Sierra Cascade Land Trust Council, Watersheds Coalition of Ventura County, Friends of the Ventura River</t>
  </si>
  <si>
    <t>Advocacy, Acquisition</t>
  </si>
  <si>
    <t>Water Quality, Climate Change, Biodiversity, Access to Nature, Cultural Protection and Conservation, Landscape Protection</t>
  </si>
  <si>
    <t>https://www.tpl.org/our-work/california</t>
  </si>
  <si>
    <t>Tulare Basin Wetlands Association</t>
  </si>
  <si>
    <t>Kern, Kings, Tulare</t>
  </si>
  <si>
    <t>Research, Education, Habitat Enhancement, Acquisition</t>
  </si>
  <si>
    <t>Wetlands, Water</t>
  </si>
  <si>
    <t>http://www.tbwa.org</t>
  </si>
  <si>
    <t>Tulare Basin Watershed Partnership</t>
  </si>
  <si>
    <t>Fresno, Kern, Tulare, Kings</t>
  </si>
  <si>
    <t>Management, Planning, Habitat Enhancement, Education</t>
  </si>
  <si>
    <t>Water, Biodiversity, Land &amp; Soil</t>
  </si>
  <si>
    <t>http://www.tularebasinwildlifepartners.org/</t>
  </si>
  <si>
    <t>Tulare County</t>
  </si>
  <si>
    <t>San Joaquin Valley Regional Association of California Counties, California Forest Management Task Force, California Partnership for the San Joaquin Valley, Kings Basin Water Authority, Greater Kaweah Groundwater Sustainability Agency, North Tulare County Regional Water Alliance</t>
  </si>
  <si>
    <t>https://tularecounty.ca.gov/county/</t>
  </si>
  <si>
    <t>Tulare County Association of Governments</t>
  </si>
  <si>
    <t>TCAG</t>
  </si>
  <si>
    <t>https://tularecog.org/tcag/</t>
  </si>
  <si>
    <t>Tulare County Audubon</t>
  </si>
  <si>
    <t>https://tularecountyaudubon.wixsite.com/tularecountyaudubon#/</t>
  </si>
  <si>
    <t>Tulare County Resource Conservation District</t>
  </si>
  <si>
    <t>Tulare County RCD</t>
  </si>
  <si>
    <t>Wildfire, Forests, Climate Change, Forest Management Practices, Cultural Protection and Conservation, Land &amp; Soil</t>
  </si>
  <si>
    <t>https://www.tularecountyrcd.com/</t>
  </si>
  <si>
    <t>Tulare Irrigation District</t>
  </si>
  <si>
    <t>Mid-Kaweah Groundwater Sustainability Agency, Association of California Water Agencies, Friant Water Authority</t>
  </si>
  <si>
    <t>https://tulareid.org/</t>
  </si>
  <si>
    <t>Tulare Lake Resource Conservation District</t>
  </si>
  <si>
    <t>Tulare Lake RCD</t>
  </si>
  <si>
    <t>Tule River Indian Tribe</t>
  </si>
  <si>
    <t>Tule River Reservation</t>
  </si>
  <si>
    <t>https://tulerivertribe-nsn.gov/</t>
  </si>
  <si>
    <t>Tulelake Irrigation District</t>
  </si>
  <si>
    <t>Modoc, Siskiyou</t>
  </si>
  <si>
    <t>https://tulelakeid.com/</t>
  </si>
  <si>
    <t>Tuleyome</t>
  </si>
  <si>
    <t>California Oaks Coalition, Friends Grassroots Network</t>
  </si>
  <si>
    <t>Yolo, Lake, Colusa, Napa</t>
  </si>
  <si>
    <t>Land Use, Protected Areas, Biodiversity</t>
  </si>
  <si>
    <t>http://tuleyome.org/</t>
  </si>
  <si>
    <t>Tuolumne Band of Me-Wuk Indians</t>
  </si>
  <si>
    <t>Tuolumne Rancheria</t>
  </si>
  <si>
    <t>https://mewuk.com/</t>
  </si>
  <si>
    <t>Tuolumne County</t>
  </si>
  <si>
    <t>California Forest Management Task Force, Mountain Counties Water Resources Association</t>
  </si>
  <si>
    <t>https://www.tuolumnecounty.ca.gov/</t>
  </si>
  <si>
    <t>Tuolumne County Land Trust</t>
  </si>
  <si>
    <t>TCLT</t>
  </si>
  <si>
    <t>http://tuolumnecountylandtrust.org/</t>
  </si>
  <si>
    <t>Tuolumne County Resource Conservation District</t>
  </si>
  <si>
    <t>Tuolumne County RCD, TCRCD</t>
  </si>
  <si>
    <t>Crop Yield, Water Availability, Water Storage, Forests, Water Quality, Invasive Species, Land &amp; Soil, Agricultural Productivity, Forest Management Practices</t>
  </si>
  <si>
    <t>http://www.tcrcd.org/</t>
  </si>
  <si>
    <t>Tuolumne River Conservancy</t>
  </si>
  <si>
    <t>TRC</t>
  </si>
  <si>
    <t>Fisheries, Riparian Habitats, Biodiversity, Landscape Protection</t>
  </si>
  <si>
    <t>http://tuolumneriverconservancy.org/</t>
  </si>
  <si>
    <t>salmon, trout</t>
  </si>
  <si>
    <t>Tuolumne River Preservation Trust</t>
  </si>
  <si>
    <t>Tuolumne River Trust</t>
  </si>
  <si>
    <t>California Oaks Coalition, Sierra Nevada Alliance, San Joaquin River Partnership</t>
  </si>
  <si>
    <t>Stanislaus, Calaveras, Tuolumne</t>
  </si>
  <si>
    <t>Riparian Habitats, Ecosystem Health, Access to Nature, Biodiversity, Water Quantity</t>
  </si>
  <si>
    <t>https://www.tuolumne.org/</t>
  </si>
  <si>
    <t>Tuolumne Utilities District</t>
  </si>
  <si>
    <t>TUD</t>
  </si>
  <si>
    <t>Association of California Water Agencies, Mountain Counties Water Resources Association</t>
  </si>
  <si>
    <t>https://tudwater.com/</t>
  </si>
  <si>
    <t>Turlock Irrigation District</t>
  </si>
  <si>
    <t>TID</t>
  </si>
  <si>
    <t>Association of California Water Agencies, West Turlock Subbasin Groundwater Sustainability Agency, San Joaquin Tributaries Authority</t>
  </si>
  <si>
    <t>Stanislaus, Merced</t>
  </si>
  <si>
    <t>Water Quality, Water Use Efficiency, Water, Water Infrastructure, Water Quantity, Water Use, Irrigation, Energy, Energy Infrastructure, Wastewater</t>
  </si>
  <si>
    <t>https://www.tid.org/</t>
  </si>
  <si>
    <t>Turtle Island Restoration Network</t>
  </si>
  <si>
    <t>Habitat Enhancement, Acquisition, Research, Education</t>
  </si>
  <si>
    <t>Biodiversity, Oceans &amp; Coasts, Forests, Fisheries, Water</t>
  </si>
  <si>
    <t>https://seaturtles.org/</t>
  </si>
  <si>
    <t>RDW, RIV, VRI</t>
  </si>
  <si>
    <t>Twain Harte Community Services District</t>
  </si>
  <si>
    <t>Access to Nature, Water Infrastructure, Wastewater, Water, Wildfire, Water Use</t>
  </si>
  <si>
    <t>https://www.twainhartecsd.com/</t>
  </si>
  <si>
    <t>Twenty-Nine Palms Band of Mission Indians</t>
  </si>
  <si>
    <t>Mojave Desert, Colorado Desert, Southern California Mountains and Valleys</t>
  </si>
  <si>
    <t>https://www.29palmstribe.org/</t>
  </si>
  <si>
    <t>Twentynine Palms Water District</t>
  </si>
  <si>
    <t>TPWD</t>
  </si>
  <si>
    <t>https://29palmswater.com/</t>
  </si>
  <si>
    <t>U.S. Air Force</t>
  </si>
  <si>
    <t>USAF</t>
  </si>
  <si>
    <t>https://www.airforce.com/</t>
  </si>
  <si>
    <t>U.S. Army Corps of Engineers</t>
  </si>
  <si>
    <t>USACE</t>
  </si>
  <si>
    <t>San Francisco Bay Joint Venture, Central Valley Joint Venture, National Drought Resilience Partnership, Lower Yuba River Fisheries Technical Working Group</t>
  </si>
  <si>
    <t>https://www.usace.army.mil/</t>
  </si>
  <si>
    <t>U.S. Bureau of Indian Affairs</t>
  </si>
  <si>
    <t>U.S. Department of the Interior</t>
  </si>
  <si>
    <t>Indigenous Technology and Knowledge, Cultural Protection and Conservation, Governance</t>
  </si>
  <si>
    <t>https://www.bia.gov/</t>
  </si>
  <si>
    <t>BLM</t>
  </si>
  <si>
    <t>California Biodiversity Council, Central Valley Joint Venture, Santa Cruz Mountains Stewardship Network, Cosumnes River Preserve Partnership, Network For Landscape Conservation, Monarch Joint Venture, San Benito Working Landscapes Group, California Forest Management Task Force, Tulare Basin Wildlife Partners</t>
  </si>
  <si>
    <t>https://www.blm.gov/</t>
  </si>
  <si>
    <t>U.S. Bureau of Reclamation</t>
  </si>
  <si>
    <t>USBR</t>
  </si>
  <si>
    <t>California Biodiversity Council, Central Valley Joint Venture, Monarch Joint Venture, Central Valley Salmon Habitat Partnership, Sites Project Authority, Tulare Basin Wildlife Partners, Trinity Management Council</t>
  </si>
  <si>
    <t>https://www.usbr.gov/</t>
  </si>
  <si>
    <t>USDA</t>
  </si>
  <si>
    <t>National Drought Resilience Partnership, Wildland Fire Mitigation and Management Commission, Wildland Fire Leadership Council</t>
  </si>
  <si>
    <t>https://www.usda.gov/</t>
  </si>
  <si>
    <t>U.S. Department of Energy</t>
  </si>
  <si>
    <t>DOE</t>
  </si>
  <si>
    <t>https://www.energy.gov/</t>
  </si>
  <si>
    <t>DOI</t>
  </si>
  <si>
    <t>https://www.doi.gov/</t>
  </si>
  <si>
    <t>EPA</t>
  </si>
  <si>
    <t>California Biodiversity Council, San Francisco Bay Joint Venture, National Drought Resilience Partnership, Tulare Basin Wildlife Partners</t>
  </si>
  <si>
    <t>Regulating, Funding, Research</t>
  </si>
  <si>
    <t>https://www.epa.gov/</t>
  </si>
  <si>
    <t>U.S. EPA Region 9</t>
  </si>
  <si>
    <t>San Francisco Estuary Partnership, Southern California Coastal Water Research Project, Western Klamath Restoration Partnership, West Coast Regional Carbon Sequestration Partnership</t>
  </si>
  <si>
    <t>https://www.epa.gov/aboutepa/epa-region-9-pacific-southwest</t>
  </si>
  <si>
    <t>U.S. Fish and Wildlife Service</t>
  </si>
  <si>
    <t>USFWS</t>
  </si>
  <si>
    <t>California Biodiversity Council, San Francisco Bay Joint Venture, Central Valley Joint Venture, Yolo Bypass Working Group, Monarch Joint Venture, CalFish, California Fish Passage Forum, Central Valley Salmon Habitat Partnership, Lower Yuba River Management Team, Network For Landscape Conservation, Lower Yuba River Fisheries Technical Working Group, San Benito Working Landscapes Group, Sierra Meadows Partnership, Tulare Basin Wildlife Partners, Trinity Management Council</t>
  </si>
  <si>
    <t>Regulating, Funding, Habitat Enhancement</t>
  </si>
  <si>
    <t>https://www.fws.gov/</t>
  </si>
  <si>
    <t>USFS</t>
  </si>
  <si>
    <t>California Biodiversity Council, Monarch Joint Venture, CalFish, California Fish Passage Forum, Network For Landscape Conservation, Tahoe Fire &amp; Fuels Team, Tahoe Science Advisory Council, Sierra Meadows Partnership, West Coast Regional Carbon Sequestration Partnership, California Forest Management Task Force, Trinity Management Council, Inyo-Mono Regional Water Management Group</t>
  </si>
  <si>
    <t>Alpine, Amador, Butte, Calaveras, Del Norte, El Dorado, Fresno, Glenn, Humboldt, Inyo, Kern, Lake, Lassen, Los Angeles, Madera, Mariposa, Mendocino, Modoc, Mono, Monterey, Nevada, Orange, Placer, Plumas, Riverside, San Bernardino, San Diego, San Luis Obispo, Santa Barbara, Shasta, Sierra, Siskiyou, Tehama, Trinity, Tulare, Tuolumne, Ventura, Yuba</t>
  </si>
  <si>
    <t>Central Valley Coast Ranges, Sierra Nevada Foothills, Southern Cascades, Northern California Interior Coast Ranges, Sierra Nevada, Northern California Coast Ranges, Northern California Coast, Modoc Plateau, Southern California Coast, Southeastern Great Basin, Mono, Central California Coast, Northwestern Basin and Range, Klamath Mountains, Southern California Mountains and Valleys</t>
  </si>
  <si>
    <t>https://www.fs.usda.gov/</t>
  </si>
  <si>
    <t>U.S. Geological Survey</t>
  </si>
  <si>
    <t>USGS</t>
  </si>
  <si>
    <t>California Biodiversity Council, San Francisco Bay Joint Venture, Central Valley Joint Venture, Monarch Joint Venture, Network For Landscape Conservation, Sierra Meadows Partnership</t>
  </si>
  <si>
    <t>https://www.usgs.gov/</t>
  </si>
  <si>
    <t>NPS</t>
  </si>
  <si>
    <t>California Biodiversity Council, California Biodiversity Network, Monarch Joint Venture, Network For Landscape Conservation, TOGETHER Bay Area, Wildlife Corridor Working Group, West Coast Regional Carbon Sequestration Partnership, Alhambra Watershed Council</t>
  </si>
  <si>
    <t>Management, Habitat Enhancement, Planning, Education</t>
  </si>
  <si>
    <t>https://www.nps.gov/index.htm</t>
  </si>
  <si>
    <t>U.S. Shorebird Conservation Partnership</t>
  </si>
  <si>
    <t>Species Diversity, Species Threatened with Extinction, Biodiversity</t>
  </si>
  <si>
    <t>https://www.shorebirdplan.org/</t>
  </si>
  <si>
    <t>shorebirds</t>
  </si>
  <si>
    <t>UC Agricultural Issues Center</t>
  </si>
  <si>
    <t>AIC</t>
  </si>
  <si>
    <t>University of California Agriculture and Natural Resources, UCD College of Agricultural and Environmental Sciences</t>
  </si>
  <si>
    <t>Invasive Species, Markets, Agricultural Sector, Diseases and Pests</t>
  </si>
  <si>
    <t>https://aic.ucdavis.edu/</t>
  </si>
  <si>
    <t>UC Cooperative Extension Capitol Corridor</t>
  </si>
  <si>
    <t>University of California Cooperative Extension</t>
  </si>
  <si>
    <t>Sacramento, Yolo, Solano</t>
  </si>
  <si>
    <t>http://cecapitolcorridor.ucanr.edu/</t>
  </si>
  <si>
    <t>UC Cooperative Extension in Los Angeles County</t>
  </si>
  <si>
    <t>http://celosangeles.ucanr.edu/</t>
  </si>
  <si>
    <t>UC Cooperative Extension in San Bernardino County</t>
  </si>
  <si>
    <t>http://cesanbernardino.ucanr.edu/</t>
  </si>
  <si>
    <t>UC Cooperative Extension Orange County</t>
  </si>
  <si>
    <t>http://ceorange.ucanr.edu/</t>
  </si>
  <si>
    <t>UC Cooperative Extension San Benito County</t>
  </si>
  <si>
    <t>http://cesanbenito.ucanr.edu/</t>
  </si>
  <si>
    <t>UC Cooperative Extension Ventura County</t>
  </si>
  <si>
    <t>http://ceventura.ucanr.edu/</t>
  </si>
  <si>
    <t>UC Santa Cruz Center for Agroecology</t>
  </si>
  <si>
    <t>Center for Agroecology and Sustainable Food Systems, CASFS</t>
  </si>
  <si>
    <t>University of California Santa Cruz</t>
  </si>
  <si>
    <t>Aquaculture, Soils--Quality, Diseases and Pests, Pesticides, Agrobiodiversity, Ecosystem Services, Biodiversity, Cropping Systems</t>
  </si>
  <si>
    <t>https://agroecology.ucsc.edu/</t>
  </si>
  <si>
    <t>UCB College of Letters &amp; Science</t>
  </si>
  <si>
    <t>https://ls.berkeley.edu/</t>
  </si>
  <si>
    <t>UCB Department of City and Regional Planning</t>
  </si>
  <si>
    <t>Urbanization, Land Use</t>
  </si>
  <si>
    <t>https://ced.berkeley.edu/academics/city-regional-planning/</t>
  </si>
  <si>
    <t>UCB Department of Environmental Science Policy and Management</t>
  </si>
  <si>
    <t>https://ourenvironment.berkeley.edu/</t>
  </si>
  <si>
    <t>https://ib.berkeley.edu/</t>
  </si>
  <si>
    <t>UCD Center for Watershed Sciences</t>
  </si>
  <si>
    <t>Biodiversity, Wetlands, Oceans &amp; Coasts, Agricultural Productivity, Fisheries, Fishing &amp; Overfishing, Water, Riparian Habitats, Drought, Floods</t>
  </si>
  <si>
    <t>https://watershed.ucdavis.edu/</t>
  </si>
  <si>
    <t>https://caes.ucdavis.edu/</t>
  </si>
  <si>
    <t>UCD Department of Agricultural and Resource Economics</t>
  </si>
  <si>
    <t>https://caes.ucdavis.edu/research/dept/are</t>
  </si>
  <si>
    <t>UCD Department of Civil and Environmental Engineering</t>
  </si>
  <si>
    <t>https://cee.engineering.ucdavis.edu/</t>
  </si>
  <si>
    <t>https://desp.ucdavis.edu/</t>
  </si>
  <si>
    <t>UCD Department of Human Ecology</t>
  </si>
  <si>
    <t>https://humanecology.ucdavis.edu/</t>
  </si>
  <si>
    <t>UCD Department of Land Air and Water Resources</t>
  </si>
  <si>
    <t>LAWR</t>
  </si>
  <si>
    <t>Land &amp; Soil, Water, Air &amp; Climate</t>
  </si>
  <si>
    <t>https://caes.ucdavis.edu/research/dept/lawr</t>
  </si>
  <si>
    <t>UCD Department of Plant Sciences</t>
  </si>
  <si>
    <t>https://www.plantsciences.ucdavis.edu/</t>
  </si>
  <si>
    <t>UCD Department of Wildlife Fish and Conservation Biology</t>
  </si>
  <si>
    <t>WFCB</t>
  </si>
  <si>
    <t>Species Introduction, Species Migration, Biodiversity, Species Threatened with Extinction, Fisheries, Species Diversity</t>
  </si>
  <si>
    <t>https://caes.ucdavis.edu/research/dept/wfc</t>
  </si>
  <si>
    <t>UCD Energy Institute</t>
  </si>
  <si>
    <t>https://caes.ucdavis.edu/research/centers/energy</t>
  </si>
  <si>
    <t>UCD Graduate Program of Environmental Policy and Management</t>
  </si>
  <si>
    <t>EPM</t>
  </si>
  <si>
    <t>https://epm.ucdavis.edu/</t>
  </si>
  <si>
    <t>UCD Tahoe Environmental Research Center</t>
  </si>
  <si>
    <t>Water Quality, Climate Change</t>
  </si>
  <si>
    <t>https://terc.sf.ucdavis.edu/</t>
  </si>
  <si>
    <t>UCD Wildlife Health Center</t>
  </si>
  <si>
    <t>Biodiversity, Ethical Treatment of Animals, Veterinary Services, Diseases</t>
  </si>
  <si>
    <t>https://whc.vetmed.ucdavis.edu/</t>
  </si>
  <si>
    <t>UCLA Institute of the Environment and Sustainability</t>
  </si>
  <si>
    <t>https://www.ioes.ucla.edu/</t>
  </si>
  <si>
    <t>UCM School of Natural Sciences</t>
  </si>
  <si>
    <t>https://naturalsciences.ucmerced.edu/</t>
  </si>
  <si>
    <t>UCR Center for Conservation Biology</t>
  </si>
  <si>
    <t>https://ccb.ucr.edu/</t>
  </si>
  <si>
    <t>UCR College of Natural &amp; Agricultural Sciences</t>
  </si>
  <si>
    <t>https://cnas.ucr.edu/</t>
  </si>
  <si>
    <t>UCSB Department of Ecology Evolution and Marine Biology</t>
  </si>
  <si>
    <t>https://www.eemb.ucsb.edu/</t>
  </si>
  <si>
    <t>https://msi.ucsb.edu/</t>
  </si>
  <si>
    <t>UCSC Department of Ecology and Evolutionary Biology</t>
  </si>
  <si>
    <t>https://www.eeb.ucsc.edu/</t>
  </si>
  <si>
    <t>UCSC Department of Environmental Studies</t>
  </si>
  <si>
    <t>https://envs.ucsc.edu/index.html</t>
  </si>
  <si>
    <t>UCSC Institute of Marine Sciences</t>
  </si>
  <si>
    <t>https://ims.ucsc.edu/</t>
  </si>
  <si>
    <t>Water, Groundwater Recharge and Overdraft</t>
  </si>
  <si>
    <t>https://www.mendocinocounty.org/government/affiliated-agencies/ukiah-valley-basin-gsa</t>
  </si>
  <si>
    <t>Union Public Utilities District</t>
  </si>
  <si>
    <t>UPUD</t>
  </si>
  <si>
    <t>https://www.upudwater.com/</t>
  </si>
  <si>
    <t>United Auburn Indian Community</t>
  </si>
  <si>
    <t>Auburn Rancheria</t>
  </si>
  <si>
    <t>https://www.auburnrancheria.com/</t>
  </si>
  <si>
    <t>United Food and Commercial Workers International Union</t>
  </si>
  <si>
    <t>https://www.ufcw.org/</t>
  </si>
  <si>
    <t>United Water Conservation District</t>
  </si>
  <si>
    <t>UWCD</t>
  </si>
  <si>
    <t>Association of California Water Agencies, Mound Basin Groundwater Sustainability Agency, Fillmore and Piru Basins Groundwater Sustainability Agency</t>
  </si>
  <si>
    <t>https://www.unitedwater.org/</t>
  </si>
  <si>
    <t>University Enterprises Incorporated</t>
  </si>
  <si>
    <t>https://www.enterprises.csus.edu/</t>
  </si>
  <si>
    <t>University of Arizona</t>
  </si>
  <si>
    <t>https://www.arizona.edu/</t>
  </si>
  <si>
    <t>UCANR</t>
  </si>
  <si>
    <t>California Biodiversity Council, California Pollinator Coalition</t>
  </si>
  <si>
    <t>https://ucanr.edu/</t>
  </si>
  <si>
    <t>https://www.berkeley.edu/</t>
  </si>
  <si>
    <t>UCCE</t>
  </si>
  <si>
    <t>Marin Carbon Project, Tahoe Fire &amp; Fuels Team, Tahoe Science Advisory Council</t>
  </si>
  <si>
    <t>UCD</t>
  </si>
  <si>
    <t>Capital Region Climate Readiness Collaborative, Blue Ribbon Committee for the Rehabilitation of Clear Lake, Lower Putah Creek Coordinating Committee, West Coast Regional Carbon Sequestration Partnership, Woodland-Davis Clean Water Agency, Water Resources Association of Yolo County</t>
  </si>
  <si>
    <t>https://www.ucdavis.edu/</t>
  </si>
  <si>
    <t>UCLA</t>
  </si>
  <si>
    <t>https://www.ucla.edu/</t>
  </si>
  <si>
    <t>https://www.ucmerced.edu/</t>
  </si>
  <si>
    <t>University of California Natural Reserve System</t>
  </si>
  <si>
    <t>University of California Office of the President</t>
  </si>
  <si>
    <t>California Biodiversity Network, Santa Cruz Mountains Stewardship Network</t>
  </si>
  <si>
    <t>https://ucnrs.org/</t>
  </si>
  <si>
    <t>UCOP</t>
  </si>
  <si>
    <t>https://www.ucop.edu/</t>
  </si>
  <si>
    <t>https://www.ucr.edu/</t>
  </si>
  <si>
    <t>University of California San Francisco</t>
  </si>
  <si>
    <t>UCSF</t>
  </si>
  <si>
    <t>https://www.ucsf.edu/</t>
  </si>
  <si>
    <t>UCSB</t>
  </si>
  <si>
    <t>https://www.ucsb.edu/</t>
  </si>
  <si>
    <t>UCSC</t>
  </si>
  <si>
    <t>https://www.ucsc.edu/</t>
  </si>
  <si>
    <t>University of Redlands</t>
  </si>
  <si>
    <t>https://www.redlands.edu/</t>
  </si>
  <si>
    <t>University of San Diego</t>
  </si>
  <si>
    <t>https://www.sandiego.edu/</t>
  </si>
  <si>
    <t>University of Southern California</t>
  </si>
  <si>
    <t>https://www.usc.edu/</t>
  </si>
  <si>
    <t>Upper American River Foundation</t>
  </si>
  <si>
    <t>http://upperamerican.org/</t>
  </si>
  <si>
    <t>Upper Merced River Watershed Council</t>
  </si>
  <si>
    <t>Access to Nature, Water Quality</t>
  </si>
  <si>
    <t>http://www.merced-river.org/</t>
  </si>
  <si>
    <t>Upper Mokelumne River Watershed Authority</t>
  </si>
  <si>
    <t>UMRWA</t>
  </si>
  <si>
    <t>Amador, Calaveras, Alpine</t>
  </si>
  <si>
    <t>Amador Water Agency, Calaveras County Water District, Calaveras Public Utility District, East Bay Municipal Utility District, Jackson Valley Irrigation District, Alpine County Water Agency</t>
  </si>
  <si>
    <t>Planning, Management, Habitat Enhancement</t>
  </si>
  <si>
    <t>Water, Wildfire, Biodiversity, Forests</t>
  </si>
  <si>
    <t>http://www.umrwa.org/</t>
  </si>
  <si>
    <t>Upper Russian River Water Agency</t>
  </si>
  <si>
    <t>URRWA</t>
  </si>
  <si>
    <t>http://willowcountywaterdistrict.org/urrwa</t>
  </si>
  <si>
    <t>Upper Salinas-Las Tablas Resource Conservation District</t>
  </si>
  <si>
    <t>Upper Salinas-Las Tablas RCD</t>
  </si>
  <si>
    <t>San Luis Obispo, Monterey</t>
  </si>
  <si>
    <t>https://www.us-ltrcd.org/</t>
  </si>
  <si>
    <t>Upper San Gabriel Valley Municipal Water District</t>
  </si>
  <si>
    <t>Upper District</t>
  </si>
  <si>
    <t>https://upperdistrict.org/</t>
  </si>
  <si>
    <t>Upper San Luis Rey Resource Conservation District</t>
  </si>
  <si>
    <t>Upper San Luis Rey RCD</t>
  </si>
  <si>
    <t>California Association of Resource Conservation Districts, Association of California Water Agencies</t>
  </si>
  <si>
    <t>Upper Santa Ana River Sustainable Resources Alliance</t>
  </si>
  <si>
    <t>http://www.uppersarhcp.com/</t>
  </si>
  <si>
    <t>UVRGA</t>
  </si>
  <si>
    <t>Water Storage, Water, Water Infrastructure, Groundwater Recharge and Overdraft, Water Quantity</t>
  </si>
  <si>
    <t>https://uvrgroundwater.org/</t>
  </si>
  <si>
    <t>Urban Bird Foundation</t>
  </si>
  <si>
    <t>https://urbanbird.org/</t>
  </si>
  <si>
    <t>Urban Land Institute</t>
  </si>
  <si>
    <t>Physical Infrastructure, Land Use, Housing, Urbanization</t>
  </si>
  <si>
    <t>https://uli.org/</t>
  </si>
  <si>
    <t>USACE Los Angeles District</t>
  </si>
  <si>
    <t>https://www.spl.usace.army.mil/</t>
  </si>
  <si>
    <t>USACE Sacramento District</t>
  </si>
  <si>
    <t>https://www.spk.usace.army.mil/</t>
  </si>
  <si>
    <t>USACE San Francisco District</t>
  </si>
  <si>
    <t>https://www.spn.usace.army.mil/</t>
  </si>
  <si>
    <t>USC Sea Grant</t>
  </si>
  <si>
    <t>https://dornsife.usc.edu/uscseagrant/</t>
  </si>
  <si>
    <t>USDA National Agricultural Statistics Service</t>
  </si>
  <si>
    <t>NASS</t>
  </si>
  <si>
    <t>https://www.nass.usda.gov/</t>
  </si>
  <si>
    <t>USDA National Institute of Food and Agriculture</t>
  </si>
  <si>
    <t>National Institute of Food and Agriculture, NIFA</t>
  </si>
  <si>
    <t>Nutritional Value, Habitats, Climate Change, Grasslands, Invasive Species, Diseases and Pests, Technology Innovation, Safety, Organic Fertilizers, Land &amp; Soil, Public Health, Agricultural Productivity, Forests, Food Safety, Grazing, Water, Working Conditions, Overnutrition, Food Production, Air &amp; Climate, Technology, Food Security, Markets, Technology Transfer, Animal Production, Educational Resources</t>
  </si>
  <si>
    <t>USDA Rural Development</t>
  </si>
  <si>
    <t>Rural Development</t>
  </si>
  <si>
    <t>Housing, Access to Information and Communication, Access to Technology, Access to Finance, Physical Infrastructure</t>
  </si>
  <si>
    <t>https://www.rd.usda.gov/</t>
  </si>
  <si>
    <t>https://www.fs.usda.gov/r5</t>
  </si>
  <si>
    <t>USFWS Pacific Southwest Region</t>
  </si>
  <si>
    <t>https://www.fws.gov/cno/</t>
  </si>
  <si>
    <t>USGS Biological Resources Division</t>
  </si>
  <si>
    <t>http://biology.usgs.gov/</t>
  </si>
  <si>
    <t>USGS California Water Science Center</t>
  </si>
  <si>
    <t>CAWSC</t>
  </si>
  <si>
    <t>https://www.usgs.gov/centers/ca-water</t>
  </si>
  <si>
    <t>USGS Western Geographic Science Center</t>
  </si>
  <si>
    <t>WGSC</t>
  </si>
  <si>
    <t>Climate Change, Landscape Changes, Land Use, Technological Expertise, Biodiversity, Natural Disasters</t>
  </si>
  <si>
    <t>https://www.usgs.gov/centers/wgsc</t>
  </si>
  <si>
    <t>UWPA</t>
  </si>
  <si>
    <t>Water Quality, Water Use Efficiency, Water, Water Infrastructure, Water Quantity, Water Use, Energy, Energy Infrastructure, Wastewater</t>
  </si>
  <si>
    <t>https://www.uticawater.com/</t>
  </si>
  <si>
    <t>Utu Utu Gwaitu Paiute Tribe</t>
  </si>
  <si>
    <t>Benton Paiute Reservation</t>
  </si>
  <si>
    <t>http://www.bentonpaiutereservation.org/</t>
  </si>
  <si>
    <t>Vallecitos Water District</t>
  </si>
  <si>
    <t>VWD</t>
  </si>
  <si>
    <t>https://www.vwd.org/</t>
  </si>
  <si>
    <t>Vallejo Watershed Alliance</t>
  </si>
  <si>
    <t>https://vallejowatershedalliance.org/</t>
  </si>
  <si>
    <t>Valley Center Municipal Water District</t>
  </si>
  <si>
    <t>VCMWD</t>
  </si>
  <si>
    <t>http://www.vcmwd.org/</t>
  </si>
  <si>
    <t>Valley Clean Energy</t>
  </si>
  <si>
    <t>VCE</t>
  </si>
  <si>
    <t>Energy Production, Energy Infrastructure, Renewable Energy, Energy</t>
  </si>
  <si>
    <t>https://valleycleanenergy.org/</t>
  </si>
  <si>
    <t>Valley County Water District</t>
  </si>
  <si>
    <t>VCWD</t>
  </si>
  <si>
    <t>https://www.vcwd.org/</t>
  </si>
  <si>
    <t>Valley Fig Growers</t>
  </si>
  <si>
    <t>https://valleyfig.com/</t>
  </si>
  <si>
    <t>Valley of the Moon Water District</t>
  </si>
  <si>
    <t>VOMWD</t>
  </si>
  <si>
    <t>Sonoma Valley Groundwater Sustainability Agency, Association of California Water Agencies</t>
  </si>
  <si>
    <t>https://www.vomwd.org/</t>
  </si>
  <si>
    <t>Valley Vision</t>
  </si>
  <si>
    <t>Planning, Coordinating, Research</t>
  </si>
  <si>
    <t>Labor Supply, Technology, Economic Participation, Poverty, Land Use, Disasters - Human and Social Impact, Food Security, Community Participation, Labor, Air &amp; Climate, Agricultural Value Added, Social Participation, Disasters - Economic Impact, Air Quality, Agricultural Employment, Access to Information and Communication</t>
  </si>
  <si>
    <t>https://www.valleyvision.org/</t>
  </si>
  <si>
    <t>Vandenberg Village Community Services District</t>
  </si>
  <si>
    <t>VVCSD</t>
  </si>
  <si>
    <t>http://www.vvcsd.org/index.html</t>
  </si>
  <si>
    <t>Ventana Wilderness Alliance</t>
  </si>
  <si>
    <t>VWA</t>
  </si>
  <si>
    <t>Research, Advocacy, Education, Habitat Enhancement</t>
  </si>
  <si>
    <t>Biodiversity, Cultural Protection and Conservation, Protected Areas--Management, Landscape Protection, Access to Nature</t>
  </si>
  <si>
    <t>www.ventanawild.org</t>
  </si>
  <si>
    <t>Ventura Audubon Society</t>
  </si>
  <si>
    <t>Advocacy, Habitat Enhancement, Education</t>
  </si>
  <si>
    <t>https://www.venturaaudubon.org/</t>
  </si>
  <si>
    <t>California least tern, western snowy plover</t>
  </si>
  <si>
    <t>Ventura County</t>
  </si>
  <si>
    <t>Southern California Association of Governments, Cuyama Basin Groundwater Sustainability Agency, Carpinteria Groundwater Sustainability Agency, Mound Basin Groundwater Sustainability Agency, Fillmore and Piru Basins Groundwater Sustainability Agency, Upper Ventura River Groundwater Agency</t>
  </si>
  <si>
    <t>https://www.ventura.org/</t>
  </si>
  <si>
    <t>Ventura County Air Pollution Control District</t>
  </si>
  <si>
    <t>Regulating, Planning</t>
  </si>
  <si>
    <t>http://www.vcapcd.org/</t>
  </si>
  <si>
    <t>Ventura County Public Works Agency</t>
  </si>
  <si>
    <t>VCPWA</t>
  </si>
  <si>
    <t>Wastewater, Transport Infrastructure, Water Infrastructure, Floods</t>
  </si>
  <si>
    <t>https://www.vcpublicworks.org/</t>
  </si>
  <si>
    <t>Ventura County Regional Energy Alliance</t>
  </si>
  <si>
    <t>Climate Change, Energy</t>
  </si>
  <si>
    <t>https://www.vcenergy.org/</t>
  </si>
  <si>
    <t>Ventura County Resource Conservation District</t>
  </si>
  <si>
    <t>Ventura County RCD</t>
  </si>
  <si>
    <t>California Association of Resource Conservation Districts, Watersheds Coalition of Ventura County</t>
  </si>
  <si>
    <t>Land &amp; Soil, Pollination, Soils--Quality, Runoff, Irrigation, Wildfire, Invasive Species</t>
  </si>
  <si>
    <t>https://www.vcrcd.org/</t>
  </si>
  <si>
    <t>Ventura County Resource Management Agency</t>
  </si>
  <si>
    <t>VCRMA</t>
  </si>
  <si>
    <t>Disasters - Health Impact, Floods, Disasters, Wildfire, Natural Disasters, Land Use, Water Quality, Public Health, Wastes &amp; Pollution</t>
  </si>
  <si>
    <t>https://vcrma.org/</t>
  </si>
  <si>
    <t>Ventura County Transportation Commission</t>
  </si>
  <si>
    <t>https://www.goventura.org/</t>
  </si>
  <si>
    <t>Ventura County Watershed Protection District</t>
  </si>
  <si>
    <t>Southern California Coastal Water Research Project, Watersheds Coalition of Ventura County</t>
  </si>
  <si>
    <t>https://www.vcpublicworks.org/wp/</t>
  </si>
  <si>
    <t>Ventura Land Trust</t>
  </si>
  <si>
    <t>Ventura Hillsides Conservancy</t>
  </si>
  <si>
    <t>https://www.venturalandtrust.org/</t>
  </si>
  <si>
    <t>Ventura River Water District</t>
  </si>
  <si>
    <t>Association of California Water Agencies, Upper Ventura River Groundwater Agency</t>
  </si>
  <si>
    <t>http://venturariverwd.com/</t>
  </si>
  <si>
    <t>Ventura Sierra Club</t>
  </si>
  <si>
    <t>Ecosystem Health, Groundwater Recharge and Overdraft, Biodiversity, Riparian Habitats, Ecosystem Management</t>
  </si>
  <si>
    <t>https://www.sierraclub.org/los-padres/ventura</t>
  </si>
  <si>
    <t>Verbenia Groundwater Sustainability Agency</t>
  </si>
  <si>
    <t>Viejas Band of Kumeyaay Indians</t>
  </si>
  <si>
    <t>http://viejasbandofkumeyaay.org/</t>
  </si>
  <si>
    <t>https://www.vinagsa.org/</t>
  </si>
  <si>
    <t>Vista Irrigation District</t>
  </si>
  <si>
    <t>VID</t>
  </si>
  <si>
    <t>https://www.vidwater.org/</t>
  </si>
  <si>
    <t>WALK Sacramento</t>
  </si>
  <si>
    <t>https://www.walksacramento.org/</t>
  </si>
  <si>
    <t>Walker Basin Conservancy</t>
  </si>
  <si>
    <t>Water Use, Water, Biodiversity</t>
  </si>
  <si>
    <t>https://www.walkerbasin.org/</t>
  </si>
  <si>
    <t>Walnut Valley Water District</t>
  </si>
  <si>
    <t>WVWD</t>
  </si>
  <si>
    <t>https://www.wvwd.com/</t>
  </si>
  <si>
    <t>Warne Family Charitable Foundation</t>
  </si>
  <si>
    <t>https://warnefoundation.org/</t>
  </si>
  <si>
    <t>Washington County Water District</t>
  </si>
  <si>
    <t>https://washingtonwater.specialdistrict.org/</t>
  </si>
  <si>
    <t>Washoe Tribe of Nevada and California</t>
  </si>
  <si>
    <t>El Dorado, Placer, Alpine</t>
  </si>
  <si>
    <t>https://washoetribe.us/</t>
  </si>
  <si>
    <t>Water Forum</t>
  </si>
  <si>
    <t>Placer, Sacramento, El Dorado</t>
  </si>
  <si>
    <t>Water Foundation</t>
  </si>
  <si>
    <t>waterfdn.org</t>
  </si>
  <si>
    <t>Water Replenishment District of Southern California</t>
  </si>
  <si>
    <t>WRD</t>
  </si>
  <si>
    <t>Association of California Water Agencies, Southern California Water Coalition, Greater Los Angeles County Region Integrated Regional Water Management Group</t>
  </si>
  <si>
    <t>https://www.wrd.org/</t>
  </si>
  <si>
    <t>Water Resources Association of Yolo County</t>
  </si>
  <si>
    <t>WRA</t>
  </si>
  <si>
    <t>http://www.yolowra.org/</t>
  </si>
  <si>
    <t>Watershed Conservation Authority</t>
  </si>
  <si>
    <t>Water, Access to Nature</t>
  </si>
  <si>
    <t>https://www.wca.ca.gov/</t>
  </si>
  <si>
    <t>Watershed Research and Training Center</t>
  </si>
  <si>
    <t>Watershed Center</t>
  </si>
  <si>
    <t>Forests, Wildfire, Energy Production, Energy</t>
  </si>
  <si>
    <t>https://www.thewatershedcenter.com/</t>
  </si>
  <si>
    <t>WCVC</t>
  </si>
  <si>
    <t>Biodiversity, Climate Change Adaptation, Climate Change, Floods, Water Use Efficiency, Water, Access to Nature, Water Quality</t>
  </si>
  <si>
    <t>http://wcvc.ventura.org/</t>
  </si>
  <si>
    <t>Weaverville Community Services District</t>
  </si>
  <si>
    <t>https://www.weavervillecsd.com/</t>
  </si>
  <si>
    <t>West Basin Municipal Water District</t>
  </si>
  <si>
    <t>Association of California Water Agencies, Greater Los Angeles County Region Integrated Regional Water Management Group, Southern California Water Coalition</t>
  </si>
  <si>
    <t>https://www.westbasin.org/</t>
  </si>
  <si>
    <t>WESTCARB</t>
  </si>
  <si>
    <t>Climate Change, Carbon Sequestration</t>
  </si>
  <si>
    <t>http://www.westcarb.org/</t>
  </si>
  <si>
    <t>West Kern Water District</t>
  </si>
  <si>
    <t>WKWD</t>
  </si>
  <si>
    <t>https://www.wkwd.org/</t>
  </si>
  <si>
    <t>West Placer Groundwater Sustainability Agency</t>
  </si>
  <si>
    <t>WPGSA</t>
  </si>
  <si>
    <t>https://westplacergroundwater.com/</t>
  </si>
  <si>
    <t>West Sacramento Area Flood Control Agency</t>
  </si>
  <si>
    <t>WSAFCA</t>
  </si>
  <si>
    <t>Floods, Water Infrastructure</t>
  </si>
  <si>
    <t>https://www.cityofwestsacramento.org/government/departments/city-manager-s-office/flood-protection/west-sacramento-area-flood-control-agency</t>
  </si>
  <si>
    <t>West Stanislaus Irrigation District</t>
  </si>
  <si>
    <t>WSID</t>
  </si>
  <si>
    <t>https://weststanislausid.org/</t>
  </si>
  <si>
    <t>West Stanislaus Resource Conservation District</t>
  </si>
  <si>
    <t>West Stanislaus RCD</t>
  </si>
  <si>
    <t>Pesticides, Erosion, Inorganic Fertilizers, Water Quality, Land &amp; Soil</t>
  </si>
  <si>
    <t>https://sites.google.com/site/weststanrcd/</t>
  </si>
  <si>
    <t>West Valley Water District</t>
  </si>
  <si>
    <t>https://wvwd.org/</t>
  </si>
  <si>
    <t>Westborough Water District</t>
  </si>
  <si>
    <t>WWD</t>
  </si>
  <si>
    <t>https://www.westboroughwater.org/</t>
  </si>
  <si>
    <t>Western Alliance for Nature Conservancy</t>
  </si>
  <si>
    <t>WAN Conservancy, Western Alliance for Nature</t>
  </si>
  <si>
    <t>San Diego, Orange, Los Angeles, Santa Barbara, Ventura</t>
  </si>
  <si>
    <t>Habitat Enhancement, Management, Acquisition</t>
  </si>
  <si>
    <t>Species Threatened with Extinction, Landscape Protection, Biodiversity</t>
  </si>
  <si>
    <t>https://www.wanconservancy.org/index.php</t>
  </si>
  <si>
    <t>western snowy plover, California least tern, mountain lion</t>
  </si>
  <si>
    <t>Western Area Power Administration</t>
  </si>
  <si>
    <t>WAPA</t>
  </si>
  <si>
    <t>Energy Security, Physical Infrastructure, Energy Productivity, Energy Efficiency, Energy Policies, Energy, Energy Demand, Energy Conservation, Energy Production, Energy Infrastructure</t>
  </si>
  <si>
    <t>https://www.wapa.gov/Pages/Western.aspx</t>
  </si>
  <si>
    <t>Western Association of Fish and Wildlife Agencies</t>
  </si>
  <si>
    <t>https://www.wafwa.org/</t>
  </si>
  <si>
    <t>Western Canal Water District</t>
  </si>
  <si>
    <t>https://westerncanal.com/</t>
  </si>
  <si>
    <t>Western Center for Agricultural Health and Safety</t>
  </si>
  <si>
    <t>Public Health, Working Conditions, Safety</t>
  </si>
  <si>
    <t>https://aghealth.ucdavis.edu/</t>
  </si>
  <si>
    <t>Western Ecological Research Center</t>
  </si>
  <si>
    <t>WERC</t>
  </si>
  <si>
    <t>Species Threatened with Extinction, Wildfire, Drought, Sea Level Rise, Biodiversity, Energy Infrastructure</t>
  </si>
  <si>
    <t>https://www.usgs.gov/centers/werc</t>
  </si>
  <si>
    <t>Western Governors Association</t>
  </si>
  <si>
    <t>WGA</t>
  </si>
  <si>
    <t>https://westgov.org/</t>
  </si>
  <si>
    <t>WKRP</t>
  </si>
  <si>
    <t>Indigenous Technology and Knowledge, Biodiversity, Riparian Habitats, Forests, Wildfire, Water Quality, Fisheries, Forest Management Practices, Cultural Protection and Conservation</t>
  </si>
  <si>
    <t>https://www.wkrp.network/</t>
  </si>
  <si>
    <t>WMWD</t>
  </si>
  <si>
    <t>Association of California Water Agencies, Santa Ana Watershed Project Authority, Santa Rosa Regional Resources Authority</t>
  </si>
  <si>
    <t>https://www.wmwd.com/</t>
  </si>
  <si>
    <t>Western Rivers Conservancy</t>
  </si>
  <si>
    <t>Landscape Protection, Biodiversity, Fisheries, Water, Access to Nature</t>
  </si>
  <si>
    <t>http://www.westernrivers.org/</t>
  </si>
  <si>
    <t>Western Riverside County Regional Conservation Authority</t>
  </si>
  <si>
    <t>Protected Areas--Management, Species Threatened with Extinction, Species Diversity, Protection of Threatened &amp; Rare Ecosystems, Biodiversity, Landscape Protection</t>
  </si>
  <si>
    <t>https://www.wrc-rca.org/</t>
  </si>
  <si>
    <t>Western Shasta Resource Conservation District</t>
  </si>
  <si>
    <t>Western Shasta RCD</t>
  </si>
  <si>
    <t>Landscape Protection, Land &amp; Soil, Fisheries, Forest Management Practices, Riparian Habitats, Erosion, Invasive Species, Wildfire, Wetlands</t>
  </si>
  <si>
    <t>http://www.westernshastarcd.org/</t>
  </si>
  <si>
    <t>Western Sustainable Agriculture Research and Education</t>
  </si>
  <si>
    <t>https://western.sare.org/</t>
  </si>
  <si>
    <t>Western Watersheds Project</t>
  </si>
  <si>
    <t>Protected Areas, Protection of Threatened &amp; Rare Ecosystems, Grazing, Protected Areas--Management, Energy Infrastructure, Livestock Management, Biodiversity, Renewable Energy</t>
  </si>
  <si>
    <t>https://www.westernwatersheds.org/</t>
  </si>
  <si>
    <t>Westervelt Ecological Services</t>
  </si>
  <si>
    <t>Biodiversity, Species Threatened with Extinction, Protected Areas</t>
  </si>
  <si>
    <t>https://wesmitigation.com/</t>
  </si>
  <si>
    <t>Westlands Water District</t>
  </si>
  <si>
    <t>Tulare Basin Wildlife Partners, San Luis &amp; Delta-Mendota Water Authority, Association of California Water Agencies, Power and Water Resources Pooling Authority</t>
  </si>
  <si>
    <t>Kings, Fresno</t>
  </si>
  <si>
    <t>Water Infrastructure, Water Storage, Irrigation, Water</t>
  </si>
  <si>
    <t>https://wwd.ca.gov/</t>
  </si>
  <si>
    <t>Westside Resource Conservation District</t>
  </si>
  <si>
    <t>Westside RCD</t>
  </si>
  <si>
    <t>Westside Water Authority</t>
  </si>
  <si>
    <t>WWA</t>
  </si>
  <si>
    <t>https://www.westsidewa.org/</t>
  </si>
  <si>
    <t>Westside Water District</t>
  </si>
  <si>
    <t>Wheeler Crest Community Services District</t>
  </si>
  <si>
    <t>WCCSD</t>
  </si>
  <si>
    <t>http://www.wheelercrestcsd.org/index.html</t>
  </si>
  <si>
    <t>Wheeler Ridge-Maricopa Water Storage District</t>
  </si>
  <si>
    <t>WRMWSD</t>
  </si>
  <si>
    <t>Association of California Water Agencies, Kern Water Bank Authority, Kern Groundwater Authority, White Wolf Groundwater Sustainability Agency</t>
  </si>
  <si>
    <t>https://wrmwsd.com/</t>
  </si>
  <si>
    <t>White Wolf Groundwater Sustainability Agency</t>
  </si>
  <si>
    <t>White Wolf GSA</t>
  </si>
  <si>
    <t>http://whitewolfgsa.org/</t>
  </si>
  <si>
    <t>Wild Farm Alliance</t>
  </si>
  <si>
    <t>Agricultural Sector, Biodiversity, Inputs</t>
  </si>
  <si>
    <t>https://www.wildfarmalliance.org/</t>
  </si>
  <si>
    <t>Wilderness Land Trust</t>
  </si>
  <si>
    <t>https://wildernesslandtrust.org/</t>
  </si>
  <si>
    <t>Wildlands Inc</t>
  </si>
  <si>
    <t>Biodiversity, Ecosystem Management, Wetlands, Species Threatened with Extinction</t>
  </si>
  <si>
    <t>https://www.wildlandsinc.com/</t>
  </si>
  <si>
    <t>FEW</t>
  </si>
  <si>
    <t>Wildlands Network</t>
  </si>
  <si>
    <t>https://wildlandsnetwork.org/</t>
  </si>
  <si>
    <t>Wildlife Conservation Commission</t>
  </si>
  <si>
    <t>https://www.countyofnapa.org/1454/Wildlife-Conservation-Commission</t>
  </si>
  <si>
    <t>Wildlife Corridor Conservation Authority</t>
  </si>
  <si>
    <t>Land Fragmentation, Landscape Protection, Biodiversity, Protected Areas--Management</t>
  </si>
  <si>
    <t>https://smmc.ca.gov/our-partners/wildlife-corridor-conservation-authority/</t>
  </si>
  <si>
    <t>Wildlife Habitat Conservation Coalition</t>
  </si>
  <si>
    <t>https://sandiegoeco.org/wildlife-habitat-conservation-coalition/</t>
  </si>
  <si>
    <t>Wildlife Heritage Foundation</t>
  </si>
  <si>
    <t>Acquisition, Habitat Enhancement, Funding</t>
  </si>
  <si>
    <t>https://www.wildlifeheritage.org/</t>
  </si>
  <si>
    <t>Willow County Water District</t>
  </si>
  <si>
    <t>Upper Russian River Water Agency, Association of California Water Agencies</t>
  </si>
  <si>
    <t>http://willowcountywaterdistrict.org/</t>
  </si>
  <si>
    <t>Wilton Rancheria</t>
  </si>
  <si>
    <t>https://wiltonrancheria-nsn.gov/</t>
  </si>
  <si>
    <t>Wiyot Tribe</t>
  </si>
  <si>
    <t>https://www.wiyot.us/</t>
  </si>
  <si>
    <t>Wolf Creek Community Alliance</t>
  </si>
  <si>
    <t>Wolf Creek</t>
  </si>
  <si>
    <t>https://www.wolfcreekalliance.org/</t>
  </si>
  <si>
    <t>Woodbridge Irrigation District</t>
  </si>
  <si>
    <t>WID</t>
  </si>
  <si>
    <t>https://sites.google.com/site/woodbridgeirrigationdistrict/</t>
  </si>
  <si>
    <t>Woodland-Davis Clean Water Agency</t>
  </si>
  <si>
    <t>WDCWA</t>
  </si>
  <si>
    <t>https://www.wdcwa.com/</t>
  </si>
  <si>
    <t>World Food Center</t>
  </si>
  <si>
    <t>WFC</t>
  </si>
  <si>
    <t>https://worldfoodcenter.ucdavis.edu/</t>
  </si>
  <si>
    <t>https://www.wyandottecreekgsa.com/</t>
  </si>
  <si>
    <t>Wynola Water District</t>
  </si>
  <si>
    <t>https://wynolawaterdistrict.com/</t>
  </si>
  <si>
    <t>Xerces Society for Invertebrate Conservation</t>
  </si>
  <si>
    <t>Xerces Society</t>
  </si>
  <si>
    <t>https://xerces.org/</t>
  </si>
  <si>
    <t>YES Nature to Neighborhoods</t>
  </si>
  <si>
    <t>https://www.yesfamilies.org/</t>
  </si>
  <si>
    <t>Yocha Dehe Wintun Nation</t>
  </si>
  <si>
    <t>https://www.yochadehe.org/</t>
  </si>
  <si>
    <t>Yolo Basin Foundation</t>
  </si>
  <si>
    <t>Access to Nature, Wetlands, Protected Areas--Management, Biodiversity, Informal Education</t>
  </si>
  <si>
    <t>http://yolobasin.org/</t>
  </si>
  <si>
    <t>Wetlands, Water, Biodiversity</t>
  </si>
  <si>
    <t>http://yolobasin.org/yolo-bypass-working-group/</t>
  </si>
  <si>
    <t>Yolo County</t>
  </si>
  <si>
    <t>Capital Region Climate Readiness Collaborative, Sacramento Area Council of Governments, Yolo Bypass Working Group, Lower Putah Creek Coordinating Committee, FloodProtect, Yolo Habitat Conservancy, Woodland-Davis Clean Water Agency, Yolo Subbasin Groundwater Agency, Water Resources Association of Yolo County, Valley Clean Energy</t>
  </si>
  <si>
    <t>https://www.yolocounty.org/</t>
  </si>
  <si>
    <t>Yolo County Flood Control and Water Conservation District</t>
  </si>
  <si>
    <t>YCFCWCD</t>
  </si>
  <si>
    <t>Association of California Water Agencies, Yolo Subbasin Groundwater Agency, Water Resources Association of Yolo County</t>
  </si>
  <si>
    <t>http://www.ycfcwcd.org/</t>
  </si>
  <si>
    <t>Yolo County Housing Authority</t>
  </si>
  <si>
    <t>YCHA</t>
  </si>
  <si>
    <t>http://www.ych.ca.gov/</t>
  </si>
  <si>
    <t>Yolo County Resource Conservation District</t>
  </si>
  <si>
    <t>Yolo RCD</t>
  </si>
  <si>
    <t>California Association of Resource Conservation Districts, Yolo Bypass Working Group</t>
  </si>
  <si>
    <t>Biodiversity, Land &amp; Soil, Water</t>
  </si>
  <si>
    <t>http://www.yolorcd.org/</t>
  </si>
  <si>
    <t>Yolo Habitat Conservancy</t>
  </si>
  <si>
    <t>Acquisition, Management, Habitat Enhancement, Planning</t>
  </si>
  <si>
    <t>Protection of Threatened &amp; Rare Ecosystems, Protected Areas, Protected Areas--Management, Biodiversity, Species Threatened with Extinction, Landscape Protection</t>
  </si>
  <si>
    <t>https://www.yolohabitatconservancy.org/</t>
  </si>
  <si>
    <t>Yolo Land Trust</t>
  </si>
  <si>
    <t>http://theyololandtrust.org/</t>
  </si>
  <si>
    <t>YSGA</t>
  </si>
  <si>
    <t>https://www.yologroundwater.org/</t>
  </si>
  <si>
    <t>Yolo-Solano Air Quality Management District</t>
  </si>
  <si>
    <t>https://www.ysaqmd.org/</t>
  </si>
  <si>
    <t>Yorba Linda Water District</t>
  </si>
  <si>
    <t>YLWD</t>
  </si>
  <si>
    <t>https://www.ylwd.com/</t>
  </si>
  <si>
    <t>Youth Outside</t>
  </si>
  <si>
    <t>https://youthoutside.org/</t>
  </si>
  <si>
    <t>Yuba County</t>
  </si>
  <si>
    <t>Sacramento Area Council of Governments, Mountain Counties Water Resources Association</t>
  </si>
  <si>
    <t>https://www.yuba.org/</t>
  </si>
  <si>
    <t>Yuba County Resource Conservation District</t>
  </si>
  <si>
    <t>Yuba County RCD</t>
  </si>
  <si>
    <t>Yuba County Water Agency</t>
  </si>
  <si>
    <t>YCWA</t>
  </si>
  <si>
    <t>Capital Region Climate Readiness Collaborative, Yuba Salmon Partnership Initiative, Lower Yuba River Management Team, Lower Yuba River Fisheries Technical Working Group, Association of California Water Agencies, Northern California Water Association, Mountain Counties Water Resources Association</t>
  </si>
  <si>
    <t>https://www.yubawater.org/</t>
  </si>
  <si>
    <t>Yuba Salmon Partnership Initiative</t>
  </si>
  <si>
    <t>https://www.yubawater.org/158/Yuba-Salmon-Partnership</t>
  </si>
  <si>
    <t>Yuba Watershed Institute</t>
  </si>
  <si>
    <t>YWI</t>
  </si>
  <si>
    <t>Biodiversity, Forest Ecology, Forest Products, Forest Management Practices, Forests</t>
  </si>
  <si>
    <t>https://yubawatershedinstitute.org/</t>
  </si>
  <si>
    <t>Yucaipa Valley Water District</t>
  </si>
  <si>
    <t>YVWD</t>
  </si>
  <si>
    <t>https://www.yvwd.us/</t>
  </si>
  <si>
    <t>Yuima Municipal Water District</t>
  </si>
  <si>
    <t>https://www.yuimamwd.com/newdev/</t>
  </si>
  <si>
    <t>Yurok Tribe</t>
  </si>
  <si>
    <t>Yurok Indian Reservation</t>
  </si>
  <si>
    <t>https://www.yuroktribe.org/</t>
  </si>
  <si>
    <t>Zone 7 Water Agency</t>
  </si>
  <si>
    <t>Association of California Water Agencies, Tri-Valley Water, Bay Area Regional Reliability, Delta Conveyance Design and Construction Authority, Los Vaqueros Reservoir JPA</t>
  </si>
  <si>
    <t>https://www.zone7water.com/</t>
  </si>
  <si>
    <t>California Tomato Growers Association</t>
  </si>
  <si>
    <t>CTGA</t>
  </si>
  <si>
    <t>Solano, Monterey, Glenn, Kings, Tulare, Sacramento, Merced, Yolo, Kern, Contra Costa, Butte, San Joaquin, Santa Clara, Colusa, Fresno, Placer, Stanislaus, Yuba, San Benito, Sutter, Madera</t>
  </si>
  <si>
    <t>Great Valley, Central California Coast</t>
  </si>
  <si>
    <t>Markets, Agricultural Imports, Agricultural Production Costs, Agricultural Exports, Agricultural Prices, Agricultural Productivity</t>
  </si>
  <si>
    <t>https://www.ctga.org/</t>
  </si>
  <si>
    <t>Sustainable Conservation</t>
  </si>
  <si>
    <t>Water, Groundwater Recharge and Overdraft, Water Quality, Water Use, Water Availability</t>
  </si>
  <si>
    <t>https://suscon.org/</t>
  </si>
  <si>
    <t>Terranova Ranch Inc.</t>
  </si>
  <si>
    <t>Energy Production, Water Use Efficiency, Energy Conservation, Water, Agricultural Productivity, Energy, Wastes &amp; Pollution, Agricultural Sector, Irrigation, Groundwater Recharge and Overdraft</t>
  </si>
  <si>
    <t>https://www.terranovaranch.com/</t>
  </si>
  <si>
    <t>Bransford Farms</t>
  </si>
  <si>
    <t>Agricultural Productivity, Agricultural Sector, Ecosystem Services</t>
  </si>
  <si>
    <t>https://www.bransfordfarms.com/</t>
  </si>
  <si>
    <t>RIC, DOR</t>
  </si>
  <si>
    <t>rice, almonds, prunes</t>
  </si>
  <si>
    <t>Wild Willow Farm and Education Center</t>
  </si>
  <si>
    <t>Tijuana River</t>
  </si>
  <si>
    <t>Education, Agricultural Production</t>
  </si>
  <si>
    <t>Informal Education, Agricultural Productivity, Soils--Quality, Ecosystem Services</t>
  </si>
  <si>
    <t>https://www.wildwillowfarm.org/</t>
  </si>
  <si>
    <t>Iron Horse Vineyards</t>
  </si>
  <si>
    <t>Agricultural Productivity</t>
  </si>
  <si>
    <t>https://www.ironhorsevineyards.com/</t>
  </si>
  <si>
    <t>Cal Poly College of Agriculture Food and Environmental Sciences</t>
  </si>
  <si>
    <t>CAFES</t>
  </si>
  <si>
    <t>https://cafes.calpoly.edu/</t>
  </si>
  <si>
    <t>Grower-Shipper Association of Central California</t>
  </si>
  <si>
    <t>GSA</t>
  </si>
  <si>
    <t>Coordinating, Agricultural Production</t>
  </si>
  <si>
    <t>Land Use, Agricultural Imports, Laws and Regulations, Agricultural Sector, Market Access, Agricultural Exports, Water Quantity, Water, Safety, Diseases and Pests, Labor, Working Conditions, Food Safety</t>
  </si>
  <si>
    <t>https://www.growershipper.com/</t>
  </si>
  <si>
    <t>SFSU College of Science &amp; Engineering</t>
  </si>
  <si>
    <t>COSE</t>
  </si>
  <si>
    <t>https://cose.sfsu.edu/</t>
  </si>
  <si>
    <t>UCM Department of Life and Environmental Sciences</t>
  </si>
  <si>
    <t>LES</t>
  </si>
  <si>
    <t>https://les.ucmerced.edu/</t>
  </si>
  <si>
    <t>Air Force Civil Engineer Center</t>
  </si>
  <si>
    <t>AFCEC</t>
  </si>
  <si>
    <t>https://www.afcec.af.mil/</t>
  </si>
  <si>
    <t>Wildland Fire Mitigation and Management Commission</t>
  </si>
  <si>
    <t>Wildland Fire Leadership Council</t>
  </si>
  <si>
    <t>WFLC</t>
  </si>
  <si>
    <t>https://www.forestsandrangelands.gov/leadership/</t>
  </si>
  <si>
    <t>Housing, Greenhouse Gas Emissions, Climate Change</t>
  </si>
  <si>
    <t>https://www.housingclimatealliance.org/</t>
  </si>
  <si>
    <t>LandWatch</t>
  </si>
  <si>
    <t>Climate Change, Oceans &amp; Coasts, Transport Infrastructure, Housing, Water, Land Use, Urbanization, Travel/transit/commuting</t>
  </si>
  <si>
    <t>http://www.landwatch.org/index.html</t>
  </si>
  <si>
    <t>Petaluma Bounty</t>
  </si>
  <si>
    <t>https://www.petalumabounty.org/</t>
  </si>
  <si>
    <t>San Diego Foundation</t>
  </si>
  <si>
    <t>Educational Resources, Natural Disasters, Climate Change, Equality, Cultural Protection and Conservation, Technology Transfer, Access to Nature</t>
  </si>
  <si>
    <t>https://www.sdfoundation.org/</t>
  </si>
  <si>
    <t>Caltrans Division of Rail and Mass Transportation</t>
  </si>
  <si>
    <t>DRMT</t>
  </si>
  <si>
    <t>Funding, Management</t>
  </si>
  <si>
    <t>https://dot.ca.gov/programs/rail-and-mass-transportation</t>
  </si>
  <si>
    <t>Program</t>
  </si>
  <si>
    <t>Lead Individual</t>
  </si>
  <si>
    <t>Use Case (Meat)</t>
  </si>
  <si>
    <t>Use Case (JPA)</t>
  </si>
  <si>
    <t>Use Case (EPA)</t>
  </si>
  <si>
    <t>Use Case (SCAG)</t>
  </si>
  <si>
    <t>Access for All</t>
  </si>
  <si>
    <t>https://resources.ca.gov/Initiatives/Access-for-All</t>
  </si>
  <si>
    <t>Acres for America</t>
  </si>
  <si>
    <t>https://www.nfwf.org/programs/acres-america</t>
  </si>
  <si>
    <t>Affordable Housing and Sustainable Communities Program</t>
  </si>
  <si>
    <t>Ryan Silber</t>
  </si>
  <si>
    <t>http://sgc.ca.gov/programs/ahsc/</t>
  </si>
  <si>
    <t>Agricultural Conservation Easement Program</t>
  </si>
  <si>
    <t>https://www.nrcs.usda.gov/wps/portal/nrcs/main/national/programs/easements/acep/</t>
  </si>
  <si>
    <t>Agricultural Land Mitigation Program</t>
  </si>
  <si>
    <t>ALMP</t>
  </si>
  <si>
    <t>Urbanization, Food Production</t>
  </si>
  <si>
    <t>Virginia Jameson</t>
  </si>
  <si>
    <t>Fresno, Madera, Merced, Kern, Kings, Tulare</t>
  </si>
  <si>
    <t>https://www.conservation.ca.gov/dlrp/grant-programs/mitigation/Pages/AgLandMitigationHSR4.aspx</t>
  </si>
  <si>
    <t>Agricultural Water Quality Grant Program</t>
  </si>
  <si>
    <t>California Clean Water, Clean Air, Safe Neighborhood Parks, and Coastal Protection Act of 2002, Water Security, Clean Drinking Water, Coastal and Beach Protection Fund of 2002</t>
  </si>
  <si>
    <t>https://www.waterboards.ca.gov/water_issues/programs/grants_loans/awqgp/index.html</t>
  </si>
  <si>
    <t>Alternative Manure Management Program</t>
  </si>
  <si>
    <t>AMMP</t>
  </si>
  <si>
    <t>Wastes &amp; Pollution, Livestock Management, Climate Change</t>
  </si>
  <si>
    <t>https://www.cdfa.ca.gov/oefi/AMMP/</t>
  </si>
  <si>
    <t>Anadromous Fish Restoration Program</t>
  </si>
  <si>
    <t>AFRP</t>
  </si>
  <si>
    <t>Martin Kjelson</t>
  </si>
  <si>
    <t>Central Valley Project Improvement Act</t>
  </si>
  <si>
    <t>https://www.fws.gov/lodi/anadromous_fish_restoration/afrp_index.htm</t>
  </si>
  <si>
    <t>ARB Emissions Trading Program</t>
  </si>
  <si>
    <t>Cap-and-Trade Program</t>
  </si>
  <si>
    <t>Air &amp; Climate, Carbon Sequestration, Climate Change, Air Pollution, Greenhouse Gas Emissions, Greenhouse Gas Mitigation</t>
  </si>
  <si>
    <t>California Global Warming Solutions Act</t>
  </si>
  <si>
    <t>https://ww2.arb.ca.gov/our-work/programs/cap-and-trade-program</t>
  </si>
  <si>
    <t>Bee+ Scholarship Program</t>
  </si>
  <si>
    <t>Beginning Farmer and Rancher Development Program</t>
  </si>
  <si>
    <t>BFRDP</t>
  </si>
  <si>
    <t>Educational Resources, Access to Information and Communication</t>
  </si>
  <si>
    <t>https://nifa.usda.gov/program/beginning-farmer-and-rancher-development-program-bfrdp</t>
  </si>
  <si>
    <t>Bring Back the Native Fish</t>
  </si>
  <si>
    <t>https://www.nfwf.org/programs/bring-back-natives</t>
  </si>
  <si>
    <t>Brownfields Program</t>
  </si>
  <si>
    <t>Physical Infrastructure, Water Quality, Water, Wastes &amp; Pollution</t>
  </si>
  <si>
    <t>Noemi Emeric-Ford</t>
  </si>
  <si>
    <t>https://www.epa.gov/brownfields/brownfields-and-land-revitalization-california-arizona-nevada-and-hawaii</t>
  </si>
  <si>
    <t>Building Climate Resilience</t>
  </si>
  <si>
    <t>https://resources.ca.gov/Initiatives/Building-Climate-Resilience</t>
  </si>
  <si>
    <t>Bureau of Reclamation Klamath Coho Restoration Program</t>
  </si>
  <si>
    <t>U.S. Bureau of Reclamation, National Oceanic and Atmospheric Administration</t>
  </si>
  <si>
    <t>Fisheries, Riparian Habitats, Water Use, Water Infrastructure, Biodiversity</t>
  </si>
  <si>
    <t>Femke Freiberg</t>
  </si>
  <si>
    <t>Siskiyou, Del Norte, Humboldt</t>
  </si>
  <si>
    <t>Northern California Coast Ranges, Klamath Mountains, Northern California Coast, Southern Cascades</t>
  </si>
  <si>
    <t>https://www.nfwf.org/programs/bureau-reclamation-klamath-coho-habitat-restoration-program</t>
  </si>
  <si>
    <t>California Climate Investments Fire Prevention Grant Program</t>
  </si>
  <si>
    <t>Climate Change, Wildfire, Forests</t>
  </si>
  <si>
    <t>https://www.fire.ca.gov/grants/fire-prevention-grants/</t>
  </si>
  <si>
    <t>California Coastal Resilience Network</t>
  </si>
  <si>
    <t>https://coastalresilience.org/project/california-coastal-resilience-network/</t>
  </si>
  <si>
    <t>California EcoRestore Initiative</t>
  </si>
  <si>
    <t>Wetlands, Fisheries, Riparian Habitats, Biodiversity</t>
  </si>
  <si>
    <t>Charlotte Biggs</t>
  </si>
  <si>
    <t>Yolo, Solano, Sacramento, Contra Costa</t>
  </si>
  <si>
    <t>http://resources.ca.gov/ecorestore/</t>
  </si>
  <si>
    <t>California Farmland Conservancy Program</t>
  </si>
  <si>
    <t>Food Production, Urbanization</t>
  </si>
  <si>
    <t>California Farmland Conservancy Program Act of 1995</t>
  </si>
  <si>
    <t>https://www.conservation.ca.gov/dlrp/grant-programs/cfcp</t>
  </si>
  <si>
    <t>California Forest Improvement Program</t>
  </si>
  <si>
    <t>Forests, Wildfire</t>
  </si>
  <si>
    <t>https://www.fire.ca.gov/grants/california-forest-improvement-program-cfip/</t>
  </si>
  <si>
    <t>California Forest Legacy Program</t>
  </si>
  <si>
    <t>California Forest Legacy Program Act</t>
  </si>
  <si>
    <t>https://www.fire.ca.gov/grants/forest-legacy/</t>
  </si>
  <si>
    <t>California Landowner Incentive Program</t>
  </si>
  <si>
    <t>Biodiversity, Agricultural Sector</t>
  </si>
  <si>
    <t>Brian Olson</t>
  </si>
  <si>
    <t>https://wildlife.ca.gov/Lands/CWHP/Private-Lands-Programs/Landowner-Incentive-Program/Phase-1</t>
  </si>
  <si>
    <t>California Landscape Conservation Cooperative</t>
  </si>
  <si>
    <t>http://climate.calcommons.org/</t>
  </si>
  <si>
    <t>California Plant Conservation and Restoration Management Program</t>
  </si>
  <si>
    <t>Biodiversity, Ecosystem Management</t>
  </si>
  <si>
    <t>https://www.grants.gov/web/grants/view-opportunity.html?oppId=331823</t>
  </si>
  <si>
    <t>California Program</t>
  </si>
  <si>
    <t>https://www.nationalforests.org/who-we-are/regional-offices/california-program</t>
  </si>
  <si>
    <t>California Recreation and Visitor Services Program</t>
  </si>
  <si>
    <t>https://www.grants.gov/web/grants/view-opportunity.html?oppId=331824</t>
  </si>
  <si>
    <t>California Riparian Habitat Conservation Program</t>
  </si>
  <si>
    <t>The Wildlife Conservation Law of 1947</t>
  </si>
  <si>
    <t>https://wcb.ca.gov/Programs/Riparian</t>
  </si>
  <si>
    <t>California River Parkways Program</t>
  </si>
  <si>
    <t>Riparian Habitats, Water, Biodiversity, Access to Nature</t>
  </si>
  <si>
    <t>Water Security, Clean Drinking Water, Coastal and Beach Protection Fund of 2002 (Proposition 50)</t>
  </si>
  <si>
    <t>http://bondaccountability.resources.ca.gov/Program.aspx?ProgramPK=22&amp;Program=California%20River%20Parkways%20Program&amp;PropositionPK=4</t>
  </si>
  <si>
    <t>California Waterfowl Habitat Program</t>
  </si>
  <si>
    <t>https://wildlife.ca.gov/lands/cwhp/private-lands-programs/waterfowl-habitat</t>
  </si>
  <si>
    <t>California Watershed Protection Fund</t>
  </si>
  <si>
    <t>https://rosefdn.org/california-watershed-protection-fund</t>
  </si>
  <si>
    <t>California Wildlands Grassroots Fund</t>
  </si>
  <si>
    <t>Land Use, Biodiversity</t>
  </si>
  <si>
    <t>https://rosefdn.org/calwildlands</t>
  </si>
  <si>
    <t>California Working Lands</t>
  </si>
  <si>
    <t>Point Blue, The Nature Conservancy, California Rice Commission, Natural Resources Conservation Service</t>
  </si>
  <si>
    <t>https://www.audubon.org/conservation/project/california-working-lands</t>
  </si>
  <si>
    <t>California's Healthy Soils Initiative</t>
  </si>
  <si>
    <t>Land &amp; Soil, Soils--Quality</t>
  </si>
  <si>
    <t>https://www.cdfa.ca.gov/healthysoils/</t>
  </si>
  <si>
    <t>Caltrans Advance Mitigation Program</t>
  </si>
  <si>
    <t>Road Repair and Accountability Act of 2017</t>
  </si>
  <si>
    <t>Carbon Farming</t>
  </si>
  <si>
    <t>California Department of Food and Agriculture, Natural Resources Conservation Service, Carbon Cycle Institute</t>
  </si>
  <si>
    <t>Greenhouse Gas Emissions, Carbon Sequestration, Greenhouse Gas Mitigation, Livestock Management, Climate Change, Cropping Systems</t>
  </si>
  <si>
    <t>https://carcd.org/our-work/project/carbon-farming/</t>
  </si>
  <si>
    <t>Carbon Neutrality Initiative</t>
  </si>
  <si>
    <t>https://www.universityofcalifornia.edu/initiative/carbon-neutrality-initiative</t>
  </si>
  <si>
    <t>Central Valley Fish and Wildlife Restoration Program</t>
  </si>
  <si>
    <t>Biodiversity, Habitats, Fisheries</t>
  </si>
  <si>
    <t>Jim McKevitt</t>
  </si>
  <si>
    <t>https://www.edf.org/ecosystems/central-valley-habitat-exchange</t>
  </si>
  <si>
    <t>Central Valley Project Conservation Program</t>
  </si>
  <si>
    <t>Daniel Strait</t>
  </si>
  <si>
    <t>https://www.usbr.gov/mp/cvpcp/</t>
  </si>
  <si>
    <t>Central Valley Project Improvement Act Habitat Restoration Program</t>
  </si>
  <si>
    <t>Habitats, Biodiversity, Fisheries</t>
  </si>
  <si>
    <t>Madeline Drake</t>
  </si>
  <si>
    <t>City of Davis Open Space Program</t>
  </si>
  <si>
    <t>Tracie Reynolds</t>
  </si>
  <si>
    <t>https://www.cityofdavis.org/city-hall/community-development-and-sustainability/open-space-program</t>
  </si>
  <si>
    <t>Clean Lakes Estuaries And Rivers</t>
  </si>
  <si>
    <t>CLEAR30</t>
  </si>
  <si>
    <t>Water Quality, Food Production</t>
  </si>
  <si>
    <t>Farm Bill</t>
  </si>
  <si>
    <t>https://www.fsa.usda.gov/news-room/news-releases/2021/usda-opens-signup-for-clear30-expands-pilot-to-be-nationwide?utm_campaign=crp&amp;utm_content=clear30&amp;utm_medium=email&amp;utm_source=govdelivery</t>
  </si>
  <si>
    <t>Climate Change Research Program</t>
  </si>
  <si>
    <t>https://sgc.ca.gov/programs/climate-research/</t>
  </si>
  <si>
    <t>Climate Smart Agriculture Technical Assistance Program</t>
  </si>
  <si>
    <t>Climate Change, Livestock Management, Carbon Sequestration, Land Use, Cropping Systems</t>
  </si>
  <si>
    <t>https://www.cdfa.ca.gov/oefi/technical/index.html</t>
  </si>
  <si>
    <t>Climate Smart Cities Program</t>
  </si>
  <si>
    <t>Groundwater Recharge and Overdraft, Access to Nature, Sea Level Rise, Floods, Climate Change, Transport Infrastructure, Climate Change Adaptation, Physical Infrastructure</t>
  </si>
  <si>
    <t>Fernando Cazares</t>
  </si>
  <si>
    <t>https://www.tpl.org/how-we-work/climate-smart-cities#sm.00002jnfklga2cxxxd12azcacnnpg</t>
  </si>
  <si>
    <t>Coastal Resilience Grant Program</t>
  </si>
  <si>
    <t>Oceans &amp; Coasts, Climate Change, Natural Disasters</t>
  </si>
  <si>
    <t>https://coast.noaa.gov/resilience-grant/</t>
  </si>
  <si>
    <t>Community Assistance for Climate Equity Program</t>
  </si>
  <si>
    <t>https://sgc.ca.gov/programs/cace/</t>
  </si>
  <si>
    <t>Community Canopy Program</t>
  </si>
  <si>
    <t>https://www.treedavis.org/city-of-davis-community-canopy/</t>
  </si>
  <si>
    <t>Community Rating System</t>
  </si>
  <si>
    <t>Climate Change, Floods</t>
  </si>
  <si>
    <t>https://crsresources.org/</t>
  </si>
  <si>
    <t>Community Wildfire Prevention and Mitigation</t>
  </si>
  <si>
    <t>https://resources.ca.gov/Initiatives/Community-Wildfire-Prevention-and-Mitigation</t>
  </si>
  <si>
    <t>Comprehensive Wetland Habitat Program</t>
  </si>
  <si>
    <t>https://wildlife.ca.gov/Lands/CWHP</t>
  </si>
  <si>
    <t>Conservation Innovation Grants</t>
  </si>
  <si>
    <t>https://www.nrcs.usda.gov/wps/portal/nrcs/main/national/programs/financial/cig/</t>
  </si>
  <si>
    <t>Conservation Reserve Enhancement Program</t>
  </si>
  <si>
    <t>https://www.fsa.usda.gov/programs-and-services/conservation-programs/conservation-reserve-enhancement/index</t>
  </si>
  <si>
    <t>Conservation Reserve Program</t>
  </si>
  <si>
    <t>https://www.fsa.usda.gov/programs-and-services/conservation-programs/conservation-reserve-program/index</t>
  </si>
  <si>
    <t>Conservation Reserve Program Grasslands</t>
  </si>
  <si>
    <t>Grasslands, Grazing</t>
  </si>
  <si>
    <t>https://www.fsa.usda.gov/programs-and-services/conservation-programs/crp-grasslands/index</t>
  </si>
  <si>
    <t>Conservation Stewardship Program</t>
  </si>
  <si>
    <t>Biodiversity, Land &amp; Soil, Agricultural Sector, Water</t>
  </si>
  <si>
    <t>https://www.nrcs.usda.gov/wps/portal/nrcs/main/national/programs/financial/csp/</t>
  </si>
  <si>
    <t>Conservation Technical Assistance Program</t>
  </si>
  <si>
    <t>https://www.nrcs.usda.gov/wps/portal/nrcs/main/national/programs/technical/</t>
  </si>
  <si>
    <t>Coronavirus Food Assistance Program 2</t>
  </si>
  <si>
    <t>Diseases, Agricultural Sector</t>
  </si>
  <si>
    <t>https://www.farmers.gov/cfap</t>
  </si>
  <si>
    <t>Cutting Green Tape</t>
  </si>
  <si>
    <t>https://resources.ca.gov/Initiatives/Cutting-the-Green-Tape</t>
  </si>
  <si>
    <t>CVPIA 3406(b)(13)</t>
  </si>
  <si>
    <t>Dairy Digester Research and Development Program</t>
  </si>
  <si>
    <t>https://www.cdfa.ca.gov/oefi/ddrdp/</t>
  </si>
  <si>
    <t>Delta Carbon Program</t>
  </si>
  <si>
    <t>California Department of Water Resources, California Department of Fish and Wildlife, U.C. Berkeley, American Carbon Registry, The Nature Conservancy, Hydrofocus Inc.</t>
  </si>
  <si>
    <t>Climate Change, Air &amp; Climate</t>
  </si>
  <si>
    <t>http://deltaconservancy.ca.gov/delta-carbon-program/</t>
  </si>
  <si>
    <t>Delta Smelt Resiliency Strategy</t>
  </si>
  <si>
    <t>Biodiversity, Species Threatened with Extinction, Fisheries</t>
  </si>
  <si>
    <t>https://resources.ca.gov/Initiatives/Delta-Smelt-Resiliency-Strategy</t>
  </si>
  <si>
    <t>Delta smelt</t>
  </si>
  <si>
    <t>Economic Development Program</t>
  </si>
  <si>
    <t>Robyn Krock</t>
  </si>
  <si>
    <t>http://deltaconservancy.ca.gov/economic-development-program-0/</t>
  </si>
  <si>
    <t>Ecosystem Restoration Program</t>
  </si>
  <si>
    <t>U.S. Fish and Wildlife Service, National Marine Fisheries Service</t>
  </si>
  <si>
    <t>Marin, Sonoma, Napa, Solano, Yolo, Colusa, Glenn, Tehama, Butte, Yuba, Sutter, Nevada, Placer, Sacramento, El Dorado, San Joaquin, Merced, Stanislaus, Fresno, Madera</t>
  </si>
  <si>
    <t>https://www.dfg.ca.gov/erp/</t>
  </si>
  <si>
    <t>Ecosystem Watershed Protection and Restoration</t>
  </si>
  <si>
    <t>CA Proposition 1</t>
  </si>
  <si>
    <t>Emergency Conservation Program</t>
  </si>
  <si>
    <t>https://www.fsa.usda.gov/programs-and-services/conservation-programs/emergency-conservation/index</t>
  </si>
  <si>
    <t>Emergency Forest Restoration Program</t>
  </si>
  <si>
    <t>Forests, Natural Disasters</t>
  </si>
  <si>
    <t>https://www.fsa.usda.gov/programs-and-services/disaster-assistance-program/emergency-forest-restoration/index</t>
  </si>
  <si>
    <t>Endangered Species Conservation and Recovery Grant Program</t>
  </si>
  <si>
    <t>Species Threatened with Extinction, Biodiversity</t>
  </si>
  <si>
    <t>https://wildlife.ca.gov/Grants/Endangered-Species</t>
  </si>
  <si>
    <t>Endangered Species Protection Program</t>
  </si>
  <si>
    <t>Endangered Species Act</t>
  </si>
  <si>
    <t>https://www.epa.gov/endangered-species</t>
  </si>
  <si>
    <t>EnergyHELP Program</t>
  </si>
  <si>
    <t>Poverty, Energy Security, Energy</t>
  </si>
  <si>
    <t>https://www.sacramentofoodbank.org/smud-energyhelp</t>
  </si>
  <si>
    <t>Environmental Enhancement and Mitigation Program</t>
  </si>
  <si>
    <t>EEM</t>
  </si>
  <si>
    <t>Biodiversity, Transport Infrastructure</t>
  </si>
  <si>
    <t>https://resources.ca.gov/grants/environmental-enhancement-and-mitigation-eem/</t>
  </si>
  <si>
    <t>Environmental Justice Program</t>
  </si>
  <si>
    <t>Wastes &amp; Pollution, Water Quality, Air Pollution, Pollution Prevention</t>
  </si>
  <si>
    <t>https://calepa.ca.gov/envjustice/</t>
  </si>
  <si>
    <t>Environmental Quality Incentives Program</t>
  </si>
  <si>
    <t>EQIP</t>
  </si>
  <si>
    <t>https://www.nrcs.usda.gov/wps/portal/nrcs/main/national/programs/financial/eqip/</t>
  </si>
  <si>
    <t>Explore the Coast</t>
  </si>
  <si>
    <t>https://scc.ca.gov/grants/explore-the-coast-grants/</t>
  </si>
  <si>
    <t>Farmers Market and Local Food Promotion Program</t>
  </si>
  <si>
    <t>https://www.ams.usda.gov/sites/default/files/media/FMMPFAQ.pdf</t>
  </si>
  <si>
    <t>Farmers to Families Food Box Program</t>
  </si>
  <si>
    <t>https://www.ams.usda.gov/selling-food-to-usda/farmers-to-families-food-box</t>
  </si>
  <si>
    <t>Fish Passage Improvement Program</t>
  </si>
  <si>
    <t>Water, Biodiversity, Fisheries</t>
  </si>
  <si>
    <t>https://water.ca.gov/fishpassage/</t>
  </si>
  <si>
    <t>Fisheries and Aquatic Resource Management Program</t>
  </si>
  <si>
    <t>Biodiversity, Land Fragmentation, Fisheries, Riparian Habitats, Wetlands, Water</t>
  </si>
  <si>
    <t>https://www.blm.gov/programs/fish-and-wildlife/fisheries-and-aquatics/about-the-program</t>
  </si>
  <si>
    <t>Fisheries Restoration Grant Program</t>
  </si>
  <si>
    <t>Timothy Chorey</t>
  </si>
  <si>
    <t>https://wildlife.ca.gov/Grants/FRGP</t>
  </si>
  <si>
    <t>Five Star and Urban Waters Restoration Program</t>
  </si>
  <si>
    <t>U.S. Environmental Protection Agency, U.S. Forest Service, U.S. Fish and Wildlife Service</t>
  </si>
  <si>
    <t>Water Quality, Biodiversity, Access to Nature</t>
  </si>
  <si>
    <t>https://www.nfwf.org/programs/five-star-and-urban-waters-restoration-grant-program</t>
  </si>
  <si>
    <t>Forest and Watershed Health Grant Program</t>
  </si>
  <si>
    <t>https://sierranevada.ca.gov/funding/snc-grants/</t>
  </si>
  <si>
    <t>Forest Conservation Program</t>
  </si>
  <si>
    <t>Land Fragmentation, Wildfire, Forests, Forest Ecology, Forest Management Practices, Biodiversity</t>
  </si>
  <si>
    <t>https://wcb.ca.gov/Programs/Forest</t>
  </si>
  <si>
    <t>Forest Health Program</t>
  </si>
  <si>
    <t>Wildfire, Forest Management Practices, Forests, Forest Ecology, Diseases and Pests, Landscape Protection</t>
  </si>
  <si>
    <t>https://www.fire.ca.gov/grants/forest-health-grants/</t>
  </si>
  <si>
    <t>Forest Health Watershed Coordinator Program</t>
  </si>
  <si>
    <t>https://www.conservation.ca.gov/dlrp/grant-programs/watershed/Pages/Index.aspx</t>
  </si>
  <si>
    <t>Forest Improvement Program</t>
  </si>
  <si>
    <t>https://tahoe.ca.gov/forest-improvement/</t>
  </si>
  <si>
    <t>Forest Legacy Program</t>
  </si>
  <si>
    <t>Forest Ecology, Forest Products, Forest Productivity, Carbon Sequestration, Biodiversity, Forest Canopy Cover, Forests, Wildfire, Forest Management Practices, Access to Nature</t>
  </si>
  <si>
    <t>Forest Resilience Bond</t>
  </si>
  <si>
    <t>Blue Forest Conservation, World Resources Institute, Encourage Capital</t>
  </si>
  <si>
    <t>https://www.forestresiliencebond.com/</t>
  </si>
  <si>
    <t>Forest Resource Improvement Fund</t>
  </si>
  <si>
    <t>Green Region Initiative</t>
  </si>
  <si>
    <t>Urbanization, Physical Infrastructure, Climate Change, Water, Public Health, Energy, Transport Infrastructure, Access to Nature, Protected Areas, Participation, Wastes &amp; Pollution, Climate Change Adaptation, Biodiversity</t>
  </si>
  <si>
    <t>San Bernardino, Imperial, Riverside, Ventura, Los Angeles, Orange</t>
  </si>
  <si>
    <t>https://scag.ca.gov/sustainability-program-green-region-initiative</t>
  </si>
  <si>
    <t>Greenhouse Gas Reduction Fund</t>
  </si>
  <si>
    <t>https://ww2.arb.ca.gov/our-workprogramscalifornia-climate-investments/cci-funded-programs</t>
  </si>
  <si>
    <t>Habitat Conservation Fund</t>
  </si>
  <si>
    <t>https://www.parks.ca.gov/?page_id=21361</t>
  </si>
  <si>
    <t>Habitat Conservation Fund (Proposition 117)</t>
  </si>
  <si>
    <t>Habitat Conservation Plan Land Acquisition Program</t>
  </si>
  <si>
    <t>https://www.wildlife.ca.gov/Conservation/Planning/NCCP/Grants</t>
  </si>
  <si>
    <t>Habitat Enhancement and Restoration Program</t>
  </si>
  <si>
    <t>https://wcb.ca.gov/Programs/Habitat-Enhancement</t>
  </si>
  <si>
    <t>Health in All Policies Program</t>
  </si>
  <si>
    <t>Public Health, Equality</t>
  </si>
  <si>
    <t>https://sgc.ca.gov/programs/hiap/</t>
  </si>
  <si>
    <t>Healthy Communities</t>
  </si>
  <si>
    <t>Healthy Forests Reserve Program</t>
  </si>
  <si>
    <t>Biodiversity, Forests, Carbon Sequestration</t>
  </si>
  <si>
    <t>https://www.nrcs.usda.gov/wps/portal/nrcs/main/national/programs/easements/forests/</t>
  </si>
  <si>
    <t>Healthy Soils Program</t>
  </si>
  <si>
    <t>HSP</t>
  </si>
  <si>
    <t>https://www.cdfa.ca.gov/oefi/healthysoils/</t>
  </si>
  <si>
    <t>Healthy Watersheds</t>
  </si>
  <si>
    <t>Healthy Watersheds Initiative</t>
  </si>
  <si>
    <t>Water, Water Quality</t>
  </si>
  <si>
    <t>https://www.epa.gov/healthywatersheds</t>
  </si>
  <si>
    <t>Housing for the Harvest</t>
  </si>
  <si>
    <t>Housing, Labor, Diseases, Food Production</t>
  </si>
  <si>
    <t>Yolo, Imperial, Kings, Riverside, Tulare, Santa Barbara, Fresno, San Joaquin, Kern, Madera, Sacramento, San Luis Obispo</t>
  </si>
  <si>
    <t>Great Valley, Sonoran Desert</t>
  </si>
  <si>
    <t>https://covid19.ca.gov/housing-for-agricultural-workers/</t>
  </si>
  <si>
    <t>Inland Wetland Conservation Program</t>
  </si>
  <si>
    <t>Central Valley Habitat Joint Venture</t>
  </si>
  <si>
    <t>https://www.grants.ca.gov/grants/inland-wetlands-conservation-program/</t>
  </si>
  <si>
    <t>Innovative Finance for National Forests Grant Program</t>
  </si>
  <si>
    <t>IFNF</t>
  </si>
  <si>
    <t>Forests, Finance, Forest Management Practices</t>
  </si>
  <si>
    <t>http://www.ifnfgrants.org/</t>
  </si>
  <si>
    <t>Integrated Climate Adaptation and Resilience Program</t>
  </si>
  <si>
    <t>ICARP</t>
  </si>
  <si>
    <t>Climate Change, Climate Change Adaptation</t>
  </si>
  <si>
    <t>Climate Change Adaptation</t>
  </si>
  <si>
    <t>https://opr.ca.gov/planning/icarp/</t>
  </si>
  <si>
    <t>Integrated Regional Water Management Program</t>
  </si>
  <si>
    <t>IRWM</t>
  </si>
  <si>
    <t>Groundwater Recharge and Overdraft, Water, Floods, Riparian Habitats, Water Quality</t>
  </si>
  <si>
    <t>Integrated Regional Water Management Planning Act</t>
  </si>
  <si>
    <t>https://water.ca.gov/Programs/Integrated-Regional-Water-Management</t>
  </si>
  <si>
    <t>Invasive Species Program</t>
  </si>
  <si>
    <t>https://wildlife.ca.gov/Conservation/Invasives</t>
  </si>
  <si>
    <t>Joint Chiefs Landscape Restoration Partnership</t>
  </si>
  <si>
    <t>Habitats, Water Quality, Wildfire, Biodiversity</t>
  </si>
  <si>
    <t>nrcs.usda.gov/wps/portal/nrcs/detail/national/programs/initiatives/?cid=stelprdb1244394</t>
  </si>
  <si>
    <t>Klamath Basin Restoration Program</t>
  </si>
  <si>
    <t>Species Threatened with Extinction, Fisheries</t>
  </si>
  <si>
    <t>https://www.nfwf.org/programs/klamath-basin-restoration-program</t>
  </si>
  <si>
    <t>steelhead, Chinook salmon, coho salmon, Pacific lamprey, Lost River sucker, shortnose sucker, bull trout, redband trout</t>
  </si>
  <si>
    <t>Klamath Coho Restoration Program</t>
  </si>
  <si>
    <t>National Fish and Wildlife Foundation, National Marine Fisheries Service, California Department of Fish and Wildlife</t>
  </si>
  <si>
    <t>Land Fragmentation, Biodiversity, Fisheries</t>
  </si>
  <si>
    <t>Land Acquisition Program</t>
  </si>
  <si>
    <t>John Walsh</t>
  </si>
  <si>
    <t>https://wcb.ca.gov/Programs/Acquisition</t>
  </si>
  <si>
    <t>Land Conservation Loan Program</t>
  </si>
  <si>
    <t>https://www.conservationfund.org/our-work/conservation-loans</t>
  </si>
  <si>
    <t>Land Management Program</t>
  </si>
  <si>
    <t>Access to Nature, Landscape Protection, Biodiversity</t>
  </si>
  <si>
    <t>https://tahoe.ca.gov/programs/land-management/</t>
  </si>
  <si>
    <t>Livestock Forage Disaster Program</t>
  </si>
  <si>
    <t>Grazing, Natural Disasters</t>
  </si>
  <si>
    <t>https://www.fsa.usda.gov/programs-and-services/disaster-assistance-program/livestock-forage/index</t>
  </si>
  <si>
    <t>Livestock Indemnity Program</t>
  </si>
  <si>
    <t>https://www.fsa.usda.gov/programs-and-services/disaster-assistance-program/livestock-indemnity/index</t>
  </si>
  <si>
    <t>Local Food Promotion Program</t>
  </si>
  <si>
    <t>LFPP</t>
  </si>
  <si>
    <t>Food Production, Agricultural Value Added, Cash Food Crops</t>
  </si>
  <si>
    <t>https://www.ams.usda.gov/services/grants/lfpp</t>
  </si>
  <si>
    <t>Los Angeles Urban Conservation Program</t>
  </si>
  <si>
    <t>https://www.nature.org/en-us/about-us/where-we-work/united-states/california/stories-in-california/urban-conservation-pioneering-solutions-in-los-angeles/</t>
  </si>
  <si>
    <t>Lower American River Conservancy Program</t>
  </si>
  <si>
    <t>Informal Education, Biodiversity, Protected Areas--Management, Riparian Habitats, Access to Nature</t>
  </si>
  <si>
    <t>Lower American River Conservancy Program Act</t>
  </si>
  <si>
    <t>https://wcb.ca.gov/Programs/Lower-American-River</t>
  </si>
  <si>
    <t>Lower Colorado River Multi-Species Conservation Program</t>
  </si>
  <si>
    <t>LCR MSCP</t>
  </si>
  <si>
    <t>Colorado River Board of California, Los Angeles Department of Water &amp; Power, Coachella Valley Water District, U.S. National Park Service, California Department of Fish and Wildlife, Imperial Irrigation District, Metropolitan Water District of Southern California, Southern California Edison, U.S. Bureau of Land Management, U.S. Fish and Wildlife Service, U.S. Bureau of Indian Affairs, Western Area Power Administration, Palo Verde Irrigation District, San Diego County Water Authority, Southern California Public Power Authority, The Nature Conservancy</t>
  </si>
  <si>
    <t>Species Threatened with Extinction, Energy, Water, Biodiversity</t>
  </si>
  <si>
    <t>John Swett</t>
  </si>
  <si>
    <t>Imperial, San Bernardino, Riverside</t>
  </si>
  <si>
    <t>Sonoran Desert, Mojave Desert, Colorado Desert</t>
  </si>
  <si>
    <t>https://www.lcrmscp.gov/index.html</t>
  </si>
  <si>
    <t>Marine Invasive Species Program</t>
  </si>
  <si>
    <t>Oceans &amp; Coasts, Invasive Species</t>
  </si>
  <si>
    <t>https://wildlife.ca.gov/OSPR/Science/Marine-Invasive-Species-Program</t>
  </si>
  <si>
    <t>Marine Pollution Program</t>
  </si>
  <si>
    <t>Oceans &amp; Coasts, Wastes &amp; Pollution, Water, Water Quality</t>
  </si>
  <si>
    <t>http://www.opc.ca.gov/programs-summary/marine-pollution/</t>
  </si>
  <si>
    <t>Marine Protected Area Management Program</t>
  </si>
  <si>
    <t>Protected Areas, Oceans &amp; Coasts</t>
  </si>
  <si>
    <t>http://www.opc.ca.gov/programs-summary/marine-protected-areas/</t>
  </si>
  <si>
    <t>Monarch Butterfly and Pollinators Conservation Fund</t>
  </si>
  <si>
    <t>Ecosystem Services, Pollination, Biodiversity</t>
  </si>
  <si>
    <t>https://www.nfwf.org/programs/monarch-butterfly-and-pollinators-conservation-fund</t>
  </si>
  <si>
    <t>monarch butterfly, pollinators</t>
  </si>
  <si>
    <t>National Coastal Resilience Fund</t>
  </si>
  <si>
    <t>Natural Disasters, Biodiversity, Oceans &amp; Coasts, Floods, Climate Change, Sea Level Rise</t>
  </si>
  <si>
    <t>https://www.nfwf.org/programs/national-coastal-resilience-fund</t>
  </si>
  <si>
    <t>National Coastal Wetlands Conservation Grant Program</t>
  </si>
  <si>
    <t>https://www.fws.gov/coastal/coastalgrants/</t>
  </si>
  <si>
    <t>Nature Restoration Trust</t>
  </si>
  <si>
    <t>Fisheries, Water, Land &amp; Soil</t>
  </si>
  <si>
    <t>Jonathan Birdsong</t>
  </si>
  <si>
    <t>https://www.nfwf.org/nrt/Pages/home.aspx</t>
  </si>
  <si>
    <t>NeighborWoods Program</t>
  </si>
  <si>
    <t>https://www.sactree.com/neighborwoods</t>
  </si>
  <si>
    <t>Noninsured Crop Disaster Assistance Program</t>
  </si>
  <si>
    <t>https://www.fsa.usda.gov/programs-and-services/disaster-assistance-program/noninsured-crop-disaster-assistance/index</t>
  </si>
  <si>
    <t>Nonpoint Source Pollution Control Program</t>
  </si>
  <si>
    <t>Water Quality, Pollution Prevention</t>
  </si>
  <si>
    <t>https://www.waterboards.ca.gov/water_issues/programs/nps/319grants.html</t>
  </si>
  <si>
    <t>North American Wetlands Conservation Act</t>
  </si>
  <si>
    <t>Wetlands, Biodiversity, Water</t>
  </si>
  <si>
    <t>https://www.fws.gov/birds/grants/north-american-wetland-conservation-act.php</t>
  </si>
  <si>
    <t>North Bay Forest Improvement Program</t>
  </si>
  <si>
    <t>NBFIP</t>
  </si>
  <si>
    <t>Lake County Resource Conservation District, Sonoma Resource Conservation District, Napa County Resource Conservation District, Mendocino County Resource Conservation District</t>
  </si>
  <si>
    <t>Sonoma, Napa, Mendocino, Lake</t>
  </si>
  <si>
    <t>https://rebuildnorthbay.org/innovate/nbfip/</t>
  </si>
  <si>
    <t>North Delta Flood Control and Ecosystem Restoration Program</t>
  </si>
  <si>
    <t>NDFCERP</t>
  </si>
  <si>
    <t>Floods, Water Infrastructure, Biodiversity, Wetlands</t>
  </si>
  <si>
    <t>Anitra Pawley</t>
  </si>
  <si>
    <t>San Joaquin, Sacramento</t>
  </si>
  <si>
    <t>https://water.ca.gov/Programs/Flood-Management/Delta-Conveyance-And-Flood-Protection/North-Delta-Program</t>
  </si>
  <si>
    <t>Northern California Forests and Watersheds Program</t>
  </si>
  <si>
    <t>https://www.nfwf.org/programs/northern-california-forests-and-watersheds</t>
  </si>
  <si>
    <t>Oak Woodlands Conservation Program</t>
  </si>
  <si>
    <t>Oak Woodlands Conservation Act</t>
  </si>
  <si>
    <t>https://wcb.ca.gov/Programs/Oaks</t>
  </si>
  <si>
    <t>OPC Climate Change Program</t>
  </si>
  <si>
    <t>Climate Change, Air &amp; Climate, Oceans &amp; Coasts</t>
  </si>
  <si>
    <t>http://www.opc.ca.gov/opc-climate-change-program/</t>
  </si>
  <si>
    <t>Pacific Coastal Salmon Recovery Fund</t>
  </si>
  <si>
    <t>https://www.fisheries.noaa.gov/grant/pacific-coastal-salmon-recovery-fund</t>
  </si>
  <si>
    <t>Pacific Flyway Conservation</t>
  </si>
  <si>
    <t>https://wcb.ca.gov/Grants</t>
  </si>
  <si>
    <t>Pacific Southwest Fuels Management Partnership</t>
  </si>
  <si>
    <t>https://www.nfwf.org/programs/pacific-southwest-fuels-management-partnership</t>
  </si>
  <si>
    <t>Parks with Purpose Initiative</t>
  </si>
  <si>
    <t>Access to Nature, Water Quality, Air Quality</t>
  </si>
  <si>
    <t>https://www.conservationfund.org/our-work/cities-program/our-projects/parks-with-purpose</t>
  </si>
  <si>
    <t>Partners Advancing Climate Equity</t>
  </si>
  <si>
    <t>https://partnersadvancingclimateequity.org/</t>
  </si>
  <si>
    <t>Partners for Fish and Wildlife Program</t>
  </si>
  <si>
    <t>https://www.fws.gov/partners/</t>
  </si>
  <si>
    <t>Pesticide Data Program</t>
  </si>
  <si>
    <t>U.S. EPA, U.S. Food and Drug Administration</t>
  </si>
  <si>
    <t>https://www.ams.usda.gov/datasets/pdp</t>
  </si>
  <si>
    <t>Placer County Conservation Program</t>
  </si>
  <si>
    <t>Natural Community Conservation Planning Act, Endangered Species Act</t>
  </si>
  <si>
    <t>https://www.placerconservation.com/</t>
  </si>
  <si>
    <t>Placer Legacy</t>
  </si>
  <si>
    <t>https://www.placer.ca.gov/departments/communitydevelopment/planning/placerlegacy</t>
  </si>
  <si>
    <t>Plant Conservation and Restoration Management Program</t>
  </si>
  <si>
    <t>Wildfire, Forests, Forest Management Practices</t>
  </si>
  <si>
    <t>Federal Land Policy and Management Act of 1976</t>
  </si>
  <si>
    <t>https://www.federalgrantswire.com/plant-conservation-and-restoration-management.html#.YEEZPNyIbIU</t>
  </si>
  <si>
    <t>Public Access and Recreation Program</t>
  </si>
  <si>
    <t>https://tahoe.ca.gov/recreation-public-access/</t>
  </si>
  <si>
    <t>Regional Climate Collaborative Program</t>
  </si>
  <si>
    <t>Climate Change Adaptation, Climate Change, Poverty</t>
  </si>
  <si>
    <t>Regional Climate Collaborative Program: technical assistance</t>
  </si>
  <si>
    <t>https://www.adaptationclearinghouse.org/resources/ca-sb-1072-regional-climate-collaborative-program-technical-assistance.html</t>
  </si>
  <si>
    <t>Regional Conservation Investment Strategies Program</t>
  </si>
  <si>
    <t>Ecosystem Management, Habitats, Physical Infrastructure, Biodiversity, Species Threatened with Extinction</t>
  </si>
  <si>
    <t>https://wildlife.ca.gov/Conservation/Planning/Regional-Conservation</t>
  </si>
  <si>
    <t>Regional Conservation Partnership Program</t>
  </si>
  <si>
    <t>Biodiversity, Land &amp; Soil, Agricultural Sector</t>
  </si>
  <si>
    <t>https://www.nrcs.usda.gov/wps/portal/nrcs/main/ca/programs/farmbill/rcpp/#</t>
  </si>
  <si>
    <t>Regional Forest and Fire Capacity Program</t>
  </si>
  <si>
    <t>Forests, Wildfire, Climate Change, Carbon Sequestration</t>
  </si>
  <si>
    <t>Emma Johnston</t>
  </si>
  <si>
    <t>Executive Order B-52-18</t>
  </si>
  <si>
    <t>https://www.conservation.ca.gov/dlrp/grant-programs/Pages/Regional-Forest-and-Fire-Capacity-Program.aspx</t>
  </si>
  <si>
    <t>Resilient Communities Program</t>
  </si>
  <si>
    <t>https://www.nfwf.org/programs/resilient-communities-program</t>
  </si>
  <si>
    <t>Resilient Sierra Nevada Communities Directed Grant Program</t>
  </si>
  <si>
    <t>Disasters</t>
  </si>
  <si>
    <t>Resource Conservation District Financial Assistance Program</t>
  </si>
  <si>
    <t>https://www.conservation.ca.gov/dlrp/grant-programs/Pages/RCD-FinancialAssistance/grant_program.aspx</t>
  </si>
  <si>
    <t>River Corridor Management Program</t>
  </si>
  <si>
    <t>http://www.safca.org/Protection/Environmental_Collaboration_RCMP.html</t>
  </si>
  <si>
    <t>Riverine Stewardhsip Program</t>
  </si>
  <si>
    <t>https://water.ca.gov/Programs/Integrated-Regional-Water-Management/Riverine-Stewardship-Program</t>
  </si>
  <si>
    <t>Rural Energy for America Program</t>
  </si>
  <si>
    <t>REAP</t>
  </si>
  <si>
    <t>Energy Efficiency, Renewable Energy, Energy Infrastructure, Energy</t>
  </si>
  <si>
    <t>https://www.rd.usda.gov/programs-services/rural-energy-america-program-renewable-energy-systems-energy-efficiency</t>
  </si>
  <si>
    <t>Russian River Coho Conservation Program</t>
  </si>
  <si>
    <t>https://www.nfwf.org/programs/russian-river-coho</t>
  </si>
  <si>
    <t>Sacramento County Swainson’s Hawk Mitigation Program</t>
  </si>
  <si>
    <t>https://planning.saccounty.net/EnvironmentalDocuments/Pages/SwainsonsHawkOrdinance.aspx</t>
  </si>
  <si>
    <t>Sacramento River Fisheries Habitat Program</t>
  </si>
  <si>
    <t>Shasta, Tehama</t>
  </si>
  <si>
    <t>https://www.sacramentoriver.org/forum/index.php?id=channels</t>
  </si>
  <si>
    <t>Chinook salmon, steelhead</t>
  </si>
  <si>
    <t>Sacramento Valley Salmon Resliiency Strategy</t>
  </si>
  <si>
    <t>https://resources.ca.gov/Initiatives/Sacramento-Valley-Salmon-Resiliency-Strategy</t>
  </si>
  <si>
    <t>Chinook salmon</t>
  </si>
  <si>
    <t>Safe Drinking Water, Water Quality and Supply, Flood Control, River and Coastal Protection Fund of 2006 (Proposition 84)</t>
  </si>
  <si>
    <t>http://bondaccountability.resources.ca.gov/p84.aspx</t>
  </si>
  <si>
    <t>Safe Harbor Program</t>
  </si>
  <si>
    <t>https://www.fws.gov/endangered/landowners/safe-harbor-agreements.html</t>
  </si>
  <si>
    <t>Safe Nighborhood Parks, Clean Water, Clean Air And Coastal Protection Bond Fund (Proposition 12)</t>
  </si>
  <si>
    <t>Water, Water Quality, Air &amp; Climate, Wastes &amp; Pollution, Oceans &amp; Coasts</t>
  </si>
  <si>
    <t>Salton Sea Management Program</t>
  </si>
  <si>
    <t>Water, Biodiversity, Saline Water, Desertification</t>
  </si>
  <si>
    <t>http://resources.ca.gov/salton-sea/</t>
  </si>
  <si>
    <t>San Francisco Bay Area Conservancy Program</t>
  </si>
  <si>
    <t>Funding, Habitat Enhancement</t>
  </si>
  <si>
    <t>Biodiversity, Sea Level Rise, Wetlands, Educational Resources, Access to Nature, Landscape Protection</t>
  </si>
  <si>
    <t>Moira McEnespy</t>
  </si>
  <si>
    <t>Proposition 68</t>
  </si>
  <si>
    <t>Santa Clara, Sonoma, Contra Costa, San Mateo, Marin, San Francisco, Napa, Solano, Alameda</t>
  </si>
  <si>
    <t>https://scc.ca.gov/projects/san-francisco-bay/</t>
  </si>
  <si>
    <t>San Joaquin Fish Population Enhancement Program</t>
  </si>
  <si>
    <t>San Joaquin River Restoration Program</t>
  </si>
  <si>
    <t>Donald Portz</t>
  </si>
  <si>
    <t>San Joaquin River Restoration Settlement Act</t>
  </si>
  <si>
    <t>http://www.restoresjr.net/</t>
  </si>
  <si>
    <t>Santa Ana River Conservancy Program</t>
  </si>
  <si>
    <t>SB 1390, Correa. Santa Ana River Conservancy Program</t>
  </si>
  <si>
    <t>Orange, San Bernardino, Riverside, Los Angeles</t>
  </si>
  <si>
    <t>https://scc.ca.gov/projects/santa-ana-river-conservancy/</t>
  </si>
  <si>
    <t>Shade Tree Program</t>
  </si>
  <si>
    <t>https://www.smud.org/en/Going-Green/Free-Shade-Trees</t>
  </si>
  <si>
    <t>Sierra Nevada Watershed Improvement Program</t>
  </si>
  <si>
    <t>https://sierranevada.ca.gov/what-we-do/</t>
  </si>
  <si>
    <t>Southern California Forests and Watersheds Program</t>
  </si>
  <si>
    <t>Biodiversity, Forests, Wildfire, Invasive Species, Fisheries, Land Fragmentation, Access to Nature</t>
  </si>
  <si>
    <t>https://www.nfwf.org/programs/southern-california-forests-and-watersheds</t>
  </si>
  <si>
    <t>State Fire Assistance Program</t>
  </si>
  <si>
    <t>SFA</t>
  </si>
  <si>
    <t>Forests, Forest Management Practices, Wildfire</t>
  </si>
  <si>
    <t>https://cafiresafecouncil.org/grants-and-funding/21-sfa-grant-program/</t>
  </si>
  <si>
    <t>State Water Efficiency and Enhancement Program</t>
  </si>
  <si>
    <t>SWEEP</t>
  </si>
  <si>
    <t>Food Production, Greenhouse Gas Emissions, Water Use Efficiency, Irrigation, Water</t>
  </si>
  <si>
    <t>https://www.cdfa.ca.gov/oefi/sweep/</t>
  </si>
  <si>
    <t>State Wildlife Action Plan</t>
  </si>
  <si>
    <t>Armand Gonzales</t>
  </si>
  <si>
    <t>https://www.wildlife.ca.gov/SWAP</t>
  </si>
  <si>
    <t>Statewide Park Development and Community Revitalization Program</t>
  </si>
  <si>
    <t>Safe Drinking Water, Water Quality and Supply, Flood Control, River and Coastal Protection Bond Act of 2006 (Proposition 84)</t>
  </si>
  <si>
    <t>http://bondaccountability.resources.ca.gov/Program.aspx?ProgramPK=55&amp;Program=Statewide%20Park%20Development%20and%20Community%20Revitalization%20Program%20(Statewide%20Park%20Program)&amp;PropositionPK=4</t>
  </si>
  <si>
    <t>Stream Flow Enhancement Program</t>
  </si>
  <si>
    <t>Species Threatened with Extinction, Fisheries, Biodiversity, Water Quantity, Climate Change</t>
  </si>
  <si>
    <t>Adam Ballard</t>
  </si>
  <si>
    <t>Water Quality Supply and Infrastructure Improvement Act of 2014</t>
  </si>
  <si>
    <t>https://wcb.ca.gov/Programs/Stream-Flow-Enhancement</t>
  </si>
  <si>
    <t>Sustainable Agricultural Lands Conservation Program</t>
  </si>
  <si>
    <t>https://www.conservation.ca.gov/dlrp/grant-programs/SALCP</t>
  </si>
  <si>
    <t>Sustainable Agriculture Research and Education</t>
  </si>
  <si>
    <t>Funding, Education</t>
  </si>
  <si>
    <t>https://www.sare.org/</t>
  </si>
  <si>
    <t>Sustainable Fisheries Program</t>
  </si>
  <si>
    <t>Marine Life Management Act,  Marine Life Protection Act</t>
  </si>
  <si>
    <t>http://www.opc.ca.gov/programs-summary/sustainable-fisheries/</t>
  </si>
  <si>
    <t>Tahoe Livable Communities Program</t>
  </si>
  <si>
    <t>Biodiversity, Climate Change</t>
  </si>
  <si>
    <t>https://tahoe.ca.gov/programs/tahoe-livable-communities/</t>
  </si>
  <si>
    <t>Timber Regulation and Forest Restoration Fund Program</t>
  </si>
  <si>
    <t>Transformative Climate Communities Program</t>
  </si>
  <si>
    <t>TCC</t>
  </si>
  <si>
    <t>Air Quality, Air Pollution, Climate Change, Climate Change Adaptation, Air &amp; Climate</t>
  </si>
  <si>
    <t>https://www.conservation.ca.gov/dlrp/grant-programs/Pages/Transformative-Climate-Communities-Program.aspx</t>
  </si>
  <si>
    <t>Tribal Climate Resilience Program</t>
  </si>
  <si>
    <t>Indigenous Technology and Knowledge, Cultural Protection and Conservation, Climate Change Adaptation, Climate Change, Air &amp; Climate</t>
  </si>
  <si>
    <t>https://www.bia.gov/bia/ots/tribal-climate-resilience-program</t>
  </si>
  <si>
    <t>Tribal Wildlife Grant Program</t>
  </si>
  <si>
    <t>Fisheries, Biodiversity, Indigenous Technology and Knowledge, Cultural Protection and Conservation</t>
  </si>
  <si>
    <t>https://www.fws.gov/nativeamerican/grants.html</t>
  </si>
  <si>
    <t>Trinity River Restoration Program</t>
  </si>
  <si>
    <t>TRRP</t>
  </si>
  <si>
    <t>https://www.trrp.net/</t>
  </si>
  <si>
    <t>Urban Streams Restoration Program</t>
  </si>
  <si>
    <t>https://water.ca.gov/Programs/Integrated-Regional-Water-Management/Urban-Streams-Restoration-Program</t>
  </si>
  <si>
    <t>Urban Wildlife Conservation Program</t>
  </si>
  <si>
    <t>Biodiversity, Urbanization</t>
  </si>
  <si>
    <t>https://www.fws.gov/urban/</t>
  </si>
  <si>
    <t>USFS Conservation of Biodiversity Program</t>
  </si>
  <si>
    <t>https://www.fs.fed.us/psw/programs/cb/index.shtml</t>
  </si>
  <si>
    <t>USFS Ecosystem Function and Health Program</t>
  </si>
  <si>
    <t>Air Quality, Ecosystem Management, Soils--Quality, Invasive Species, Ecosystem Health, Water Quality</t>
  </si>
  <si>
    <t>https://www.fs.fed.us/psw/programs/efh/index.shtml</t>
  </si>
  <si>
    <t>USFS Fire and Fuels Program</t>
  </si>
  <si>
    <t>https://www.fs.fed.us/psw/programs/ff/</t>
  </si>
  <si>
    <t>USFS Urban Ecosystems and Social Dynamics Program</t>
  </si>
  <si>
    <t>Urbanization, Access to Nature, Ecosystem Services, Sociocultural Systems, Technology</t>
  </si>
  <si>
    <t>https://www.fs.fed.us/psw/programs/uesd/index.shtml</t>
  </si>
  <si>
    <t>Vegetation Management Program</t>
  </si>
  <si>
    <t>Wildfire, Forests</t>
  </si>
  <si>
    <t>https://www.fire.ca.gov/programs/resource-management/resource-protection-improvement/vegetation-management-program/</t>
  </si>
  <si>
    <t>Walker Basin Restoration Program</t>
  </si>
  <si>
    <t>https://www.nfwf.org/programs/walker-basin-restoration-program</t>
  </si>
  <si>
    <t>Water Quality &amp; Watersheds Program</t>
  </si>
  <si>
    <t>Water, Water Quality, Biodiversity</t>
  </si>
  <si>
    <t>https://tahoe.ca.gov/programs/water-quality-watersheds/</t>
  </si>
  <si>
    <t>Water Resilience Portflio Initiative</t>
  </si>
  <si>
    <t>Water Storage, Fisheries, Climate Change, Groundwater Recharge and Overdraft</t>
  </si>
  <si>
    <t>https://waterresilience.ca.gov/</t>
  </si>
  <si>
    <t>Water, Water Quality, Biodiversity, Oceans &amp; Coasts</t>
  </si>
  <si>
    <t>https://www.waterboards.ca.gov/water_issues/programs/grants_loans/propositions/docs/prop50text.pdf</t>
  </si>
  <si>
    <t>Waterbird Habitat Enhancement Program</t>
  </si>
  <si>
    <t>WHEP</t>
  </si>
  <si>
    <t>Species Diversity, Habitats, Biodiversity, Wetlands</t>
  </si>
  <si>
    <t>https://www.nrcs.usda.gov/wps/portal/nrcs/detailfull/national/programs/initiatives/?cid=steldevb1027669</t>
  </si>
  <si>
    <t>Watershed Coordinator Grant Program</t>
  </si>
  <si>
    <t>Wildfire, Water Quality, Species Threatened with Extinction, Groundwater Recharge and Overdraft, Water Quantity, Carbon Sequestration, Forest Management Practices, Access to Nature, Biodiversity, Climate Change</t>
  </si>
  <si>
    <t>Safe Drinking Water, Water Quality and Supply, Flood Control, River and Coastal Protection Bond Act of 2006</t>
  </si>
  <si>
    <t>https://www.conservation.ca.gov/dlrp/grant-programs/watershed</t>
  </si>
  <si>
    <t>Watershed Grant Program</t>
  </si>
  <si>
    <t>Watershed Protection and Flood Prevention Program</t>
  </si>
  <si>
    <t>https://www.nrcs.usda.gov/wps/portal/nrcs/main/ct/programs/planning/wpfp/</t>
  </si>
  <si>
    <t>WaterSMART Initiative</t>
  </si>
  <si>
    <t>https://www.nrcs.usda.gov/wps/portal/nrcs/detail/national/programs/financial/eqip/?cid=nrcseprd1685421</t>
  </si>
  <si>
    <t>West Placer Habitat Protection Program</t>
  </si>
  <si>
    <t>https://placerlandtrust.org/</t>
  </si>
  <si>
    <t>Wetland Program Development Grants</t>
  </si>
  <si>
    <t>https://www.epa.gov/wetlands/wetland-program-development-grants-and-epa-wetlands-grant-coordinators</t>
  </si>
  <si>
    <t>Wetlands Restoration for Greenhouse Gas Reduction Program</t>
  </si>
  <si>
    <t>Air &amp; Climate, Wetlands, Climate Change</t>
  </si>
  <si>
    <t>https://www.wildlife.ca.gov/conservation/watersheds/greenhouse-gas-reduction</t>
  </si>
  <si>
    <t>Wildlife Corridor and Fish Passage Program</t>
  </si>
  <si>
    <t>Fisheries, Physical Infrastructure, Biodiversity, Land Fragmentation</t>
  </si>
  <si>
    <t>California Drought Water Parks Climate Coastal Protection and Outdoor Access for All Act of 2018</t>
  </si>
  <si>
    <t>Wildlife Resource Management Program</t>
  </si>
  <si>
    <t>https://www.grants.gov/web/grants/view-opportunity.html?oppId=331985</t>
  </si>
  <si>
    <t>Wildlife Restoration Program</t>
  </si>
  <si>
    <t>Wildlife Restoration Act of 1937</t>
  </si>
  <si>
    <t>https://wsfrprograms.fws.gov/subpages/grantprograms/wr/wr.htm</t>
  </si>
  <si>
    <t>Working Forest Fund</t>
  </si>
  <si>
    <t>https://www.workingforestfund.org/</t>
  </si>
  <si>
    <t>Working Lands and Riparian Corridors Program</t>
  </si>
  <si>
    <t>https://www.conservation.ca.gov/dlrp/grant-programs/Pages/Working-Lands-and-Riparian-Corridors-Program.aspx</t>
  </si>
  <si>
    <t>Working Lands Program</t>
  </si>
  <si>
    <t>https://ca.audubon.org/conservation/working-lands</t>
  </si>
  <si>
    <t>birds, Long-billed Curlew, Tricolored Blackbird, and Western Grebe</t>
  </si>
  <si>
    <t>Yolo Bypass Habitat Restoration Program</t>
  </si>
  <si>
    <t>YBHR</t>
  </si>
  <si>
    <t>Water Infrastructure, Fisheries, Biodiversity, Species Threatened with Extinction</t>
  </si>
  <si>
    <t>https://water.ca.gov/Programs/Environmental-Services/Restoration-Mitigation-Compliance/Yolo-Bypass-Projects</t>
  </si>
  <si>
    <t>Yolo County Agricultural Conservation Easement Program</t>
  </si>
  <si>
    <t>https://www.calandtrusts.org/wp-content/uploads/2014/03/Yolo-County-Agricultural-Conservation-Easement-Program.pdf</t>
  </si>
  <si>
    <t>Irrigated Lands Regulatory Program</t>
  </si>
  <si>
    <t>ILRP</t>
  </si>
  <si>
    <t>Pollution Prevention, Irrigation, Runoff, Water, Water Quality, Wastes &amp; Pollution</t>
  </si>
  <si>
    <t>Madera, Kern, Solano, Glenn, Colusa, Merced, Tehama, Sacramento, Tulare, Yuba, Placer, Contra Costa, Yolo, Kings, Butte, Sutter, Stanislaus, San Joaquin, Fresno</t>
  </si>
  <si>
    <t>https://www.waterboards.ca.gov/centralvalley/water_issues/irrigated_lands/</t>
  </si>
  <si>
    <t>Farmington Groundwater Recharge Program</t>
  </si>
  <si>
    <t>Water Storage, Water, Groundwater Recharge and Overdraft, Water Infrastructure</t>
  </si>
  <si>
    <t>http://www.farmingtonprogram.org/</t>
  </si>
  <si>
    <t>Neotropical Migratory Bird Conservation Act Grants Program</t>
  </si>
  <si>
    <t>Habitats, Species Diversity, Biodiversity, Species Migration, Species Threatened with Extinction</t>
  </si>
  <si>
    <t>Neotropical Migratory Bird Conservation Act</t>
  </si>
  <si>
    <t>https://www.fws.gov/birds/grants/neotropical-migratory-bird-conservation-act.php</t>
  </si>
  <si>
    <t>Regional Park Program</t>
  </si>
  <si>
    <t>Access to Nature, Landscape Protection, Protected Areas--Management</t>
  </si>
  <si>
    <t>http://www.parks.ca.gov/?page_id=29940</t>
  </si>
  <si>
    <t>Recreation Economy for Rural Communities Program</t>
  </si>
  <si>
    <t>Landscape Protection, Access to Nature, Tourism</t>
  </si>
  <si>
    <t>https://www.epa.gov/smartgrowth/recreation-economy-rural-communities-2021-application</t>
  </si>
  <si>
    <t>Environmental Education Grants Program</t>
  </si>
  <si>
    <t>National Water Quality Initiative</t>
  </si>
  <si>
    <t>NWQI</t>
  </si>
  <si>
    <t>Diseases, Water, Pesticides, Runoff, Water Quality</t>
  </si>
  <si>
    <t>https://www.nrcs.usda.gov/wps/portal/nrcs/detail/national/water/?cid=stelprdb1047761</t>
  </si>
  <si>
    <t>Small Community Drought Relief Program</t>
  </si>
  <si>
    <t>Drought, Water, Water Infrastructure</t>
  </si>
  <si>
    <t>Budget Act of 2021</t>
  </si>
  <si>
    <t>https://water.ca.gov/Water-Basics/Drought/Small-Community-Drought-Relief</t>
  </si>
  <si>
    <t>Tahoe-Central Sierra Initiative</t>
  </si>
  <si>
    <t>TCSI</t>
  </si>
  <si>
    <t>U.S. Forest Service, University of California Natural Reserve System, University of California Office of the President, The Nature Conservancy, National Forest Foundation, California Tahoe Conservancy, California Forestry Association</t>
  </si>
  <si>
    <t>Biodiversity, Access to Nature, Renewable Energy, Forest Management Practices, Wildfire, Carbon Sequestration, Forest Products, Forests, Forest Ecology, Fisheries, Climate Change</t>
  </si>
  <si>
    <t>Alpine, Nevada, Sierra, Placer, El Dorado</t>
  </si>
  <si>
    <t>https://sierranevada.ca.gov/what-we-do/TCSI/</t>
  </si>
  <si>
    <t>Rural Energy Pilot Program</t>
  </si>
  <si>
    <t>REPP</t>
  </si>
  <si>
    <t>Energy Infrastructure, Renewable Energy</t>
  </si>
  <si>
    <t>https://www.rd.usda.gov/programs-services/energy-programs/rural-energy-pilot-program</t>
  </si>
  <si>
    <t>Project</t>
  </si>
  <si>
    <t>ProjProg</t>
  </si>
  <si>
    <t>Organization (Lead)</t>
  </si>
  <si>
    <t>Organization (Funding)</t>
  </si>
  <si>
    <t>OrgFundProg</t>
  </si>
  <si>
    <t>Location</t>
  </si>
  <si>
    <t>Watershed</t>
  </si>
  <si>
    <t>has description</t>
  </si>
  <si>
    <t>Indicators</t>
  </si>
  <si>
    <t>inDataset</t>
  </si>
  <si>
    <t>outDataset</t>
  </si>
  <si>
    <t>Strategies</t>
  </si>
  <si>
    <t>Start Year</t>
  </si>
  <si>
    <t>End Year</t>
  </si>
  <si>
    <t>Latitude</t>
  </si>
  <si>
    <t>Longitude</t>
  </si>
  <si>
    <t>FSL doc</t>
  </si>
  <si>
    <t>100 Ponds Project</t>
  </si>
  <si>
    <t>Joe Issel</t>
  </si>
  <si>
    <t>Trout Unlimited, American Rivers, San Mateo Food System Alliance, Natural Resources Conservation Service</t>
  </si>
  <si>
    <t>Floods, Water Availability, Irrigation, Biodiversity, Water, Fisheries</t>
  </si>
  <si>
    <t>http://www.sanmateorcd.org/project/100-ponds/</t>
  </si>
  <si>
    <t>California red-legged frog, San Francisco garter snake</t>
  </si>
  <si>
    <t>LAC</t>
  </si>
  <si>
    <t>2020 Water Resilience Portfolio</t>
  </si>
  <si>
    <t>Details</t>
  </si>
  <si>
    <t>https://waterresilience.ca.gov/wp-content/uploads/2020/01/California-Water-Resilience-Portfolio-2019-Final2.pdf</t>
  </si>
  <si>
    <t>https://docs.google.com/spreadsheets/d/1NFYUMZYuFSmGHe6j-XakrmivEVE6WH1N1UJisGyrgl4/edit#gid=1083610857</t>
  </si>
  <si>
    <t>2030 Clean Energy Vision</t>
  </si>
  <si>
    <t>Sacramento, Placer, Yolo</t>
  </si>
  <si>
    <t>Greenhouse Gas Emissions, Energy Infrastructure, Carbon Sequestration, Climate Change, Greenhouse Gas Mitigation, Energy, Energy Efficiency, Energy Conservation, Energy Production, Energy Policies</t>
  </si>
  <si>
    <t>https://www.smud.org/zerocarbon</t>
  </si>
  <si>
    <t>Advancing Flow Enhancement Measurement Capabilities from Forest Restoration in Northern California</t>
  </si>
  <si>
    <t>Placer, Sonoma</t>
  </si>
  <si>
    <t>Water Quantity, Forests, Forest Ecology, Forest Management Practices</t>
  </si>
  <si>
    <t>http://bondaccountability.resources.ca.gov/Project.aspx?ProjectPK=30474&amp;PropositionPK=48</t>
  </si>
  <si>
    <t>Agricultural Water Management Plan</t>
  </si>
  <si>
    <t>http://yubairwmp.org/plan-2019/</t>
  </si>
  <si>
    <t>Alameda Creek Fish Passage Project</t>
  </si>
  <si>
    <t>https://scc.ca.gov/webmaster/ftp/pdf/sccbb/2018/1803/20180322Board08_Alameda_Creek_Fish_Passage.pdf</t>
  </si>
  <si>
    <t>Aliso Creek Estuary Restoration Project</t>
  </si>
  <si>
    <t>Aliso Creek</t>
  </si>
  <si>
    <t>Water, Wetlands, Biodiversity, Oceans &amp; Coasts</t>
  </si>
  <si>
    <t>https://www.lagunaoceanfoundation.org/aliso-creek-estuary-restoration/</t>
  </si>
  <si>
    <t>EST, SEW</t>
  </si>
  <si>
    <t>Aliso Creek Habitat Restoration and Enhancement Project</t>
  </si>
  <si>
    <t>Warne Family Charitable Foundation, Orange County Department of Parks, City of Aliso Viejo</t>
  </si>
  <si>
    <t>least Bell's vireo, western pond turtle</t>
  </si>
  <si>
    <t>CSC</t>
  </si>
  <si>
    <t>Amargosa River Project</t>
  </si>
  <si>
    <t>Water Availability, Invasive Species, Biodiversity</t>
  </si>
  <si>
    <t>https://www.nature.org/en-us/get-involved/how-to-help/places-we-protect/amargosa-river/</t>
  </si>
  <si>
    <t>Devil's Hole pupfish, speckeld dace, Amargosa toad</t>
  </si>
  <si>
    <t>DRI, RIV</t>
  </si>
  <si>
    <t>connectivity</t>
  </si>
  <si>
    <t>American River Fishery Restoration Project</t>
  </si>
  <si>
    <t>U.S. Fish and Wildlife Service, California Department of Fish and Wildlife, Sacramento Area Flood Control Agency, Sacramento County Parks and Recreation</t>
  </si>
  <si>
    <t>https://www.waterforum.org/the-river/habitat-management/</t>
  </si>
  <si>
    <t>American River Headwaters Restoration Project</t>
  </si>
  <si>
    <t>The Nature Conservancy, Northern Sierra Partnership</t>
  </si>
  <si>
    <t>www.arconservancy.org</t>
  </si>
  <si>
    <t>Angeles Connector Conceptual Area Protection Plan</t>
  </si>
  <si>
    <t>Auburn Ravine/Coon Creek Ecosystem Restoration Plan</t>
  </si>
  <si>
    <t>Water Quality, Species Threatened with Extinction, Species Diversity, Biodiversity, Riparian Habitats, Wetlands</t>
  </si>
  <si>
    <t>https://www.placer.ca.gov/3486/Auburn-Ravine-Coon-Creek-Restoration-Pla</t>
  </si>
  <si>
    <t>river otter, Cooper's hawk, Swainson's hawk, bank swallow, tricolored blackbird, northwestern pond turtle, giant garter snake, foothill yellow-legged frog, California red-legged frog, American beaver</t>
  </si>
  <si>
    <t>VRI, FEW</t>
  </si>
  <si>
    <t>Auburn-Folsom South Unit Project</t>
  </si>
  <si>
    <t>El Dorado, Placer, Sacramento</t>
  </si>
  <si>
    <t>Groundwater Recharge and Overdraft, Renewable Energy, Energy, Floods, Water Storage, Energy Infrastructure, Energy Production, Fisheries, Water, Water Infrastructure</t>
  </si>
  <si>
    <t>https://www.usbr.gov/projects/index.php?id=480</t>
  </si>
  <si>
    <t>Audubon Bobcat Ranch Oak Woodland Corridors</t>
  </si>
  <si>
    <t>VOW, BOW</t>
  </si>
  <si>
    <t>Ballona Wetlands Restoration Project</t>
  </si>
  <si>
    <t>California State Coastal Conservancy, The Bay Foundation, California State Lands Commission</t>
  </si>
  <si>
    <t>http://ballonarestoration.org/</t>
  </si>
  <si>
    <t>Battle Creek Conceptual Area Protection Plan</t>
  </si>
  <si>
    <t>Battle Creek Salmon &amp; Steelhead Restoration Project</t>
  </si>
  <si>
    <t>The Nature Conservancy, The David &amp; Lucile Packard Foundation</t>
  </si>
  <si>
    <t>Water, Fisheries, Biodiversity</t>
  </si>
  <si>
    <t>https://www.battle-creek.net/restoration.html</t>
  </si>
  <si>
    <t>Bay Area Greenprint</t>
  </si>
  <si>
    <t>S. D. Bechtel Jr. Foundation, Metropolitan Transportation Commission, Natural Capital Project</t>
  </si>
  <si>
    <t>Bay Area Open Space Council, American Farmland Trust, Greenbelt Alliance, GreenInfo Network</t>
  </si>
  <si>
    <t>https://www.bayareagreenprint.org/</t>
  </si>
  <si>
    <t>Bay Area Puma Project</t>
  </si>
  <si>
    <t>BAPP</t>
  </si>
  <si>
    <t>California Department of Fish and Wildlife, David &amp; Lucile Packard Foundation</t>
  </si>
  <si>
    <t>Biodiversity, Transport Infrastructure, Species Threatened with Extinction, Land Fragmentation, Urbanization, Physical Infrastructure</t>
  </si>
  <si>
    <t>http://www.bapp.org/</t>
  </si>
  <si>
    <t>Bay Point Restoration Project</t>
  </si>
  <si>
    <t>Chris Barton</t>
  </si>
  <si>
    <t>Biodiversity, Access to Nature, Sea Level Rise, Climate Change</t>
  </si>
  <si>
    <t>https://www.sfbayjv.org/project-bay-point-restoration-and-public-access-project.php</t>
  </si>
  <si>
    <t>SEW, AGS</t>
  </si>
  <si>
    <t>Baylands Ecosystem Habitat Goals Project</t>
  </si>
  <si>
    <t>https://baylandsgoals.org/</t>
  </si>
  <si>
    <t>Bear Creek Lower Meadow Restoration Project</t>
  </si>
  <si>
    <t>Bear River Levee Setback Project</t>
  </si>
  <si>
    <t>Bear River</t>
  </si>
  <si>
    <t>https://www.riverpartners.org/project/bear_river_setback/</t>
  </si>
  <si>
    <t>valley elderberry longhorn beetle, Swainson's hawk</t>
  </si>
  <si>
    <t>Beardsley/Donnells Hydroelectric Project</t>
  </si>
  <si>
    <t>Middle Fork Stanislaus River, South Fork Stanislaus River</t>
  </si>
  <si>
    <t>Energy Production, Energy, Water Storage, Water, Water Infrastructure, Energy Infrastructure, Renewable Energy, Irrigation</t>
  </si>
  <si>
    <t>https://www.tridamproject.com/about-tri-dam/</t>
  </si>
  <si>
    <t>Big Creek No. 3 Project</t>
  </si>
  <si>
    <t>Energy Production, Energy, Water Storage, Water, Water Infrastructure, Energy Infrastructure, Renewable Energy</t>
  </si>
  <si>
    <t>https://www.waterboards.ca.gov/waterrights/water_issues/programs/water_quality_cert/big_creek/</t>
  </si>
  <si>
    <t>Big Creek No. 4 Project</t>
  </si>
  <si>
    <t>Big Creek Nos. 1 and 2 Project</t>
  </si>
  <si>
    <t>Big Creek Nos. 2A, 8, and Eastwood Project</t>
  </si>
  <si>
    <t>Big Sky Natural Area Conceptual Area Protection Plan</t>
  </si>
  <si>
    <t>Big Valley Conceptual Area Protection Plan</t>
  </si>
  <si>
    <t>Bishop Creek Hydroelectric Project</t>
  </si>
  <si>
    <t>https://www.sce.com/regulatory/hydro-licensing/bishop-creek-project-relicensing</t>
  </si>
  <si>
    <t>Blue Ridge Berryessa Natural Area Conceptual Area Protection Plan</t>
  </si>
  <si>
    <t>Napa, Yolo, Solano, Lake</t>
  </si>
  <si>
    <t>Central California Coast, Northern California Coast, Northern California Coast Ranges, Northern California Interior Coast Ranges</t>
  </si>
  <si>
    <t>Bobcat Flat Project</t>
  </si>
  <si>
    <t>CALFED Bay-Delta Authority, U.S. Fish and Wildlife Service, City and County of San Francisco</t>
  </si>
  <si>
    <t>http://tuolumneriverconservancy.org/bobcat-flat-phase-1/</t>
  </si>
  <si>
    <t>Boulder Canyon Project</t>
  </si>
  <si>
    <t>Water Storage, Irrigation, Water, Water Quantity, Water Infrastructure</t>
  </si>
  <si>
    <t>https://www.usbr.gov/projects/index.php?id=514</t>
  </si>
  <si>
    <t>Bucks Creek Hydroelectric Project</t>
  </si>
  <si>
    <t>Pacific Gas &amp; Electric, City of Santa Clara</t>
  </si>
  <si>
    <t>http://www.bucksrelicensing.com/Public/default.aspx</t>
  </si>
  <si>
    <t>Building Fire Resiliency in CA Coast Range</t>
  </si>
  <si>
    <t>Lake, Sonoma, Mendocino, Napa</t>
  </si>
  <si>
    <t>Erosion, Forest Management Practices, Wildfire</t>
  </si>
  <si>
    <t>https://nrcs.maps.arcgis.com/apps/Shortlist/index.html?appid=ab6aa86f9aea48e2af92ed165450d110</t>
  </si>
  <si>
    <t>Bushy Lake Conceptual Restoration Plan</t>
  </si>
  <si>
    <t>Bushy Lake Restoration Project</t>
  </si>
  <si>
    <t>CSU Sacramento</t>
  </si>
  <si>
    <t>https://bushylake.com/</t>
  </si>
  <si>
    <t>western pond turtle, valley elderberry longhorn beetle</t>
  </si>
  <si>
    <t>FEW, VRI</t>
  </si>
  <si>
    <t>Butano Channel Restoration and Resiliency Project</t>
  </si>
  <si>
    <t>Kellyx Nelson</t>
  </si>
  <si>
    <t>Natural Resources Conservation Service, U.S. Fish and Wildlife Service, Peninsula Open Space Trust, Trout Unlimited, American Rivers, California Department of Parks and Recreation</t>
  </si>
  <si>
    <t>Biodiversity, Wetlands, Floods, Fisheries</t>
  </si>
  <si>
    <t>http://www.sanmateorcd.org/project/butano-creek-reconnection-project/</t>
  </si>
  <si>
    <t>Coho salmon, steelhead</t>
  </si>
  <si>
    <t>Butte &amp; Colusa Basins Wetlands</t>
  </si>
  <si>
    <t>Virginia Getz</t>
  </si>
  <si>
    <t>California Department of Fish and Wildlife, California Wildlife Conservation Board</t>
  </si>
  <si>
    <t>Butte, Colusa</t>
  </si>
  <si>
    <t>Cache Creek Vegetation Management Program</t>
  </si>
  <si>
    <t>Tanya Meyer</t>
  </si>
  <si>
    <t>Center for Land Based Learning, Cache Creek Watershed Stakeholder Group, USDA, Cache Creek Conservancy</t>
  </si>
  <si>
    <t>Biodiversity, Invasive Species, Riparian Habitats</t>
  </si>
  <si>
    <t>tamarisk, arundo, ravenna grass</t>
  </si>
  <si>
    <t>Cache Creek Watershed Weed Management Plan</t>
  </si>
  <si>
    <t>http://www.yolorcd.org/nodes/programs/projects/Cache_Creek_Watershed_Weed_Management_Plan.htm</t>
  </si>
  <si>
    <t>Cachuma Project</t>
  </si>
  <si>
    <t>https://www.usbr.gov/mp/mpr-news/docs/factsheets/cachuma-project.pdf</t>
  </si>
  <si>
    <t>Calaveras River Habitat Conservation Plan</t>
  </si>
  <si>
    <t>Calaveras River</t>
  </si>
  <si>
    <t>https://www.fisheries.noaa.gov/action/calaveras-river-habitat-conservation-plan-and-environmental-assessment</t>
  </si>
  <si>
    <t>California Aquatic Invasive Species Management Plan</t>
  </si>
  <si>
    <t>Biodiversity, Invasive Species, Water</t>
  </si>
  <si>
    <t>https://wildlife.ca.gov/Conservation/Invasives/Plan</t>
  </si>
  <si>
    <t>https://docs.google.com/spreadsheets/d/1Uh5b2ysY8hRmMMhPNhn8rXaUqXCiBCLV79BFQQQaxGM/edit?usp=sharing</t>
  </si>
  <si>
    <t>California Biodiversity Initiative: A Roadmap for Protecting the State's Natural Heritage</t>
  </si>
  <si>
    <t>https://www.californiabiodiversityinitiative.org/pdf/california-biodiversity-action-plan.pdf</t>
  </si>
  <si>
    <t>California Coniferous Forest Bird Conservation Plan</t>
  </si>
  <si>
    <t>http://www.prbo.org/calpif/htmldocs/conifer.html</t>
  </si>
  <si>
    <t>California Essential Habitat Connectivity Project</t>
  </si>
  <si>
    <t>https://wildlife.ca.gov/Conservation/Planning/Connectivity/CEHC</t>
  </si>
  <si>
    <t>https://docs.google.com/spreadsheets/d/1yHuu5CkvsXo3Cd8_AIXtyVwunElkZ_KHGvSCXfnGBr0/edit#gid=0</t>
  </si>
  <si>
    <t>California Forest Carbon Plan</t>
  </si>
  <si>
    <t>California Department of Forestry and Fire Protection, California Environmental Protection Agency</t>
  </si>
  <si>
    <t>Forests, Carbon Sequestration, Climate Change</t>
  </si>
  <si>
    <t>http://resources.ca.gov/wp-content/uploads/2018/05/California-Forest-Carbon-Plan-Final-Draft-for-Public-Release-May-2018.pdf</t>
  </si>
  <si>
    <t>California Grazing Lands Coalition</t>
  </si>
  <si>
    <t>California Wildlife Conservation Board, Great Valley Center</t>
  </si>
  <si>
    <t>California Heartland Project</t>
  </si>
  <si>
    <t>https://www.ecosacramento.net/about-us/our-work/california-heartland-project/</t>
  </si>
  <si>
    <t>California Integrated Assessment of Watershed Health</t>
  </si>
  <si>
    <t>Health Watersheds Initiative</t>
  </si>
  <si>
    <t>California</t>
  </si>
  <si>
    <t>https://www.epa.gov/sites/production/files/2015-11/documents/ca_hw_report_111213_0.pdf</t>
  </si>
  <si>
    <t>California Monarch Recovery Project</t>
  </si>
  <si>
    <t>Biodiversity, Pollination</t>
  </si>
  <si>
    <t>California Mountain Lion Project</t>
  </si>
  <si>
    <t>Winston Vickers</t>
  </si>
  <si>
    <t>Diseases, Biodiversity, Transport Infrastructure, Land Fragmentation</t>
  </si>
  <si>
    <t>https://whc.vetmed.ucdavis.edu/programs-projects/ca-conservation/mountain-lion-project</t>
  </si>
  <si>
    <t>BOW, BOW, COW, VOW</t>
  </si>
  <si>
    <t>California Plant Rescue</t>
  </si>
  <si>
    <t>https://www.caplantrescue.org/</t>
  </si>
  <si>
    <t>California Spotted Owl Conservation Strategy</t>
  </si>
  <si>
    <t>Sarah Sawyer</t>
  </si>
  <si>
    <t>https://www.fs.usda.gov/detail/r5/plants-animals/wildlife/?cid=STELPRD3854419</t>
  </si>
  <si>
    <t>California spotted owl</t>
  </si>
  <si>
    <t>California State Water Project</t>
  </si>
  <si>
    <t>SWP</t>
  </si>
  <si>
    <t>https://water.ca.gov/Programs/State-Water-Project</t>
  </si>
  <si>
    <t>California Water Action Plan</t>
  </si>
  <si>
    <t>https://resources.ca.gov/Initiatives/California-Water-Action-Plan</t>
  </si>
  <si>
    <t>California Wildlife Action Plan</t>
  </si>
  <si>
    <t>California's Wildfire and Forest Resilience Action Plan</t>
  </si>
  <si>
    <t>Wildfire, Biodiversity, Forest Management Practices, Forest Ecology, Forests, Climate Change</t>
  </si>
  <si>
    <t>https://www.fire.ca.gov/media/ps4p2vck/californiawildfireandforestresilienceactionplan.pdf?utm_medium=email&amp;utm_source=govdelivery</t>
  </si>
  <si>
    <t>CalPIF Desert Bird Conservation Plan</t>
  </si>
  <si>
    <t>Imperial, Inyo, Kern, Los Angeles, Riverside, San Bernardino, San Diego</t>
  </si>
  <si>
    <t>http://www.prbo.org/calpif/htmldocs/desert.htm</t>
  </si>
  <si>
    <t>Caltrans I-5 Native Tree Planting</t>
  </si>
  <si>
    <t>Chris Robbins</t>
  </si>
  <si>
    <t>http://www.yolorcd.org/nodes/programs/projects/caltrans_2_native_tree_planting.htm</t>
  </si>
  <si>
    <t>Caltrans Interchange Planting</t>
  </si>
  <si>
    <t>http://www.yolorcd.org/nodes/programs/projects/caltrans_interchange_planting.htm</t>
  </si>
  <si>
    <t>Camp Far West Hydroelectric Project</t>
  </si>
  <si>
    <t>Placer, Yuba, Nevada</t>
  </si>
  <si>
    <t>Camp-Pendola Forest Restoration Project</t>
  </si>
  <si>
    <t>Forests, Biodiversity, Forest Management Practices, Forest Ecology, Wildfire, Invasive Species</t>
  </si>
  <si>
    <t>Scotch broom, bald eagle</t>
  </si>
  <si>
    <t>Canebrake Conceptual Area Protection Plan</t>
  </si>
  <si>
    <t>Capital Region Urban Heat Island Mitigation Project</t>
  </si>
  <si>
    <t>Local Government Commission, Capital Region Climate Readiness Collaborative</t>
  </si>
  <si>
    <t>El Dorado, Sacramento, Yolo, Yuba, Sutter, Placer</t>
  </si>
  <si>
    <t>Sierra Nevada, Sierra Nevada Foothills, Great Valley, Northern California Interior Coast Ranges</t>
  </si>
  <si>
    <t>Climate Change, Public Health</t>
  </si>
  <si>
    <t>https://climatereadiness.info/uhi-project/</t>
  </si>
  <si>
    <t>Caples Creek Watershed Ecological Restoration Project</t>
  </si>
  <si>
    <t>Dan Corcoran</t>
  </si>
  <si>
    <t>Caples Creek Watershed</t>
  </si>
  <si>
    <t>https://www.eid.org/home/showdocument?id=5822</t>
  </si>
  <si>
    <t>WTM, ASP</t>
  </si>
  <si>
    <t>Caples Ecological Restoration Project</t>
  </si>
  <si>
    <t>Jennifer Marsolais</t>
  </si>
  <si>
    <t>https://www.fs.usda.gov/detail/eldorado/landmanagement/?cid=fseprd553069</t>
  </si>
  <si>
    <t>Cardiff Beach Living Shoreline Project</t>
  </si>
  <si>
    <t>California State Coastal Conservancy, Ocean Protection Council</t>
  </si>
  <si>
    <t>Evyan Borgnis Sloane</t>
  </si>
  <si>
    <t>City of Encinitas, California Department of Parks &amp; Recreation, U.S. Fish and Wildlife Service, San Elijo Lagoon Conservancy</t>
  </si>
  <si>
    <t>Oceans &amp; Coasts, Disasters, Physical Infrastructure, Floods, Disaster Prevention, Biodiversity</t>
  </si>
  <si>
    <t>Carmel River Floodplain Restoration and Environmental Enhancement</t>
  </si>
  <si>
    <t>National Fish and Wildlife Foundation, California Wildlife Conservation Board</t>
  </si>
  <si>
    <t>California State Coastal Conservancy, California Department of Water Resources, Big Sur Land Trust</t>
  </si>
  <si>
    <t>Floods, Wetlands, Riparian Habitats, Biodiversity</t>
  </si>
  <si>
    <t>https://www.co.monterey.ca.us/government/departments-i-z/resource-management-agency-rma-/planning/current-major-projects/carmel-river-free</t>
  </si>
  <si>
    <t>Central Sierra Recovery and Restoration Project</t>
  </si>
  <si>
    <t>U.S. Forest Service, Natural Resources Conservation Service</t>
  </si>
  <si>
    <t>Erosion, Drought, Forests, Water Quality, Wildfire, Biodiversity</t>
  </si>
  <si>
    <t>https://www.fs.usda.gov/Internet/FSE_DOCUMENTS/fseprd532298.pdf</t>
  </si>
  <si>
    <t>Central Valley Flood Protection Plan</t>
  </si>
  <si>
    <t>Central Valley</t>
  </si>
  <si>
    <t>Sutter, Sacramento, Yuba, Yolo, Placer, El Dorado</t>
  </si>
  <si>
    <t>https://water.ca.gov/Programs/Flood-Management/Flood-Planning-and-Studies/Central-Valley-Flood-Protection-Plan</t>
  </si>
  <si>
    <t>Central Valley Joint Venture Implementation Plan</t>
  </si>
  <si>
    <t>Bob Shaffer</t>
  </si>
  <si>
    <t>Biodiversity, Riparian Habitats, Wetlands</t>
  </si>
  <si>
    <t>https://www.centralvalleyjointventure.org//assets/pdf/CVJV_fnl.pdf</t>
  </si>
  <si>
    <t>Central Valley Project</t>
  </si>
  <si>
    <t>Water Quantity, Water, Water Storage, Irrigation, Water Infrastructure</t>
  </si>
  <si>
    <t>https://www.usbr.gov/mp/cvp/</t>
  </si>
  <si>
    <t>Chatsworth-Simi Divide Conceptual Area Protection Plan</t>
  </si>
  <si>
    <t>Chili Bar Hydroelectric Project</t>
  </si>
  <si>
    <t>South Fork American River</t>
  </si>
  <si>
    <t>https://www.waterboards.ca.gov/waterrights/water_issues/programs/water_quality_cert/chilibar_ferc2155.html</t>
  </si>
  <si>
    <t>City of Davis Climate Action and Adaptation Plan</t>
  </si>
  <si>
    <t>CAAP</t>
  </si>
  <si>
    <t>Climate Change, Air &amp; Climate, Greenhouse Gas Mitigation, Climate Change Adaptation, Greenhouse Gas Emissions</t>
  </si>
  <si>
    <t>https://www.cityofdavis.org/sustainability/2020-climate-action-and-adaptation-plan-caap</t>
  </si>
  <si>
    <t>City of Woodland East Regional Pond Native Planting</t>
  </si>
  <si>
    <t>Woodland</t>
  </si>
  <si>
    <t>http://www.yolorcd.org/nodes/programs/projects/CityofWoodlandEastRegionalPondNativePlanting.htm</t>
  </si>
  <si>
    <t>tricolored blackbird</t>
  </si>
  <si>
    <t>City of Woodland Storz Pond Weed Management</t>
  </si>
  <si>
    <t>http://www.yolorcd.org/nodes/programs/projects/CityofWoodlandStorzPondWeedManagement.htm</t>
  </si>
  <si>
    <t>City of Woodland Weed Management at County Rd 102</t>
  </si>
  <si>
    <t>http://www.yolorcd.org/nodes/programs/projects/CityofWoodlandRoadsideWeedManagement.htm</t>
  </si>
  <si>
    <t>Climate Indicators for Agriculture</t>
  </si>
  <si>
    <t>https://www.usda.gov/sites/default/files/documents/climate_indicators_for_agriculture.pdf</t>
  </si>
  <si>
    <t>https://docs.google.com/spreadsheets/d/1uKKYN7nEk20RRhtQDKMwEYrdSh4RkXVDVizqWNBcakc/edit#gid=0</t>
  </si>
  <si>
    <t>Coachella Valley Multiple Species Habitat Conservation Plan</t>
  </si>
  <si>
    <t>http://www.cvmshcp.org/</t>
  </si>
  <si>
    <t>Coastal California (BCR 32) Waterbird Conservation Plan</t>
  </si>
  <si>
    <t>Great Valley, Central California Coast, Southern California Coast, Central Valley Coast Ranges</t>
  </si>
  <si>
    <t>https://www.centralvalleyjointventure.org/assets/pdf/BCR32_WaterbirdCon_interactive_10FEB14.pdf</t>
  </si>
  <si>
    <t>Coastal Scrub and Chaparral Bird Conservation Plan</t>
  </si>
  <si>
    <t>http://www.prbo.org/calpif/htmldocs/scrub.html</t>
  </si>
  <si>
    <t>Connecting the Dots and Building Coastal Resilience in the San Diego Region</t>
  </si>
  <si>
    <t>San Diego Climate Science Alliance, Tijuana River National Estuarine Research Reserve, Southwest Wetlands Interpretive Association, Coastal Frontiers Corporation, Revell Coastal, Nexus Planning Consultants, Environmental Law Institute</t>
  </si>
  <si>
    <t>Climate Change, Oceans &amp; Coasts, Floods, Natural Disasters</t>
  </si>
  <si>
    <t>https://www.sandiego.edu/soles/hub-nonprofit/initiatives/climate-collaborative/</t>
  </si>
  <si>
    <t>Conservation Plan for Gray Wolves in California</t>
  </si>
  <si>
    <t>https://cdfgnews.wordpress.com/2016/12/06/cdfw-releases-final-wolf-management-plan-for-california/</t>
  </si>
  <si>
    <t>Conservation Planning for Great Valley and Modoc Plateau Vernal Pool Habitat</t>
  </si>
  <si>
    <t>Great Valley, Modoc Plateau</t>
  </si>
  <si>
    <t>Coordinated Rural Opportunities Plan</t>
  </si>
  <si>
    <t>CROP</t>
  </si>
  <si>
    <t>Renee Devere-Oki</t>
  </si>
  <si>
    <t>El Dorado, Yuba, Sacramento, Sutter, Placer, Yolo</t>
  </si>
  <si>
    <t>Agricultural Productivity, Transport Infrastructure, Food Production, Land Use, Water Infrastructure</t>
  </si>
  <si>
    <t>https://www.sacog.org/coordinated-rural-opportunities-plan-crop</t>
  </si>
  <si>
    <t>Cosumnes American Bear Yuba Integrated Regional Water Management Plan</t>
  </si>
  <si>
    <t>CABY IRWMP</t>
  </si>
  <si>
    <t>http://cabyregion.org/mdocs-posts/2021-caby-plan-update/</t>
  </si>
  <si>
    <t>Cosumnes River Project</t>
  </si>
  <si>
    <t>Biodiversity, Floods</t>
  </si>
  <si>
    <t>https://www.nature.org/en-us/get-involved/how-to-help/places-we-protect/cosumnes-river/</t>
  </si>
  <si>
    <t>Chinook salmon, vernal pools</t>
  </si>
  <si>
    <t>BOW, VRI</t>
  </si>
  <si>
    <t>flooding</t>
  </si>
  <si>
    <t>Cougar Floodplain Restoration Project</t>
  </si>
  <si>
    <t>Fisheries, Water</t>
  </si>
  <si>
    <t>http://www.cosumnes.org/wp-content/uploads/2014/01/tCougarFloodplainEA_31Jan2014.pdf</t>
  </si>
  <si>
    <t>COVID-19 Statewide Agriculture and Farmworker Education Program</t>
  </si>
  <si>
    <t>Disasters - Health Impact, Disaster Preparedness, Labor, Disasters, Diseases, Educational Resources</t>
  </si>
  <si>
    <t>Coyote Valley Landscape Linkage</t>
  </si>
  <si>
    <t>Matt Freeman</t>
  </si>
  <si>
    <t>https://www.openspaceauthority.org/system/documents/Coyote%20Valley%20Landscape%20Linkage%20Report_Final_lowres.pdf</t>
  </si>
  <si>
    <t>Creek Habitat Enhancement Program</t>
  </si>
  <si>
    <t>Biodiversity, Riparian Habitats, Water, Fisheries</t>
  </si>
  <si>
    <t>http://www.sanmateorcd.org/project/creek-habitat/</t>
  </si>
  <si>
    <t>Crisis to Opportunity: Sierra Nevada Tree Mortality</t>
  </si>
  <si>
    <t>Cal FIRE, Pacific Gas and Electric, California Office of Emergency Services, Sierra Nevada Conservancy</t>
  </si>
  <si>
    <t>Amador, Calaveras, El Dorado, Fresno, Kern, Mariposa, Madera, Placer, Tulare, Tuolumne</t>
  </si>
  <si>
    <t>https://www.nrcs.usda.gov/wps/portal/nrcs/detail/ca/programs/farmbill/rcpp/?cid=nrcseprd1454463</t>
  </si>
  <si>
    <t>Cullinan Ranch Restoration Project</t>
  </si>
  <si>
    <t>U.S. Fish and Wildlife Service, California Department of Fish and Wildlife</t>
  </si>
  <si>
    <t>https://www.epa.gov/sfbay-delta/cullinan-ranch-tidal-marsh-restoration-project</t>
  </si>
  <si>
    <t>Deadman II Forest Resilience Project</t>
  </si>
  <si>
    <t>Peninsula Open Space Trust, Sempervirens Fund</t>
  </si>
  <si>
    <t>DeSabla-Centerville Hydroelectric Project</t>
  </si>
  <si>
    <t>Butte Creek</t>
  </si>
  <si>
    <t>Desert Bird Conservation Plan</t>
  </si>
  <si>
    <t>Desert Renewable Energy Conservation Plan</t>
  </si>
  <si>
    <t>DRECP</t>
  </si>
  <si>
    <t>Biodiversity, Energy, Energy Production</t>
  </si>
  <si>
    <t>https://www.blm.gov/programs/planning-and-nepa/plans-in-development/california/desert-renewable-energy-conservation-plan</t>
  </si>
  <si>
    <t>Developing an Informational Infrastructure for Building Smart Regional Foodsheds</t>
  </si>
  <si>
    <t>Tom Tomich</t>
  </si>
  <si>
    <t>IC-FOODS, The Ohio State University</t>
  </si>
  <si>
    <t>Sacramento, Sutter, Yolo, Placer, Yuba, El Dorado</t>
  </si>
  <si>
    <t>Don Pedro Hydroelectric Project</t>
  </si>
  <si>
    <t>Modesto Irrigation District, Turlock Irrigation District</t>
  </si>
  <si>
    <t>https://donpedro-relicensing.com/</t>
  </si>
  <si>
    <t>Donnells-Curtis Transmission Line Project</t>
  </si>
  <si>
    <t>Energy Production, Energy Infrastructure, Energy</t>
  </si>
  <si>
    <t>Dos Rios Ranch</t>
  </si>
  <si>
    <t>San Joaquin river</t>
  </si>
  <si>
    <t>https://www.riverpartners.org/project/dos-rios-ranch/</t>
  </si>
  <si>
    <t>riparian brush rabbit, riparian woodrat, Swainson’s hawk, Chinook salmon, steelhead, least Bell’s vireo, yellow warbler, sandhill crane</t>
  </si>
  <si>
    <t>floodplains</t>
  </si>
  <si>
    <t>Doty Ravine Preserve</t>
  </si>
  <si>
    <t>Justin Wages</t>
  </si>
  <si>
    <t>https://www.placerlandtrust.org/doty-ravine-preserve/</t>
  </si>
  <si>
    <t>vernal pool fairy shrimp, wood duck</t>
  </si>
  <si>
    <t>VRI, vernal pools</t>
  </si>
  <si>
    <t>Downtown Davis Parkway Green Project</t>
  </si>
  <si>
    <t>UC Davis Arboretum, Yolo RCD</t>
  </si>
  <si>
    <t>Davis</t>
  </si>
  <si>
    <t>https://arboretum.ucdavis.edu/blog/city-davis-and-uc-davis-arboretum-partner-greening-project</t>
  </si>
  <si>
    <t>Dry Creek Greenway Vision Plan</t>
  </si>
  <si>
    <t>Dry Creek Watershed</t>
  </si>
  <si>
    <t>https://www.placer.ca.gov/departments/communitydevelopment/planning/placerlegacy/watershedplanning/drycreek/drycrkgreenwayvisionplan</t>
  </si>
  <si>
    <t>Dry Creek Habitat Enhancement Project</t>
  </si>
  <si>
    <t>Water, Biodiversity, Riparian Habitats, Fisheries</t>
  </si>
  <si>
    <t>https://www.sonomawater.org/dry-creek-habitat</t>
  </si>
  <si>
    <t>coho salmon, steelhead</t>
  </si>
  <si>
    <t>Dry Creek Sesbania Management Program</t>
  </si>
  <si>
    <t>SAFCA, City of Sacramento, Sacramento County, City of Roseville, Placer County, California Department of Food and Agriculture, Nevada County WMA, Placer County WMA, Water Forum, Ducks Unlimited</t>
  </si>
  <si>
    <t>Rich Gresham</t>
  </si>
  <si>
    <t>Dry Creek</t>
  </si>
  <si>
    <t>http://placerrcd.org/wp-content/uploads/documents/RedSesbaniaMgtPgm.pdf</t>
  </si>
  <si>
    <t>red sesbania</t>
  </si>
  <si>
    <t>Dry Creek Watershed Resource Management Plan</t>
  </si>
  <si>
    <t>State Water Resources Control Board</t>
  </si>
  <si>
    <t>https://www.placer.ca.gov/departments/communitydevelopment/planning/placerlegacy/watershedplanning/drycreek</t>
  </si>
  <si>
    <t>Dutch Slough Tidal Marsh Restoration Project</t>
  </si>
  <si>
    <t>Bay Area Program, California EcoRestore Initiative</t>
  </si>
  <si>
    <t>Wetlands, Biodiversity, Access to Nature</t>
  </si>
  <si>
    <t>https://water.ca.gov/Programs/Integrated-Regional-Water-Management/Delta-Ecosystem-Enhancement-Program/Dutch-Slough-Tidal-Restoration-Project</t>
  </si>
  <si>
    <t>Eagle Mountain Pumped Storage Project</t>
  </si>
  <si>
    <t>Eagle Mountain Project</t>
  </si>
  <si>
    <t>Energy Production, Energy, Water, Water Infrastructure, Energy Infrastructure, Renewable Energy, Groundwater Contamination, Groundwater Recharge and Overdraft</t>
  </si>
  <si>
    <t>Eastern Rim of the Valley Conceptual Area Protection Plan</t>
  </si>
  <si>
    <t>Eel River Recovery Project</t>
  </si>
  <si>
    <t>https://www.eelriverrecovery.org/</t>
  </si>
  <si>
    <t>El Dorado County Integrated Natural Resources Management Plan</t>
  </si>
  <si>
    <t>https://www.edcgov.us/Government/planning/pages/general_plan_integrated_natural_resources_management_plan_(inrmp).aspx</t>
  </si>
  <si>
    <t>El Dorado Hydroelectric Project 184</t>
  </si>
  <si>
    <t>South Fork of the American River</t>
  </si>
  <si>
    <t>Alpine, Amador, El Dorado</t>
  </si>
  <si>
    <t>Energy Infrastructure, Access to Nature, Energy Production, Renewable Energy, Energy</t>
  </si>
  <si>
    <t>https://www.eid.org/our-services/hydroelectric</t>
  </si>
  <si>
    <t>Elkhorn Slough Tidal Marsh Restoration Project</t>
  </si>
  <si>
    <t>California State Coastal Conservancy, U.S. Fish and Wildlife Service</t>
  </si>
  <si>
    <t>Monique Fountain</t>
  </si>
  <si>
    <t>https://www.elkhornslough.org/tidal-wetland-program/tidal-marsh-restoration-project/</t>
  </si>
  <si>
    <t>Emerald Necklace Vision Plan</t>
  </si>
  <si>
    <t>https://issuu.com/amigosdelosrios/docs/adlr_and_tcf_en_forest_to_ocean_exp</t>
  </si>
  <si>
    <t>Emergency &amp; Carryover Storage Project</t>
  </si>
  <si>
    <t>Water Infrastructure, Water, Water Storage</t>
  </si>
  <si>
    <t>https://www.sdcwa.org/projects-programs/facilities/</t>
  </si>
  <si>
    <t>Enhancing and Caring for the Laguna</t>
  </si>
  <si>
    <t>http://www.lagunafoundation.org/knowledgebase/?q=node/156</t>
  </si>
  <si>
    <t>Escondido Creek Conceptual Area Protection Plan</t>
  </si>
  <si>
    <t>Farmland Futures Initiative</t>
  </si>
  <si>
    <t>https://openspacetrust.org/farmland-futures-initiative/</t>
  </si>
  <si>
    <t>Feather River Canyon Power Project</t>
  </si>
  <si>
    <t>Final Recovery Plan for Central California Coast coho salmon Evolutionarily Significant Unit.</t>
  </si>
  <si>
    <t>Humboldt, Mendocino, Sonoma, Marin, San Mateo, Santa Cruz, Napa, Solano, Contra Costa, Alameda, Santa Clara</t>
  </si>
  <si>
    <t>https://archive.fisheries.noaa.gov/wcr/publications/recovery_planning/salmon_steelhead/domains/north_central_california_coast/central_california_coast_coho/ccc_coho_salmon_esu_recovery_plan_vol_i_sept_2012.pdf</t>
  </si>
  <si>
    <t>Finnon Lake Restoration and Habitat Improvement Project</t>
  </si>
  <si>
    <t>Finnon Lake</t>
  </si>
  <si>
    <t>http://www.eldoradorcd.org/nodes/projects/restoration.htm</t>
  </si>
  <si>
    <t>Fish and Game Commission Strategic Plan</t>
  </si>
  <si>
    <t>https://fgc.ca.gov/About/Strategic-Plan</t>
  </si>
  <si>
    <t>Food System Dashboard</t>
  </si>
  <si>
    <t>https://www.goodfoodla.org/foodsystemdashboard</t>
  </si>
  <si>
    <t>French Meadows Forest Restoration Project</t>
  </si>
  <si>
    <t>Research, Management, Habitat Enhancement</t>
  </si>
  <si>
    <t>Michael Woodbridge</t>
  </si>
  <si>
    <t>Placer County, The Nature Conservancy, Placer County Water Agency, American River Conservancy, Sierra Nevada Conservancy, Sierra Nevada Research Institute</t>
  </si>
  <si>
    <t>Forests, Wildfire, Water Quality, Biodiversity, Erosion</t>
  </si>
  <si>
    <t>forest thinning</t>
  </si>
  <si>
    <t>https://www.nature.org/content/dam/tnc/nature/en/photos/FMPFactsheet2-27-19final.pdf</t>
  </si>
  <si>
    <t>ASP, WTM</t>
  </si>
  <si>
    <t>Garcia River Forest Project</t>
  </si>
  <si>
    <t>The Nature Conservancy, California State Coastal Conservancy, California Wildlife Conservation Board</t>
  </si>
  <si>
    <t>Forests, Biodiversity, Carbon Sequestration</t>
  </si>
  <si>
    <t>https://www.nature.org/en-us/get-involved/how-to-help/places-we-protect/the-nature-conservancy-in-california-garcia-river-forest/</t>
  </si>
  <si>
    <t>northern spotted owl, coho salmon</t>
  </si>
  <si>
    <t>RDW, DFR</t>
  </si>
  <si>
    <t>Gaviota Creek Watershed Restoration Project</t>
  </si>
  <si>
    <t>Land Fragmentation, Biodiversity, Fisheries, Riparian Habitats, Transport Infrastructure</t>
  </si>
  <si>
    <t>https://coastalranchesconservancy.org/gaviota-creek-watershed/</t>
  </si>
  <si>
    <t>steelhead, pond turtle, California red-legged frog</t>
  </si>
  <si>
    <t>Geospatial Analysis and Natural Resource Conservation Assessment for the SACOG Region</t>
  </si>
  <si>
    <t>Patrick Huber</t>
  </si>
  <si>
    <t>Gold Bug Park Restoration Project</t>
  </si>
  <si>
    <t>Placerville</t>
  </si>
  <si>
    <t>http://www.eldoradorcd.org/nodes/projects/GBP.html</t>
  </si>
  <si>
    <t>Grassland Bird Conservation Plan</t>
  </si>
  <si>
    <t>http://www.prbo.org/calpif/htmldocs/grassland.html</t>
  </si>
  <si>
    <t>Grasslands Regional Park Native Grass Planting</t>
  </si>
  <si>
    <t>Green Region Plan</t>
  </si>
  <si>
    <t>Land Use, Climate Change, Air Quality, Transport Infrastructure, Greenhouse Gas Emissions</t>
  </si>
  <si>
    <t>https://www.sacog.org/green-region-plan</t>
  </si>
  <si>
    <t>Greenhouse Gas Reduction Plan</t>
  </si>
  <si>
    <t>Citrus Heights</t>
  </si>
  <si>
    <t>https://www.citrusheights.net/203/Greenhouse-Gas-Reduction-Plan</t>
  </si>
  <si>
    <t>Haas-Kings River Hydroelectric Project</t>
  </si>
  <si>
    <t>North Fork of the Kings River</t>
  </si>
  <si>
    <t>https://en.wikipedia.org/wiki/Wishon_Dam</t>
  </si>
  <si>
    <t>Hahamongna to Tujunga Wildlife Corridor Initiative</t>
  </si>
  <si>
    <t>wildlife corridor</t>
  </si>
  <si>
    <t>https://arroyosfoothills.org/land/wildlife-corridors/hahamongna-tujunga-wildlife-corridor/</t>
  </si>
  <si>
    <t>mountian lion</t>
  </si>
  <si>
    <t>Hamilton City Levee Construction and Revegetation Project</t>
  </si>
  <si>
    <t>Hamilton City Project</t>
  </si>
  <si>
    <t>Habitat Enhancement, Infrastructure</t>
  </si>
  <si>
    <t>Biodiversity, Floods, Riparian Habitats, Water, Water Infrastructure</t>
  </si>
  <si>
    <t>https://www.riverpartners.org/project/hamilton-city/</t>
  </si>
  <si>
    <t>Hamilton Wetland Restoration Project</t>
  </si>
  <si>
    <t>https://en.wikipedia.org/wiki/Hamilton_Wetland_Restoration_Project</t>
  </si>
  <si>
    <t>Haskell Peak Meadow Planning Project</t>
  </si>
  <si>
    <t>Hetch Hetchy Project</t>
  </si>
  <si>
    <t>Stanislaus, Santa Clara, Alameda, Tuolumne, San Mateo, San Francisco</t>
  </si>
  <si>
    <t>Great Valley, Sierra Nevada Foothills, Central California Coast, Sierra Nevada, Central Valley Coast Ranges</t>
  </si>
  <si>
    <t>Water Quantity, Water Infrastructure, Water, Water Storage</t>
  </si>
  <si>
    <t>https://sfpuc.org/about-us/our-systems/water-system</t>
  </si>
  <si>
    <t>Hill Slough Restoration Project</t>
  </si>
  <si>
    <t>Wetlands, Carbon Sequestration, Biodiversity</t>
  </si>
  <si>
    <t>http://duwestblog.org/ducks-unlimited-awarded-funding-for-suisun-marsh-project-to-reduce-greenhouse-gas-emissions/</t>
  </si>
  <si>
    <t>Human Health and Ecosystem Services as Part of a Sustainability Assessment of the Sacramento Region</t>
  </si>
  <si>
    <t>Environmental Council of Sacramento, University of California Berkeley, Valley Vision</t>
  </si>
  <si>
    <t>Carbon Sequestration, Wildfire, Access to Nature, Air Pollution, Public Health, Climate Change, Biodiversity, Ecosystem Services</t>
  </si>
  <si>
    <t>Implementation Plan for Lower Yuba River Anadromous Fish Habitat Restoration</t>
  </si>
  <si>
    <t>CALFED Bay-Delta Authority, Yuba County Water Agency</t>
  </si>
  <si>
    <t>http://cahatcheryreview.com/wp-content/uploads/2012/08/Yuba-River-Restoration-Implementation-Plan.pdf</t>
  </si>
  <si>
    <t>Chinook salmon, steelhead, green sturgeon, American shad, striped bass</t>
  </si>
  <si>
    <t>Indicators of Climate Change in California</t>
  </si>
  <si>
    <t>https://oehha.ca.gov/media/downloads/climate-change/report/2018caindicatorsreportmay2018.pdf</t>
  </si>
  <si>
    <t>https://docs.google.com/spreadsheets/d/1W8slSAHBJT2U7XQLSdvJiq-guOmUiN35TF5vL8DBuIg/edit#gid=0</t>
  </si>
  <si>
    <t>Innovative Conservation: Vital Streams and Forests</t>
  </si>
  <si>
    <t>Biodiversity, Forests, Wildfire, Floods, Riparian Habitats</t>
  </si>
  <si>
    <t>Integrated Watershed Restoration Program</t>
  </si>
  <si>
    <t>San Mateo Resource Conservation District, Resource Conservation District of Monterey County, California State Coastal Conservancy</t>
  </si>
  <si>
    <t>San Mateo, Santa Cruz, Monterey</t>
  </si>
  <si>
    <t>Biodiversity, Water, Water Quality, Fisheries</t>
  </si>
  <si>
    <t>http://iwrp.rcdsantacruz.org/</t>
  </si>
  <si>
    <t>Intertidal Coastal Marsh Restoration and Transportation Corridor Protection in Humboldt Bay</t>
  </si>
  <si>
    <t>Biodiversity, Wetlands, Sea Level Rise</t>
  </si>
  <si>
    <t>https://humboldtgov.org/2487/Sea-Level-Rise</t>
  </si>
  <si>
    <t>IPM-Hedgerow Grant</t>
  </si>
  <si>
    <t>http://www.yolorcd.org/nodes/programs/projects/ipm_hedgerow_grant.htm</t>
  </si>
  <si>
    <t>Iron Mountain Ridge - Canada de San Vicente Preserve Conceptual Area Protection Plan</t>
  </si>
  <si>
    <t>Irvine-Laguna Wildlife Corridor</t>
  </si>
  <si>
    <t>Coast to Cleveland Wildlife Corridor</t>
  </si>
  <si>
    <t>Land Protection, Habitat Enhancement</t>
  </si>
  <si>
    <t>Land Fragmentation, Biodiversity, Transport Infrastructure, Landscape Protection</t>
  </si>
  <si>
    <t>https://wildlifecorridor.org/the-corridor/</t>
  </si>
  <si>
    <t>grey fox, bobcat, coyote, cactus wren</t>
  </si>
  <si>
    <t>Kaweah Project</t>
  </si>
  <si>
    <t>Kaweah River</t>
  </si>
  <si>
    <t>https://www.waterboards.ca.gov/waterrights/water_issues/programs/water_quality_cert/kaweah_ferc298.html</t>
  </si>
  <si>
    <t>Kaweah Subbasin Regional Conservation Investment Strategy</t>
  </si>
  <si>
    <t>New Current Water and Land, Environmental Defense Fund</t>
  </si>
  <si>
    <t>Kerckhoff Hydroelectric Project</t>
  </si>
  <si>
    <t>King Fire Restoration Project</t>
  </si>
  <si>
    <t>https://data.ecosystem-management.org/nepaweb/nepa_project_exp.php?project=45952&amp;exp=detail</t>
  </si>
  <si>
    <t>Kings River Fisher Project</t>
  </si>
  <si>
    <t>Biodiversity, Forests, Forest Products, Climate Change, Carbon Sequestration</t>
  </si>
  <si>
    <t>https://www.fs.fed.us/psw/topics/wildlife/mammals/fisher_krfp/</t>
  </si>
  <si>
    <t>Pacific fisher</t>
  </si>
  <si>
    <t>SMC, PPN, MHC</t>
  </si>
  <si>
    <t>Klamath Hydroelectric Project</t>
  </si>
  <si>
    <t>Klamath River</t>
  </si>
  <si>
    <t>https://www.waterboards.ca.gov/waterrights/water_issues/programs/water_quality_cert/klamath_ferc2082.html</t>
  </si>
  <si>
    <t>Klamath-Cascade Headwaters Farm, Fish and Wildlife</t>
  </si>
  <si>
    <t>Landscape Protection, Fisheries, Drought, Climate Change, Biodiversity</t>
  </si>
  <si>
    <t>L.A.-Ventura Project</t>
  </si>
  <si>
    <t>Land Protection, Management, Habitat Enhancement</t>
  </si>
  <si>
    <t>Land Fragmentation, Riparian Habitats, Landscape Protection, Biodiversity, Wetlands, Water</t>
  </si>
  <si>
    <t>river protection/restoration, wetland restoration, wildlife corridors</t>
  </si>
  <si>
    <t>https://www.nature.org/en-us/get-involved/how-to-help/places-we-protect/la-ventura/</t>
  </si>
  <si>
    <t>steelhead, least Bell's vireo, California red-legged frog, salt marsh bird's beak, mountain lion</t>
  </si>
  <si>
    <t>RIV, FEW, VRI</t>
  </si>
  <si>
    <t>La Grange Hydroelectric Project</t>
  </si>
  <si>
    <t>Tuolumne, Stanislaus</t>
  </si>
  <si>
    <t>https://www.waterboards.ca.gov/waterrights/water_issues/programs/water_quality_cert/lagrange_ferc14581.html</t>
  </si>
  <si>
    <t>Laguna Middle Reach Restoration Project</t>
  </si>
  <si>
    <t>City of Sebastopol, California State Coastal Conservancy, Community Foundation of Sonoma County, U.S. Fish and Wildlife Service, California Wildlife Conservation Board</t>
  </si>
  <si>
    <t>http://www.lagunafoundation.org/programs_rp_mrrp.html</t>
  </si>
  <si>
    <t>Sebastopol meadowfoam</t>
  </si>
  <si>
    <t>VRI, VOW, FEW</t>
  </si>
  <si>
    <t>Lagunitas Creek Winter Habitat and Floodplain Enhancement Project</t>
  </si>
  <si>
    <t>John Dell'Osso</t>
  </si>
  <si>
    <t>https://parkplanning.nps.gov/projectHome.cfm?projectID=61955</t>
  </si>
  <si>
    <t>steelhead, coho salmon</t>
  </si>
  <si>
    <t>Lassen Foothills Project</t>
  </si>
  <si>
    <t>https://www.nature.org/en-us/get-involved/how-to-help/places-we-protect/lassen-foothills/</t>
  </si>
  <si>
    <t>Chinook salmon, steelhead, vernal pools</t>
  </si>
  <si>
    <t>BOW, VRI, AGS, PGS</t>
  </si>
  <si>
    <t>Liberty Canyon Wildlife Overpass Crossing</t>
  </si>
  <si>
    <t>National Wildlife Federation, California Wildlife Conservation Board</t>
  </si>
  <si>
    <t>Beth Pratt</t>
  </si>
  <si>
    <t>Caltrans, California Department of Fish and Wildlife, California State Coastal Conservancy, Santa Monica Mountains Conservancy</t>
  </si>
  <si>
    <t>https://savelacougars.org/</t>
  </si>
  <si>
    <t>Liberty Canyon Wildlife Underpass Project</t>
  </si>
  <si>
    <t>Wildlife Conservation Board</t>
  </si>
  <si>
    <t>California Drought, Water, Parks, Climate, Coastal Protection, and Outdoor Access for All Act of 2018 (Proposition 68)</t>
  </si>
  <si>
    <t>Caltrans, Santa Monica Mountains Conservancy, Mountain Recreation and Conservation Authority</t>
  </si>
  <si>
    <t>Little Jones Creek Riparian Project</t>
  </si>
  <si>
    <t>U.S. Forest Service, Natural Resources Conservation Service, Smith River Alliance</t>
  </si>
  <si>
    <t>Forests, Biodiversity, Forest Ecology, Forest Management Practices, Riparian Habitats, Fisheries</t>
  </si>
  <si>
    <t>coho salmon, cutthroat trout, Port-Orford cedar</t>
  </si>
  <si>
    <t>Lookout Slough Tidal Habitat Restoration Project</t>
  </si>
  <si>
    <t>http://eip.spinered.com/lookout-slough/</t>
  </si>
  <si>
    <t>Los Cerritos Wetlands Restoration Plan</t>
  </si>
  <si>
    <t>Biodiversity, Water Quality, Groundwater Recharge and Overdraft, Wetlands, Floods, Water Quantity</t>
  </si>
  <si>
    <t>https://intoloscerritoswetlands.org/the-lcws-eir/</t>
  </si>
  <si>
    <t>Los Padres Strategic Community Fuelbreak Collaborative Project</t>
  </si>
  <si>
    <t>California Department of Forestry and Fire Protection, Natural Resources Conservation Service, California State Coastal Conservancy, California Department of Conservation</t>
  </si>
  <si>
    <t>Santa Lucia Conservancy, California Department of Parks and Recreation, Los Padres National Forest</t>
  </si>
  <si>
    <t>Biodiversity, Invasive Species, Forests, Wildfire, Forest Management Practices</t>
  </si>
  <si>
    <t>https://www.rcdmonterey.org/los-padres-strategic-community-fuelbreak-collaborative-project</t>
  </si>
  <si>
    <t>Lower American River Anadromous Fish Habitat Restoration Project</t>
  </si>
  <si>
    <t>U.S. Bureau of Reclamation, CALFED</t>
  </si>
  <si>
    <t>CVPIA 3406(b)(13), Ecosystem Restoration Program</t>
  </si>
  <si>
    <t>https://www.usbr.gov/mp/nepa/includes/documentShow.php?Doc_ID=24637</t>
  </si>
  <si>
    <t>Lower American River Corridor Management Plan</t>
  </si>
  <si>
    <t>Lower Cordova Creek Restoration Planning</t>
  </si>
  <si>
    <t>Lower Elkhorn Basin Levee Setback Project</t>
  </si>
  <si>
    <t>LEBLS</t>
  </si>
  <si>
    <t>U.S. Fish and Wildlife Service, California Department of Fish and Wildlife, Sacramento Area Flood Control Agency, Central Valley Flood Protection Board, U.S. Army Corps of Engineers, Yolo County, West Sacramento Area Flood Control Agency</t>
  </si>
  <si>
    <t>Floods, Water Infrastructure, Fisheries, Biodiversity</t>
  </si>
  <si>
    <t>https://water.ca.gov/Programs/Flood-Management/Flood-Projects/Lower-Elkhorn-Basin</t>
  </si>
  <si>
    <t>Lower Sacramento River/Delta North Regional Flood Management Plan</t>
  </si>
  <si>
    <t>Yolo, Sutter, Sacramento, Solano</t>
  </si>
  <si>
    <t>https://www.yolocounty.org/home/showdocument?id=28753</t>
  </si>
  <si>
    <t>https://docs.google.com/spreadsheets/d/16mThKR87U61PNqImN774Sk99AbFX3zgd03ZhlvEvUNk/edit#gid=0</t>
  </si>
  <si>
    <t>Lower Squaw Creek Meadow Restoration Project</t>
  </si>
  <si>
    <t>National Forest Foundation, CDWR</t>
  </si>
  <si>
    <t>Lower Tule River Hydroelectric Project</t>
  </si>
  <si>
    <t>Middle Fork Tule River</t>
  </si>
  <si>
    <t>https://www.waterboards.ca.gov/waterrights/water_issues/programs/water_quality_cert/lower_tule_river_hydro_ferc372.html</t>
  </si>
  <si>
    <t>Lower Walnut Creek Restoration Project</t>
  </si>
  <si>
    <t>Wildlife Conservation Board, U.S. Fish and Wildlife Service, National Fish and Wildlife Foundation</t>
  </si>
  <si>
    <t>Greenhouse Gas Reduction Fund, National Coastal Wetlands Conservation Grant Program, National Coastal Resilience Fund</t>
  </si>
  <si>
    <t>Paul Detjens</t>
  </si>
  <si>
    <t>USEPA</t>
  </si>
  <si>
    <t>Wetlands, Biodiversity, Climate Change, Carbon Sequestration, Floods</t>
  </si>
  <si>
    <t>https://www.contracosta.ca.gov/5784/Lower-Walnut-Creek-Restoration-Project</t>
  </si>
  <si>
    <t>salt marsh harvest mouse, Rdigway's rail, California black rail, steelhead, Mason's lilaeopsis, Delta tule pea, Suisun Marsh aster</t>
  </si>
  <si>
    <t>Lower Yolo Ranch Tidal Restoration Project</t>
  </si>
  <si>
    <t>California Department of Fish and Wildlife, Westlands Water District, U.S. Fish and Wildlife Service, U.S. Bureau of Reclamation, National Marine Fisheries Service</t>
  </si>
  <si>
    <t>https://resources.ca.gov/CNRALegacyFiles/docs/ecorestore/projects/Lower_Yolo_Restoration.pdf</t>
  </si>
  <si>
    <t>Lower Yolo Restoration Project</t>
  </si>
  <si>
    <t>Species Threatened with Extinction, Biodiversity, Wetlands, Water Infrastructure</t>
  </si>
  <si>
    <t>giant garter snake</t>
  </si>
  <si>
    <t>Lower Yolo Tidal Marsh Restoration Project</t>
  </si>
  <si>
    <t>California Department of Water Resources, U.S. Bureau of Reclamation</t>
  </si>
  <si>
    <t>http://www.sercal.org/the-latest/2017/10/2/lower-yolo-tidal-marsh-restoration-project</t>
  </si>
  <si>
    <t>Delta smelt, steelhead, Chinook salmon, Brazilian waterweed</t>
  </si>
  <si>
    <t>Lower Yuba River Watershed Conceptual Area Protection Plan</t>
  </si>
  <si>
    <t>Machado Lake Ecosystem Rehabilitation Project</t>
  </si>
  <si>
    <t>http://www.machadoprojects.com/machado_lake_ecosystem.php</t>
  </si>
  <si>
    <t>Mammoth Pool Project</t>
  </si>
  <si>
    <t>Mark West Creek Flow Enhancement Project</t>
  </si>
  <si>
    <t>Water Quantity, Fisheries, Water Quality, Biodiversity</t>
  </si>
  <si>
    <t>http://bondaccountability.resources.ca.gov/Project.aspx?ProjectPK=30492&amp;PropositionPK=48</t>
  </si>
  <si>
    <t>Markleeville Creek Floodplain Restoration Project</t>
  </si>
  <si>
    <t>Floods, Biodiversity, Water</t>
  </si>
  <si>
    <t>https://83c20f31-ec1e-4fb1-a74c-ec1528c3a41b.filesusr.com/ugd/9cdc4e_f2d8edad6fad4ad59fafd180dc0f5a64.pdf</t>
  </si>
  <si>
    <t>MRI</t>
  </si>
  <si>
    <t>Matilija Dam Ecosystem Restoration Project</t>
  </si>
  <si>
    <t>MDERP</t>
  </si>
  <si>
    <t>Biodiversity, Fisheries, Ecosystem Health, Land Fragmentation, Water Infrastructure, Invasive Species, Floods</t>
  </si>
  <si>
    <t>https://matilijadam.org/</t>
  </si>
  <si>
    <t>steelhead, Arundo donax</t>
  </si>
  <si>
    <t>Maximizing Waterbird Habitat on CA Ricelands</t>
  </si>
  <si>
    <t>McCloud-Pit Hydroelectric Project</t>
  </si>
  <si>
    <t>McCloud River, Pit River</t>
  </si>
  <si>
    <t>https://www.waterboards.ca.gov/waterrights/water_issues/programs/water_quality_cert/mccloudpit_ferc2106.html</t>
  </si>
  <si>
    <t>McCormick-Williamson Tract Restoration Project</t>
  </si>
  <si>
    <t>North Delta Flood Control and Ecosystem Restoration Project</t>
  </si>
  <si>
    <t>Delta</t>
  </si>
  <si>
    <t>http://resources.ca.gov/docs/ecorestore/projects/McCormack_Williamson_Tract_Project.pdf</t>
  </si>
  <si>
    <t>McMullin On-Farm Flood Capture and Recharge Project</t>
  </si>
  <si>
    <t>Natural Resources Conservation Service, California Natural Resources Agency</t>
  </si>
  <si>
    <t>Water Availability, Groundwater Recharge and Overdraft, Water</t>
  </si>
  <si>
    <t>http://bondaccountability.resources.ca.gov/Project.aspx?ProjectPK=8585&amp;PropositionPK=5</t>
  </si>
  <si>
    <t>Meeting the Challenges of 21st Century Global Change</t>
  </si>
  <si>
    <t>College of Agricultural and Environmental Sciences</t>
  </si>
  <si>
    <t>https://caes.ucdavis.edu/sites/g/files/dgvnsk1721/files/inline-files/ASP%20Report_0.pdf</t>
  </si>
  <si>
    <t>https://docs.google.com/spreadsheets/d/10TFgZpJijEFn7SIhxU_J81caqvO0jkbCvuPPz9azt4Y/edit#gid=0</t>
  </si>
  <si>
    <t>Merced Falls Hydroelectric Project</t>
  </si>
  <si>
    <t>https://www.waterboards.ca.gov/waterrights/water_issues/programs/water_quality_cert/mercedfalls_ferc2467.html</t>
  </si>
  <si>
    <t>Merced Irrigation District's Merced River lnstream and Off-channel Habitat Rehabilitation Project</t>
  </si>
  <si>
    <t>Bryan Kelly</t>
  </si>
  <si>
    <t>Water, Fisheries, Biodiversity, Riparian Habitats</t>
  </si>
  <si>
    <t>Merced River Corridor Restoration Plan</t>
  </si>
  <si>
    <t>https://www.esf.edu/fnrm/stella/website_pubs/SWS_04_MercedRiverRestorationPlan.pdf</t>
  </si>
  <si>
    <t>Merced River Hydroelectric Project</t>
  </si>
  <si>
    <t>https://www.waterboards.ca.gov/waterrights/water_issues/programs/water_quality_cert/mercedriver_ferc2179.html</t>
  </si>
  <si>
    <t>Merced River Salmon Habitat Enhancement Project</t>
  </si>
  <si>
    <t>Metropolitan Transportation Plan/Sustainable Communities Strategy</t>
  </si>
  <si>
    <t>MTP/SCS</t>
  </si>
  <si>
    <t>Clint Holtzen</t>
  </si>
  <si>
    <t>Transport Infrastructure, Housing, Urbanization, Air Quality</t>
  </si>
  <si>
    <t>https://www.sacog.org/2020-metropolitan-transportation-plansustainable-communities-strategy-update</t>
  </si>
  <si>
    <t>Mid San Joaquin River Regional Flood Management Plan</t>
  </si>
  <si>
    <t>Maggie Boberg</t>
  </si>
  <si>
    <t>Stanislaus County Public Works, California Department of Water Resources</t>
  </si>
  <si>
    <t>Floods, Water, Biodiversity</t>
  </si>
  <si>
    <t>https://www.midsjrfloodplan.org/</t>
  </si>
  <si>
    <t>Middle Fork Project</t>
  </si>
  <si>
    <t>Energy, Water Quantity, Energy Production, Water Storage, Water, Energy Infrastructure, Renewable Energy, Water Infrastructure</t>
  </si>
  <si>
    <t>https://www.placer.ca.gov/5413/Middle-Fork-Project-Finance-Authority</t>
  </si>
  <si>
    <t>Middle Martis Creek Wetlands Restoration Project</t>
  </si>
  <si>
    <t>Biodiversity, Wetlands, Fisheries</t>
  </si>
  <si>
    <t>WTM, FEW</t>
  </si>
  <si>
    <t>Mill Bend Conservation Project</t>
  </si>
  <si>
    <t>Oceans &amp; Coasts, Biodiversity, Access to Nature, Wetlands, Wastes &amp; Pollution</t>
  </si>
  <si>
    <t>https://www.rclc.org/mill-bend-conservation/</t>
  </si>
  <si>
    <t>coho salmon, steelhead, red-legged frog, tricolored blackbird</t>
  </si>
  <si>
    <t>RIV, VRI, FEW</t>
  </si>
  <si>
    <t>Miners Ravine Restoration Project</t>
  </si>
  <si>
    <t>Monarch Conservation Implementation Plan</t>
  </si>
  <si>
    <t>https://monarchjointventure.org/images/uploads/documents/2019_Monarch_Conservation_Implementation_Plan_FINAL.pdf</t>
  </si>
  <si>
    <t>Monarch Wings Across California</t>
  </si>
  <si>
    <t>Caltrans, Ducks Unlimited, California Department of Fish and Wildlife, Toyota Motor Corporation</t>
  </si>
  <si>
    <t>Madera, Merced, Santa Clara, Santa Cruz</t>
  </si>
  <si>
    <t>https://monarchjointventure.org/our-work/projects/monarch-wings-across-california</t>
  </si>
  <si>
    <t>monarch, milkweed</t>
  </si>
  <si>
    <t>Montezuma Wetlands Project</t>
  </si>
  <si>
    <t>https://montezumawetlands.com/</t>
  </si>
  <si>
    <t>Delta smelt, steelhead, Chinook salmon</t>
  </si>
  <si>
    <t>SEW, FEW, EST</t>
  </si>
  <si>
    <t>Morongo Basin Linkages Conceptual Area Protection Plan</t>
  </si>
  <si>
    <t>Mt. Shasta Headwaters Forest Conceptual Area Protection Plan</t>
  </si>
  <si>
    <t>Napa River Restoration Project</t>
  </si>
  <si>
    <t>https://www.countyofnapa.org/1631/Napa-River-Restoration-Oakville-to-Oak-K</t>
  </si>
  <si>
    <t>Napa River Salt Marsh Restoration Project</t>
  </si>
  <si>
    <t>Bay Area Program</t>
  </si>
  <si>
    <t>https://scc.ca.gov/projects/san-francisco-bay/napa-river-salt-marsh-restoration-project/</t>
  </si>
  <si>
    <t>Natomas Basin Habitat Conservation Plan</t>
  </si>
  <si>
    <t>Natomas Basin Conservancy, Sutter County</t>
  </si>
  <si>
    <t>Natomas Basin</t>
  </si>
  <si>
    <t>Sutter, Sacramento</t>
  </si>
  <si>
    <t>https://www.suttercounty.org/doc/government/depts/ds/ps/cs_natomas</t>
  </si>
  <si>
    <t>Swainson's hawk, giant garter snake</t>
  </si>
  <si>
    <t>North American Waterfowl Management Plan</t>
  </si>
  <si>
    <t>Jerome Ford</t>
  </si>
  <si>
    <t>https://www.fws.gov/birds/management/bird-management-plans/north-american-waterfowl-management-plan.php</t>
  </si>
  <si>
    <t>North Campus Open Space Restoration Project</t>
  </si>
  <si>
    <t>https://www.openspace.vcadmin.ucsb.edu/</t>
  </si>
  <si>
    <t>North Coast Coho Project</t>
  </si>
  <si>
    <t>Anna Halligan</t>
  </si>
  <si>
    <t>California Department of Fish and Wildlife, Redwood Forest Foundation, California Department of Parks and Recreation, California Conservation Corps, Caltrans, California State Coastal Conservancy, National Oceanic and Atmospheric Administration, U.S. Forest Service, The Nature Conservancy, Salmon Restoration Association, Mendocino Land Trust, California Trout, Fish America Foundation, Mendocino Resource Conservation District, Pacific States Marine Fisheries Commission</t>
  </si>
  <si>
    <t>https://www.northcoastcohoproject.org/</t>
  </si>
  <si>
    <t>North Coast Forest Conservation Initiative</t>
  </si>
  <si>
    <t>https://www.conservationfund.org/projects/north-coast-forest-conservation-initiative</t>
  </si>
  <si>
    <t>North Coast Salmon Project</t>
  </si>
  <si>
    <t>Marin, Sonoma, Mendocino, Humboldt</t>
  </si>
  <si>
    <t>https://wildlife.ca.gov/Conservation/Fishes/Coho-Salmon/North-Coast-Salmon-Project</t>
  </si>
  <si>
    <t>North Coast Soil Health Hub</t>
  </si>
  <si>
    <t>Katy Brantley</t>
  </si>
  <si>
    <t>Napa County Resource Conservation District, Sonoma Resource Conservation District, Gold Ridge Resource Conservation District</t>
  </si>
  <si>
    <t>Mendocino, Sonoma, Napa</t>
  </si>
  <si>
    <t>http://soilhub.org/</t>
  </si>
  <si>
    <t>North Davis Riparian Greenbelt</t>
  </si>
  <si>
    <t>Strategic Growth Council</t>
  </si>
  <si>
    <t>City of Davis, Yolo RCD, McCord Environmental Inc, Center for Land Based Learning, Wood Rogers Inc, Northwest Hydraulic Consultants</t>
  </si>
  <si>
    <t>https://www.putahcreekcouncil.org/ND_objectives</t>
  </si>
  <si>
    <t>monarch, Swainson's hawk</t>
  </si>
  <si>
    <t>North Fork Stanislaus River Hydroelectric Development Project</t>
  </si>
  <si>
    <t>Calaveras County Water District, Northern California Power Agency</t>
  </si>
  <si>
    <t>North Fork Stanislaus River</t>
  </si>
  <si>
    <t>Calaveras, Tuolumne</t>
  </si>
  <si>
    <t>https://www.ncpa.com/about/generation/hydroelectric/</t>
  </si>
  <si>
    <t>Northern Sacramento Valley Intergrated Regional Water Management Plan</t>
  </si>
  <si>
    <t>NSV IRWMP</t>
  </si>
  <si>
    <t>Oak Woodland Bird Conservation Plan</t>
  </si>
  <si>
    <t>http://www.prbo.org/calpif/htmldocs/oaks.html</t>
  </si>
  <si>
    <t>Ocean Ranch Restoration Project</t>
  </si>
  <si>
    <t>April Zohn</t>
  </si>
  <si>
    <t>steelhead, coho salmon, Chinook salmon, coastal dunes</t>
  </si>
  <si>
    <t>EST, BAR</t>
  </si>
  <si>
    <t>Orchards Alive Monarch Butterfly Habitat</t>
  </si>
  <si>
    <t>Orland Project</t>
  </si>
  <si>
    <t>Glenn, Colusa, Tehama</t>
  </si>
  <si>
    <t>Irrigation, Water, Water Infrastructure</t>
  </si>
  <si>
    <t>https://www.usbr.gov/projects/index.php?id=373</t>
  </si>
  <si>
    <t>Palo Verde Valley - Colorado River Conceptual Area Protection Plan</t>
  </si>
  <si>
    <t>Paradise Nature-Based Fire Resilience Project</t>
  </si>
  <si>
    <t>The Nature Conservancy, Paradise Recreation and Parks District</t>
  </si>
  <si>
    <t>https://consbio.org/products/reports/paradise-nature-based-fire-resilience-project</t>
  </si>
  <si>
    <t>Parks Creek Flow Enhancement and Fish Passage Project</t>
  </si>
  <si>
    <t>Fisheries, Biodiversity, Water Quantity, Land Fragmentation, Water Infrastructure</t>
  </si>
  <si>
    <t>https://caltrout.org/projects/parks-creek-flow-enhancement-and-fish-passage-project</t>
  </si>
  <si>
    <t>Phoenix Hydroelectric Project</t>
  </si>
  <si>
    <t>South Fork Stanislaus River</t>
  </si>
  <si>
    <t>https://www.waterboards.ca.gov/waterrights/water_issues/programs/water_quality_cert/phoenix_ferc1061.html</t>
  </si>
  <si>
    <t>Pine Creek Watershed Conceptual Area Protection Plan</t>
  </si>
  <si>
    <t>Pinole Creek Fish Passage Project</t>
  </si>
  <si>
    <t>Land Fragmentation, Fisheries, Biodiversity</t>
  </si>
  <si>
    <t>Pit 1 Hydroelectric Project</t>
  </si>
  <si>
    <t>Pit River, Fall River</t>
  </si>
  <si>
    <t>https://www.waterboards.ca.gov/waterrights/water_issues/programs/water_quality_cert/pit1_ferc2687.html</t>
  </si>
  <si>
    <t>Pit 3, 4, and 5 Hydroelectric Project</t>
  </si>
  <si>
    <t>Pit River</t>
  </si>
  <si>
    <t>https://www.waterboards.ca.gov/waterrights/water_issues/programs/water_quality_cert/docs/britton/bphifr_initialstudy.pdf</t>
  </si>
  <si>
    <t>Placer County Conservation Plan</t>
  </si>
  <si>
    <t>https://www.wildlife.ca.gov/Conservation/Planning/NCCP/Plans/Placer-County</t>
  </si>
  <si>
    <t>Planning for Predicted Sea Level Rise Within the Salinas Valley</t>
  </si>
  <si>
    <t>Central Coast Wetlands Group, The Nature Conservancy</t>
  </si>
  <si>
    <t>Salinas Valley</t>
  </si>
  <si>
    <t>Climate Change, Oceans &amp; Coasts</t>
  </si>
  <si>
    <t>Pleasant Grove and Curry Creek Ecosystem Restoration Plan</t>
  </si>
  <si>
    <t>https://www.placer.ca.gov/departments/communitydevelopment/planning/placerlegacy/watershedplanning/pgcc</t>
  </si>
  <si>
    <t>Poe Hydroelectric Project</t>
  </si>
  <si>
    <t>Pollintor Protection Plan</t>
  </si>
  <si>
    <t>Portal Project</t>
  </si>
  <si>
    <t>Big Creek</t>
  </si>
  <si>
    <t>Potter Valley Hydroelectric Project</t>
  </si>
  <si>
    <t>Eel River, East Branch Russian River</t>
  </si>
  <si>
    <t>Lake, Mendocino</t>
  </si>
  <si>
    <t>https://www.waterboards.ca.gov/waterrights/water_issues/programs/water_quality_cert/potter_valley_ferc77.html</t>
  </si>
  <si>
    <t>Potter Valley Project</t>
  </si>
  <si>
    <t>Humboldt County, Inland Water and Power Commission of Mendocino County, Sonoma County Water Agency</t>
  </si>
  <si>
    <t>Mendocino, Humboldt, Sonoma</t>
  </si>
  <si>
    <t>Biodiversity, Water Infrastructure, Fisheries</t>
  </si>
  <si>
    <t>http://pottervalleyproject.org/overview/</t>
  </si>
  <si>
    <t>Protecting and Restoring the Health and Resilienceof Sierra Nevada Watersheds and Communities</t>
  </si>
  <si>
    <t>https://mltpa.org/images/downloads/StrategicPlan_web_final.pdf</t>
  </si>
  <si>
    <t>https://docs.google.com/spreadsheets/d/1DteBlYi1FWQIvzVV5kZdl8ZgczWzPhAKbooK5mvpPzk/edit#gid=0</t>
  </si>
  <si>
    <t>Puma Canyon Conceptual Area Protection Plan</t>
  </si>
  <si>
    <t>Putah-Cache Watershed Arundo Eradication Program</t>
  </si>
  <si>
    <t>Water Quantity, Floods, Biodiversity, Erosion, Invasive Species</t>
  </si>
  <si>
    <t>https://yolorcd.org/project/putah-cache-watershed-arundo-eradication-program/</t>
  </si>
  <si>
    <t>Arundo donax</t>
  </si>
  <si>
    <t>Railroad Flat Deer Winter Range Conceptual Area Protection Plan</t>
  </si>
  <si>
    <t>Rancho Seco Solar II Project</t>
  </si>
  <si>
    <t>Energy Infrastructure, Energy Production, Physical Infrastructure, Energy, Renewable Energy</t>
  </si>
  <si>
    <t>https://www.smud.org/en/Corporate/Environmental-Leadership/Power-Sources/Rancho-Seco-Solar-II-Development</t>
  </si>
  <si>
    <t>Rangeland Conservation Drive</t>
  </si>
  <si>
    <t>http://landconservation.org/news/?cdg-s=3</t>
  </si>
  <si>
    <t>Ravenswood Restoration Project</t>
  </si>
  <si>
    <t>Renee Spenst</t>
  </si>
  <si>
    <t>City of Menlo Park, Santa Clara Valley Water District, San Francisquito Creek Joint Powers Authority, Save the Bay</t>
  </si>
  <si>
    <t>Biodiversity, Wetlands, Climate Change, Fisheries</t>
  </si>
  <si>
    <t>RD 108 Levee Revegetation and Bank Stabilization Program</t>
  </si>
  <si>
    <t>RD 108, Bureau of Reclamation</t>
  </si>
  <si>
    <t>Knights Landing</t>
  </si>
  <si>
    <t>http://www.yolorcd.org/nodes/programs/projects/rd_108_levee_revegetation.htm</t>
  </si>
  <si>
    <t>Recovery Plan for California Red Legged Frog</t>
  </si>
  <si>
    <t>California red-legged frog</t>
  </si>
  <si>
    <t>Recovery Plan for Tidal Marsh Ecosystems of Northern and Central California</t>
  </si>
  <si>
    <t>Humboldt, Mendocino, Sonoma, Marin, San Mateo, Santa Cruz, Napa, Solano, Contra Costa, Alameda, Santa Clara, Santa Cruz, Monterey, San Luis Obispo</t>
  </si>
  <si>
    <t>Northern California Coast, Central California Coast, Great Valley</t>
  </si>
  <si>
    <t>https://www.fws.gov/sfbaydelta/documents/tidal_marsh_recovery_plan_v1.pdf</t>
  </si>
  <si>
    <t>Red Bluff Substation Project</t>
  </si>
  <si>
    <t>Energy Production, Energy, Energy Infrastructure</t>
  </si>
  <si>
    <t>https://www.sce.com/about-us/reliability/upgrading-transmission/red-bluff</t>
  </si>
  <si>
    <t>Regional Properity Strategy</t>
  </si>
  <si>
    <t>Income, Poverty Alleviation Measures, Investment</t>
  </si>
  <si>
    <t>https://www.sacog.org/regional-prosperity-partnership</t>
  </si>
  <si>
    <t>Restoring the Bobcat and Blue Oak Ranches</t>
  </si>
  <si>
    <t>Rice Stewardship Partnership</t>
  </si>
  <si>
    <t>Riparian Bird Conservation Plan</t>
  </si>
  <si>
    <t>http://www.prbo.org/calpif/htmldocs/riparian.html</t>
  </si>
  <si>
    <t>Rock Creek Restoration Project</t>
  </si>
  <si>
    <t>Rock Creek</t>
  </si>
  <si>
    <t>Water Quality, Biodiversity, Access to Nature, Informal Education</t>
  </si>
  <si>
    <t>https://www.placer.ca.gov/departments/communitydevelopment/planning/placerlegacy/watershedplanning/rockcreek</t>
  </si>
  <si>
    <t>VRI, BOW, AGS, FEW</t>
  </si>
  <si>
    <t>Rock Creek-Cresta Hydroelectric Project</t>
  </si>
  <si>
    <t>https://hydroreform.org/wp-content/uploads/2020/06/NFFeather_FINAL_0.pdf</t>
  </si>
  <si>
    <t>Roddy Ranch Grassland and Wetland Restoration</t>
  </si>
  <si>
    <t>Rural Community Fire Protection and Forest Management Project</t>
  </si>
  <si>
    <t>Shasta-Trinity National Forest, Trinity County Fire Safe Council, Trinity County, Trinity County Collaborative Group, Trinity County Resource Conservation District, The Watershed Research and Training Center</t>
  </si>
  <si>
    <t>Forest Management Practices, Forest Ecology, Water Quality, Wildfire</t>
  </si>
  <si>
    <t>https://www.fs.usda.gov/detail/srnf/news-events/?cid=FSEPRD623128</t>
  </si>
  <si>
    <t>Rural-Urban Connections Strategy</t>
  </si>
  <si>
    <t>RUCS</t>
  </si>
  <si>
    <t>Land Use, Food Production, Agricultural Prices</t>
  </si>
  <si>
    <t>https://www.sacog.org/rural-urban-connections-strategy</t>
  </si>
  <si>
    <t>Sacramento Canals Unit Project</t>
  </si>
  <si>
    <t>https://www.usbr.gov/projects/index.php?id=509</t>
  </si>
  <si>
    <t>Sacramento Region Blueprint</t>
  </si>
  <si>
    <t>Jennifer Hargrove</t>
  </si>
  <si>
    <t>Transport Infrastructure, Housing, Urbanization</t>
  </si>
  <si>
    <t>https://www.sacog.org/sacramento-region-blueprint</t>
  </si>
  <si>
    <t>Sacramento River Flood Control Project</t>
  </si>
  <si>
    <t>Yolo, Sutter, Sacramento, Tehama, Butte, Glenn, Colusa</t>
  </si>
  <si>
    <t>https://www.spk.usace.army.mil/Missions/Civil-Works/Sacramento-River-GRR/</t>
  </si>
  <si>
    <t>Sacramento River Salmonid Habitat Improvement</t>
  </si>
  <si>
    <t>Water, Riparian Habitats, Fisheries</t>
  </si>
  <si>
    <t>http://westernshastarcd.org/oldsite/projects/35-50_SacramentoRiver.html</t>
  </si>
  <si>
    <t>Safeguarding California Plan: 2018 Update</t>
  </si>
  <si>
    <t>Sagebrush Bird Conservation Plan</t>
  </si>
  <si>
    <t>http://www.prbo.org/calpif/htmldocs/sage.htm</t>
  </si>
  <si>
    <t>Salinas River Arundo Control Program</t>
  </si>
  <si>
    <t>Water, Biodiversity, Riparian Habitats, Invasive Species</t>
  </si>
  <si>
    <t>https://www.rcdmonterey.org/salinas-river-arundo-and-tamarisk-control</t>
  </si>
  <si>
    <t>Arundo</t>
  </si>
  <si>
    <t>Salmon Project</t>
  </si>
  <si>
    <t>Natural Resources Conservation Service, California Ricelands Waterbird Foundation</t>
  </si>
  <si>
    <t>California Department of Fish and Wildlife, U.S. Fish and Wildlife Service, UCD Center for Watershed Sciences</t>
  </si>
  <si>
    <t>Biodiversity, Fisheries, Food Production</t>
  </si>
  <si>
    <t>http://salmon.calrice.org/</t>
  </si>
  <si>
    <t>Salt River Ecosystem Restoration Project</t>
  </si>
  <si>
    <t>Water, Floods, Biodiversity, Fisheries</t>
  </si>
  <si>
    <t>http://humboldtrcd.org/salt_river_ecosystem_restoration_project</t>
  </si>
  <si>
    <t>SEW, EST</t>
  </si>
  <si>
    <t>Salton Sea Species Conservation Habitat Project</t>
  </si>
  <si>
    <t>https://saltonsea.ca.gov/program/</t>
  </si>
  <si>
    <t>San Diego County Agricultural Resiliency</t>
  </si>
  <si>
    <t>Soils--Quality, Erosion, Irrigation</t>
  </si>
  <si>
    <t>San Diego Project</t>
  </si>
  <si>
    <t>Metropolitan Water District of Southern California, San Diego County Water Authority</t>
  </si>
  <si>
    <t>Riverside, San Diego</t>
  </si>
  <si>
    <t>https://www.usbr.gov/projects/index.php?id=389</t>
  </si>
  <si>
    <t>San Francisco Bay Living Shorelines Project</t>
  </si>
  <si>
    <t>California State Coastal Conservancy, U.S. Environmental Protection Agency, San Francisco Estuary Partnership, California Wildlife Conservation Board, National Marine Fisheries Service</t>
  </si>
  <si>
    <t>San Francisco State University, University of California Davis, Western Ecological Research Center</t>
  </si>
  <si>
    <t>http://www.sfbaysubtidal.org/sf_shorelines_about.html</t>
  </si>
  <si>
    <t>San Francisco Estuary Blueprint</t>
  </si>
  <si>
    <t>https://www.sfestuary.org/ccmp/</t>
  </si>
  <si>
    <t>San Francisco Estuary Invasive Spartina Project</t>
  </si>
  <si>
    <t>http://www.spartina.org/</t>
  </si>
  <si>
    <t>San Gregorio Creek Habitat Enhancement Project</t>
  </si>
  <si>
    <t>Midpeninsula Regional Open Space District, Peninsula Open Space Trust</t>
  </si>
  <si>
    <t>http://www.sanmateorcd.org/project/sgcreeklwd/</t>
  </si>
  <si>
    <t>Coho salmon, steelhead, California red-legged frog, western pond turtle</t>
  </si>
  <si>
    <t>San Joaquin Valley Land and Water Conservation Collaborative</t>
  </si>
  <si>
    <t>SJVCC</t>
  </si>
  <si>
    <t>Cropping Systems, Technology Transfer, Technology, Water Use</t>
  </si>
  <si>
    <t>San Joaquin Wetlands Conservation</t>
  </si>
  <si>
    <t>http://duwestblog.org/du-san-joaquin-wetlands-conservation-project-receives-nawca-funding/</t>
  </si>
  <si>
    <t>San Luis Rey River Flood Risk Management Project</t>
  </si>
  <si>
    <t>Floods, Biodiversity, Invasive Species, Riparian Habitats</t>
  </si>
  <si>
    <t>http://www.sercal.org/the-latest/2017/9/30/san-luis-rey-flood-risk-management</t>
  </si>
  <si>
    <t>southwestern willow flycatcher, least Bell's vireo, Arundo, tamarisk, castor bean</t>
  </si>
  <si>
    <t>San Mateo Coast Farmland, Water and Wildlife</t>
  </si>
  <si>
    <t>Land Use, Agricultural Sector</t>
  </si>
  <si>
    <t>https://www.nrcs.usda.gov/wps/portal/nrcs/detail/ca/programs/farmbill/rcpp/?cid=nrcseprd1382855</t>
  </si>
  <si>
    <t>Santa Barbara County Conservation Blueprint</t>
  </si>
  <si>
    <t>Land Trust for Santa Barbara County, Santa Barbara Foundation</t>
  </si>
  <si>
    <t>http://sbcblueprint.net/</t>
  </si>
  <si>
    <t>Santa Barbara County Integrated Regional Water Management Plan</t>
  </si>
  <si>
    <t>Santa Barbara County IRWMP</t>
  </si>
  <si>
    <t>Santa Clara Valley Habitat Plan</t>
  </si>
  <si>
    <t>https://scv-habitatagency.org/178/Santa-Clara-Valley-Habitat-Plan</t>
  </si>
  <si>
    <t>Santa Clarita Conservation Corridor Conceptual Area Protection Plan</t>
  </si>
  <si>
    <t>Santa Cruz Mountains Linkages Conceptual Area Protection Plan</t>
  </si>
  <si>
    <t>San Benito, Santa Cruz, Santa Clara</t>
  </si>
  <si>
    <t>Santa Felicia Hydroelectric Dam Project</t>
  </si>
  <si>
    <t>Piru Creek</t>
  </si>
  <si>
    <t>https://www.waterboards.ca.gov/waterrights/water_issues/programs/water_quality_cert/santafelicia_ferc2153.html</t>
  </si>
  <si>
    <t>Santa Monica Mountains - Sierra Madre Connection Conceptual Area Protection Plan</t>
  </si>
  <si>
    <t>Sardine Meadow Restoration</t>
  </si>
  <si>
    <t>National Fish and Wildlife Foundation, Bella Vista Foundation, Trust for Public Land</t>
  </si>
  <si>
    <t>Shasta River Fish Passage and Instream Habitat Enhancement</t>
  </si>
  <si>
    <t>Biodiversity, Land Fragmentation, Water Quantity, Fisheries</t>
  </si>
  <si>
    <t>https://bondaccountability.resources.ca.gov/Project.aspx?ProjectPK=30496&amp;PropositionPK=48</t>
  </si>
  <si>
    <t>Shasta/Trinity River Division Project</t>
  </si>
  <si>
    <t>https://www.usbr.gov/projects/index.php?id=342</t>
  </si>
  <si>
    <t>Shata-Butte Valley Conceptual Area Protection Plan</t>
  </si>
  <si>
    <t>Sierra Nevada Bird Conservation Plan</t>
  </si>
  <si>
    <t>http://www.prbo.org/calpif/htmldocs/sierra.html</t>
  </si>
  <si>
    <t>Sierra Nevada Foothills Connectivity Modeling Project</t>
  </si>
  <si>
    <t>https://wildlife.ca.gov/Data/Analysis/Connectivity</t>
  </si>
  <si>
    <t>Sierra Nevada Forest Resilience Initiative</t>
  </si>
  <si>
    <t>Sierra Valley - Truckee Conceptual Area Protection Plan</t>
  </si>
  <si>
    <t>Sierra Valley Conservation Partnership Project</t>
  </si>
  <si>
    <t>Northern Sierra Partnership, The Nature Conservancy</t>
  </si>
  <si>
    <t>Sierra, Plumas</t>
  </si>
  <si>
    <t>Wetlands, Biodiversity, Agricultural Sector</t>
  </si>
  <si>
    <t>https://www.frlt.org/blog/sierra-valley-conservation-partnership/</t>
  </si>
  <si>
    <t>Snow Creek Restoration Project</t>
  </si>
  <si>
    <t>Kansas McGahan</t>
  </si>
  <si>
    <t>Lake Tahoe Basin</t>
  </si>
  <si>
    <t>Water, Water Quality, Wetlands</t>
  </si>
  <si>
    <t>https://www.placer.ca.gov/1448/Snow-Creek-Wetlands-Restoration</t>
  </si>
  <si>
    <t>Soil Health Management Systems for Northern CA</t>
  </si>
  <si>
    <t>Agrobiodiversity, Soils--Quality, Groundwater Recharge and Overdraft</t>
  </si>
  <si>
    <t>VIN, DOR, IRF, PAS, AGS</t>
  </si>
  <si>
    <t>Solano 4 Wind Project</t>
  </si>
  <si>
    <t>https://www.smud.org/en/Corporate/Environmental-Leadership/Power-Sources/Solano-4-Wind</t>
  </si>
  <si>
    <t>Solano Project</t>
  </si>
  <si>
    <t>Solano, Napa, Yolo</t>
  </si>
  <si>
    <t>Irrigation, Water Storage, Water, Floods, Water Infrastructure</t>
  </si>
  <si>
    <t>https://www.usbr.gov/projects/index.php?id=421</t>
  </si>
  <si>
    <t>Sonoma Creek Enhancement Project</t>
  </si>
  <si>
    <t>Wetlands, Climate Change, Biodiversity, Fisheries, Sea Level Rise</t>
  </si>
  <si>
    <t>https://ca.audubon.org/conservation/conservation/seas-shores/san-francisco-bay/sonoma-creek-restoration</t>
  </si>
  <si>
    <t>South Bay Salt Pond Restoration Project</t>
  </si>
  <si>
    <t>Dave Halsing</t>
  </si>
  <si>
    <t>U.S. Fish and Wildlife Service, California Department of Fish and Wildlife, Santa Clara Valley Water District, U.S. Army Corps of Engineers, Consensus and Collaboration Program</t>
  </si>
  <si>
    <t>Wetlands, Oceans &amp; Coasts, Biodiversity, Floods, Climate Change</t>
  </si>
  <si>
    <t>https://www.southbayrestoration.org/</t>
  </si>
  <si>
    <t>western snowy plover</t>
  </si>
  <si>
    <t>South Feather Power Project</t>
  </si>
  <si>
    <t>South Fork Feather River, Lost Creek, Slate Creek</t>
  </si>
  <si>
    <t>Butte, Yuba, Plumas</t>
  </si>
  <si>
    <t>https://www.waterboards.ca.gov/waterrights/water_issues/programs/water_quality_cert/southfeather_ferc2088.html</t>
  </si>
  <si>
    <t>South Fork River Native Fish Habitat Enhancement</t>
  </si>
  <si>
    <t>South Sacramento County Streams Restoration Project</t>
  </si>
  <si>
    <t>Sacramento Regional County Sanitation District</t>
  </si>
  <si>
    <t>https://www.regionalsan.com/south-sacramento-county-streams-restoration-project</t>
  </si>
  <si>
    <t>VOW, PGS, VRI, FEW</t>
  </si>
  <si>
    <t>South Sacramento Habitat Conservation Plan</t>
  </si>
  <si>
    <t>https://www.southsachcp.com/</t>
  </si>
  <si>
    <t>South San Francisco Bay Shoreline Project</t>
  </si>
  <si>
    <t>Caleb Conn</t>
  </si>
  <si>
    <t>Santa Clara Valley Water District, USFWS</t>
  </si>
  <si>
    <t>Biodiversity, Floods, Climate Change</t>
  </si>
  <si>
    <t>http://www.southbayshoreline.org/</t>
  </si>
  <si>
    <t>South-Central California Coast Steelhead Recovery Plan</t>
  </si>
  <si>
    <t>Monterey, San Luis Obispo, Santa Cruz, Santa Clara</t>
  </si>
  <si>
    <t>https://archive.fisheries.noaa.gov/wcr/protected_species/salmon_steelhead/recovery_planning_and_implementation/south_central_southern_california_coast/south_cental_southern_california_coast_recovery_plan_documents.html</t>
  </si>
  <si>
    <t>Southern California Coast Steelhead Recovery Plan</t>
  </si>
  <si>
    <t>Santa Barbara, Ventura, Los Angeles, Orange, San Diego, San Bernardino, Riverside</t>
  </si>
  <si>
    <t>Southern California Fisheries Research and Management Project</t>
  </si>
  <si>
    <t>https://wildlife.ca.gov/Conservation/Marine/SCFRMP</t>
  </si>
  <si>
    <t>Southern California Steelhead Recovery Plan</t>
  </si>
  <si>
    <t>San Luis Obispo, Ventura, Santa Barbara, Los Angeles, Orange, San Diego, Riverside</t>
  </si>
  <si>
    <t>https://www.fisheries.noaa.gov/resource/document/southern-california-steelhead-recovery-plan</t>
  </si>
  <si>
    <t>Southern California Wetlands Recovery Project</t>
  </si>
  <si>
    <t>Santa Barbara, Ventura, Los Angeles, Orange, San Diego</t>
  </si>
  <si>
    <t>https://scwrp.org/</t>
  </si>
  <si>
    <t>Southern Oregon/Northern California Coast Coho Salmon Recovery Plan</t>
  </si>
  <si>
    <t>Julie Weeder</t>
  </si>
  <si>
    <t>Del Norte, Humboldt, Siskiyou, Trinity, Mendocino</t>
  </si>
  <si>
    <t>https://archive.fisheries.noaa.gov/wcr/protected_species/salmon_steelhead/recovery_planning_and_implementation/southern_oregon_northern_california_coast/SONCC_recovery_plan.html</t>
  </si>
  <si>
    <t>Southern Pacific Shorebird Conservation Plan</t>
  </si>
  <si>
    <t>The David and Lucile Packard Foundation, National Fish and Wildlife Foundation, U.S. Fish and Wildlife Service</t>
  </si>
  <si>
    <t>Catherine Hickey</t>
  </si>
  <si>
    <t>https://www.shorebirdplan.org/wp-content/uploads/2013/01/SoPacificRev04.pdf</t>
  </si>
  <si>
    <t>Southern Sacramento County Habitat Conservation Plan</t>
  </si>
  <si>
    <t>Species Conservation Habitat Project</t>
  </si>
  <si>
    <t>Biodiversity, Air Quality, Water</t>
  </si>
  <si>
    <t>https://saltonsea.ca.gov/projects/</t>
  </si>
  <si>
    <t>Spenceville Conceptual Area Protection Plan</t>
  </si>
  <si>
    <t>Spring Gap-Stanislaus Hydroelectric Project</t>
  </si>
  <si>
    <t>https://www.waterboards.ca.gov/waterrights/water_issues/programs/water_quality_cert/springgap_ferc2130.html</t>
  </si>
  <si>
    <t>Stadium Wetland Mitigation Project</t>
  </si>
  <si>
    <t>State Water Interconnection Project</t>
  </si>
  <si>
    <t>United Water Conservation District, City of Ventura, Casitas Municipal Water District, Calleguas Municipal Water District, Santa Clarita Valley Water Agency, Fox Canyon Groundwater Management Agency</t>
  </si>
  <si>
    <t>https://www.unitedwater.org/state-water-project/</t>
  </si>
  <si>
    <t>https://docs.google.com/spreadsheets/d/1sw4OoJjgW3ZouePs4azJR_WRvzW126yLTiJG6L73Qzg/edit#gid=777685143</t>
  </si>
  <si>
    <t>Statewide Elk Conservation and Management Plan</t>
  </si>
  <si>
    <t>https://www.wildlife.ca.gov/conservation/mammals/elk</t>
  </si>
  <si>
    <t>elk</t>
  </si>
  <si>
    <t>Steelhead Restoration and Management Plan for California</t>
  </si>
  <si>
    <t>Dennis McEwan</t>
  </si>
  <si>
    <t>https://wildlife.ca.gov/Conservation/Fishes/Coastal-Rainbow-Trout-Steelhead</t>
  </si>
  <si>
    <t>Suisun Marsh Habitat Management, Preservation, and Restoration Plan</t>
  </si>
  <si>
    <t>U.S. Bureau of Reclamation, California Department of Fish and Wildlife, California Department of Water Resources, Suisun Resource Conservation District</t>
  </si>
  <si>
    <t>Biodiversity, Water, Wetlands, Floods, Water Quality</t>
  </si>
  <si>
    <t>https://www.usbr.gov/mp/nepa/includes/documentShow.php?Doc_ID=17283</t>
  </si>
  <si>
    <t>FEW, SEW</t>
  </si>
  <si>
    <t>Suisun Marsh Protection Plan</t>
  </si>
  <si>
    <t>https://www.bcdc.ca.gov/plans/suisun_marsh</t>
  </si>
  <si>
    <t>Sundance Properties Wetlands Restoration Project</t>
  </si>
  <si>
    <t>Coon Creek Watershed</t>
  </si>
  <si>
    <t>https://www.placer.ca.gov/departments/communitydevelopment/planning/placerlegacy/watershedplanning/lakeviewfarmswetlandrestoration</t>
  </si>
  <si>
    <t>Sunset Area Plan</t>
  </si>
  <si>
    <t>https://www.placer.ca.gov/departments/communitydevelopment/planning/sunset</t>
  </si>
  <si>
    <t>Survey of California Vegetation</t>
  </si>
  <si>
    <t>Tahoe Basin Area Plan</t>
  </si>
  <si>
    <t>Tahoe Basin</t>
  </si>
  <si>
    <t>https://www.placer.ca.gov/3590/Tahoe-Basin-Area-Plan</t>
  </si>
  <si>
    <t>Tahoe National Forest Plan Amendment</t>
  </si>
  <si>
    <t>Shelly Allen</t>
  </si>
  <si>
    <t>Fire Restoration Group, Sierra Nevada Conservancy, The Nature Conservancy, Sierra Forest Legacy</t>
  </si>
  <si>
    <t>https://www.fs.usda.gov/project/?project=56983</t>
  </si>
  <si>
    <t>Tahoe-Sierra Integrated Regional Water Management Plan</t>
  </si>
  <si>
    <t>Tahoe-Sierra IRWMP</t>
  </si>
  <si>
    <t>Lake Tahoe, Truckee River</t>
  </si>
  <si>
    <t>The City of San Diego Vernal Pool Habitat Conservation Plan</t>
  </si>
  <si>
    <t>https://www.sandiego.gov/planning/programs/mscp/vphcp</t>
  </si>
  <si>
    <t>The Yuba Project</t>
  </si>
  <si>
    <t>California Program, California Climate Investments Fire Prevention Grant Program</t>
  </si>
  <si>
    <t>Tahoe National Forest, Blue Forest Conservation, Yuba County Water Agency</t>
  </si>
  <si>
    <t>https://www.nationalforests.org/who-we-are/regional-offices/california-program/the-yuba-project</t>
  </si>
  <si>
    <t>Transforming Marin City’s Urban Wetland</t>
  </si>
  <si>
    <t>https://richardsonbay.audubon.org/conservation/transforming-urban-wetland-marin-city</t>
  </si>
  <si>
    <t>Transitioning Land to a New Generation</t>
  </si>
  <si>
    <t>https://farmland.org/project/transitioning-land-to-a-new-generation/</t>
  </si>
  <si>
    <t>Transportation Wildlife Corridors</t>
  </si>
  <si>
    <t>https://acrcd.org/projects/transportation-wildlife-corridors/</t>
  </si>
  <si>
    <t>Tricolored Blackbird Wetland Habitat Enhancement</t>
  </si>
  <si>
    <t>Trout Creek Restoration Project</t>
  </si>
  <si>
    <t>https://www.townoftruckee.com/government/engineering-and-public-works/engineering/town-capital-improvement-projects/trout-creek-restoration-project</t>
  </si>
  <si>
    <t>Tulare Basin Watershed Initiative</t>
  </si>
  <si>
    <t>TBWI</t>
  </si>
  <si>
    <t>Kings, Tulare, Kern</t>
  </si>
  <si>
    <t>Water Quantity, Water Quality, Floods, Groundwater Recharge and Overdraft, Biodiversity</t>
  </si>
  <si>
    <t>http://www.tularebasinwildlifepartners.org/tulare-basin-watershed-initiative.html</t>
  </si>
  <si>
    <t>Tule Red Tidal Restoration Project</t>
  </si>
  <si>
    <t>https://sfcwa.org/project/tule-red-restoration-project/</t>
  </si>
  <si>
    <t>Delta smelt, Chinook salmon</t>
  </si>
  <si>
    <t>SEW, FEW</t>
  </si>
  <si>
    <t>Tule River Project</t>
  </si>
  <si>
    <t>Floods, Water Infrastructure, Water Storage, Water, Irrigation, Access to Nature</t>
  </si>
  <si>
    <t>https://www.spk.usace.army.mil/Missions/Civil-Works/Tule-River-Spillway-Enlargement/</t>
  </si>
  <si>
    <t>Tulloch Hydroelectric Project</t>
  </si>
  <si>
    <t>Tuolumne, Calaveras</t>
  </si>
  <si>
    <t>Tuolumne River Management Plan</t>
  </si>
  <si>
    <t>Water, Water Quantity, Riparian Habitats, Irrigation, Water Quality, Cultural Protection and Conservation, Fisheries, Biodiversity, Access to Nature</t>
  </si>
  <si>
    <t>http://www.tuolumnerivermanagementplan.com/</t>
  </si>
  <si>
    <t>Upper Amargosa Creek Recharge Project</t>
  </si>
  <si>
    <t>City of Palmdale, Palmdale Water District, Los Angeles County Waterworks Districts</t>
  </si>
  <si>
    <t>Amargosa River</t>
  </si>
  <si>
    <t>Groundwater Recharge and Overdraft, Biodiversity, Access to Nature, Water, Water Storage</t>
  </si>
  <si>
    <t>https://www.avek.org/upper-amargosa-creek-recharge-project</t>
  </si>
  <si>
    <t>Upper American River Project</t>
  </si>
  <si>
    <t>UARP</t>
  </si>
  <si>
    <t>Energy Infrastructure, Water Infrastructure, Physical Infrastructure, Water Storage, Energy Production, Energy, Renewable Energy</t>
  </si>
  <si>
    <t>https://www.smud.org/en/Corporate/Environmental-Leadership/Power-Sources/Upper-American-River-Project</t>
  </si>
  <si>
    <t>Upper Beach Lake Project</t>
  </si>
  <si>
    <t>Bryan Young</t>
  </si>
  <si>
    <t>National Audubon Society, Sacramento Job Corps Training Center</t>
  </si>
  <si>
    <t>https://www.regionalsan.com/upper-beach-lake</t>
  </si>
  <si>
    <t>FEW, PGS, LAC</t>
  </si>
  <si>
    <t>Upper Drum-Spaulding Hydroelectric Project</t>
  </si>
  <si>
    <t>South Yuba River, Bear River, North Fork of the North Fork American River</t>
  </si>
  <si>
    <t>http://www.eurekasw.com/DS/default.aspx</t>
  </si>
  <si>
    <t>Upper Feather River Project</t>
  </si>
  <si>
    <t>Upper Mokelumne Forest Restoration</t>
  </si>
  <si>
    <t>Eldorado National Forest, Upper Mokelumne River Watershed Authority</t>
  </si>
  <si>
    <t>Forests, Wildfire, Forest Ecology</t>
  </si>
  <si>
    <t>http://bondaccountability.resources.ca.gov/Project.aspx?ProjectPK=29192&amp;PropositionPK=49</t>
  </si>
  <si>
    <t>Upper North Fork Feather River Project</t>
  </si>
  <si>
    <t>North Fork Feather River</t>
  </si>
  <si>
    <t>Sierra Nevada, Southern Cascades</t>
  </si>
  <si>
    <t>https://en.wikipedia.org/wiki/Upper_North_Fork_Feather_River_Project</t>
  </si>
  <si>
    <t>Upper Santa Ana River Habitat Conservation Plan</t>
  </si>
  <si>
    <t>Upper Santa Ana River Wash Habitat Conservation Plan</t>
  </si>
  <si>
    <t>https://www.sbvwcd.org/our-projects/wash-plan.html</t>
  </si>
  <si>
    <t>slender-horned spineflower, Santa Ana River woolly-star, cactus wren, California gnatcatcher, San Bernardino kangaroo rat</t>
  </si>
  <si>
    <t>Upper Truckee River and Marsh Restoration Project</t>
  </si>
  <si>
    <t>California Department of Fish and Wildlife, U.S. Army Corps of Engineers, U.S. Forest Service</t>
  </si>
  <si>
    <t>Wetlands, Biodiversity, Water Quality</t>
  </si>
  <si>
    <t>https://tahoe.ca.gov/upper-truckee-marsh/</t>
  </si>
  <si>
    <t>FEW, RIV, LAC</t>
  </si>
  <si>
    <t>Urrutia Site Restoration and Enhancement Project</t>
  </si>
  <si>
    <t>J.P. Tindell</t>
  </si>
  <si>
    <t>Riparian Habitats</t>
  </si>
  <si>
    <t>http://sacramento.granicus.com/MetaViewer.php?view_id=22&amp;clip_id=1587&amp;meta_id=155038</t>
  </si>
  <si>
    <t>Vermillion Valley Project</t>
  </si>
  <si>
    <t>Voluntary Conservation Measures Habitat Enhancement Project</t>
  </si>
  <si>
    <t>https://www.spk.usace.army.mil/Portals/12/documents/usace_project_public_notices/DraftEA_LowerYuba_Combined.pdf</t>
  </si>
  <si>
    <t>Water for Farms, Fish and People</t>
  </si>
  <si>
    <t>California Department of Water Resources, San Mateo County, Natural Resources Conservation Service, Silicon Valley Community Foundation</t>
  </si>
  <si>
    <t>Jarrad Fisher</t>
  </si>
  <si>
    <t>Trout Unlimited, Natural Resources Conservation Service, San Mateo County</t>
  </si>
  <si>
    <t>http://www.sanmateorcd.org/project/water-for-farms-fish-and-people/</t>
  </si>
  <si>
    <t>steelhead, Coho salmon</t>
  </si>
  <si>
    <t>Waterbird Habitat Enhancement on Central Valley Agricultural Lands</t>
  </si>
  <si>
    <t>Butte, Colusa, Glenn, Placer, Sacramento, Sutter, Yolo, Yuba</t>
  </si>
  <si>
    <t>Biodiversity, Agricultural Sector, Habitats</t>
  </si>
  <si>
    <t>https://www.nrcs.usda.gov/wps/portal/nrcs/detail/ca/programs/farmbill/rcpp/?cid=nrcseprd996406</t>
  </si>
  <si>
    <t>Watershed Coordination of Colusa Basin</t>
  </si>
  <si>
    <t>Heather Nichols</t>
  </si>
  <si>
    <t>Colusa Basin</t>
  </si>
  <si>
    <t>http://www.yolorcd.org/nodes/programs/projects/WatershedCoordinationofColusaBasin.htm</t>
  </si>
  <si>
    <t>Watershed Coordination of Hungry Hollow</t>
  </si>
  <si>
    <t>Hungry Hollow Watershed Stakeholders Group, Natural Resources Conservation Service, Yolo Natural Heritage Program, Yolo Flood Control and Water Conservation District</t>
  </si>
  <si>
    <t>Watershed Coordination of Willow Slough</t>
  </si>
  <si>
    <t>Willow Slough</t>
  </si>
  <si>
    <t>http://www.yolorcd.org/nodes/programs/projects/Willow_Slough_Watershed.htm</t>
  </si>
  <si>
    <t>Western Monarch Butterfly Conservation Plan</t>
  </si>
  <si>
    <t>https://www.wafwa.org/Documents%20and%20Settings/37/Site%20Documents/Committees/Monarch/Western%20Monarch%20Butterfly%20Conservation%20Plan%202019-2069.pdf</t>
  </si>
  <si>
    <t>Westside-San Joaquin Integrated Regional Water Management Plan</t>
  </si>
  <si>
    <t>San Joaquin, Stanislaus, Merced, Fresno, Kings, San Benito, Santa Clara</t>
  </si>
  <si>
    <t>http://sldmwa.org/OHTDocs/pdf_documents/Groundwater/WSJ_IRWMP_2019_Final_w_appendices.pdf</t>
  </si>
  <si>
    <t>Wetland Monitoring and Restoration Plan for Lake Tahoe Basin</t>
  </si>
  <si>
    <t>Wetlands of the Grasslands Ecological Area</t>
  </si>
  <si>
    <t>Chadd Santerre</t>
  </si>
  <si>
    <t>California Wildlife Conservation Board, Grassland Water District</t>
  </si>
  <si>
    <t>Wetlands of the Sacramento Valley</t>
  </si>
  <si>
    <t>Wheeler Ridge Conceptual Area Protection Plan</t>
  </si>
  <si>
    <t>White Slough Restoration Project</t>
  </si>
  <si>
    <t>http://bondaccountability.resources.ca.gov/Project.aspx?ProjectPK=12879&amp;PropositionPK=5</t>
  </si>
  <si>
    <t>Wildlife Conservation Board Strategic Plan Update 2019-2024</t>
  </si>
  <si>
    <t>https://nrm.dfg.ca.gov/FileHandler.ashx?DocumentID=174180&amp;inline</t>
  </si>
  <si>
    <t>https://docs.google.com/spreadsheets/d/1xwEzcNZtNs7bHrvrh_Uh1MEjlaVRTkJ4J0TII_NHe0s/edit#gid=0</t>
  </si>
  <si>
    <t>Wildlife Corridors for Flood Escape on the Yolo Bypass Wildlife Area</t>
  </si>
  <si>
    <t>Biodiversity, Floods, Land Fragmentation, Carbon Sequestration, Wetlands</t>
  </si>
  <si>
    <t>https://www.rcdprojects.org/Project/Detail/8455</t>
  </si>
  <si>
    <t>FEW, PGS</t>
  </si>
  <si>
    <t>Willits Bypass Offsite Mitigation Project</t>
  </si>
  <si>
    <t>Physical Infrastructure, Biodiversity, Wetlands</t>
  </si>
  <si>
    <t>https://mcrcd.org/project/willits-bypass-mitigation</t>
  </si>
  <si>
    <t>FEW, WTM, VRI, BOW</t>
  </si>
  <si>
    <t>Willow Slough Bypass Vegetation Management Plan</t>
  </si>
  <si>
    <t>http://www.yolorcd.org/nodes/programs/invasives.htm</t>
  </si>
  <si>
    <t>Winter Island Tidal Habitat Restoration Project</t>
  </si>
  <si>
    <t>Species Threatened with Extinction, Wetlands, Biodiversity, Fisheries</t>
  </si>
  <si>
    <t>https://resources.ca.gov/CNRALegacyFiles/docs/ecorestore/projects/Winter_Island_Tidal_Habitat_Restoration.pdf</t>
  </si>
  <si>
    <t>salmonids, Delta smelt</t>
  </si>
  <si>
    <t>Yolo Bypass Integrated Project</t>
  </si>
  <si>
    <t>Yolo County Integrated Regional Water Management Plan</t>
  </si>
  <si>
    <t>Robin Kulakow</t>
  </si>
  <si>
    <t>Yolo Bypass</t>
  </si>
  <si>
    <t>http://yolobasin.org/yolo-bypass-studies/</t>
  </si>
  <si>
    <t>Yolo Bypass Salmonid Habitat Restoration and Fish Passage Project</t>
  </si>
  <si>
    <t>Species Threatened with Extinction, Biodiversity, Water Infrastructure, Fisheries</t>
  </si>
  <si>
    <t>https://www.usbr.gov/mp/bdo/yolo-bypass.html</t>
  </si>
  <si>
    <t>chinook salmon</t>
  </si>
  <si>
    <t>Yolo Bypass Wildlife Area Land Management Plan</t>
  </si>
  <si>
    <t>Jeffrey Stoddard</t>
  </si>
  <si>
    <t>http://yolobasin.org/ybwa-management-plan/</t>
  </si>
  <si>
    <t>Yolo County Cache Creek Area Plan</t>
  </si>
  <si>
    <t>Yolo County IRWMP</t>
  </si>
  <si>
    <t>http://www.yolowra.org/irwmp.html</t>
  </si>
  <si>
    <t>Yolo County Oak Woodland Conservation and Enhancement Plan</t>
  </si>
  <si>
    <t>Chris Alford</t>
  </si>
  <si>
    <t>https://www.yolocounty.org/general-government/general-government-departments/parks/oak-woodlands-conservation-and-management</t>
  </si>
  <si>
    <t>Yolo County Parks &amp; Open Space Masterplan</t>
  </si>
  <si>
    <t>Yolo County Weed Management Area</t>
  </si>
  <si>
    <t>http://www.yolorcd.org/nodes/programs/projects/WMA_Yolo.htm</t>
  </si>
  <si>
    <t>Yolo Flyway Farms Restoration Project</t>
  </si>
  <si>
    <t>Yolo Habitat Conservation Plan/Natural Communities Conservation Plan</t>
  </si>
  <si>
    <t>Petrea Marchand</t>
  </si>
  <si>
    <t>Yolo Land &amp; Cattle Co</t>
  </si>
  <si>
    <t>https://www.rangelandtrust.org/ranch/yolo-land-cattle-co/</t>
  </si>
  <si>
    <t>Yosemite Area Forest Restoration</t>
  </si>
  <si>
    <t>Mariposa, Madera</t>
  </si>
  <si>
    <t>Forest Ecology, Forests, Wildfire</t>
  </si>
  <si>
    <t>https://bondaccountability.resources.ca.gov/Project.aspx?ProjectPK=29188&amp;PropositionPK=49</t>
  </si>
  <si>
    <t>Yuba County Integrated Regional Water Management Plan</t>
  </si>
  <si>
    <t>Yuba County IRWMP, Yuba IRWMP</t>
  </si>
  <si>
    <t>https://www.yubawater.org/DocumentCenter/View/4133/Yuba-County-Integrated-Regional-Water-Management-Plan</t>
  </si>
  <si>
    <t>Yuba River Canyon Salmon Habitat Restoration Project</t>
  </si>
  <si>
    <t>https://yubariver.org/wp-content/uploads/2016/12/EA-IS-public-draft_FINAL_PRINT.pdf</t>
  </si>
  <si>
    <t>Yuba River Development Project</t>
  </si>
  <si>
    <t>Yuba River, North Yuba River, Middle Yuba River</t>
  </si>
  <si>
    <t>https://www.waterboards.ca.gov/waterrights/water_issues/programs/water_quality_cert/yubariver_ferc2246.html</t>
  </si>
  <si>
    <t>Yuba-Bear Hydroelectric Project</t>
  </si>
  <si>
    <t>Middle Yuba River, Bear River</t>
  </si>
  <si>
    <t>http://www.eurekasw.com/NID/default.aspx</t>
  </si>
  <si>
    <t>Yuma Project</t>
  </si>
  <si>
    <t>https://www.usbr.gov/projects/index.php?id=391</t>
  </si>
  <si>
    <t>Eastern San Joaquin Integrated Regional Water Management Plan</t>
  </si>
  <si>
    <t>Eastern San Joaquin IRWMP</t>
  </si>
  <si>
    <t>http://www.esjirwm.org/IRWMP/2014-IRWMP</t>
  </si>
  <si>
    <t>Greater Los Angeles County Region Integrated Regional Water Management Plan</t>
  </si>
  <si>
    <t>Inyo-Mono Integrated Regional Water Management Plan</t>
  </si>
  <si>
    <t>Inyo-Mono IRWMP</t>
  </si>
  <si>
    <t>Kern, Mono, San Bernardino, Inyo</t>
  </si>
  <si>
    <t>Mono, Southeastern Great Basin, Mojave Desert, Sierra Nevada</t>
  </si>
  <si>
    <t>Sacramento Valley Integrated Regional Water Conservation Plan</t>
  </si>
  <si>
    <t>https://norcalwater.org/efficient-water-management/efficient-water-management-regional-sustainability/regional-planning/irwmp/</t>
  </si>
  <si>
    <t>Upper Santa Margarita Watershed Integrated Regional Water Management Plan</t>
  </si>
  <si>
    <t>USMW IRWM Plan</t>
  </si>
  <si>
    <t>Imperial Integrated Regional Water Management Plan</t>
  </si>
  <si>
    <t>Imperial IRWMP</t>
  </si>
  <si>
    <t>Colorado Desert, Sonoran Desert</t>
  </si>
  <si>
    <t>Freeport Regional Water Project</t>
  </si>
  <si>
    <t>Sacramento, San Joaquin</t>
  </si>
  <si>
    <t>Water Storage, Water, Water Quantity, Water Infrastructure</t>
  </si>
  <si>
    <t>California Climate Adaptation Strategy</t>
  </si>
  <si>
    <t>Wetlands, Public Health, Forest Products, Water Quantity, Oceans &amp; Coasts, Invasive Species, Drought, Natural Disasters, Indigenous Technology and Knowledge, Forest Management Practices, Cultural Protection and Conservation, Landscape Protection, Water Infrastructure, Agricultural Sector, Housing, Protected Areas--Management, Land Use, Biodiversity, Land Fragmentation, Air &amp; Climate, Wildfire, Climate Change Adaptation, Sea Level Rise, Energy Infrastructure, Water, Groundwater Recharge and Overdraft, Forests, Fisheries, Transport Infrastructure, Climate Change, Water Quality, Floods, Sociocultural Systems</t>
  </si>
  <si>
    <t>https://resources.ca.gov/Initiatives/Building-Climate-Resilience/2021-State-Adaptation-Strategy-Update</t>
  </si>
  <si>
    <t>Full Name</t>
  </si>
  <si>
    <t>Last Name</t>
  </si>
  <si>
    <t>First Name</t>
  </si>
  <si>
    <t>Email</t>
  </si>
  <si>
    <t>Phone</t>
  </si>
  <si>
    <t>usecaseBayAreaRAMP</t>
  </si>
  <si>
    <t>Aaholm</t>
  </si>
  <si>
    <t>Eric</t>
  </si>
  <si>
    <t>eric@yesfamilies.org</t>
  </si>
  <si>
    <t>Public Health, Access to Nature, Participation</t>
  </si>
  <si>
    <t>Adams</t>
  </si>
  <si>
    <t>Janet</t>
  </si>
  <si>
    <t>jadams@sta.ca.gov</t>
  </si>
  <si>
    <t>Adelzadeh</t>
  </si>
  <si>
    <t>Mary</t>
  </si>
  <si>
    <t>Land Use, Biodiversity, Indigenous Technology and Knowledge</t>
  </si>
  <si>
    <t>Agustinez</t>
  </si>
  <si>
    <t>Anecita</t>
  </si>
  <si>
    <t>Anecita.Agustinez@water.ca.gov</t>
  </si>
  <si>
    <t>Water Infrastructure, Indigenous Technology and Knowledge, Biodiversity, Climate Change, Water, Energy, Drought, Floods</t>
  </si>
  <si>
    <t>Ahkiam</t>
  </si>
  <si>
    <t>Lauren</t>
  </si>
  <si>
    <t>lahkiam@laane.org</t>
  </si>
  <si>
    <t>Alford</t>
  </si>
  <si>
    <t>Chris</t>
  </si>
  <si>
    <t>chris@yolohabitatconservancy.org</t>
  </si>
  <si>
    <t>Aliano</t>
  </si>
  <si>
    <t>Gio</t>
  </si>
  <si>
    <t>GAliano@abodecommunities.org</t>
  </si>
  <si>
    <t>Allen</t>
  </si>
  <si>
    <t>Shelly</t>
  </si>
  <si>
    <t>rachelle.allen@usda.gov</t>
  </si>
  <si>
    <t>Forest Management Practices, Wildfire</t>
  </si>
  <si>
    <t>Amacher</t>
  </si>
  <si>
    <t>Andrew</t>
  </si>
  <si>
    <t>Andrew.Amacher@wildlife.ca.gov</t>
  </si>
  <si>
    <t>Amrhein</t>
  </si>
  <si>
    <t>Brandon</t>
  </si>
  <si>
    <t>brandon.amrhein@wildlife.ca.gov</t>
  </si>
  <si>
    <t>Andersen</t>
  </si>
  <si>
    <t>Julie</t>
  </si>
  <si>
    <t>jandersen@openspace.org</t>
  </si>
  <si>
    <t>Andreucci</t>
  </si>
  <si>
    <t>Adrianna</t>
  </si>
  <si>
    <t>aandreucci@savetheredwoods.org</t>
  </si>
  <si>
    <t>Antos</t>
  </si>
  <si>
    <t>Mike</t>
  </si>
  <si>
    <t>Mike.Antos@stantec.com</t>
  </si>
  <si>
    <t>Appiah</t>
  </si>
  <si>
    <t>Francis</t>
  </si>
  <si>
    <t>francis.appiah@dot.ca.gov</t>
  </si>
  <si>
    <t>Araby</t>
  </si>
  <si>
    <t>Jim</t>
  </si>
  <si>
    <t>Archer</t>
  </si>
  <si>
    <t>Elizabeth</t>
  </si>
  <si>
    <t>Equality, Cropping Systems, Biodiversity</t>
  </si>
  <si>
    <t>Arizmendi</t>
  </si>
  <si>
    <t>Rachelle</t>
  </si>
  <si>
    <t>Education Access, Labor, Formal Education - Primary, Education Equity</t>
  </si>
  <si>
    <t>Arko</t>
  </si>
  <si>
    <t>Adria</t>
  </si>
  <si>
    <t>adria@sanmateoRCD.org</t>
  </si>
  <si>
    <t>(650) 712-7765 x.105</t>
  </si>
  <si>
    <t>Arndt</t>
  </si>
  <si>
    <t>Casey</t>
  </si>
  <si>
    <t>carndt@audubon.org</t>
  </si>
  <si>
    <t>Askay</t>
  </si>
  <si>
    <t>Melanie</t>
  </si>
  <si>
    <t>maskay@openspace.org</t>
  </si>
  <si>
    <t>Atherton</t>
  </si>
  <si>
    <t>Shanna</t>
  </si>
  <si>
    <t>shanna.atherton@conservation.ca.gov</t>
  </si>
  <si>
    <t>Aulakh Brown</t>
  </si>
  <si>
    <t>Karminder</t>
  </si>
  <si>
    <t>karminder.brown@gmail.com</t>
  </si>
  <si>
    <t>Azat</t>
  </si>
  <si>
    <t>Sara</t>
  </si>
  <si>
    <t>sara.azat@noaa.gov</t>
  </si>
  <si>
    <t>Badger</t>
  </si>
  <si>
    <t>grit@apppa.org</t>
  </si>
  <si>
    <t>Bailey</t>
  </si>
  <si>
    <t>Amy</t>
  </si>
  <si>
    <t>amy.bailey@dot.ca.gov</t>
  </si>
  <si>
    <t>Transport Infrastructure, Biodiversity</t>
  </si>
  <si>
    <t>Bains</t>
  </si>
  <si>
    <t>Karm</t>
  </si>
  <si>
    <t>Baker</t>
  </si>
  <si>
    <t>Matthew</t>
  </si>
  <si>
    <t>matthew@pcl.org</t>
  </si>
  <si>
    <t>Ecosystem Services, Transport Infrastructure, Land Use, Urbanization</t>
  </si>
  <si>
    <t>Balkcom</t>
  </si>
  <si>
    <t>Carrie</t>
  </si>
  <si>
    <t>AGA@americangrassfed.org</t>
  </si>
  <si>
    <t>(877) 774-7277</t>
  </si>
  <si>
    <t>Ballard</t>
  </si>
  <si>
    <t>Adam</t>
  </si>
  <si>
    <t>wcbstreamflow@wildlife.ca.gov</t>
  </si>
  <si>
    <t>Barr</t>
  </si>
  <si>
    <t>chris_barr@fws.gov</t>
  </si>
  <si>
    <t>Barron</t>
  </si>
  <si>
    <t>Caleb</t>
  </si>
  <si>
    <t>caleb@foglinefarm.com</t>
  </si>
  <si>
    <t>Barrows</t>
  </si>
  <si>
    <t>Katie</t>
  </si>
  <si>
    <t>kbarrows@cvag.org</t>
  </si>
  <si>
    <t>Barth</t>
  </si>
  <si>
    <t>Sarah</t>
  </si>
  <si>
    <t>sbarth@sempervirens.org</t>
  </si>
  <si>
    <t>Protected Areas, Biodiversity, Climate Change Adaptation</t>
  </si>
  <si>
    <t>Barton</t>
  </si>
  <si>
    <t>cbarton@ebparks.org</t>
  </si>
  <si>
    <t>Michelle</t>
  </si>
  <si>
    <t>michelle.barton@lacity.org</t>
  </si>
  <si>
    <t>Soils--Quality, Land Fragmentation, Biodiversity, Land &amp; Soil</t>
  </si>
  <si>
    <t>Basson</t>
  </si>
  <si>
    <t>Galli</t>
  </si>
  <si>
    <t>gbasson@openspaceauthority.org</t>
  </si>
  <si>
    <t>Batt</t>
  </si>
  <si>
    <t>Lynnette</t>
  </si>
  <si>
    <t>lynnette.batt@placerlandtrust.org</t>
  </si>
  <si>
    <t>Protected Areas, Wetlands, Habitats</t>
  </si>
  <si>
    <t>Baumgartner</t>
  </si>
  <si>
    <t>Jo Ann</t>
  </si>
  <si>
    <t>joannb@wildfarmalliance.org</t>
  </si>
  <si>
    <t>Food Safety, Agrobiodiversity, Biodiversity, Cropping Systems, Organic Fertilizers</t>
  </si>
  <si>
    <t>Bavinger</t>
  </si>
  <si>
    <t>Markley</t>
  </si>
  <si>
    <t>Markley.Bavinger@tpl.org</t>
  </si>
  <si>
    <t>Baxter</t>
  </si>
  <si>
    <t>Catherine</t>
  </si>
  <si>
    <t>Catherine.baxter@conservation.ca.gov</t>
  </si>
  <si>
    <t>Beale</t>
  </si>
  <si>
    <t>CBeale@resourceslawgroup.com</t>
  </si>
  <si>
    <t>Becker</t>
  </si>
  <si>
    <t>Ben</t>
  </si>
  <si>
    <t>bbecker@berkeley.edu</t>
  </si>
  <si>
    <t>Benador</t>
  </si>
  <si>
    <t>Laetitia</t>
  </si>
  <si>
    <t>lbenador@ccof.org</t>
  </si>
  <si>
    <t>(831) 346-6339</t>
  </si>
  <si>
    <t>Benoit</t>
  </si>
  <si>
    <t>Greg</t>
  </si>
  <si>
    <t>Benson</t>
  </si>
  <si>
    <t>Ralph</t>
  </si>
  <si>
    <t>rbenson2491@gmail.com</t>
  </si>
  <si>
    <t>Berge</t>
  </si>
  <si>
    <t>Merrill</t>
  </si>
  <si>
    <t>merrillberge@gmail.com</t>
  </si>
  <si>
    <t>Bernas</t>
  </si>
  <si>
    <t>Honey</t>
  </si>
  <si>
    <t>hbernas@wrcrca.net</t>
  </si>
  <si>
    <t>Bernasconi</t>
  </si>
  <si>
    <t>Krista</t>
  </si>
  <si>
    <t>Best</t>
  </si>
  <si>
    <t>MBB8@pge.com</t>
  </si>
  <si>
    <t>Bettenhausen</t>
  </si>
  <si>
    <t>mmm77@humboldt.edu</t>
  </si>
  <si>
    <t>Bhat</t>
  </si>
  <si>
    <t>Vivek</t>
  </si>
  <si>
    <t>VBhat@alamedactc.org</t>
  </si>
  <si>
    <t>Biggs</t>
  </si>
  <si>
    <t>Charlotte</t>
  </si>
  <si>
    <t>Charlotte.Biggs@water.ca.gov</t>
  </si>
  <si>
    <t>Birdsong</t>
  </si>
  <si>
    <t>Jonathan</t>
  </si>
  <si>
    <t>jonathan.birdsong@nfwf.org</t>
  </si>
  <si>
    <t>Agricultural Sector, Biodiversity, Water, Energy</t>
  </si>
  <si>
    <t>Boberg</t>
  </si>
  <si>
    <t>Maggie</t>
  </si>
  <si>
    <t>mboberg@riverpartners.org</t>
  </si>
  <si>
    <t>Booth</t>
  </si>
  <si>
    <t>Derek</t>
  </si>
  <si>
    <t>dbooth@bren.ucsb.edu</t>
  </si>
  <si>
    <t>Boren</t>
  </si>
  <si>
    <t>Ashley</t>
  </si>
  <si>
    <t>ashleyboren@suscon.org</t>
  </si>
  <si>
    <t>Air Quality, Ecosystem Health, Water Quality</t>
  </si>
  <si>
    <t>Borgnis Sloane</t>
  </si>
  <si>
    <t>Evyan</t>
  </si>
  <si>
    <t>Evyan.Sloane@scc.ca.gov</t>
  </si>
  <si>
    <t>Boring</t>
  </si>
  <si>
    <t>Susan</t>
  </si>
  <si>
    <t>susan_boring@fws.gov</t>
  </si>
  <si>
    <t>Borko</t>
  </si>
  <si>
    <t>Marty</t>
  </si>
  <si>
    <t>marty.borko@uli.org</t>
  </si>
  <si>
    <t>Botkin</t>
  </si>
  <si>
    <t>bbotkin@bayareametro.gov</t>
  </si>
  <si>
    <t>Bowman</t>
  </si>
  <si>
    <t>abowman@lta.org</t>
  </si>
  <si>
    <t>Braddock</t>
  </si>
  <si>
    <t>Nicole</t>
  </si>
  <si>
    <t>ndonahue@solanolandtrust.org</t>
  </si>
  <si>
    <t>Bradford</t>
  </si>
  <si>
    <t>Gary</t>
  </si>
  <si>
    <t>Bramble</t>
  </si>
  <si>
    <t>Portia</t>
  </si>
  <si>
    <t>portia@northcoastgrowersassociation.org</t>
  </si>
  <si>
    <t>(707) 441-9999</t>
  </si>
  <si>
    <t>Branscum</t>
  </si>
  <si>
    <t>Bransford</t>
  </si>
  <si>
    <t>Donald</t>
  </si>
  <si>
    <t>donald.bransford@gmail.com</t>
  </si>
  <si>
    <t>Brantigan</t>
  </si>
  <si>
    <t>Jeanne</t>
  </si>
  <si>
    <t xml:space="preserve"> jbrantigan@tnc.org</t>
  </si>
  <si>
    <t>Brantley</t>
  </si>
  <si>
    <t>Katy</t>
  </si>
  <si>
    <t>katy.brantley@mcrcd.org</t>
  </si>
  <si>
    <t>Soil Chemistry, Soil Pollution, Soils--Quality</t>
  </si>
  <si>
    <t>Bray</t>
  </si>
  <si>
    <t>Beth</t>
  </si>
  <si>
    <t>b.bray@ncrlt.org</t>
  </si>
  <si>
    <t>Brent</t>
  </si>
  <si>
    <t>melanie.brent@dot.ca.gov</t>
  </si>
  <si>
    <t>Brook</t>
  </si>
  <si>
    <t>Lena</t>
  </si>
  <si>
    <t>lbrook@nrdc.org</t>
  </si>
  <si>
    <t>Brookover</t>
  </si>
  <si>
    <t>India</t>
  </si>
  <si>
    <t>Brookover@scag.ca.gov</t>
  </si>
  <si>
    <t>Brooks</t>
  </si>
  <si>
    <t>brooks@msi.ucsb.edu</t>
  </si>
  <si>
    <t>Climate Change, Fisheries, Biodiversity, Wetlands, Oceans &amp; Coasts</t>
  </si>
  <si>
    <t>Brown</t>
  </si>
  <si>
    <t>Krieg</t>
  </si>
  <si>
    <t>kbrown@rangelandtrust.org</t>
  </si>
  <si>
    <t>Laws and Regulations, Protected Areas</t>
  </si>
  <si>
    <t>Brumbaugh</t>
  </si>
  <si>
    <t>Mariah</t>
  </si>
  <si>
    <t>mariah.m.brumbaugh@usace.army.mil</t>
  </si>
  <si>
    <t>Bryant</t>
  </si>
  <si>
    <t>Tim</t>
  </si>
  <si>
    <t>timothy.bryant@conservation.ca.gov</t>
  </si>
  <si>
    <t>Budrovich</t>
  </si>
  <si>
    <t>Tony</t>
  </si>
  <si>
    <t>tbudrovich@catalinaconservancy.org</t>
  </si>
  <si>
    <t>Buhr</t>
  </si>
  <si>
    <t>Karen</t>
  </si>
  <si>
    <t>karen-buhr@carcd.org</t>
  </si>
  <si>
    <t>Land &amp; Soil, Climate Change Adaptation, Participation</t>
  </si>
  <si>
    <t>Bulahan</t>
  </si>
  <si>
    <t>Pamela</t>
  </si>
  <si>
    <t>Bunn</t>
  </si>
  <si>
    <t>David</t>
  </si>
  <si>
    <t>dabunn@ucdavis.edu</t>
  </si>
  <si>
    <t>Burke</t>
  </si>
  <si>
    <t>Annie</t>
  </si>
  <si>
    <t>annie@togetherbayarea.org</t>
  </si>
  <si>
    <t>Participation, Access to Nature</t>
  </si>
  <si>
    <t>Burkholder</t>
  </si>
  <si>
    <t>Brad</t>
  </si>
  <si>
    <t>bburkholder@dfg.ca.gov</t>
  </si>
  <si>
    <t>Burns</t>
  </si>
  <si>
    <t>Emily</t>
  </si>
  <si>
    <t>eburns@savetheredwoods.org</t>
  </si>
  <si>
    <t>Burress</t>
  </si>
  <si>
    <t>Byrd</t>
  </si>
  <si>
    <t>Kristin</t>
  </si>
  <si>
    <t>kbyrd@usgs.gov</t>
  </si>
  <si>
    <t>Climate Change, Biodiversity, Drought, Ecosystem Services, Wetlands</t>
  </si>
  <si>
    <t>Calhoun</t>
  </si>
  <si>
    <t>Sallie</t>
  </si>
  <si>
    <t>sallie@paicinesranch.com</t>
  </si>
  <si>
    <t>Calnan</t>
  </si>
  <si>
    <t>Ann</t>
  </si>
  <si>
    <t>Ann.Calnan@vta.org</t>
  </si>
  <si>
    <t>Cameron</t>
  </si>
  <si>
    <t>Don</t>
  </si>
  <si>
    <t>Food Production, Agricultural Sector, Groundwater Recharge and Overdraft, Agricultural Productivity</t>
  </si>
  <si>
    <t>Campbell</t>
  </si>
  <si>
    <t>Doug</t>
  </si>
  <si>
    <t>dcampbellhr68@gmail.com</t>
  </si>
  <si>
    <t>Tricia</t>
  </si>
  <si>
    <t>tcampbell@rctc.org</t>
  </si>
  <si>
    <t>Caputo</t>
  </si>
  <si>
    <t>Christopher</t>
  </si>
  <si>
    <t>christopher.caputo@dot.ca.gov</t>
  </si>
  <si>
    <t>Cardellino</t>
  </si>
  <si>
    <t>Joan</t>
  </si>
  <si>
    <t>joan.cardellino@scc.ca.gov</t>
  </si>
  <si>
    <t>Carson</t>
  </si>
  <si>
    <t>Rebecca</t>
  </si>
  <si>
    <t>rebecca.carson@dot.ca.gov</t>
  </si>
  <si>
    <t>Casady</t>
  </si>
  <si>
    <t>Nancy</t>
  </si>
  <si>
    <t>Casillas</t>
  </si>
  <si>
    <t>Heather</t>
  </si>
  <si>
    <t>hcasillas@usbr.gov</t>
  </si>
  <si>
    <t>Casterline</t>
  </si>
  <si>
    <t>Renee</t>
  </si>
  <si>
    <t>sltfriendraising@gmail.com</t>
  </si>
  <si>
    <t>Cazares</t>
  </si>
  <si>
    <t>Fernando</t>
  </si>
  <si>
    <t>fernando.cazares@tpl.org</t>
  </si>
  <si>
    <t>Cecchettini</t>
  </si>
  <si>
    <t>amy.cecchettini@tahoe.ca.gov</t>
  </si>
  <si>
    <t>Chaban</t>
  </si>
  <si>
    <t>Joel</t>
  </si>
  <si>
    <t>jchaban@allthingsconnected.com</t>
  </si>
  <si>
    <t>Chang</t>
  </si>
  <si>
    <t>Joanna</t>
  </si>
  <si>
    <t>joanna.chang@ocpw.ocgov.com</t>
  </si>
  <si>
    <t>Chisholm</t>
  </si>
  <si>
    <t>Graham</t>
  </si>
  <si>
    <t>graham@csgcalifornia.com</t>
  </si>
  <si>
    <t>Cholodenko</t>
  </si>
  <si>
    <t>Laura</t>
  </si>
  <si>
    <t>laura.cholodenko@scc.ca.gov</t>
  </si>
  <si>
    <t>Chorey</t>
  </si>
  <si>
    <t>Timothy</t>
  </si>
  <si>
    <t>Timothy.Chorey@wildlife.ca.gov</t>
  </si>
  <si>
    <t>Christensen</t>
  </si>
  <si>
    <t>Jon</t>
  </si>
  <si>
    <t>jonchristensen@ioes.ucla.edu</t>
  </si>
  <si>
    <t>Cipes</t>
  </si>
  <si>
    <t>Will</t>
  </si>
  <si>
    <t>wcipes@carmelpartners.com</t>
  </si>
  <si>
    <t>Clark</t>
  </si>
  <si>
    <t>Michele</t>
  </si>
  <si>
    <t>mclark@theyololandtrust.org</t>
  </si>
  <si>
    <t>Landscape Protection, Laws and Regulations</t>
  </si>
  <si>
    <t>Clark-Crets</t>
  </si>
  <si>
    <t>Jan</t>
  </si>
  <si>
    <t>Cleckler</t>
  </si>
  <si>
    <t>John</t>
  </si>
  <si>
    <t>john_cleckler@fws.gov</t>
  </si>
  <si>
    <t>Cohen</t>
  </si>
  <si>
    <t>laura.cohen@ocparks.com</t>
  </si>
  <si>
    <t>Colby</t>
  </si>
  <si>
    <t>Peter</t>
  </si>
  <si>
    <t>pcolby@westernrivers.org</t>
  </si>
  <si>
    <t>Coleman</t>
  </si>
  <si>
    <t>john@bayplanningcoalition.org</t>
  </si>
  <si>
    <t>Conn</t>
  </si>
  <si>
    <t>caleb.b.conn@usace.army.mil</t>
  </si>
  <si>
    <t>Conners</t>
  </si>
  <si>
    <t>Cynthia</t>
  </si>
  <si>
    <t>cconners@cityoflagunawoods.org</t>
  </si>
  <si>
    <t>Cook</t>
  </si>
  <si>
    <t>Ernest</t>
  </si>
  <si>
    <t>ernest@landscapeconservation.org</t>
  </si>
  <si>
    <t>SDS-OKN call 1/25/21</t>
  </si>
  <si>
    <t>Marshall</t>
  </si>
  <si>
    <t>mcook@westervelt.com</t>
  </si>
  <si>
    <t>Coolidge</t>
  </si>
  <si>
    <t>Keith</t>
  </si>
  <si>
    <t>keith.coolidge@deltacouncil.ca.gov</t>
  </si>
  <si>
    <t>Cooper</t>
  </si>
  <si>
    <t>Megan</t>
  </si>
  <si>
    <t>megan.cooper@scc.ca.gov</t>
  </si>
  <si>
    <t>Corcoran</t>
  </si>
  <si>
    <t>Dan</t>
  </si>
  <si>
    <t>dcorcoran@eid.org</t>
  </si>
  <si>
    <t>Corless</t>
  </si>
  <si>
    <t>James</t>
  </si>
  <si>
    <t>Counselman</t>
  </si>
  <si>
    <t>Makayla</t>
  </si>
  <si>
    <t>mcounselman@savetheredwoods.org</t>
  </si>
  <si>
    <t>Covarrubias</t>
  </si>
  <si>
    <t>Cesar</t>
  </si>
  <si>
    <t>cesarc@kennedycommission.org</t>
  </si>
  <si>
    <t>Cowan</t>
  </si>
  <si>
    <t>pcowan@openspacetrust.org</t>
  </si>
  <si>
    <t>Participation, Protected Areas--Management, Biodiversity</t>
  </si>
  <si>
    <t>Cox</t>
  </si>
  <si>
    <t>Kimberly</t>
  </si>
  <si>
    <t>kimberly@calandtrusts.org</t>
  </si>
  <si>
    <t>Crighton</t>
  </si>
  <si>
    <t>Triana</t>
  </si>
  <si>
    <t>tcrighton@sta.ca.gov</t>
  </si>
  <si>
    <t>Cummings</t>
  </si>
  <si>
    <t>Brendan</t>
  </si>
  <si>
    <t>bcummings@biologicaldiversity.org</t>
  </si>
  <si>
    <t>Cunningham</t>
  </si>
  <si>
    <t>john.d.cunningham@usace.army.mil</t>
  </si>
  <si>
    <t>Darlington</t>
  </si>
  <si>
    <t>Jeff</t>
  </si>
  <si>
    <t>jeffd@placerlandtrust.org</t>
  </si>
  <si>
    <t>Darst</t>
  </si>
  <si>
    <t>Cat</t>
  </si>
  <si>
    <t>cat_darst@fws.gov</t>
  </si>
  <si>
    <t>Darwin</t>
  </si>
  <si>
    <t>Bud</t>
  </si>
  <si>
    <t>bud@sequoiariverlands.org</t>
  </si>
  <si>
    <t>Access to Nature, Educational Resources</t>
  </si>
  <si>
    <t>Daugherty</t>
  </si>
  <si>
    <t>Jessica</t>
  </si>
  <si>
    <t>jdaugherty@stewardshipcouncil.org</t>
  </si>
  <si>
    <t>Davenport</t>
  </si>
  <si>
    <t>jessica.davenport@scc.ca.gov</t>
  </si>
  <si>
    <t>Camas</t>
  </si>
  <si>
    <t>camas@goodmeatproject.org</t>
  </si>
  <si>
    <t>Frank</t>
  </si>
  <si>
    <t>fwd@bren.ucsb.edu</t>
  </si>
  <si>
    <t>Lisa</t>
  </si>
  <si>
    <t>lisa.davis@uli.org</t>
  </si>
  <si>
    <t>Valerie</t>
  </si>
  <si>
    <t>vdavis@ccof.org</t>
  </si>
  <si>
    <t>de Leon</t>
  </si>
  <si>
    <t>Maria</t>
  </si>
  <si>
    <t>maria@fromlottospot.org</t>
  </si>
  <si>
    <t>Dean</t>
  </si>
  <si>
    <t>Jay</t>
  </si>
  <si>
    <t>jay@jmlt.org</t>
  </si>
  <si>
    <t>Deister</t>
  </si>
  <si>
    <t>Ane</t>
  </si>
  <si>
    <t>ane@calandtrusts.org</t>
  </si>
  <si>
    <t>Delacy</t>
  </si>
  <si>
    <t>Elena</t>
  </si>
  <si>
    <t>elena@arconservancy.org</t>
  </si>
  <si>
    <t>Delbar</t>
  </si>
  <si>
    <t>Michael</t>
  </si>
  <si>
    <t>Mdelbar@rangelandtrust.org</t>
  </si>
  <si>
    <t>Grazing, Livestock Management, Forest Products</t>
  </si>
  <si>
    <t>Dell'Osso</t>
  </si>
  <si>
    <t>john_a_dell'osso@nps.gov</t>
  </si>
  <si>
    <t>Deretic</t>
  </si>
  <si>
    <t>Vanja</t>
  </si>
  <si>
    <t>Vanja.Deretic@kpff.com</t>
  </si>
  <si>
    <t>deSilva</t>
  </si>
  <si>
    <t>Shelana</t>
  </si>
  <si>
    <t>sdesilva@savetheredwoods.org, wordwallah@gmail.com</t>
  </si>
  <si>
    <t>Governance, Equality, Biodiversity, Landscape Protection</t>
  </si>
  <si>
    <t>Desmond</t>
  </si>
  <si>
    <t>Rich</t>
  </si>
  <si>
    <t>Detjens</t>
  </si>
  <si>
    <t>Paul</t>
  </si>
  <si>
    <t>paul.detjens@pw.cccounty.us</t>
  </si>
  <si>
    <t>Dettman</t>
  </si>
  <si>
    <t>Kaila</t>
  </si>
  <si>
    <t>kailad@lcslo.org</t>
  </si>
  <si>
    <t>Water Quality, Livestock Management, Grazing, Erosion</t>
  </si>
  <si>
    <t>Devere-Oki</t>
  </si>
  <si>
    <t>rdevere-oki@sacog.org</t>
  </si>
  <si>
    <t>Diamond</t>
  </si>
  <si>
    <t>Tanya</t>
  </si>
  <si>
    <t>tanya@pfwildlife.com</t>
  </si>
  <si>
    <t>Diaz</t>
  </si>
  <si>
    <t>Samuel</t>
  </si>
  <si>
    <t>sdiaz@resourceslegacyfund.org</t>
  </si>
  <si>
    <t>Community Participation</t>
  </si>
  <si>
    <t>Ryder</t>
  </si>
  <si>
    <t>Biodiversity, Informal Education, Equality</t>
  </si>
  <si>
    <t>Dieden</t>
  </si>
  <si>
    <t>mdieden@challc.com</t>
  </si>
  <si>
    <t>Diepenbrock</t>
  </si>
  <si>
    <t>Martha</t>
  </si>
  <si>
    <t>mdiepenbrock@yolobasin.org</t>
  </si>
  <si>
    <t>Dillard</t>
  </si>
  <si>
    <t>Helene</t>
  </si>
  <si>
    <t>hrdillard@ucdavis.edu</t>
  </si>
  <si>
    <t>Dimock</t>
  </si>
  <si>
    <t>michael@rootsofchange.org</t>
  </si>
  <si>
    <t>DiPietro</t>
  </si>
  <si>
    <t>Deanne</t>
  </si>
  <si>
    <t>deanne.dipietro@consbio.org</t>
  </si>
  <si>
    <t>Technological Expertise, Biodiversity, Wildfire, Climate Change</t>
  </si>
  <si>
    <t>Dolan</t>
  </si>
  <si>
    <t>Danielle</t>
  </si>
  <si>
    <t>ddolan@lgc.org</t>
  </si>
  <si>
    <t>Donnelly</t>
  </si>
  <si>
    <t>John.Donnelly@wildlife.ca.gov</t>
  </si>
  <si>
    <t>Landscape Protection, Land Use</t>
  </si>
  <si>
    <t>Douthit</t>
  </si>
  <si>
    <t>Shelton</t>
  </si>
  <si>
    <t>sdouthit@frlt.org</t>
  </si>
  <si>
    <t>Drake</t>
  </si>
  <si>
    <t>Madeline</t>
  </si>
  <si>
    <t>madeline_drake@fws.gov</t>
  </si>
  <si>
    <t>Drill</t>
  </si>
  <si>
    <t>Sabrina</t>
  </si>
  <si>
    <t>sldrill@ucanr.edu</t>
  </si>
  <si>
    <t>Riparian Habitats, Climate Change, Invasive Species, Equality, Wildfire, Biodiversity</t>
  </si>
  <si>
    <t>Dunnahoe</t>
  </si>
  <si>
    <t>Matt</t>
  </si>
  <si>
    <t>matthew.dunnahoe@conservation.ca.gov</t>
  </si>
  <si>
    <t>Dunning</t>
  </si>
  <si>
    <t>Connell</t>
  </si>
  <si>
    <t>dunning.connell@epa.gov</t>
  </si>
  <si>
    <t>Edelman</t>
  </si>
  <si>
    <t>edelman@smmc.ca.gov</t>
  </si>
  <si>
    <t>Edmonston</t>
  </si>
  <si>
    <t>Hayley</t>
  </si>
  <si>
    <t>hedmonston@openspace.org</t>
  </si>
  <si>
    <t>Edwards</t>
  </si>
  <si>
    <t>Diana</t>
  </si>
  <si>
    <t>Diana.Edwards@aecom.com</t>
  </si>
  <si>
    <t>Tiffany</t>
  </si>
  <si>
    <t>tedwards@openspacetrust.org</t>
  </si>
  <si>
    <t>Eliot</t>
  </si>
  <si>
    <t>Wendy</t>
  </si>
  <si>
    <t>wendy@sonomalandtrust.org</t>
  </si>
  <si>
    <t>Elkind</t>
  </si>
  <si>
    <t>Ethan</t>
  </si>
  <si>
    <t>ethanelkind@gmail.com</t>
  </si>
  <si>
    <t>Elliott</t>
  </si>
  <si>
    <t>celliott@savetheredwoods.org</t>
  </si>
  <si>
    <t>Emeric-Ford</t>
  </si>
  <si>
    <t>Noemi</t>
  </si>
  <si>
    <t>emeric-ford.noemi@epa.gov</t>
  </si>
  <si>
    <t>Emerson</t>
  </si>
  <si>
    <t>Sheri</t>
  </si>
  <si>
    <t>sheri.emerson@sonoma-county.org</t>
  </si>
  <si>
    <t>Estes</t>
  </si>
  <si>
    <t>Duskie</t>
  </si>
  <si>
    <t>duskie@farmtopantry.org</t>
  </si>
  <si>
    <t>(707) 955-9898</t>
  </si>
  <si>
    <t>Eukel</t>
  </si>
  <si>
    <t>Linus</t>
  </si>
  <si>
    <t>linus@jmlt.org</t>
  </si>
  <si>
    <t>Euphrat</t>
  </si>
  <si>
    <t>Fred</t>
  </si>
  <si>
    <t>fred@euphrat.org</t>
  </si>
  <si>
    <t>Biodiversity, Forests, Forest Management Practices</t>
  </si>
  <si>
    <t>Evenson</t>
  </si>
  <si>
    <t>Everhart</t>
  </si>
  <si>
    <t>Dana</t>
  </si>
  <si>
    <t>dana@sequoiariverlands.org</t>
  </si>
  <si>
    <t>Eviner</t>
  </si>
  <si>
    <t>veviner@ucdavis.edu</t>
  </si>
  <si>
    <t>Wildfire, Riparian Habitats, Grasslands, Biodiversity</t>
  </si>
  <si>
    <t>Eyen</t>
  </si>
  <si>
    <t>leyen@openspaceauthority.org</t>
  </si>
  <si>
    <t>Eyestone</t>
  </si>
  <si>
    <t>Bonnie</t>
  </si>
  <si>
    <t>beyestone@pointblue.org</t>
  </si>
  <si>
    <t>Biodiversity, Grazing, Grasslands, Livestock Management</t>
  </si>
  <si>
    <t>Faccinto</t>
  </si>
  <si>
    <t>lfaccinto@stewardshipcouncil.org</t>
  </si>
  <si>
    <t>Fateman</t>
  </si>
  <si>
    <t>Abigail</t>
  </si>
  <si>
    <t>abigail.fateman@dcd.cccounty.us</t>
  </si>
  <si>
    <t>Faustinos</t>
  </si>
  <si>
    <t>Belinda</t>
  </si>
  <si>
    <t>belinda@lanatureforall.org</t>
  </si>
  <si>
    <t>Fegraus</t>
  </si>
  <si>
    <t>mary@fegraus.com</t>
  </si>
  <si>
    <t>Feinstein</t>
  </si>
  <si>
    <t>Arthur</t>
  </si>
  <si>
    <t>Feldheim</t>
  </si>
  <si>
    <t>Cliff</t>
  </si>
  <si>
    <t>Cliff.Feldheim@water.ca.gov</t>
  </si>
  <si>
    <t>Fisher</t>
  </si>
  <si>
    <t>Jarrad</t>
  </si>
  <si>
    <t>jarrad@sanmateoRCD.org</t>
  </si>
  <si>
    <t>Biodiversity, Erosion, Water, Habitats</t>
  </si>
  <si>
    <t>Fleitz</t>
  </si>
  <si>
    <t>Amelia</t>
  </si>
  <si>
    <t>afleitz@tcrcd.net</t>
  </si>
  <si>
    <t>Wildfire, Land Use</t>
  </si>
  <si>
    <t>Floreani Buzbee</t>
  </si>
  <si>
    <t>Rafaela</t>
  </si>
  <si>
    <t>refb@berkeley.edu</t>
  </si>
  <si>
    <t>Climate Change, Biodiversity</t>
  </si>
  <si>
    <t>Flores</t>
  </si>
  <si>
    <t>Robert</t>
  </si>
  <si>
    <t>rflores@rivco.org</t>
  </si>
  <si>
    <t>Fluharty</t>
  </si>
  <si>
    <t>nancy@sierrafoothill.org</t>
  </si>
  <si>
    <t>Forma</t>
  </si>
  <si>
    <t>lisa.forma@sierranevada.ca.gov</t>
  </si>
  <si>
    <t>Forney</t>
  </si>
  <si>
    <t>Maureen</t>
  </si>
  <si>
    <t>Climate Change, Landscape Protection, Biodiversity</t>
  </si>
  <si>
    <t>Fort</t>
  </si>
  <si>
    <t>Ray</t>
  </si>
  <si>
    <t>rfort@malt.org</t>
  </si>
  <si>
    <t>Foster</t>
  </si>
  <si>
    <t>Keenan</t>
  </si>
  <si>
    <t>keenan.foster@scwa.ca.gov</t>
  </si>
  <si>
    <t>Erika</t>
  </si>
  <si>
    <t>efoster@pointblue.org</t>
  </si>
  <si>
    <t>Biodiversity, Ecosystem Services, Soils--Quality, Carbon Sequestration</t>
  </si>
  <si>
    <t>Fountain</t>
  </si>
  <si>
    <t>Monique</t>
  </si>
  <si>
    <t>monique@elkhornslough.org</t>
  </si>
  <si>
    <t>Fraga</t>
  </si>
  <si>
    <t>Naomi</t>
  </si>
  <si>
    <t>nfraga@calbg.org</t>
  </si>
  <si>
    <t>Pollination, Biodiversity, Species Threatened with Extinction</t>
  </si>
  <si>
    <t>Ellen</t>
  </si>
  <si>
    <t>efred@conservationpartners.com</t>
  </si>
  <si>
    <t>Freeman</t>
  </si>
  <si>
    <t>Billy</t>
  </si>
  <si>
    <t>billy@sierrafoothill.org</t>
  </si>
  <si>
    <t>Grasslands, Livestock Management, Grazing, Biodiversity</t>
  </si>
  <si>
    <t>mfreeman@openspaceauthority.org</t>
  </si>
  <si>
    <t>Freiberg</t>
  </si>
  <si>
    <t>Femke</t>
  </si>
  <si>
    <t>Femke.Freiberg@nfwf.org</t>
  </si>
  <si>
    <t>French</t>
  </si>
  <si>
    <t>sreid@amahmutsun.org</t>
  </si>
  <si>
    <t>Frerichs</t>
  </si>
  <si>
    <t>Lucas</t>
  </si>
  <si>
    <t>Friedman</t>
  </si>
  <si>
    <t>sarah@betterworldgroup.com</t>
  </si>
  <si>
    <t>Fris</t>
  </si>
  <si>
    <t>Rebecca_Fris@fws.gov</t>
  </si>
  <si>
    <t>Biodiversity, Climate Change, Landscape Protection</t>
  </si>
  <si>
    <t>Front</t>
  </si>
  <si>
    <t>Alan</t>
  </si>
  <si>
    <t>alanfront@conservationpathways.net</t>
  </si>
  <si>
    <t>Frost</t>
  </si>
  <si>
    <t>Sue</t>
  </si>
  <si>
    <t>Galipeau</t>
  </si>
  <si>
    <t>Russell</t>
  </si>
  <si>
    <t>Gallo</t>
  </si>
  <si>
    <t>john.gallo@consbio.org</t>
  </si>
  <si>
    <t>Technological Expertise, Wildfire, Biodiversity, Climate Change, Land Fragmentation</t>
  </si>
  <si>
    <t>Galloway</t>
  </si>
  <si>
    <t>Mari</t>
  </si>
  <si>
    <t>mari@wildlandsnetwork.org</t>
  </si>
  <si>
    <t>Galvez-Abadia</t>
  </si>
  <si>
    <t>Stefan</t>
  </si>
  <si>
    <t>stefan.galvez@dot.ca.gov</t>
  </si>
  <si>
    <t>Gan</t>
  </si>
  <si>
    <t>Monica</t>
  </si>
  <si>
    <t>monica.gan@dot.ca.gov</t>
  </si>
  <si>
    <t>Ganata</t>
  </si>
  <si>
    <t>Jennifer</t>
  </si>
  <si>
    <t>jganata@cbecal.org</t>
  </si>
  <si>
    <t>Ganzler</t>
  </si>
  <si>
    <t>Maisie</t>
  </si>
  <si>
    <t>maisie.ganzler@bamco.com</t>
  </si>
  <si>
    <t>Gargano</t>
  </si>
  <si>
    <t>Garland</t>
  </si>
  <si>
    <t>Justin</t>
  </si>
  <si>
    <t>jgarland@openspacetrust.org</t>
  </si>
  <si>
    <t>Garrison</t>
  </si>
  <si>
    <t>Dale</t>
  </si>
  <si>
    <t>dale_garrison@fws.gov</t>
  </si>
  <si>
    <t>Gayaldo</t>
  </si>
  <si>
    <t>Jill</t>
  </si>
  <si>
    <t>Gear</t>
  </si>
  <si>
    <t>Karyn</t>
  </si>
  <si>
    <t>karyn.gear@scc.ca.gov</t>
  </si>
  <si>
    <t>George</t>
  </si>
  <si>
    <t>Trevor</t>
  </si>
  <si>
    <t>trevor@sonomalandtrust.org</t>
  </si>
  <si>
    <t>Gerhart</t>
  </si>
  <si>
    <t>matt.gerhart@scc.ca.gov</t>
  </si>
  <si>
    <t>Gerson</t>
  </si>
  <si>
    <t>julie@theabf.org</t>
  </si>
  <si>
    <t>Getz</t>
  </si>
  <si>
    <t>Virginia</t>
  </si>
  <si>
    <t>vgetz@ducks.org</t>
  </si>
  <si>
    <t>Geupel</t>
  </si>
  <si>
    <t>Geoffrey</t>
  </si>
  <si>
    <t>ggeupel@pointblue.org</t>
  </si>
  <si>
    <t>Ghag</t>
  </si>
  <si>
    <t>Lakhvir</t>
  </si>
  <si>
    <t>Giovannini</t>
  </si>
  <si>
    <t>kgiovannini@ucanr.edu</t>
  </si>
  <si>
    <t>(707) 565-2328</t>
  </si>
  <si>
    <t>Goh</t>
  </si>
  <si>
    <t>Kian</t>
  </si>
  <si>
    <t>kiangoh@ucla.edu</t>
  </si>
  <si>
    <t>Goldbeck</t>
  </si>
  <si>
    <t>Steve</t>
  </si>
  <si>
    <t>steve.goldbeck@bcdc.ca.gov</t>
  </si>
  <si>
    <t>Goldzband</t>
  </si>
  <si>
    <t>Lawrence</t>
  </si>
  <si>
    <t>lgoldzband@bcdc.ca.gov</t>
  </si>
  <si>
    <t>Goncalves</t>
  </si>
  <si>
    <t>Marcus</t>
  </si>
  <si>
    <t>Gonzales</t>
  </si>
  <si>
    <t>Armand</t>
  </si>
  <si>
    <t>Armand.Gonzales@wildlife.ca.gov</t>
  </si>
  <si>
    <t>Gorbet</t>
  </si>
  <si>
    <t>Lorena</t>
  </si>
  <si>
    <t>Cultural Protection and Conservation, Biodiversity, Indigenous Technology and Knowledge</t>
  </si>
  <si>
    <t>Gore</t>
  </si>
  <si>
    <t>Gornish</t>
  </si>
  <si>
    <t>Elise</t>
  </si>
  <si>
    <t>egornish@email.arizona.edu</t>
  </si>
  <si>
    <t>Goto</t>
  </si>
  <si>
    <t>Barbara</t>
  </si>
  <si>
    <t>barbaragoto@arroyosfoothills.org</t>
  </si>
  <si>
    <t>Grahn</t>
  </si>
  <si>
    <t>Thomas</t>
  </si>
  <si>
    <t>TGrahn@ontarioca.gov</t>
  </si>
  <si>
    <t>Granillo</t>
  </si>
  <si>
    <t>Graul</t>
  </si>
  <si>
    <t>mgraul@ebparks.org</t>
  </si>
  <si>
    <t>Grimland de Mendoza</t>
  </si>
  <si>
    <t>Kaley</t>
  </si>
  <si>
    <t>solseekerfarm@gmail.com</t>
  </si>
  <si>
    <t>Grubbs</t>
  </si>
  <si>
    <t>Melodie</t>
  </si>
  <si>
    <t>mgrubbs@usc.edu</t>
  </si>
  <si>
    <t>Guenzler</t>
  </si>
  <si>
    <t>Darla</t>
  </si>
  <si>
    <t>darla@wildlifeheritage.org</t>
  </si>
  <si>
    <t>Protected Areas, Governance, Laws and Regulations, Biodiversity</t>
  </si>
  <si>
    <t>Guerrero</t>
  </si>
  <si>
    <t>rguerrero@sta.ca.gov</t>
  </si>
  <si>
    <t>Guevara</t>
  </si>
  <si>
    <t>Jacqueline</t>
  </si>
  <si>
    <t>Jacqueline@mdlt.org</t>
  </si>
  <si>
    <t>Gurish</t>
  </si>
  <si>
    <t>Jon.Gurish@scc.ca.gov</t>
  </si>
  <si>
    <t>Guy</t>
  </si>
  <si>
    <t>krisi_guy@hotmail.com</t>
  </si>
  <si>
    <t>Haagen-Smit</t>
  </si>
  <si>
    <t>jimwhs@gmail.com</t>
  </si>
  <si>
    <t>Haas</t>
  </si>
  <si>
    <t>Hall</t>
  </si>
  <si>
    <t>megan.hall@bcdc.ca.gov</t>
  </si>
  <si>
    <t>Reggie</t>
  </si>
  <si>
    <t>rhall@conservationfund.org</t>
  </si>
  <si>
    <t>Protected Areas, Laws and Regulations, Biodiversity</t>
  </si>
  <si>
    <t>Halligan</t>
  </si>
  <si>
    <t>Anna</t>
  </si>
  <si>
    <t>ahalligan@tu.org</t>
  </si>
  <si>
    <t>Hallissy</t>
  </si>
  <si>
    <t>Cristin</t>
  </si>
  <si>
    <t>cristin.hallissy@dot.ca.gov</t>
  </si>
  <si>
    <t>Halsey</t>
  </si>
  <si>
    <t>Rick</t>
  </si>
  <si>
    <t>nature@californiachaparral.org</t>
  </si>
  <si>
    <t>Halsing</t>
  </si>
  <si>
    <t>Dave</t>
  </si>
  <si>
    <t>dave.halsing@scc.ca.gov</t>
  </si>
  <si>
    <t>Biodiversity, Physical Infrastructure</t>
  </si>
  <si>
    <t>Hammond</t>
  </si>
  <si>
    <t>Bob</t>
  </si>
  <si>
    <t>bhammond@rmef.org</t>
  </si>
  <si>
    <t>Hankins</t>
  </si>
  <si>
    <t>dhankins@csuchico.edu</t>
  </si>
  <si>
    <t>Biodiversity, Wildfire, Indigenous Technology and Knowledge, Water</t>
  </si>
  <si>
    <t>Hannigan</t>
  </si>
  <si>
    <t>Edith</t>
  </si>
  <si>
    <t>edith.hannigan@fire.ca.gov</t>
  </si>
  <si>
    <t>Hardgrave</t>
  </si>
  <si>
    <t>shardgrave@bigsurlandtrust.org</t>
  </si>
  <si>
    <t>Hargrove</t>
  </si>
  <si>
    <t>jhargrove@sacog.org</t>
  </si>
  <si>
    <t>Harmon</t>
  </si>
  <si>
    <t>Donna</t>
  </si>
  <si>
    <t>Forests, Wildfire, Forest Management Practices</t>
  </si>
  <si>
    <t>Harris</t>
  </si>
  <si>
    <t>Shon</t>
  </si>
  <si>
    <t>tharris@openspacetrust.org</t>
  </si>
  <si>
    <t>Hart</t>
  </si>
  <si>
    <t>Caryl</t>
  </si>
  <si>
    <t>caryl.hart@sonoma-county.org</t>
  </si>
  <si>
    <t>Hayes</t>
  </si>
  <si>
    <t>Diane</t>
  </si>
  <si>
    <t>diane@sequoiariverlands.org</t>
  </si>
  <si>
    <t>Healy</t>
  </si>
  <si>
    <t>Erin</t>
  </si>
  <si>
    <t>ehealy@stewardshipcouncil.org</t>
  </si>
  <si>
    <t>Heckert</t>
  </si>
  <si>
    <t>Kara</t>
  </si>
  <si>
    <t>kheckert@farmland.org</t>
  </si>
  <si>
    <t>Henderson</t>
  </si>
  <si>
    <t>andrew@hendersonlawsc.com</t>
  </si>
  <si>
    <t>Henson</t>
  </si>
  <si>
    <t>Ryan</t>
  </si>
  <si>
    <t>rhenson@calwild.org</t>
  </si>
  <si>
    <t>Hernandez Nimatuj</t>
  </si>
  <si>
    <t>Milton</t>
  </si>
  <si>
    <t>nimatuj@cbecal.org</t>
  </si>
  <si>
    <t>Hersh</t>
  </si>
  <si>
    <t>phersh@rivco.org</t>
  </si>
  <si>
    <t>Hickey</t>
  </si>
  <si>
    <t>chickey@pointblue.org</t>
  </si>
  <si>
    <t>Hiemstra</t>
  </si>
  <si>
    <t>ray@coastkeeper.org</t>
  </si>
  <si>
    <t>Hill</t>
  </si>
  <si>
    <t>Lesley</t>
  </si>
  <si>
    <t>lhill@octa.net</t>
  </si>
  <si>
    <t>Hirst</t>
  </si>
  <si>
    <t>Deborah</t>
  </si>
  <si>
    <t>dhirst@openspace.org</t>
  </si>
  <si>
    <t>Hobbs</t>
  </si>
  <si>
    <t>shobbs@conservationfund.org</t>
  </si>
  <si>
    <t>Biodiversity, Protected Areas, Laws and Regulations</t>
  </si>
  <si>
    <t>Hodder</t>
  </si>
  <si>
    <t>Sam</t>
  </si>
  <si>
    <t>shodder@savetheredwoods.org</t>
  </si>
  <si>
    <t>Hoffmann</t>
  </si>
  <si>
    <t>Tegan</t>
  </si>
  <si>
    <t>tegan@coastal-quest.org</t>
  </si>
  <si>
    <t>Biodiversity, Climate Change, Oceans &amp; Coasts</t>
  </si>
  <si>
    <t>Hogan</t>
  </si>
  <si>
    <t>Bronwyn</t>
  </si>
  <si>
    <t>Bronwyn_Hogan@fws.gov</t>
  </si>
  <si>
    <t>Hohenrieder</t>
  </si>
  <si>
    <t>Stephen</t>
  </si>
  <si>
    <t>Holbrook</t>
  </si>
  <si>
    <t>Kenneth</t>
  </si>
  <si>
    <t>director@maidusummit.org</t>
  </si>
  <si>
    <t>Holl</t>
  </si>
  <si>
    <t>kholl@ucsc.edu</t>
  </si>
  <si>
    <t>Forest Ecology, Biodiversity, Forests, Grasslands, Riparian Habitats</t>
  </si>
  <si>
    <t>Hollander</t>
  </si>
  <si>
    <t>Allan</t>
  </si>
  <si>
    <t>adhollander@ucdavis.edu</t>
  </si>
  <si>
    <t>Holst</t>
  </si>
  <si>
    <t>eholst@edf.org</t>
  </si>
  <si>
    <t>Species Threatened with Extinction, Biodiversity, Forests, Agrobiodiversity</t>
  </si>
  <si>
    <t>Holtzen</t>
  </si>
  <si>
    <t>Clint</t>
  </si>
  <si>
    <t>choltzen@sacog.org</t>
  </si>
  <si>
    <t>Hopkins</t>
  </si>
  <si>
    <t>john4ieh@gmail.com</t>
  </si>
  <si>
    <t>Horne</t>
  </si>
  <si>
    <t>Shari</t>
  </si>
  <si>
    <t>shorne@cityoflagunawoods.org</t>
  </si>
  <si>
    <t>Howell</t>
  </si>
  <si>
    <t>Chrissy</t>
  </si>
  <si>
    <t>christine.howell@usda.gov</t>
  </si>
  <si>
    <t>johnhowell@arroyosfoothills.org</t>
  </si>
  <si>
    <t>Hua</t>
  </si>
  <si>
    <t>Thuy</t>
  </si>
  <si>
    <t>THua@planning.lacounty.gov</t>
  </si>
  <si>
    <t>Huber</t>
  </si>
  <si>
    <t>ann@sequoiariverlands.org</t>
  </si>
  <si>
    <t>Patrick</t>
  </si>
  <si>
    <t>prhuber@ucdavis.edu</t>
  </si>
  <si>
    <t>Land Fragmentation, Biodiversity, Habitats</t>
  </si>
  <si>
    <t>Huckaby</t>
  </si>
  <si>
    <t>Hugg</t>
  </si>
  <si>
    <t>Joshua</t>
  </si>
  <si>
    <t>jhugg@openspace.org</t>
  </si>
  <si>
    <t>Hughs</t>
  </si>
  <si>
    <t>Hutsel</t>
  </si>
  <si>
    <t>Rob</t>
  </si>
  <si>
    <t>rhutsel@sandiegoriver.org</t>
  </si>
  <si>
    <t>Hutzel</t>
  </si>
  <si>
    <t>amy.hutzel@scc.ca.gov</t>
  </si>
  <si>
    <t>Access to Nature, Biodiversity, Equality, Oceans &amp; Coasts</t>
  </si>
  <si>
    <t>Inwood</t>
  </si>
  <si>
    <t>jinwood@savetheredwoods.org</t>
  </si>
  <si>
    <t>Issel</t>
  </si>
  <si>
    <t>Joe</t>
  </si>
  <si>
    <t>joe@sanmateorcd.org</t>
  </si>
  <si>
    <t>Jacobson</t>
  </si>
  <si>
    <t>Sandra</t>
  </si>
  <si>
    <t>sjacobson@caltrout.org</t>
  </si>
  <si>
    <t>Jaeckel</t>
  </si>
  <si>
    <t>djaeckel@openspace.org</t>
  </si>
  <si>
    <t>Jameson</t>
  </si>
  <si>
    <t>virginia.jameson@conservation.ca.gov</t>
  </si>
  <si>
    <t>Jang</t>
  </si>
  <si>
    <t>Taylor</t>
  </si>
  <si>
    <t>tjang@openspacetrust.org</t>
  </si>
  <si>
    <t>Jannusch</t>
  </si>
  <si>
    <t>christopher.jannusch@dot.ca.gov</t>
  </si>
  <si>
    <t>Jennings</t>
  </si>
  <si>
    <t>mjennings@sdsu.edu</t>
  </si>
  <si>
    <t>Climate Change, Land Fragmentation, Biodiversity</t>
  </si>
  <si>
    <t>Jensen</t>
  </si>
  <si>
    <t>jjensen@malt.org</t>
  </si>
  <si>
    <t>Johnson</t>
  </si>
  <si>
    <t>njohnson@tataviam-nsn.us</t>
  </si>
  <si>
    <t>Johnston</t>
  </si>
  <si>
    <t>Emma</t>
  </si>
  <si>
    <t>emma.johnston@resources.ca.gov</t>
  </si>
  <si>
    <t>Climate Change Adaptation, Climate Change</t>
  </si>
  <si>
    <t>Joiner</t>
  </si>
  <si>
    <t>Jolley</t>
  </si>
  <si>
    <t>Allison</t>
  </si>
  <si>
    <t>allison@thewatershedcenter.com</t>
  </si>
  <si>
    <t>Participation, Wildfire, Forest Management Practices</t>
  </si>
  <si>
    <t>Kao</t>
  </si>
  <si>
    <t>kkao@bayareametro.gov</t>
  </si>
  <si>
    <t>Keeble-Toll</t>
  </si>
  <si>
    <t>Alex</t>
  </si>
  <si>
    <t>alex.keeble-toll@sierrafund.org</t>
  </si>
  <si>
    <t>Forest Management Practices, Indigenous Technology and Knowledge, Biodiversity, Forests</t>
  </si>
  <si>
    <t>Keefer</t>
  </si>
  <si>
    <t>Natasha</t>
  </si>
  <si>
    <t>nkeefer@cleanpoweralliance.org</t>
  </si>
  <si>
    <t>Kelly</t>
  </si>
  <si>
    <t>Bryan</t>
  </si>
  <si>
    <t>bkelly@mercedid.org</t>
  </si>
  <si>
    <t>Kendall</t>
  </si>
  <si>
    <t>thomas.r.kendall@usace.army.mil</t>
  </si>
  <si>
    <t>Kennedy</t>
  </si>
  <si>
    <t>Kerston</t>
  </si>
  <si>
    <t>ckerston@savoryinstitute.org</t>
  </si>
  <si>
    <t>Kimball</t>
  </si>
  <si>
    <t>Tom</t>
  </si>
  <si>
    <t>tkimball@usgs.gov</t>
  </si>
  <si>
    <t>Water Quality, Water Rights</t>
  </si>
  <si>
    <t>Kirkham</t>
  </si>
  <si>
    <t>Stuart</t>
  </si>
  <si>
    <t>stuart.kirkham@dot.ca.gov</t>
  </si>
  <si>
    <t>Kirks</t>
  </si>
  <si>
    <t>susankirks@sbcglobal.net</t>
  </si>
  <si>
    <t>Kirschner</t>
  </si>
  <si>
    <t>Susanna</t>
  </si>
  <si>
    <t>skirschner@iercd.org</t>
  </si>
  <si>
    <t>Kjelson</t>
  </si>
  <si>
    <t>Martin</t>
  </si>
  <si>
    <t>martin_kjelson@fws.gov</t>
  </si>
  <si>
    <t>Knapp</t>
  </si>
  <si>
    <t>Janine</t>
  </si>
  <si>
    <t>janine.knapp@tnc.org</t>
  </si>
  <si>
    <t>Knoblock</t>
  </si>
  <si>
    <t>gary.knoblock@sbcglobal.net</t>
  </si>
  <si>
    <t>Koepcke</t>
  </si>
  <si>
    <t>jkoepcke@openspacetrust.org</t>
  </si>
  <si>
    <t>Korten</t>
  </si>
  <si>
    <t>Max</t>
  </si>
  <si>
    <t>mkorten@marincounty.org</t>
  </si>
  <si>
    <t>Kosinski</t>
  </si>
  <si>
    <t>Ron</t>
  </si>
  <si>
    <t>ron.kosinski@dot.ca.gov</t>
  </si>
  <si>
    <t>Kozlowski</t>
  </si>
  <si>
    <t>Krock</t>
  </si>
  <si>
    <t>Robyn</t>
  </si>
  <si>
    <t>robyn.krock@deltaconservancy.ca.gov</t>
  </si>
  <si>
    <t>Kropke</t>
  </si>
  <si>
    <t>jkropke@ibew11.org</t>
  </si>
  <si>
    <t>Kulakow</t>
  </si>
  <si>
    <t>Robin</t>
  </si>
  <si>
    <t xml:space="preserve"> robin@yolobasin.org</t>
  </si>
  <si>
    <t>Kuykendall</t>
  </si>
  <si>
    <t>Kate</t>
  </si>
  <si>
    <t>kate_kuykendall@nps.gov</t>
  </si>
  <si>
    <t>Kwasny</t>
  </si>
  <si>
    <t>Dean.Kwasny@usda.gov</t>
  </si>
  <si>
    <t>Lacey</t>
  </si>
  <si>
    <t>Cara</t>
  </si>
  <si>
    <t>cara.lacey@tnc.org</t>
  </si>
  <si>
    <t>Lal</t>
  </si>
  <si>
    <t>Tanvi</t>
  </si>
  <si>
    <t>tanvi.lal@icf.com</t>
  </si>
  <si>
    <t>Landgraf</t>
  </si>
  <si>
    <t>Marc</t>
  </si>
  <si>
    <t>mlandgraf@openspaceauthority.org</t>
  </si>
  <si>
    <t>Lange</t>
  </si>
  <si>
    <t>matthew@ic-foods.org</t>
  </si>
  <si>
    <t>LeBuhn</t>
  </si>
  <si>
    <t>Gretchen</t>
  </si>
  <si>
    <t>lebuhn@sfsu.edu</t>
  </si>
  <si>
    <t>Lee</t>
  </si>
  <si>
    <t>christopher.lee@fire.ca.gov</t>
  </si>
  <si>
    <t>Josh</t>
  </si>
  <si>
    <t>jlee@gosbcta.com</t>
  </si>
  <si>
    <t>Levinson</t>
  </si>
  <si>
    <t>lisa@idausa.org</t>
  </si>
  <si>
    <t>Lewis</t>
  </si>
  <si>
    <t>dlewis@savesfbay.org</t>
  </si>
  <si>
    <t>Water Quality, Pollution Prevention, Climate Change, Wetlands</t>
  </si>
  <si>
    <t>Randall</t>
  </si>
  <si>
    <t>randall.lewis@lewismc.com</t>
  </si>
  <si>
    <t>Lichten</t>
  </si>
  <si>
    <t>Keith.Lichten@waterboards.ca.gov</t>
  </si>
  <si>
    <t>Lieb</t>
  </si>
  <si>
    <t>Jacob</t>
  </si>
  <si>
    <t>LiebJ@metro.net</t>
  </si>
  <si>
    <t>Longcore</t>
  </si>
  <si>
    <t>Travis</t>
  </si>
  <si>
    <t>longcore@ucla.edu</t>
  </si>
  <si>
    <t>Lopez</t>
  </si>
  <si>
    <t>Alexander</t>
  </si>
  <si>
    <t>Alexander.Lopez@waterboards.ca.gov</t>
  </si>
  <si>
    <t>Lopez-Ledesma</t>
  </si>
  <si>
    <t>Yvette</t>
  </si>
  <si>
    <t>Yvette_LopezLedesma@tws.org</t>
  </si>
  <si>
    <t>Lozano</t>
  </si>
  <si>
    <t>Shannon</t>
  </si>
  <si>
    <t>Shannon.lucas@wildlife.ca.gov</t>
  </si>
  <si>
    <t>Lundberg</t>
  </si>
  <si>
    <t>Bryce</t>
  </si>
  <si>
    <t>bryce@lundberg.com</t>
  </si>
  <si>
    <t>Agricultural Sector, Water, Agricultural Productivity</t>
  </si>
  <si>
    <t>Lyddan</t>
  </si>
  <si>
    <t>Kathryn</t>
  </si>
  <si>
    <t>klyddan@malt.org</t>
  </si>
  <si>
    <t>Lyons</t>
  </si>
  <si>
    <t>Fiona</t>
  </si>
  <si>
    <t>flyons@ccorpusa.com</t>
  </si>
  <si>
    <t>Mackenzie</t>
  </si>
  <si>
    <t>Andrea</t>
  </si>
  <si>
    <t>amackenzie@openspaceauthority.org</t>
  </si>
  <si>
    <t>Malamud-Roam</t>
  </si>
  <si>
    <t>Frances</t>
  </si>
  <si>
    <t>Frances.P.Malamud-Roam@usace.army.mil</t>
  </si>
  <si>
    <t>Mandler</t>
  </si>
  <si>
    <t>Mariano</t>
  </si>
  <si>
    <t>Manley</t>
  </si>
  <si>
    <t>Patricia</t>
  </si>
  <si>
    <t>patricia.manley@usda.gov</t>
  </si>
  <si>
    <t>Biodiversity, Forest Ecology, Forest Management Practices, Wetlands, Riparian Habitats</t>
  </si>
  <si>
    <t>Marchand</t>
  </si>
  <si>
    <t>Petrea</t>
  </si>
  <si>
    <t>Marsolais</t>
  </si>
  <si>
    <t>jennifermarsolais@fs.fed.us</t>
  </si>
  <si>
    <t>Martinelli</t>
  </si>
  <si>
    <t>Greg. Martinelli@wildlife.ca.gov</t>
  </si>
  <si>
    <t>Maxwell</t>
  </si>
  <si>
    <t>joe@farmaction.us</t>
  </si>
  <si>
    <t>Mayer</t>
  </si>
  <si>
    <t>Anne</t>
  </si>
  <si>
    <t>amayer@rctc.org</t>
  </si>
  <si>
    <t>McCaull</t>
  </si>
  <si>
    <t>johnm@sonomalandtrust.org</t>
  </si>
  <si>
    <t>McCrea</t>
  </si>
  <si>
    <t>brad.mccrea@bcdc.ca.gov</t>
  </si>
  <si>
    <t>McCreary</t>
  </si>
  <si>
    <t>jmccreary@ducks.org</t>
  </si>
  <si>
    <t>McDonald</t>
  </si>
  <si>
    <t>cjmcdonald@ucanr.edu</t>
  </si>
  <si>
    <t>McEnespy</t>
  </si>
  <si>
    <t>Moira</t>
  </si>
  <si>
    <t>Moira.McEnespy@scc.ca.gov</t>
  </si>
  <si>
    <t>McEwan</t>
  </si>
  <si>
    <t>Dennis</t>
  </si>
  <si>
    <t>dennis.mcewan@water.ca.gov</t>
  </si>
  <si>
    <t>McFarlin</t>
  </si>
  <si>
    <t>Scott</t>
  </si>
  <si>
    <t>Scott.McFarlin@wildlife.ca.gov</t>
  </si>
  <si>
    <t>McGahan</t>
  </si>
  <si>
    <t>Kansas</t>
  </si>
  <si>
    <t>kmcgahan@placer.ca.gov</t>
  </si>
  <si>
    <t>McKevitt</t>
  </si>
  <si>
    <t>jim_mckevitt@fws.gov</t>
  </si>
  <si>
    <t>McWilliams</t>
  </si>
  <si>
    <t>Medeiros</t>
  </si>
  <si>
    <t>dan.medeiros@landtrustsantacruz.org</t>
  </si>
  <si>
    <t>Meek</t>
  </si>
  <si>
    <t>Clifton</t>
  </si>
  <si>
    <t>meek.clifton@epa.gov</t>
  </si>
  <si>
    <t>Melack</t>
  </si>
  <si>
    <t>melack@bren.ucsb.edu</t>
  </si>
  <si>
    <t>Ecosystem Health, Water, Wetlands, Water Quality</t>
  </si>
  <si>
    <t>Melber</t>
  </si>
  <si>
    <t>Leah</t>
  </si>
  <si>
    <t>Biodiversity, Equality, Access to Nature, Educational Resources, Informal Education</t>
  </si>
  <si>
    <t>Meneghin</t>
  </si>
  <si>
    <t>Candice</t>
  </si>
  <si>
    <t>candicemeneghin@gmail.com</t>
  </si>
  <si>
    <t>Merenlender</t>
  </si>
  <si>
    <t>Adina</t>
  </si>
  <si>
    <t>adinam@berkeley.edu</t>
  </si>
  <si>
    <t>Forest Management Practices, Land Fragmentation, Biodiversity, Climate Change</t>
  </si>
  <si>
    <t>Messerli</t>
  </si>
  <si>
    <t>Jake</t>
  </si>
  <si>
    <t>jake_messerli@calwaterfowl.org</t>
  </si>
  <si>
    <t>Meyer</t>
  </si>
  <si>
    <t>meyer@yolorcd.org</t>
  </si>
  <si>
    <t>Biodiversity, Invasive Species</t>
  </si>
  <si>
    <t>Middleton</t>
  </si>
  <si>
    <t>Porsche</t>
  </si>
  <si>
    <t>Miller</t>
  </si>
  <si>
    <t>Daphne</t>
  </si>
  <si>
    <t xml:space="preserve">daphnemillermd@gmail.com </t>
  </si>
  <si>
    <t>Diseases, Public Health</t>
  </si>
  <si>
    <t>Molinari</t>
  </si>
  <si>
    <t>nicole.molinari@usda.gov</t>
  </si>
  <si>
    <t>Monohan</t>
  </si>
  <si>
    <t>carrie.monohan@sierrafund.org</t>
  </si>
  <si>
    <t>Forests, Biodiversity, Forest Management Practices, Forest Ecology, Indigenous Technology and Knowledge</t>
  </si>
  <si>
    <t>Montgomery</t>
  </si>
  <si>
    <t>Michael.Montgomery@waterboards.ca.gov</t>
  </si>
  <si>
    <t>Montoya</t>
  </si>
  <si>
    <t>Mooney D-Arcy</t>
  </si>
  <si>
    <t>Angela</t>
  </si>
  <si>
    <t>a.mooneydarcy@gmail.com</t>
  </si>
  <si>
    <t>Moritz</t>
  </si>
  <si>
    <t>mmoritz@ucanr.edu</t>
  </si>
  <si>
    <t>Biodiversity, Natural Disasters, Climate Change Adaptation, Wildfire, Nutritional Status, Forest Management Practices, Diseases and Pests</t>
  </si>
  <si>
    <t>Morris</t>
  </si>
  <si>
    <t>hello@morrisgrassfed.com</t>
  </si>
  <si>
    <t>(831) 623-2933</t>
  </si>
  <si>
    <t>Morrison</t>
  </si>
  <si>
    <t>elizabeth.morrison@waterboards.ca.gov</t>
  </si>
  <si>
    <t>Mostaghimi</t>
  </si>
  <si>
    <t>Moujan</t>
  </si>
  <si>
    <t>moujan.mostaghimi@dot.ca.gov</t>
  </si>
  <si>
    <t>Mullen</t>
  </si>
  <si>
    <t>tbmullen@charter.net</t>
  </si>
  <si>
    <t>Muraida</t>
  </si>
  <si>
    <t>lmuraida@scopela.org</t>
  </si>
  <si>
    <t>Murray</t>
  </si>
  <si>
    <t>Dawn</t>
  </si>
  <si>
    <t>dmurray2@antioch.edu</t>
  </si>
  <si>
    <t>Indigenous Technology and Knowledge, Biodiversity, Oceans &amp; Coasts</t>
  </si>
  <si>
    <t>Nagarkar</t>
  </si>
  <si>
    <t>Mita</t>
  </si>
  <si>
    <t>mita.nagarkar@dot.ca.gov</t>
  </si>
  <si>
    <t>Neale</t>
  </si>
  <si>
    <t>bob@sonomalandtrust.org</t>
  </si>
  <si>
    <t>Protected Areas--Management, Climate Change, Biodiversity</t>
  </si>
  <si>
    <t>Negrete</t>
  </si>
  <si>
    <t>Alessandro</t>
  </si>
  <si>
    <t>alessandron.eycej@gmail.com/anegrete@eycej.org</t>
  </si>
  <si>
    <t>Nelson</t>
  </si>
  <si>
    <t>Kellyx</t>
  </si>
  <si>
    <t>kellyx@sanmateoRCD.org</t>
  </si>
  <si>
    <t>tony@sonomalandtrust.org</t>
  </si>
  <si>
    <t>Neu</t>
  </si>
  <si>
    <t>Pierre</t>
  </si>
  <si>
    <t>Nguyen</t>
  </si>
  <si>
    <t>ANguyen@bayareametro.gov</t>
  </si>
  <si>
    <t>Nichols</t>
  </si>
  <si>
    <t>nichols@yolorcd.org</t>
  </si>
  <si>
    <t>Niman</t>
  </si>
  <si>
    <t>Bill</t>
  </si>
  <si>
    <t>billniman@gmail.com</t>
  </si>
  <si>
    <t>Nobua-Behrmann</t>
  </si>
  <si>
    <t>Beatriz</t>
  </si>
  <si>
    <t>benobua@ucanr.edu</t>
  </si>
  <si>
    <t>Noeimi</t>
  </si>
  <si>
    <t>Hisham</t>
  </si>
  <si>
    <t>hnoeimi@ccta.net</t>
  </si>
  <si>
    <t>Noland</t>
  </si>
  <si>
    <t>Landin</t>
  </si>
  <si>
    <t>ltnoland@ucdavis.edu</t>
  </si>
  <si>
    <t>Wildfire, Biodiversity</t>
  </si>
  <si>
    <t>Norman</t>
  </si>
  <si>
    <t>Ramon</t>
  </si>
  <si>
    <t>ramon.norman@valleyair.org</t>
  </si>
  <si>
    <t>Norris</t>
  </si>
  <si>
    <t>Jennifer.Norris@resources.ca.gov</t>
  </si>
  <si>
    <t>jennifer.norris@resources.ca.gov</t>
  </si>
  <si>
    <t>Norton</t>
  </si>
  <si>
    <t>Rachel</t>
  </si>
  <si>
    <t>rachel@calparks.org</t>
  </si>
  <si>
    <t>Novosak</t>
  </si>
  <si>
    <t>Brian</t>
  </si>
  <si>
    <t>bnovosak@blm.gov</t>
  </si>
  <si>
    <t>Nowicki</t>
  </si>
  <si>
    <t>bnowicki@biologicaldiversity.org</t>
  </si>
  <si>
    <t>Nuttall</t>
  </si>
  <si>
    <t>michelle.nuttall@sce.com</t>
  </si>
  <si>
    <t>O'Brien Primmer</t>
  </si>
  <si>
    <t>Marnie</t>
  </si>
  <si>
    <t>marnie@occog.com</t>
  </si>
  <si>
    <t>O'Donoghue</t>
  </si>
  <si>
    <t>eodonoghue@tnc.org</t>
  </si>
  <si>
    <t>Olah</t>
  </si>
  <si>
    <t>ryan_olah@fws.gov</t>
  </si>
  <si>
    <t>Oliva</t>
  </si>
  <si>
    <t>Mani</t>
  </si>
  <si>
    <t>ceo@pointblue.org</t>
  </si>
  <si>
    <t>Air Quality, Climate Change, Biodiversity, Energy</t>
  </si>
  <si>
    <t>Ollar</t>
  </si>
  <si>
    <t>Alexis</t>
  </si>
  <si>
    <t>alexis@mapf.org</t>
  </si>
  <si>
    <t>Olliff Yang</t>
  </si>
  <si>
    <t>rlolliff@berkeley.edu</t>
  </si>
  <si>
    <t>Pollination, Biodiversity, Climate Change</t>
  </si>
  <si>
    <t>Olmedo</t>
  </si>
  <si>
    <t>Luis</t>
  </si>
  <si>
    <t>luis@ccvhealth.org</t>
  </si>
  <si>
    <t>Olson</t>
  </si>
  <si>
    <t>Ami</t>
  </si>
  <si>
    <t>ami.olson@wildlife.ca.gov</t>
  </si>
  <si>
    <t>Brian.Olson@wildlife.ca.gov</t>
  </si>
  <si>
    <t>Jennie</t>
  </si>
  <si>
    <t>jennie.olson@tnc.org</t>
  </si>
  <si>
    <t>Olsson</t>
  </si>
  <si>
    <t>Schuyler</t>
  </si>
  <si>
    <t>schuyler.olsson@bcdc.ca.gov</t>
  </si>
  <si>
    <t>Ordenana</t>
  </si>
  <si>
    <t>Miguel</t>
  </si>
  <si>
    <t>mordenan@nhm.org</t>
  </si>
  <si>
    <t>Ortiz</t>
  </si>
  <si>
    <t>Diego</t>
  </si>
  <si>
    <t>dortiz@pacoimabeautiful.org</t>
  </si>
  <si>
    <t>Palmeira</t>
  </si>
  <si>
    <t>monica.palmeira@cpuc.ca.gov</t>
  </si>
  <si>
    <t>Pavley</t>
  </si>
  <si>
    <t>Fran</t>
  </si>
  <si>
    <t>franpavley@yahoo.com</t>
  </si>
  <si>
    <t>Pawley</t>
  </si>
  <si>
    <t>Anitra</t>
  </si>
  <si>
    <t>anitra.pawley@water.ca.gov</t>
  </si>
  <si>
    <t>Paz</t>
  </si>
  <si>
    <t>Silvia</t>
  </si>
  <si>
    <t>silvia@alianzacv.org</t>
  </si>
  <si>
    <t>Pearson</t>
  </si>
  <si>
    <t>Veronica</t>
  </si>
  <si>
    <t>vpearson@marincounty.org</t>
  </si>
  <si>
    <t>Pease</t>
  </si>
  <si>
    <t>Sherry</t>
  </si>
  <si>
    <t>sherry@foothillconservancy.org</t>
  </si>
  <si>
    <t>Peeden</t>
  </si>
  <si>
    <t>Daniel</t>
  </si>
  <si>
    <t>daniel.peeden@asm.ca.gov</t>
  </si>
  <si>
    <t>Penrod</t>
  </si>
  <si>
    <t>Kristeen</t>
  </si>
  <si>
    <t>kristeen@scwildlands.org</t>
  </si>
  <si>
    <t>Perrone</t>
  </si>
  <si>
    <t>Paolo</t>
  </si>
  <si>
    <t>paolo.perrone@tpl.org</t>
  </si>
  <si>
    <t>Peterson</t>
  </si>
  <si>
    <t>DPETERSON@santa-clarita.com</t>
  </si>
  <si>
    <t>Pincetl</t>
  </si>
  <si>
    <t>Stephanie</t>
  </si>
  <si>
    <t>spincetl@ioes.ucla.edu</t>
  </si>
  <si>
    <t>Poggetto</t>
  </si>
  <si>
    <t>Dianna</t>
  </si>
  <si>
    <t>dpoggetto@arpf.org</t>
  </si>
  <si>
    <t>Polski</t>
  </si>
  <si>
    <t>sgpolski@gmail.com</t>
  </si>
  <si>
    <t>Portz</t>
  </si>
  <si>
    <t>Poultney</t>
  </si>
  <si>
    <t>derek@venturalandtrust.org</t>
  </si>
  <si>
    <t>Power</t>
  </si>
  <si>
    <t>mepower@berkeley.edu</t>
  </si>
  <si>
    <t>Biodiversity, Invasive Species, Riparian Habitats, Water, Ecosystem Health</t>
  </si>
  <si>
    <t>Pratt</t>
  </si>
  <si>
    <t>prattb@nwf.org</t>
  </si>
  <si>
    <t>Quanbeck</t>
  </si>
  <si>
    <t>orders@carmanranch.com</t>
  </si>
  <si>
    <t>(503) 765-7371</t>
  </si>
  <si>
    <t>Quinn</t>
  </si>
  <si>
    <t>jfquinn@ucdavis.edu</t>
  </si>
  <si>
    <t>Tracy</t>
  </si>
  <si>
    <t>tquinn@nrdc.org</t>
  </si>
  <si>
    <t>Quintero</t>
  </si>
  <si>
    <t>Columba</t>
  </si>
  <si>
    <t>cquintero@nativeamericanland.org</t>
  </si>
  <si>
    <t>Rafikova</t>
  </si>
  <si>
    <t>Sofia</t>
  </si>
  <si>
    <t>sofia@pcl.org</t>
  </si>
  <si>
    <t>Ramsden</t>
  </si>
  <si>
    <t>aramsden@tnc.org</t>
  </si>
  <si>
    <t>Rausa</t>
  </si>
  <si>
    <t>justin@everydayimpactconsulting.com</t>
  </si>
  <si>
    <t>Remson</t>
  </si>
  <si>
    <t>E.J.</t>
  </si>
  <si>
    <t>ejremson7@gmail.com</t>
  </si>
  <si>
    <t>Reynolds</t>
  </si>
  <si>
    <t>Tracie</t>
  </si>
  <si>
    <t>TReynolds@cityofdavis.org</t>
  </si>
  <si>
    <t>Rickert</t>
  </si>
  <si>
    <t>Riggle</t>
  </si>
  <si>
    <t>Courtney</t>
  </si>
  <si>
    <t>cmriggle@ucdavis.edu</t>
  </si>
  <si>
    <t>Rivers</t>
  </si>
  <si>
    <t>Dru</t>
  </si>
  <si>
    <t>dru@fullbellyfarm.com</t>
  </si>
  <si>
    <t>Rizzo</t>
  </si>
  <si>
    <t>Robbins</t>
  </si>
  <si>
    <t>Chris.Robbins@usda.gov</t>
  </si>
  <si>
    <t>Robinson</t>
  </si>
  <si>
    <t>tom@openspacecouncil.org</t>
  </si>
  <si>
    <t>Rodriguez</t>
  </si>
  <si>
    <t>Carlos</t>
  </si>
  <si>
    <t>carlos@biabuild.com</t>
  </si>
  <si>
    <t>Rosmarino</t>
  </si>
  <si>
    <t>Bettina</t>
  </si>
  <si>
    <t>brosmarino@webtv.net</t>
  </si>
  <si>
    <t>Land Fragmentation, Landscape Protection, Biodiversity</t>
  </si>
  <si>
    <t>Rossier</t>
  </si>
  <si>
    <t>Colleen</t>
  </si>
  <si>
    <t>crossier@karuk.us</t>
  </si>
  <si>
    <t>Equality, Indigenous Technology and Knowledge, Biodiversity</t>
  </si>
  <si>
    <t>Ruddins</t>
  </si>
  <si>
    <t>Kim</t>
  </si>
  <si>
    <t>Kruddins@ontarioca.gov</t>
  </si>
  <si>
    <t>Ruiz</t>
  </si>
  <si>
    <t>ruiz@rcrcd.org</t>
  </si>
  <si>
    <t>Frank.Ruiz@audubon.org</t>
  </si>
  <si>
    <t>Runsten</t>
  </si>
  <si>
    <t>dave@caff.org</t>
  </si>
  <si>
    <t>(530) 756-8518</t>
  </si>
  <si>
    <t>Sadro</t>
  </si>
  <si>
    <t>ssadro@ucdavis.edu</t>
  </si>
  <si>
    <t>Ecosystem Health, Water, Biodiversity</t>
  </si>
  <si>
    <t>Sahabi</t>
  </si>
  <si>
    <t>Ali</t>
  </si>
  <si>
    <t>asahabi@optimumgroupllc.com</t>
  </si>
  <si>
    <t>Salzman</t>
  </si>
  <si>
    <t>Sander</t>
  </si>
  <si>
    <t>Santerre</t>
  </si>
  <si>
    <t>Chadd</t>
  </si>
  <si>
    <t>csanterre@calwaterfowl.org</t>
  </si>
  <si>
    <t>Saragosa</t>
  </si>
  <si>
    <t>Satterthwaite</t>
  </si>
  <si>
    <t>esatterthwaite@ucsd.edu</t>
  </si>
  <si>
    <t>Fisheries, Fishing &amp; Overfishing, Biodiversity, Oceans &amp; Coasts</t>
  </si>
  <si>
    <t>Saunders</t>
  </si>
  <si>
    <t>rsaunders@bigsurlandtrust.org</t>
  </si>
  <si>
    <t>Sawyer</t>
  </si>
  <si>
    <t>scsawyer@fs.fed.us</t>
  </si>
  <si>
    <t>Saylor</t>
  </si>
  <si>
    <t>Schaeffer</t>
  </si>
  <si>
    <t>Korie</t>
  </si>
  <si>
    <t>korie.schaeffer@noaa.gov</t>
  </si>
  <si>
    <t>Schell</t>
  </si>
  <si>
    <t>cjschell@berkeley.edu</t>
  </si>
  <si>
    <t>Urbanization, Biodiversity, Access to Nature, Urban Population, Equality</t>
  </si>
  <si>
    <t>Schenirer</t>
  </si>
  <si>
    <t>Schladow</t>
  </si>
  <si>
    <t>gschladow@ucdavis.edu</t>
  </si>
  <si>
    <t>Schloss</t>
  </si>
  <si>
    <t>cschloss@tnc.org</t>
  </si>
  <si>
    <t>Schlotterbeck</t>
  </si>
  <si>
    <t>Claire</t>
  </si>
  <si>
    <t>claire@schlotterbeck.net</t>
  </si>
  <si>
    <t>melanie@schlotterbeck.net</t>
  </si>
  <si>
    <t>Schmidt</t>
  </si>
  <si>
    <t>Evan</t>
  </si>
  <si>
    <t>Evan.Schmidt@valleyvision.org</t>
  </si>
  <si>
    <t>kschmidt@cleanpoweralliance.org</t>
  </si>
  <si>
    <t>Selmon</t>
  </si>
  <si>
    <t>michelle.selmon@wildlife.ca.gov</t>
  </si>
  <si>
    <t>Species Threatened with Extinction, Climate Change, Biodiversity</t>
  </si>
  <si>
    <t>Shafer</t>
  </si>
  <si>
    <t>Forest</t>
  </si>
  <si>
    <t>Shaffer</t>
  </si>
  <si>
    <t>Robert_Shaffer@fws.gov</t>
  </si>
  <si>
    <t>Shapero</t>
  </si>
  <si>
    <t>mwkshapero@ucanr.edu</t>
  </si>
  <si>
    <t>Silber</t>
  </si>
  <si>
    <t>ryan.silber@sgc.ca.gov</t>
  </si>
  <si>
    <t>Physical Infrastructure, Energy Conservation, Energy Efficiency, Climate Change, Housing</t>
  </si>
  <si>
    <t>Silberstein</t>
  </si>
  <si>
    <t>Mark</t>
  </si>
  <si>
    <t>marksilberstein@elkhornslough.org</t>
  </si>
  <si>
    <t>Landscape Protection, Wetlands, Oceans &amp; Coasts</t>
  </si>
  <si>
    <t>Silver</t>
  </si>
  <si>
    <t>dsilverla@me.com</t>
  </si>
  <si>
    <t>Smith</t>
  </si>
  <si>
    <t>Melissa</t>
  </si>
  <si>
    <t>smith@smmc.ca.gov</t>
  </si>
  <si>
    <t>Mott</t>
  </si>
  <si>
    <t>Smuts</t>
  </si>
  <si>
    <t>dan_smuts@tws.org</t>
  </si>
  <si>
    <t>Spencer</t>
  </si>
  <si>
    <t>Wayne</t>
  </si>
  <si>
    <t>wdspencer@consbio.org</t>
  </si>
  <si>
    <t>Land Fragmentation, Species Threatened with Extinction, Biodiversity, Forest Ecology, Wildfire</t>
  </si>
  <si>
    <t>Spenst</t>
  </si>
  <si>
    <t>Spokely</t>
  </si>
  <si>
    <t>Srivastava</t>
  </si>
  <si>
    <t>Lorie</t>
  </si>
  <si>
    <t>lsrivastava@ucdavis.edu</t>
  </si>
  <si>
    <t>Ecosystem Services</t>
  </si>
  <si>
    <t>Stallard</t>
  </si>
  <si>
    <t>Standridge</t>
  </si>
  <si>
    <t>Karla</t>
  </si>
  <si>
    <t>States</t>
  </si>
  <si>
    <t>christopher.states@dot.ca.gov</t>
  </si>
  <si>
    <t>Stein</t>
  </si>
  <si>
    <t>erics@sccwrp.org</t>
  </si>
  <si>
    <t>Sterling</t>
  </si>
  <si>
    <t>Joy</t>
  </si>
  <si>
    <t>joy@ironhorsevineyards.com</t>
  </si>
  <si>
    <t>Access to Technology, Agricultural Productivity, Water Quality, Access to Information and Communication, Agricultural Sector</t>
  </si>
  <si>
    <t>Stoddard</t>
  </si>
  <si>
    <t>Jeffrey</t>
  </si>
  <si>
    <t>Jeffrey.Stoddard@wildlife.ca.gov</t>
  </si>
  <si>
    <t>Stott</t>
  </si>
  <si>
    <t>Amber</t>
  </si>
  <si>
    <t>Strait</t>
  </si>
  <si>
    <t>dstrait@usbr.gov</t>
  </si>
  <si>
    <t>Strum</t>
  </si>
  <si>
    <t>Khara</t>
  </si>
  <si>
    <t>kstrum@audubon.org</t>
  </si>
  <si>
    <t>Suen</t>
  </si>
  <si>
    <t>Darren</t>
  </si>
  <si>
    <t>Sullivan</t>
  </si>
  <si>
    <t>Edmund</t>
  </si>
  <si>
    <t>Edmund.Sullivan@scv-habitatagency.org</t>
  </si>
  <si>
    <t>Swagerty</t>
  </si>
  <si>
    <t>Helen</t>
  </si>
  <si>
    <t>hswagerty@riverpartners.org</t>
  </si>
  <si>
    <t>Sweeney</t>
  </si>
  <si>
    <t>Caitlin</t>
  </si>
  <si>
    <t>caitlin.sweeney@sfestuary.org</t>
  </si>
  <si>
    <t>Biodiversity, Climate Change Adaptation, Climate Change, Wetlands</t>
  </si>
  <si>
    <t>Sweet</t>
  </si>
  <si>
    <t>ksweet@cattlemen.net</t>
  </si>
  <si>
    <t>Swett</t>
  </si>
  <si>
    <t>jswett@usbr.gov</t>
  </si>
  <si>
    <t>keitaylor@ucdavis.edu</t>
  </si>
  <si>
    <t>Molly</t>
  </si>
  <si>
    <t>molly@ptranch.co</t>
  </si>
  <si>
    <t>Thistlethwaite</t>
  </si>
  <si>
    <t>thistler@oregonstate.edu</t>
  </si>
  <si>
    <t>Thompson</t>
  </si>
  <si>
    <t>Craig</t>
  </si>
  <si>
    <t>craig@rocksideranch.org</t>
  </si>
  <si>
    <t>Jack</t>
  </si>
  <si>
    <t>jack.t@twc-ca.org</t>
  </si>
  <si>
    <t>Thulin</t>
  </si>
  <si>
    <t>athulin@calpoly.edu</t>
  </si>
  <si>
    <t>Agricultural Productivity, Technology, Agricultural Sector, Technology Innovation</t>
  </si>
  <si>
    <t>Tibbott</t>
  </si>
  <si>
    <t>Emily.Tibbott@SGC.CA.GOV</t>
  </si>
  <si>
    <t>Tindell</t>
  </si>
  <si>
    <t>J.P.</t>
  </si>
  <si>
    <t>Tomich</t>
  </si>
  <si>
    <t>tptomich@ucdavis.edu</t>
  </si>
  <si>
    <t>Torregrosa</t>
  </si>
  <si>
    <t>Alicia</t>
  </si>
  <si>
    <t>atorregrosa@usgs.gov</t>
  </si>
  <si>
    <t>Climate Change, Biodiversity, Forest Management Practices, Forests, Forest Ecology</t>
  </si>
  <si>
    <t>Townsend</t>
  </si>
  <si>
    <t>suetownsend@earthlink.net</t>
  </si>
  <si>
    <t>Tremain</t>
  </si>
  <si>
    <t>Kristin.Tremain@aecom.com</t>
  </si>
  <si>
    <t>Trotter</t>
  </si>
  <si>
    <t>Vince</t>
  </si>
  <si>
    <t>tvtrotter@ucanr.edu</t>
  </si>
  <si>
    <t>(415) 473-4204</t>
  </si>
  <si>
    <t>Tucci</t>
  </si>
  <si>
    <t>tony@clawonline.org</t>
  </si>
  <si>
    <t>Tuitele-Lewis</t>
  </si>
  <si>
    <t>Jeannette</t>
  </si>
  <si>
    <t>jtuitele@bigsurlandtrust.org</t>
  </si>
  <si>
    <t>Forests, Forest Management Practices, Agrobiodiversity, Forest Products, Protected Areas, Forest Ecology</t>
  </si>
  <si>
    <t>Vail</t>
  </si>
  <si>
    <t>Valadez</t>
  </si>
  <si>
    <t>chris@growershipper.com</t>
  </si>
  <si>
    <t>Public Health, Air Quality, Agricultural Sector, Water Quantity, Political Participation, Water, Water Quality, Food Safety</t>
  </si>
  <si>
    <t>Van Leer</t>
  </si>
  <si>
    <t>ann@landconserve.com</t>
  </si>
  <si>
    <t>Veloz</t>
  </si>
  <si>
    <t>sveloz@pointblue.org</t>
  </si>
  <si>
    <t>Biodiversity, Climate Change Adaptation, Climate Change</t>
  </si>
  <si>
    <t>Vergara-Garcia</t>
  </si>
  <si>
    <t>Marybeth</t>
  </si>
  <si>
    <t>mvergara@rmc.ca.gov</t>
  </si>
  <si>
    <t>Vickers</t>
  </si>
  <si>
    <t>Winston</t>
  </si>
  <si>
    <t>twinstonvickers@gmail.com</t>
  </si>
  <si>
    <t>Vinje</t>
  </si>
  <si>
    <t>Jessie</t>
  </si>
  <si>
    <t>jessie.vinje@consbio.org</t>
  </si>
  <si>
    <t>Volberg</t>
  </si>
  <si>
    <t>jvolberg@calwaterfowl.org</t>
  </si>
  <si>
    <t>Vroom</t>
  </si>
  <si>
    <t>vroom@mattole.org</t>
  </si>
  <si>
    <t>Fisheries, Soils--Quality, Water Use, Land Use</t>
  </si>
  <si>
    <t>Wages</t>
  </si>
  <si>
    <t>justin@placerlandtrust.org</t>
  </si>
  <si>
    <t>Walsh</t>
  </si>
  <si>
    <t>John.Walsh@wildlife.ca.gov</t>
  </si>
  <si>
    <t>Ward</t>
  </si>
  <si>
    <t>jward@ocbc.org</t>
  </si>
  <si>
    <t>Watkins</t>
  </si>
  <si>
    <t>mollyandkenny@verizon.net</t>
  </si>
  <si>
    <t>Watt</t>
  </si>
  <si>
    <t>Terry</t>
  </si>
  <si>
    <t>terrywatt@att.net</t>
  </si>
  <si>
    <t>Webster</t>
  </si>
  <si>
    <t>Kathy</t>
  </si>
  <si>
    <t>kathy@tomkatranch.org</t>
  </si>
  <si>
    <t>Weeder</t>
  </si>
  <si>
    <t>julie.weeder@noaa.gov</t>
  </si>
  <si>
    <t>Wehr</t>
  </si>
  <si>
    <t>ewehr@gwdwater.org</t>
  </si>
  <si>
    <t>Access to Nature, Wetlands, Biodiversity, Laws and Regulations, Protected Areas--Management, Landscape Protection</t>
  </si>
  <si>
    <t>Weightman</t>
  </si>
  <si>
    <t>craig.weightman@wildlife.ca.gov</t>
  </si>
  <si>
    <t>Weiss</t>
  </si>
  <si>
    <t>karen.weiss@wildlife.ca.gov</t>
  </si>
  <si>
    <t>stu@creeksidescience.com</t>
  </si>
  <si>
    <t>Biodiversity, Climate Change, Grazing, Species Threatened with Extinction, Air Pollution</t>
  </si>
  <si>
    <t>Wendt</t>
  </si>
  <si>
    <t>cwendt@pointblue.org</t>
  </si>
  <si>
    <t>Climate Change, Carbon Sequestration, Grazing, Wildfire, Biodiversity</t>
  </si>
  <si>
    <t>West</t>
  </si>
  <si>
    <t>Williams</t>
  </si>
  <si>
    <t>Laurel</t>
  </si>
  <si>
    <t>lwilliams3@pewtrusts.org</t>
  </si>
  <si>
    <t>peter.processmattersgroup@gmail.com</t>
  </si>
  <si>
    <t>Wilson</t>
  </si>
  <si>
    <t>joshua.wilson2@usda.gov</t>
  </si>
  <si>
    <t>Wolfe</t>
  </si>
  <si>
    <t>Bruce</t>
  </si>
  <si>
    <t>bruce.wolfe@waterboards.ca.gov</t>
  </si>
  <si>
    <t>Woo</t>
  </si>
  <si>
    <t>mwoo.email@gmail.com</t>
  </si>
  <si>
    <t>Wood</t>
  </si>
  <si>
    <t>awood@biaoc.com</t>
  </si>
  <si>
    <t>Darrell</t>
  </si>
  <si>
    <t>ericmwood@calstatela.edu</t>
  </si>
  <si>
    <t>Julian</t>
  </si>
  <si>
    <t>jwood@pointblue.org</t>
  </si>
  <si>
    <t>Woodbridge</t>
  </si>
  <si>
    <t>mjwoodbridge@fs.fed.us</t>
  </si>
  <si>
    <t>Woody</t>
  </si>
  <si>
    <t>Catherine.Woody@waterboards.ca.gov</t>
  </si>
  <si>
    <t>Work</t>
  </si>
  <si>
    <t>pwork@usgs.gov</t>
  </si>
  <si>
    <t>Water, Erosion, Water Quality</t>
  </si>
  <si>
    <t>Worrel</t>
  </si>
  <si>
    <t>Gabriela</t>
  </si>
  <si>
    <t>gabriela.worrel@gmail.com</t>
  </si>
  <si>
    <t>Wright</t>
  </si>
  <si>
    <t>Jerard</t>
  </si>
  <si>
    <t>Jerard.Wright@bizfed.org</t>
  </si>
  <si>
    <t>Yañez</t>
  </si>
  <si>
    <t>Elva</t>
  </si>
  <si>
    <t>elva@preventioninstitute.org</t>
  </si>
  <si>
    <t>Yap</t>
  </si>
  <si>
    <t>TYap@biologicaldiversity.org</t>
  </si>
  <si>
    <t>Yasuda</t>
  </si>
  <si>
    <t>donald.yasuda@usda.gov</t>
  </si>
  <si>
    <t>Biodiversity, Forests, Wildfire, Forest Management Practices, Forest Ecology</t>
  </si>
  <si>
    <t>Yee</t>
  </si>
  <si>
    <t>cyee@causenow.org</t>
  </si>
  <si>
    <t>Young</t>
  </si>
  <si>
    <t>Blake</t>
  </si>
  <si>
    <t>youngb@sacsewer.com</t>
  </si>
  <si>
    <t>syoung@cnps.org</t>
  </si>
  <si>
    <t>Biodiversity, Soils--Quality, Renewable Energy, Wetlands</t>
  </si>
  <si>
    <t>Zohn</t>
  </si>
  <si>
    <t>April</t>
  </si>
  <si>
    <t>azohn@ducks.org</t>
  </si>
  <si>
    <t>Zucker</t>
  </si>
  <si>
    <t>lucas@causenow.org</t>
  </si>
  <si>
    <t>Zwillinger</t>
  </si>
  <si>
    <t>rzwillinger@defenders.org</t>
  </si>
  <si>
    <t>Species Threatened with Extinction, Laws and Regulations, Biodiversity, Water</t>
  </si>
  <si>
    <t>Skikne</t>
  </si>
  <si>
    <t>sskikne@umn.edu</t>
  </si>
  <si>
    <t>Climate Change Adaptation, Climate Change, Biodiversity</t>
  </si>
  <si>
    <t>dwjohnson@cal-ipc.org</t>
  </si>
  <si>
    <t>Farrell</t>
  </si>
  <si>
    <t>Sharon</t>
  </si>
  <si>
    <t>sfarrell@parksconservancy.org</t>
  </si>
  <si>
    <t>Biodiversity, Protected Areas--Management</t>
  </si>
  <si>
    <t>Domingo</t>
  </si>
  <si>
    <t>Carmen</t>
  </si>
  <si>
    <t>cdomingo@sfsu.edu</t>
  </si>
  <si>
    <t>Biodiversity, Formal Education - Tertiary</t>
  </si>
  <si>
    <t>Sexton</t>
  </si>
  <si>
    <t>Jason</t>
  </si>
  <si>
    <t>jsexton2@ucmerced.edu</t>
  </si>
  <si>
    <t>Species Diversity, Biodiversity</t>
  </si>
  <si>
    <t>Chamberlin</t>
  </si>
  <si>
    <t>jchamberlin@parks.ca.gov</t>
  </si>
  <si>
    <t>Forests, Climate Change Adaptation, Climate Change, Oceans &amp; Coasts, Wildfire, Protected Areas--Management, Biodiversity, Sea Level Rise, Forest Ecology</t>
  </si>
  <si>
    <t>Christopherson</t>
  </si>
  <si>
    <t>Kirsten</t>
  </si>
  <si>
    <t>kirsten.christopherson@us.af.mil</t>
  </si>
  <si>
    <t>Species Threatened with Extinction, Biodiversity, Invasive Species</t>
  </si>
  <si>
    <t>Scow</t>
  </si>
  <si>
    <t xml:space="preserve">kmscow@ucdavis.edu </t>
  </si>
  <si>
    <t>Soil Chemistry, Ecosystem Services, Soils--Quality, Biodiversity</t>
  </si>
  <si>
    <t>Keeley</t>
  </si>
  <si>
    <t>Annika</t>
  </si>
  <si>
    <t>annika@largelandscapes.org</t>
  </si>
  <si>
    <t>Land Fragmentation, Biodiversity, Climate Change Adaptation, Climate Change</t>
  </si>
  <si>
    <t>Sokolov</t>
  </si>
  <si>
    <t>Nina</t>
  </si>
  <si>
    <t>nsokolov@berkeley.edu</t>
  </si>
  <si>
    <t>Pollination, Ecosystem Services, Diseases and Pests, Biodiversity</t>
  </si>
  <si>
    <t>Pope</t>
  </si>
  <si>
    <t>karen.pope@usda.gov</t>
  </si>
  <si>
    <t>Diseases and Pests, Wildfire, Biodiversity</t>
  </si>
  <si>
    <t>Carlin</t>
  </si>
  <si>
    <t>jcarlin@malt.org</t>
  </si>
  <si>
    <t>Kreiner</t>
  </si>
  <si>
    <t>Thane</t>
  </si>
  <si>
    <t>thane@malt.org</t>
  </si>
  <si>
    <t>Name</t>
  </si>
  <si>
    <t>InfrastructureType</t>
  </si>
  <si>
    <t>OrgOwner</t>
  </si>
  <si>
    <t>OrgManager</t>
  </si>
  <si>
    <t>OrgUser</t>
  </si>
  <si>
    <t>IssuesPurpose</t>
  </si>
  <si>
    <t>IssuesOther</t>
  </si>
  <si>
    <t>Capacity</t>
  </si>
  <si>
    <t>has geography</t>
  </si>
  <si>
    <t>InfrastructureUpstream</t>
  </si>
  <si>
    <t>InfrastructureDownstream</t>
  </si>
  <si>
    <t>InfrastructureAdjacent</t>
  </si>
  <si>
    <t>Advanced Water Purification Facility</t>
  </si>
  <si>
    <t>AWPF</t>
  </si>
  <si>
    <t>Water Infrastructure, Water, Waste Recycling/Reusing, Wastewater</t>
  </si>
  <si>
    <t>https://www.oxnard.org/city-department/public-works/water/recycled-water/</t>
  </si>
  <si>
    <t>Aitken Ranch Mitigation Preserve</t>
  </si>
  <si>
    <t>Protected Areas--Management, Species Threatened with Extinction, Biodiversity, Grasslands, Wetlands, Riparian Habitats</t>
  </si>
  <si>
    <t>309 acres</t>
  </si>
  <si>
    <t>https://www.wildlandsinc.com/banks/aitken-ranch-mitigation-preserve/</t>
  </si>
  <si>
    <t>Alameda Creek Flood Control Channel</t>
  </si>
  <si>
    <t>Biodiversity, Land Fragmentation, Riparian Habitats, Fisheries</t>
  </si>
  <si>
    <t>Niles Cone Groundwater Basin</t>
  </si>
  <si>
    <t>https://acfloodcontrol.org/the-work-we-do/resources/alameda-creek-watershed/</t>
  </si>
  <si>
    <t>All-American Canal</t>
  </si>
  <si>
    <t>Bard Water District, Imperial Irrigation District</t>
  </si>
  <si>
    <t>Imperial Diversion Dam</t>
  </si>
  <si>
    <t>East Highline Canal, Coachella Canal, Central Main Canal, Westside Main Canal</t>
  </si>
  <si>
    <t>https://www.iid.com/water/water-transportation-system/colorado-river-facilities/all-american-canal</t>
  </si>
  <si>
    <t>Alta Forebay</t>
  </si>
  <si>
    <t>28.5 AF</t>
  </si>
  <si>
    <t>Towle Canal</t>
  </si>
  <si>
    <t>Alta Forebay Dam</t>
  </si>
  <si>
    <t>Alta Powerhouse</t>
  </si>
  <si>
    <t>2 MW</t>
  </si>
  <si>
    <t>Antelope Dam</t>
  </si>
  <si>
    <t>Antelope Valley Dam</t>
  </si>
  <si>
    <t>Water Storage, Water, Water Infrastructure</t>
  </si>
  <si>
    <t>Antelope Lake, Rock Creek Reservoir</t>
  </si>
  <si>
    <t>https://dbpedia.org/page/Antelope_Dam_(California)</t>
  </si>
  <si>
    <t>Antelope Lake</t>
  </si>
  <si>
    <t>Antelope Reservoir</t>
  </si>
  <si>
    <t>47466 AF</t>
  </si>
  <si>
    <t>https://en.wikipedia.org/wiki/Antelope_Dam_(California)</t>
  </si>
  <si>
    <t>Antelope Valley Solar Ranch 1</t>
  </si>
  <si>
    <t>Energy Production, Energy, Energy Infrastructure, Renewable Energy</t>
  </si>
  <si>
    <t>242 MW</t>
  </si>
  <si>
    <t>https://www.exeloncorp.com/locations/power-plants/antelope-valley-solar-ranch-one</t>
  </si>
  <si>
    <t>Antonio Mountain Ranch Mitigation Bank</t>
  </si>
  <si>
    <t>Protected Areas--Management, Species Threatened with Extinction, Riparian Habitats, Protection of Threatened &amp; Rare Ecosystems, Wetlands, Biodiversity</t>
  </si>
  <si>
    <t>798 acres</t>
  </si>
  <si>
    <t>https://placerlandtrust.org/antonio-mountain-ranch-preserve-2/</t>
  </si>
  <si>
    <t>vernal pools, vernal pool tadpole shrimp</t>
  </si>
  <si>
    <t>Balch Powerhouse</t>
  </si>
  <si>
    <t>North Fork Kings River</t>
  </si>
  <si>
    <t>Black Rock Reservoir</t>
  </si>
  <si>
    <t>Kings River Powerhouse</t>
  </si>
  <si>
    <t>https://en.wikipedia.org/wiki/North_Fork_Kings_River#River_modifications</t>
  </si>
  <si>
    <t>Balsam Meadow Forebay</t>
  </si>
  <si>
    <t>Big Creek Hydroelectric System</t>
  </si>
  <si>
    <t>1547 AF</t>
  </si>
  <si>
    <t>Huntington-Pitman-Shaver Conduit</t>
  </si>
  <si>
    <t>Balsam Meadow Forebay Dam</t>
  </si>
  <si>
    <t>Eastwood Powerhouse</t>
  </si>
  <si>
    <t>Barker Slough Pumping Plant</t>
  </si>
  <si>
    <t>Napa County Flood Control and Water Conservation District, Sonoma County Water Agency</t>
  </si>
  <si>
    <t>North Bay Aqueduct</t>
  </si>
  <si>
    <t>https://en.wikipedia.org/wiki/North_Bay_Aqueduct</t>
  </si>
  <si>
    <t>Beacon Solar Project</t>
  </si>
  <si>
    <t>250 MW</t>
  </si>
  <si>
    <t>https://en.wikipedia.org/wiki/Beacon_Solar_Project</t>
  </si>
  <si>
    <t>Bear River Canal</t>
  </si>
  <si>
    <t>Pacific Gas &amp; Electric, Placer County Water Agency</t>
  </si>
  <si>
    <t>490 cfs</t>
  </si>
  <si>
    <t>Bear River Canal Diversion Dam</t>
  </si>
  <si>
    <t>Halsey Forebay</t>
  </si>
  <si>
    <t>Rollins Powerhouse</t>
  </si>
  <si>
    <t>Beardsley Afterbay</t>
  </si>
  <si>
    <t>Middle Fork Stanislaus River</t>
  </si>
  <si>
    <t>Beardsley Powerhouse</t>
  </si>
  <si>
    <t>Beardsley Afterbay Dam</t>
  </si>
  <si>
    <t>Sand Bar Power Tunnel</t>
  </si>
  <si>
    <t>Beardsley Dam</t>
  </si>
  <si>
    <t>Beardsley Reservoir</t>
  </si>
  <si>
    <t>9.99 MW</t>
  </si>
  <si>
    <t>Beardsley Afterbay, Donnells-Curtis Transmission Line</t>
  </si>
  <si>
    <t>61956 AF</t>
  </si>
  <si>
    <t>Donnells Powerhouse</t>
  </si>
  <si>
    <t>Belden Dam</t>
  </si>
  <si>
    <t>Caribou Afterbay Dam</t>
  </si>
  <si>
    <t>Belden Forebay</t>
  </si>
  <si>
    <t>Belden Tunnel, Oak Flat Powerhouse</t>
  </si>
  <si>
    <t>https://www.waterboards.ca.gov/waterrights/water_issues/programs/water_quality_cert/unffr_ferc2105.html</t>
  </si>
  <si>
    <t>Caribou Afterbay</t>
  </si>
  <si>
    <t>2477 AF</t>
  </si>
  <si>
    <t>Caribou No. 1 Powerhouse, Caribou No. 2 Powerhouse</t>
  </si>
  <si>
    <t>Belden Powerhouse</t>
  </si>
  <si>
    <t>125 MW</t>
  </si>
  <si>
    <t>Belden Tunnel</t>
  </si>
  <si>
    <t>Rock Creek Reservoir</t>
  </si>
  <si>
    <t>Bellotta Substation</t>
  </si>
  <si>
    <t>Collierville Substation</t>
  </si>
  <si>
    <t>http://www.ncpahydro.com/about.htm</t>
  </si>
  <si>
    <t>Best Slough Vernal Pool Preserve</t>
  </si>
  <si>
    <t>Protected Areas--Management, Species Threatened with Extinction, Biodiversity, Grasslands</t>
  </si>
  <si>
    <t>88 acres</t>
  </si>
  <si>
    <t>https://res.us/projects/best-slough-vernal-pool-preserve/</t>
  </si>
  <si>
    <t>vernal pools, vernal pool fairy shrimp, vernal pool tadpole shrimp, Swainson's hawk</t>
  </si>
  <si>
    <t>Bethany Reservoir</t>
  </si>
  <si>
    <t>Irrigation, Water Infrastructure, Water, Water Storage</t>
  </si>
  <si>
    <t>South Bay Aqueduct, California Aqueduct, South Bay Pumping Plant</t>
  </si>
  <si>
    <t>https://water.ca.gov/About/Facilities</t>
  </si>
  <si>
    <t>Big Creek Dam No. 4</t>
  </si>
  <si>
    <t>Dam Four Lake</t>
  </si>
  <si>
    <t>Big Creek Dam No. 5</t>
  </si>
  <si>
    <t>Big Creek Hydroelectric Project</t>
  </si>
  <si>
    <t>Dam Five Lake</t>
  </si>
  <si>
    <t>Big Creek Tunnel No. 8</t>
  </si>
  <si>
    <t>Big Creek Dam No. 6</t>
  </si>
  <si>
    <t>Dam Six Lake</t>
  </si>
  <si>
    <t>Big Creek Powerhouse No. 3 Water Conveyance System</t>
  </si>
  <si>
    <t>Big Creek Nos. 1 and 2 Project, Big Creek No. 3 Project, Mammoth Pool Project, Big Creek No. 4 Project, Vermillion Valley Project, Big Creek Nos. 2A, 8, and Eastwood Project, Portal Project</t>
  </si>
  <si>
    <t>San Joaquin River, Big Creek</t>
  </si>
  <si>
    <t>Big Creek Powerhouse No. 1</t>
  </si>
  <si>
    <t>88.15 MW</t>
  </si>
  <si>
    <t>Huntington Lake Dams</t>
  </si>
  <si>
    <t>Big Creek Powerhouse No. 2</t>
  </si>
  <si>
    <t>67.1 MW</t>
  </si>
  <si>
    <t>Big Creek Tunnel No. 2</t>
  </si>
  <si>
    <t>Big Creek Powerhouse No. 2A</t>
  </si>
  <si>
    <t>110 MW</t>
  </si>
  <si>
    <t>Big Creek Tunnel No. 5</t>
  </si>
  <si>
    <t>Big Creek Powerhouse No. 3</t>
  </si>
  <si>
    <t>174.45 MW</t>
  </si>
  <si>
    <t>Redinger Lake</t>
  </si>
  <si>
    <t>3250 cfs</t>
  </si>
  <si>
    <t>Big Creek Powerhouse No. 4</t>
  </si>
  <si>
    <t>100 MW</t>
  </si>
  <si>
    <t>Redinger Dam</t>
  </si>
  <si>
    <t>Kerckhoff Lake</t>
  </si>
  <si>
    <t>Big Creek Powerhouse No. 8</t>
  </si>
  <si>
    <t>64.5 MW</t>
  </si>
  <si>
    <t>650 cfs</t>
  </si>
  <si>
    <t>Shaver Lake Dam</t>
  </si>
  <si>
    <t>1175 cfs</t>
  </si>
  <si>
    <t>Big Gun Conservation Bank</t>
  </si>
  <si>
    <t>Protected Areas--Management, Species Threatened with Extinction, Biodiversity</t>
  </si>
  <si>
    <t>48 acres</t>
  </si>
  <si>
    <t>https://wesmitigation.com/cabanks/big-gun-conservation-bank/</t>
  </si>
  <si>
    <t>Haas Powerhouse</t>
  </si>
  <si>
    <t>Bowman Dam</t>
  </si>
  <si>
    <t>Canyon Creek</t>
  </si>
  <si>
    <t>Bowman Lake</t>
  </si>
  <si>
    <t>Bowman Powerhouse</t>
  </si>
  <si>
    <t>68510 AF</t>
  </si>
  <si>
    <t>Milton-Bowman Diversion Tunnel, Sawmill Lake Dam, Jackson Lake Dam</t>
  </si>
  <si>
    <t>3.6 MW</t>
  </si>
  <si>
    <t>Bowman–Spaulding Conduit, Bowman-Spaulding 60 kV</t>
  </si>
  <si>
    <t>Bowman-Spaulding 60 kV</t>
  </si>
  <si>
    <t>Bowman–Spaulding Conduit</t>
  </si>
  <si>
    <t>Spaulding No. 3 Powerhouse</t>
  </si>
  <si>
    <t>Bradbury Dam</t>
  </si>
  <si>
    <t>Santa Ynez River</t>
  </si>
  <si>
    <t>Cachuma Reservoir</t>
  </si>
  <si>
    <t>Tecolote Tunnel</t>
  </si>
  <si>
    <t>Brown’s Creek Vernal Pool Preserve</t>
  </si>
  <si>
    <t>120 acres</t>
  </si>
  <si>
    <t>https://www.wildlandsinc.com/banks/browns-creek-vernal-pool-preserve/</t>
  </si>
  <si>
    <t>Brush Creek Dam</t>
  </si>
  <si>
    <t>Brush Creek</t>
  </si>
  <si>
    <t>Brush Creek Reservoir</t>
  </si>
  <si>
    <t>Brush Creek Tunnel</t>
  </si>
  <si>
    <t>https://www.smud.org/-/media/Documents/In-Our-Community/Recreational-Areas/UARP/Hydro-License-Compliance/Facilities-and-Resource-Management/FERC-2101-Facilities-Management-Plan.ashx</t>
  </si>
  <si>
    <t>1530 AF</t>
  </si>
  <si>
    <t>Camino Tunnel</t>
  </si>
  <si>
    <t>Buchanan Dam</t>
  </si>
  <si>
    <t>Water Storage, Floods, Irrigation, Water Infrastructure, Water</t>
  </si>
  <si>
    <t>Chowchilla River</t>
  </si>
  <si>
    <t>Eastman Lake</t>
  </si>
  <si>
    <t>https://www.spk.usace.army.mil/Missions/Recreation/Eastman-Lake/</t>
  </si>
  <si>
    <t>Buck Island Dam</t>
  </si>
  <si>
    <t>Little Rubicon River</t>
  </si>
  <si>
    <t>Buck Island Reservoir</t>
  </si>
  <si>
    <t>Buck Island-Loon Lake Tunnel</t>
  </si>
  <si>
    <t>1070 AF</t>
  </si>
  <si>
    <t>Rubicon-Rockbound Tunnel</t>
  </si>
  <si>
    <t>Little Rubicon River, Gerle Creek</t>
  </si>
  <si>
    <t>Loon Lake</t>
  </si>
  <si>
    <t>Bucks Lake</t>
  </si>
  <si>
    <t>105605 AF</t>
  </si>
  <si>
    <t>Bucks Lake Dam</t>
  </si>
  <si>
    <t>Lower Bucks Lake</t>
  </si>
  <si>
    <t>Bucks Powerhouse</t>
  </si>
  <si>
    <t>65 MW</t>
  </si>
  <si>
    <t>Grizzly Forebay Tunnel</t>
  </si>
  <si>
    <t>Bullock Bend Mitigation Bank</t>
  </si>
  <si>
    <t>Protected Areas--Management, Species Threatened with Extinction, Biodiversity, Riparian Habitats, Floods</t>
  </si>
  <si>
    <t>https://wesmitigation.com/cabanks/bullock-bend-mitigation-bank/</t>
  </si>
  <si>
    <t>steelhead, Chinook salmon, Swainson's hawk</t>
  </si>
  <si>
    <t>Butt Valley Dam</t>
  </si>
  <si>
    <t>Butt Creek</t>
  </si>
  <si>
    <t>Butt Valley Reservoir</t>
  </si>
  <si>
    <t>Caribou No. 2 Powerhouse, Caribou No. 1 Powerhouse</t>
  </si>
  <si>
    <t>Butt Valley Powerhouse</t>
  </si>
  <si>
    <t>41 MW</t>
  </si>
  <si>
    <t>Prattville Tunnel</t>
  </si>
  <si>
    <t>49891 AF</t>
  </si>
  <si>
    <t>Butte Canal</t>
  </si>
  <si>
    <t>91 cfs</t>
  </si>
  <si>
    <t>Butte Creek Diversion Dam</t>
  </si>
  <si>
    <t>DeSabla Forebay</t>
  </si>
  <si>
    <t>https://www.pge.com/en_US/safety/electrical-safety/safety-initiatives/desabla/desabla-centerville-hydroelectric-facility.page</t>
  </si>
  <si>
    <t>Cache Creek Dam</t>
  </si>
  <si>
    <t>Cache Creek, Clear Lake</t>
  </si>
  <si>
    <t>https://www.ycfcwcd.org/infrastructure.html</t>
  </si>
  <si>
    <t>Cache Creek Settling Basin</t>
  </si>
  <si>
    <t>Floods, Water, Water Infrastructure, Erosion, Water Quality</t>
  </si>
  <si>
    <t>30000 cfs</t>
  </si>
  <si>
    <t>http://www.ycfcwcd.org/settlingbasin.html</t>
  </si>
  <si>
    <t>Lake Cachuma</t>
  </si>
  <si>
    <t>Montecito Water District, Carpinteria Valley Water District, City of Santa Barbara</t>
  </si>
  <si>
    <t>186636 AF</t>
  </si>
  <si>
    <t>California Aqueduct</t>
  </si>
  <si>
    <t>Belridge Water Storage District, Berrenda Mesa Water District</t>
  </si>
  <si>
    <t>Camino Dam</t>
  </si>
  <si>
    <t>Camino Reservoir</t>
  </si>
  <si>
    <t>Camino Powerhouse</t>
  </si>
  <si>
    <t>150 MW</t>
  </si>
  <si>
    <t>Jaybird Tunnel, Union Valley-Camino Transmission Line</t>
  </si>
  <si>
    <t>Camino-White Rock Transmission Line, Camino-Lake Transmission Line, Slab Creek Reservoir</t>
  </si>
  <si>
    <t>825 AF</t>
  </si>
  <si>
    <t>Jaybird Powerhouse</t>
  </si>
  <si>
    <t>Silver Creek, South Fork American River</t>
  </si>
  <si>
    <t>Brush Creek Tunnel, Camino Dam</t>
  </si>
  <si>
    <t>Camino-Lake Transmission Line</t>
  </si>
  <si>
    <t>230 kV</t>
  </si>
  <si>
    <t>Lake Substation</t>
  </si>
  <si>
    <t>Camino-White Rock Transmission Line</t>
  </si>
  <si>
    <t>White Rock Powerhouse</t>
  </si>
  <si>
    <t>Camp Far West Dam</t>
  </si>
  <si>
    <t>Energy Infrastructure, Energy Production, Renewable Energy, Water Infrastructure, Irrigation, Floods, Water, Water Storage</t>
  </si>
  <si>
    <t>Yuba, Placer</t>
  </si>
  <si>
    <t>Camp Far West Reservoir</t>
  </si>
  <si>
    <t>http://www.southsutterwd.com/about/</t>
  </si>
  <si>
    <t>Camp Far West Powerhouse</t>
  </si>
  <si>
    <t>6.8 MW</t>
  </si>
  <si>
    <t>https://www.waterboards.ca.gov/waterrights/water_issues/programs/water_quality_cert/camp_far_west.html</t>
  </si>
  <si>
    <t>Energy Production, Energy, Water Storage, Water, Water Infrastructure, Energy Infrastructure, Renewable Energy, Floods</t>
  </si>
  <si>
    <t>California State Water Project, Camp Far West Hydroelectric Project</t>
  </si>
  <si>
    <t>Nevada, Placer, Yuba</t>
  </si>
  <si>
    <t>Camptonville Diversion Tunnel</t>
  </si>
  <si>
    <t>Energy Production, Energy, Water Storage, Water, Water Infrastructure, Energy Infrastructure, Renewable Energy, Irrigation, Floods</t>
  </si>
  <si>
    <t>North Yuba River</t>
  </si>
  <si>
    <t>Log Cabin Diversion Dam</t>
  </si>
  <si>
    <t>New Bullards Bar Reservoir</t>
  </si>
  <si>
    <t>http://www.ycwa-relicensing.com/default.aspx</t>
  </si>
  <si>
    <t>Canyon Dam</t>
  </si>
  <si>
    <t>Almanor Dam</t>
  </si>
  <si>
    <t>Lake Almanor</t>
  </si>
  <si>
    <t>Canyon Power Tunnel</t>
  </si>
  <si>
    <t>O'Shaughnessy Dam</t>
  </si>
  <si>
    <t>Kirkwood Powerhouse</t>
  </si>
  <si>
    <t>https://en.wikipedia.org/wiki/Hetch_Hetchy</t>
  </si>
  <si>
    <t>Capay Diversion Dam</t>
  </si>
  <si>
    <t>Irrigation, Water Infrastructure, Water</t>
  </si>
  <si>
    <t>Cape Horn Dam</t>
  </si>
  <si>
    <t>Van Arnsdale Reservoir</t>
  </si>
  <si>
    <t>Potter Valley Powerhouse</t>
  </si>
  <si>
    <t>https://www.pge.com/pge_global/common/pdfs/safety/electrical-safety/safety-initiatives/potter-valley/potter-valley-overview.pdf</t>
  </si>
  <si>
    <t>Caples Lake</t>
  </si>
  <si>
    <t>15632 AF</t>
  </si>
  <si>
    <t>https://www.eid.org/recreation/caples-lake</t>
  </si>
  <si>
    <t>Caribou No. 1 Powerhouse</t>
  </si>
  <si>
    <t>75 MW</t>
  </si>
  <si>
    <t>Caribou No. 2 Powerhouse</t>
  </si>
  <si>
    <t>120 MW</t>
  </si>
  <si>
    <t>Caribou-Sycamore Transmission Line</t>
  </si>
  <si>
    <t>115 kV</t>
  </si>
  <si>
    <t>Grizzly Powerhouse</t>
  </si>
  <si>
    <t>https://www.federalregister.gov/documents/2016/12/22/2016-30851/pacific-gas-and-electric-company-and-city-of-santa-clara-california-notice-of-application-tendered</t>
  </si>
  <si>
    <t>Centerville Powerhouse</t>
  </si>
  <si>
    <t>6.4 MW</t>
  </si>
  <si>
    <t>Lower Centerville Canal</t>
  </si>
  <si>
    <t>Central Main Canal</t>
  </si>
  <si>
    <t>Water, Water Infrastructure, Irrigation</t>
  </si>
  <si>
    <t>https://www.iid.com/water/water-transportation-system</t>
  </si>
  <si>
    <t>Chalk Bluff Canal</t>
  </si>
  <si>
    <t>107 cfs</t>
  </si>
  <si>
    <t>South Yuba Canal</t>
  </si>
  <si>
    <t>Deer Creek Forebay</t>
  </si>
  <si>
    <t>Cherry Lake</t>
  </si>
  <si>
    <t>Lake Lloyd Reservoir</t>
  </si>
  <si>
    <t>Modesto Irrigation District, San Francisco Public Utilities Commission, Turlock Irrigation District</t>
  </si>
  <si>
    <t>273500 AF</t>
  </si>
  <si>
    <t>Cherry-Eleanor Tunnel</t>
  </si>
  <si>
    <t>Cherry Valley Dam</t>
  </si>
  <si>
    <t>https://en.wikipedia.org/wiki/Cherry_Lake</t>
  </si>
  <si>
    <t>Cherry-Eleanor Pump Station</t>
  </si>
  <si>
    <t>Dion R. Holm Powerhouse</t>
  </si>
  <si>
    <t>Lake Eleanor Dam</t>
  </si>
  <si>
    <t>Chicago Park Conduit</t>
  </si>
  <si>
    <t>Chicago Park Flume</t>
  </si>
  <si>
    <t>Dutch Flat Afterbay Dam</t>
  </si>
  <si>
    <t>Chicago Park Forebay</t>
  </si>
  <si>
    <t>117 AF</t>
  </si>
  <si>
    <t>Chicago Park Powerhouse</t>
  </si>
  <si>
    <t>39 MW</t>
  </si>
  <si>
    <t>Rollins Reservoir</t>
  </si>
  <si>
    <t>Chili Bar Dam</t>
  </si>
  <si>
    <t>Chili Bar Reservoir</t>
  </si>
  <si>
    <t>Chili Bar Powerhouse</t>
  </si>
  <si>
    <t>7 MW</t>
  </si>
  <si>
    <t>1339 AF</t>
  </si>
  <si>
    <t>Clair Engle Lake</t>
  </si>
  <si>
    <t>Trinity Lake</t>
  </si>
  <si>
    <t>California State Water Project, Shasta/Trinity River Division Project</t>
  </si>
  <si>
    <t>2447650 AF</t>
  </si>
  <si>
    <t>Trinity River</t>
  </si>
  <si>
    <t>Trintiy Dam</t>
  </si>
  <si>
    <t>https://en.wikipedia.org/wiki/Trinity_Lake</t>
  </si>
  <si>
    <t>Clear Creek Tunnel</t>
  </si>
  <si>
    <t>Trinity, Shasta</t>
  </si>
  <si>
    <t>Lewiston Dam</t>
  </si>
  <si>
    <t>Judge Francis Carr Powerhouse</t>
  </si>
  <si>
    <t>https://en.wikipedia.org/wiki/Whiskeytown_Lake</t>
  </si>
  <si>
    <t>Clifton Court Forebay</t>
  </si>
  <si>
    <t>29000 AF</t>
  </si>
  <si>
    <t>Coachella Canal</t>
  </si>
  <si>
    <t>http://www.cvwd.org/154/Where-does-my-water-come-from</t>
  </si>
  <si>
    <t>Collierville Powerhouse</t>
  </si>
  <si>
    <t>McKays Point Diversion Dam</t>
  </si>
  <si>
    <t>Stanislaus Afterbay Dam</t>
  </si>
  <si>
    <t>Colorado River Aqueduct</t>
  </si>
  <si>
    <t>Canal, Water Pipeline</t>
  </si>
  <si>
    <t>W. P. Whitsett Intake Pumping Plant</t>
  </si>
  <si>
    <t>Lake Mathews</t>
  </si>
  <si>
    <t>https://www.usbr.gov/projects/index.php?id=207</t>
  </si>
  <si>
    <t>Colusa Basin Drainage Canal</t>
  </si>
  <si>
    <t>Colusa Basin Drain</t>
  </si>
  <si>
    <t>Water, Irrigation, Runoff, Water Quality, Water Infrastructure</t>
  </si>
  <si>
    <t>Yolo, Colusa, Glenn</t>
  </si>
  <si>
    <t>Ridge Cut Giant Garter Snake Conservation Bank</t>
  </si>
  <si>
    <t>Colusa Bypass</t>
  </si>
  <si>
    <t>Copco No. 1 Dam</t>
  </si>
  <si>
    <t>Copco No. 1 Reservoir</t>
  </si>
  <si>
    <t>Copco No. 1 Powerhouse</t>
  </si>
  <si>
    <t>20 MW</t>
  </si>
  <si>
    <t>Copco No. 2 Reservoir</t>
  </si>
  <si>
    <t>33724 AF</t>
  </si>
  <si>
    <t>Copco No. 2 Dam</t>
  </si>
  <si>
    <t>Copco No. 2 Diversion Water Conveyance</t>
  </si>
  <si>
    <t>Copco No. 2 Powerhouse</t>
  </si>
  <si>
    <t>27 MW</t>
  </si>
  <si>
    <t>70 AF</t>
  </si>
  <si>
    <t>Cordelia Forebay</t>
  </si>
  <si>
    <t>North Bay Aqueduct, Cordelia Pumping Plant</t>
  </si>
  <si>
    <t>Cordelia Pumping Plant</t>
  </si>
  <si>
    <t>https://water.ca.gov/Programs/State-Water-Project/SWP-Facilities</t>
  </si>
  <si>
    <t>Corning Canal</t>
  </si>
  <si>
    <t>Red Bluff Diversion Dam</t>
  </si>
  <si>
    <t>Cosumnes Floodplain Mitigation Bank</t>
  </si>
  <si>
    <t>Protected Areas--Management, Species Threatened with Extinction, Biodiversity, Riparian Habitats, Wetlands</t>
  </si>
  <si>
    <t>472 acres</t>
  </si>
  <si>
    <t>https://wesmitigation.com/cabanks/another-california-bank/</t>
  </si>
  <si>
    <t>Cosumnes Subbasin</t>
  </si>
  <si>
    <t>Omochumne-Hartnell Water District, Sloughhouse Resource Conservation District, Sacramento County, City of Galt, Galt Irrigation District, Clay Water District</t>
  </si>
  <si>
    <t>Water, Water Infrastructure, Groundwater Recharge and Overdraft, Water Storage</t>
  </si>
  <si>
    <t>https://water.ca.gov/-/media/DWR-Website/Web-Pages/Programs/Groundwater-Management/Bulletin-118/Files/2003-Basin-Descriptions/5_022_16_CosumnesSubbasin.pdf</t>
  </si>
  <si>
    <t>Courtright Dam</t>
  </si>
  <si>
    <t>Courtright Reservoir</t>
  </si>
  <si>
    <t>Helms Pumped Storage Plant</t>
  </si>
  <si>
    <t>https://en.wikipedia.org/wiki/Courtright_Reservoir</t>
  </si>
  <si>
    <t>Fisheries, Access to Nature</t>
  </si>
  <si>
    <t>123300 AF</t>
  </si>
  <si>
    <t>Cresta Dam</t>
  </si>
  <si>
    <t>Cresta Reservoir</t>
  </si>
  <si>
    <t>Cresta Tunnel</t>
  </si>
  <si>
    <t>Cresta Powerhouse</t>
  </si>
  <si>
    <t>Poe Reservoir</t>
  </si>
  <si>
    <t>Rock Creek Powerhouse</t>
  </si>
  <si>
    <t>Plumas, Butte</t>
  </si>
  <si>
    <t>Cresta-Rio Oso Transmission Line</t>
  </si>
  <si>
    <t>Rio Oso Substation</t>
  </si>
  <si>
    <t>Crocker-Huffman Diversion Dam</t>
  </si>
  <si>
    <t>Merced Falls Powerhouse</t>
  </si>
  <si>
    <t>Merced Main Canal</t>
  </si>
  <si>
    <t>Cross Valley Canal</t>
  </si>
  <si>
    <t>Lower Tule River Irrigation District, Tulare County, Kern-Tulare Water District, Fresno County, Alpaugh Irrigation District, City of Visalia, Stone Corral Irrigation District</t>
  </si>
  <si>
    <t>Culbertson Lake</t>
  </si>
  <si>
    <t>3150 AF</t>
  </si>
  <si>
    <t>Culbertson Lake Dam</t>
  </si>
  <si>
    <t>Curtis Substation</t>
  </si>
  <si>
    <t>74 AF</t>
  </si>
  <si>
    <t>Big Creek Powerhouse No. 2A, Big Creek Powerhouse No. 2, Big Creek Dam No. 4</t>
  </si>
  <si>
    <t>99 AF</t>
  </si>
  <si>
    <t>1730 AF</t>
  </si>
  <si>
    <t>Big Creek Powerhouse No. 8, Mammoth Pool Powerhouse</t>
  </si>
  <si>
    <t>Deer Creek Dam</t>
  </si>
  <si>
    <t>Deer Creek Powerhouse</t>
  </si>
  <si>
    <t>15.7 AF</t>
  </si>
  <si>
    <t>Deer Creek Mitigation Bank</t>
  </si>
  <si>
    <t>175 acres</t>
  </si>
  <si>
    <t>https://www.wildlandsinc.com/banks/deer-creek-mitigation-bank/</t>
  </si>
  <si>
    <t>5.7 MW</t>
  </si>
  <si>
    <t>South Fork Deer Creek</t>
  </si>
  <si>
    <t>Scotts Flat Reservoir</t>
  </si>
  <si>
    <t>Delta-Mendota Canal</t>
  </si>
  <si>
    <t>Fresno, San Joaquin, Stanislaus, Merced</t>
  </si>
  <si>
    <t>https://sldmwa.org/about-sldmwa-facilities/about-the-delta-mendota-canal/</t>
  </si>
  <si>
    <t>DeSabla Dam</t>
  </si>
  <si>
    <t>DeSabla Powerhouse, Upper Centerville Canal</t>
  </si>
  <si>
    <t>Lake De Sabla</t>
  </si>
  <si>
    <t>188 AF</t>
  </si>
  <si>
    <t>Butte Canal, Toadtown Canal</t>
  </si>
  <si>
    <t>DeSabla Powerhouse</t>
  </si>
  <si>
    <t>18.5 MW</t>
  </si>
  <si>
    <t>156,8 MW</t>
  </si>
  <si>
    <t>Mountain Tunnel</t>
  </si>
  <si>
    <t>Don Pedro Dam</t>
  </si>
  <si>
    <t>Don Pedro Reservoir</t>
  </si>
  <si>
    <t>Don Pedro Powerhouse</t>
  </si>
  <si>
    <t>https://donpedro-relicensing.com/#</t>
  </si>
  <si>
    <t>203 MW</t>
  </si>
  <si>
    <t>2030000 AF</t>
  </si>
  <si>
    <t>Donnells Dam</t>
  </si>
  <si>
    <t>Donnells Reservoir</t>
  </si>
  <si>
    <t>Donnells Power Tunnel</t>
  </si>
  <si>
    <t>72 MW</t>
  </si>
  <si>
    <t>Donnells-Curtis Transmission Line, Beardsley Reservoir</t>
  </si>
  <si>
    <t>45139 AF</t>
  </si>
  <si>
    <t>Water Quantity, Water Infrastructure, Water Storage, Irrigation, Energy Production, Water</t>
  </si>
  <si>
    <t>Middle Fork of the Stanislaus River</t>
  </si>
  <si>
    <t>https://www.tridamproject.com/reservoirs/donnells/</t>
  </si>
  <si>
    <t>Donnells-Curtis Transmission Line</t>
  </si>
  <si>
    <t>Donnells Powerhouse, Beardsley Powerhouse, Spring Gap Powerhouse, Sand Bar Powerhouse</t>
  </si>
  <si>
    <t>Mi-Wuk Substation</t>
  </si>
  <si>
    <t>Drum Afterbay</t>
  </si>
  <si>
    <t>321 AF</t>
  </si>
  <si>
    <t>Drum No. 1 Powerhouse, Drum No. 2 Powerhouse</t>
  </si>
  <si>
    <t>Drum Afterbay Dam</t>
  </si>
  <si>
    <t>Dutch Flat Tunnel</t>
  </si>
  <si>
    <t>Drum Canal</t>
  </si>
  <si>
    <t>840 cfs</t>
  </si>
  <si>
    <t>Spaulding No. 2 Powerhouse, Spaulding No. 1 Powerhouse, Lake Valley Canal</t>
  </si>
  <si>
    <t>Drum Forebay</t>
  </si>
  <si>
    <t>621 AF</t>
  </si>
  <si>
    <t>Drum Forebay Dam</t>
  </si>
  <si>
    <t>Drum No. 2 Powerhouse, Drum No. 1 Powerhouse</t>
  </si>
  <si>
    <t>Drum No. 1 Powerhouse</t>
  </si>
  <si>
    <t>54 MW</t>
  </si>
  <si>
    <t>Drum No. 2 Powerhouse</t>
  </si>
  <si>
    <t>49.5 MW</t>
  </si>
  <si>
    <t>Duncan Creek Diversion Dam</t>
  </si>
  <si>
    <t>Duncan Creek</t>
  </si>
  <si>
    <t>Duncan Creek-Middle Fork Tunnel</t>
  </si>
  <si>
    <t>https://relicensing.pcwa.net/pdf/pad/ExecSum/ExecSumProjectDescription.pdf</t>
  </si>
  <si>
    <t>400 cfs</t>
  </si>
  <si>
    <t>Duncan Creek, Middle Fork American River</t>
  </si>
  <si>
    <t>French Meadows Reservoir</t>
  </si>
  <si>
    <t>Dutch Flat Afterbay</t>
  </si>
  <si>
    <t>2037 AF</t>
  </si>
  <si>
    <t>Nevada, Placer</t>
  </si>
  <si>
    <t>Bear River, Little Bear River</t>
  </si>
  <si>
    <t>Dutch Flat No. 1 Powerhouse, Dutch Flat No. 2 Powerhouse</t>
  </si>
  <si>
    <t>Rollins Reservoir, Chicago Park Conduit</t>
  </si>
  <si>
    <t>Dutch Flat Forebay</t>
  </si>
  <si>
    <t>185 AF</t>
  </si>
  <si>
    <t>Dutch Flat No. 2 Conduit</t>
  </si>
  <si>
    <t>Dutch Flat Forebay Dam</t>
  </si>
  <si>
    <t>Dutch Flat No. 2 Powerhouse</t>
  </si>
  <si>
    <t>Dutch Flat No. 1 Powerhouse</t>
  </si>
  <si>
    <t>22 MW</t>
  </si>
  <si>
    <t>Dutch Flat No. 2 Flume</t>
  </si>
  <si>
    <t>2.57 MW</t>
  </si>
  <si>
    <t>Eagle Mountain Powerhouse</t>
  </si>
  <si>
    <t>1300 MW</t>
  </si>
  <si>
    <t>East Highline Canal</t>
  </si>
  <si>
    <t>East Park Reservoir</t>
  </si>
  <si>
    <t>https://www.usbr.gov/projects/index.php?id=89</t>
  </si>
  <si>
    <t>East Side Canal</t>
  </si>
  <si>
    <t>Merquin County Water District, Stevinson Water District</t>
  </si>
  <si>
    <t>Eastern San Joaquin Subbasin</t>
  </si>
  <si>
    <t>Groundwater Recharge and Overdraft, Water, Water Infrastructure, Water Storage</t>
  </si>
  <si>
    <t>San Joaquin, Calaveras, Stanislaus</t>
  </si>
  <si>
    <t>150000 AF</t>
  </si>
  <si>
    <t>Eastwood Power Station</t>
  </si>
  <si>
    <t>Energy Production, Energy, Water, Water Infrastructure, Energy Infrastructure, Renewable Energy</t>
  </si>
  <si>
    <t>207 MW</t>
  </si>
  <si>
    <t>Shaver Lake</t>
  </si>
  <si>
    <t>Edward Hyatt Powerplant</t>
  </si>
  <si>
    <t>Oroville-Thermalito Complex</t>
  </si>
  <si>
    <t>819 MW</t>
  </si>
  <si>
    <t>Feather River</t>
  </si>
  <si>
    <t>Oroville Dam</t>
  </si>
  <si>
    <t>Thermalito Diversion Pool</t>
  </si>
  <si>
    <t>https://water.ca.gov/Programs/State-Water-Project/SWP-Facilities/Oroville</t>
  </si>
  <si>
    <t>Englebright Dam</t>
  </si>
  <si>
    <t>Englebright Reservoir</t>
  </si>
  <si>
    <t>Narrows 1 Powerhouse, Narrows 2 Powerhouse</t>
  </si>
  <si>
    <t>https://en.wikipedia.org/wiki/Englebright_Lake</t>
  </si>
  <si>
    <t>Englebright Lake</t>
  </si>
  <si>
    <t>45000 AF</t>
  </si>
  <si>
    <t>Ervin Ranch</t>
  </si>
  <si>
    <t>Faucherie Dam</t>
  </si>
  <si>
    <t>Faucherie Lake</t>
  </si>
  <si>
    <t>Sawmill Lake</t>
  </si>
  <si>
    <t>3980 AF</t>
  </si>
  <si>
    <t>French Lake Dam</t>
  </si>
  <si>
    <t>Florence Lake</t>
  </si>
  <si>
    <t>64600 AF</t>
  </si>
  <si>
    <t>South Fork San Joaquin River</t>
  </si>
  <si>
    <t>Florence Lake Dam</t>
  </si>
  <si>
    <t>Ward Tunnel</t>
  </si>
  <si>
    <t>Folsom Dam</t>
  </si>
  <si>
    <t>Folsom Reservoir</t>
  </si>
  <si>
    <t>Folsom Powerplant</t>
  </si>
  <si>
    <t>https://www.usbr.gov/projects/index.php?id=74</t>
  </si>
  <si>
    <t>Energy Infrastructure, Energy Production, Renewable Energy, Energy</t>
  </si>
  <si>
    <t>199 MW</t>
  </si>
  <si>
    <t>Lake Natoma</t>
  </si>
  <si>
    <t>https://www.usbr.gov/projects/index.php?id=547</t>
  </si>
  <si>
    <t>Floods, Water Storage, Energy Production, Irrigation, Energy Infrastructure, Water, Water Infrastructure, Energy</t>
  </si>
  <si>
    <t>Access to Nature, Fisheries</t>
  </si>
  <si>
    <t>977000 AF</t>
  </si>
  <si>
    <t>Folsom South Canal</t>
  </si>
  <si>
    <t>3500 cfs</t>
  </si>
  <si>
    <t>Nimbus Dam</t>
  </si>
  <si>
    <t>https://en.wikipedia.org/wiki/Folsom_South_Canal</t>
  </si>
  <si>
    <t>Forbestown Diversion Dam</t>
  </si>
  <si>
    <t>South Fork Feather River</t>
  </si>
  <si>
    <t>Woodleaf Powerhouse</t>
  </si>
  <si>
    <t>Forbestown Power Tunnel</t>
  </si>
  <si>
    <t>660 cfs</t>
  </si>
  <si>
    <t>Forbestown Powerhouse</t>
  </si>
  <si>
    <t>40.5 MW</t>
  </si>
  <si>
    <t>Ponderosa Reservoir</t>
  </si>
  <si>
    <t>Fordyce Lake</t>
  </si>
  <si>
    <t>49903 AF</t>
  </si>
  <si>
    <t>Fordyce Creek</t>
  </si>
  <si>
    <t>Meadow Lake Dam</t>
  </si>
  <si>
    <t>Lake Fordyce Dam</t>
  </si>
  <si>
    <t>Foster Lake</t>
  </si>
  <si>
    <t>https://www.idyllwildwater.com/water</t>
  </si>
  <si>
    <t>Freeman Diversion Dam</t>
  </si>
  <si>
    <t>Water Infrastructure, Groundwater Contamination, Water, Saline Water, Groundwater Recharge and Overdraft</t>
  </si>
  <si>
    <t>Santa Felicia Powerhouse</t>
  </si>
  <si>
    <t>https://www.unitedwater.org/freeman-diversion/</t>
  </si>
  <si>
    <t>Fremont Landing Conservation Bank</t>
  </si>
  <si>
    <t>Protected Areas--Management, Species Threatened with Extinction, Biodiversity, Riparian Habitats</t>
  </si>
  <si>
    <t>100 acres</t>
  </si>
  <si>
    <t>Sacramento River, Feather River</t>
  </si>
  <si>
    <t>https://www.wildlandsinc.com/banks/fremont-landing-conservation-bank-salm/</t>
  </si>
  <si>
    <t>salmonids, green sturgeon</t>
  </si>
  <si>
    <t>French Lake</t>
  </si>
  <si>
    <t>13940 AF</t>
  </si>
  <si>
    <t>French Meadows Powerhouse</t>
  </si>
  <si>
    <t>Water Infrastructure, Renewable Energy, Water, Energy Production, Energy, Energy Infrastructure</t>
  </si>
  <si>
    <t>15.3 MW</t>
  </si>
  <si>
    <t>Rubicon River</t>
  </si>
  <si>
    <t>French Meadows-Hell Hole Tunnel</t>
  </si>
  <si>
    <t>Hell Hole Reservoir</t>
  </si>
  <si>
    <t>https://en.wikipedia.org/wiki/Hell_Hole_Reservoir</t>
  </si>
  <si>
    <t>125601 AF</t>
  </si>
  <si>
    <t>Middle Fork American River</t>
  </si>
  <si>
    <t>L.L. Anderson Dam</t>
  </si>
  <si>
    <t>https://en.wikipedia.org/wiki/French_Meadows_Reservoir</t>
  </si>
  <si>
    <t>Middle Fork American River, Rubicon River</t>
  </si>
  <si>
    <t>Frenchman Dam</t>
  </si>
  <si>
    <t>Water Storage, Water, Water Infrastructure, Irrigation</t>
  </si>
  <si>
    <t>Little Last Chance Creek</t>
  </si>
  <si>
    <t>Frenchman Lake</t>
  </si>
  <si>
    <t>Lake Oroville</t>
  </si>
  <si>
    <t>https://en.wikipedia.org/wiki/Frenchman_Lake_(California)</t>
  </si>
  <si>
    <t>Frenchmen's Reservoir</t>
  </si>
  <si>
    <t>55477 AF</t>
  </si>
  <si>
    <t>Friant Dam</t>
  </si>
  <si>
    <t>Millerton Lake</t>
  </si>
  <si>
    <t>Friant Power Plant, Friant-Kern Canal, Madera Canal</t>
  </si>
  <si>
    <t>https://www.usbr.gov/projects/index.php?id=133</t>
  </si>
  <si>
    <t>Friant Power Plant</t>
  </si>
  <si>
    <t>25 MW</t>
  </si>
  <si>
    <t>Friant-Kern Canal</t>
  </si>
  <si>
    <t>Water, Water Infrastructure, Water Quantity, Irrigation</t>
  </si>
  <si>
    <t>5000 cfs</t>
  </si>
  <si>
    <t>Fresno, Tulare, Kern</t>
  </si>
  <si>
    <t>Gerle Creek Canal</t>
  </si>
  <si>
    <t>Gerle Creek, South Fork Rubicon River</t>
  </si>
  <si>
    <t>Gerle Creek Dam</t>
  </si>
  <si>
    <t>Robbs Peak Reservoir</t>
  </si>
  <si>
    <t>Gerle Creek</t>
  </si>
  <si>
    <t>Gerle Creek Reservoir</t>
  </si>
  <si>
    <t>5231 AF</t>
  </si>
  <si>
    <t>Loon Lake Tailrace Tunnel</t>
  </si>
  <si>
    <t>Gilsizer Slough South GGS Conservation Bank</t>
  </si>
  <si>
    <t>Protected Areas--Management, Species Threatened with Extinction, Biodiversity, Wetlands</t>
  </si>
  <si>
    <t>380 acres</t>
  </si>
  <si>
    <t>https://www.wildlandsinc.com/banks/gilsizer-slough-south-ggs-conservation-bank-ggs/</t>
  </si>
  <si>
    <t>Glenn-Colusa Canal</t>
  </si>
  <si>
    <t>Goodwin Dam</t>
  </si>
  <si>
    <t>Goodwin Reservoir</t>
  </si>
  <si>
    <t>Tulloch Powerhouse</t>
  </si>
  <si>
    <t>Grizzly Forebay</t>
  </si>
  <si>
    <t>1112 AF</t>
  </si>
  <si>
    <t>Grizzly Forebay Dam</t>
  </si>
  <si>
    <t>Grizzly Powerhouse Tunnel</t>
  </si>
  <si>
    <t>Grizzly Forebay, Caribou-Sycamore Transmission Line</t>
  </si>
  <si>
    <t>Lower Bucks Lake Dam</t>
  </si>
  <si>
    <t>Grizzly Valley Dam</t>
  </si>
  <si>
    <t>Big Grizzly Creek</t>
  </si>
  <si>
    <t>Lake Davis</t>
  </si>
  <si>
    <t>https://en.wikipedia.org/wiki/Lake_Davis</t>
  </si>
  <si>
    <t>128 MW</t>
  </si>
  <si>
    <t>Wishon Dam</t>
  </si>
  <si>
    <t>Halsey Afterbay</t>
  </si>
  <si>
    <t>96 AF</t>
  </si>
  <si>
    <t>Halsey Powerhouse</t>
  </si>
  <si>
    <t>Halsey Afterbay Dam</t>
  </si>
  <si>
    <t>234 AF</t>
  </si>
  <si>
    <t>Halsey Forebay Dam</t>
  </si>
  <si>
    <t>11 MW</t>
  </si>
  <si>
    <t>Hamilton Branch Powerhouse</t>
  </si>
  <si>
    <t>4.8 MW</t>
  </si>
  <si>
    <t>Indian Ole Dam</t>
  </si>
  <si>
    <t>https://www.waterboards.ca.gov/waterrights/water_issues/programs/water_quality_cert/poe_ferc2107.html</t>
  </si>
  <si>
    <t>Hedge Substation</t>
  </si>
  <si>
    <t>Hell Hole Powerhouse</t>
  </si>
  <si>
    <t>0.73 MW</t>
  </si>
  <si>
    <t>Lower Hell Hole Dam</t>
  </si>
  <si>
    <t>Hell Hole-Middle Fork Tunnel</t>
  </si>
  <si>
    <t>1253 AF</t>
  </si>
  <si>
    <t>100 cfs</t>
  </si>
  <si>
    <t>Hell Hole Powerhouse, North Fork Long Canyon Creek Diversion Dam, South Fork Long Canyon Creek Diversion Dam</t>
  </si>
  <si>
    <t>Middle Fork Powerhouse</t>
  </si>
  <si>
    <t>1212 MW</t>
  </si>
  <si>
    <t>Wishon Reservoir</t>
  </si>
  <si>
    <t>https://en.wikipedia.org/wiki/Helms_Pumped_Storage_Plant</t>
  </si>
  <si>
    <t>Hendricks Diversion Dam</t>
  </si>
  <si>
    <t>Hendricks-Toadtown Canal</t>
  </si>
  <si>
    <t>125 cfs</t>
  </si>
  <si>
    <t>West Branch Feather River</t>
  </si>
  <si>
    <t>Toadtown Powerhouse</t>
  </si>
  <si>
    <t>Hetch Hetchy Reservoir</t>
  </si>
  <si>
    <t>360400 AF</t>
  </si>
  <si>
    <t>Hetch-Hetchy Aqueduct</t>
  </si>
  <si>
    <t>Tuolumne, Stanislaus, Alameda, Santa Clara</t>
  </si>
  <si>
    <t>Central California Coast, Sierra Nevada Foothills, Sierra Nevada, Great Valley, Central Valley Coast Ranges</t>
  </si>
  <si>
    <t>Moccasin Dam</t>
  </si>
  <si>
    <t>Huntington Lake</t>
  </si>
  <si>
    <t>89800 AF</t>
  </si>
  <si>
    <t>Dam Four Lake, Huntington-Pitman-Shaver Conduit</t>
  </si>
  <si>
    <t>Big Creek, Pitman Creek, North Fork Stevenson Creek</t>
  </si>
  <si>
    <t>Ice House Dam</t>
  </si>
  <si>
    <t>South Fork Silver Creek</t>
  </si>
  <si>
    <t>Ice House Reservoir</t>
  </si>
  <si>
    <t>Jones Fork Tunnel</t>
  </si>
  <si>
    <t>https://en.wikipedia.org/wiki/Upper_American_River_Project</t>
  </si>
  <si>
    <t>45960 AF</t>
  </si>
  <si>
    <t>https://www.usbr.gov/projects/index.php?id=150</t>
  </si>
  <si>
    <t>Mountain Meadows Reservoir</t>
  </si>
  <si>
    <t>Indian Valley Reservoir</t>
  </si>
  <si>
    <t>Iron Canyon Dam</t>
  </si>
  <si>
    <t>Iron Canyon Creek</t>
  </si>
  <si>
    <t>Iron Canyon Reservoir</t>
  </si>
  <si>
    <t>Iron Canyon Tunnel</t>
  </si>
  <si>
    <t>https://www.waterboards.ca.gov/waterrights/water_issues/programs/water_quality_cert/docs/mccloud_ceqa.pdf</t>
  </si>
  <si>
    <t>24241 AF</t>
  </si>
  <si>
    <t>McCloud Tunnel</t>
  </si>
  <si>
    <t>2000 cfs</t>
  </si>
  <si>
    <t>Iron Canyon Creek, Pit River</t>
  </si>
  <si>
    <t>James B. Black Powerhouse</t>
  </si>
  <si>
    <t>Iron Gate Dam</t>
  </si>
  <si>
    <t>Iron Gate Reservoir</t>
  </si>
  <si>
    <t>Iron Gate Powerhouse</t>
  </si>
  <si>
    <t>18 MW</t>
  </si>
  <si>
    <t>50900 AF</t>
  </si>
  <si>
    <t>Jackson Lake</t>
  </si>
  <si>
    <t>1330 AF</t>
  </si>
  <si>
    <t>Jackson Creek</t>
  </si>
  <si>
    <t>Jackson Lake Dam</t>
  </si>
  <si>
    <t>Jackson Meadow Dam</t>
  </si>
  <si>
    <t>Nevada, Sierra</t>
  </si>
  <si>
    <t>Middle Yuba River</t>
  </si>
  <si>
    <t>Jackson Meadows Reservoir</t>
  </si>
  <si>
    <t>Milton Diversion Impoundment</t>
  </si>
  <si>
    <t>69205 AF</t>
  </si>
  <si>
    <t>172 MW</t>
  </si>
  <si>
    <t>Pit 6 Reservoir</t>
  </si>
  <si>
    <t>James B. Black-Pit 5 Transmission Line</t>
  </si>
  <si>
    <t>Pit 5 Powerhouse</t>
  </si>
  <si>
    <t>144 MW</t>
  </si>
  <si>
    <t>Jaybird Tunnel, Union Valley-Jaybird Transmission Line</t>
  </si>
  <si>
    <t>Camino Reservoir, Jaybird-White Rock Transmission Line</t>
  </si>
  <si>
    <t>Jaybird Tunnel</t>
  </si>
  <si>
    <t>Silver Creek</t>
  </si>
  <si>
    <t>Junction Dam</t>
  </si>
  <si>
    <t>Jaybird-White Rock Transmission Line</t>
  </si>
  <si>
    <t>Joint Main Canal</t>
  </si>
  <si>
    <t>Oakdale Irrigation District, South San Joaquin Irrigation District</t>
  </si>
  <si>
    <t>Little Johns Creek Diversion Dam</t>
  </si>
  <si>
    <t>https://www.spk.usace.army.mil/Portals/12/documents/usace_project_public_notices/Stanislaus_River-Parks_Two%E2%80%90Mile_Bar_Recreation_Area_Draft_Environmental_Assessment_June_2014.pdf</t>
  </si>
  <si>
    <t>Jones Fork Powerhouse</t>
  </si>
  <si>
    <t>11.5 MW</t>
  </si>
  <si>
    <t>Union Valley Reservoir, Jones Fork-Union Valley Transmission Line</t>
  </si>
  <si>
    <t>Jones Fork-Union Valley Transmission Line</t>
  </si>
  <si>
    <t>69 kV</t>
  </si>
  <si>
    <t>Union Valley Powerhouse</t>
  </si>
  <si>
    <t>Clear Creek Powerplant</t>
  </si>
  <si>
    <t>154.4 MW</t>
  </si>
  <si>
    <t>Whiskeytown Lake</t>
  </si>
  <si>
    <t>https://www.usbr.gov/projects/index.php?id=532</t>
  </si>
  <si>
    <t>Junction Reservoir</t>
  </si>
  <si>
    <t>3250 AF</t>
  </si>
  <si>
    <t>Kaweah 1 Diversion Dam</t>
  </si>
  <si>
    <t>East Fork Kaweah River</t>
  </si>
  <si>
    <t>Kaweah 1 Diversion Pool</t>
  </si>
  <si>
    <t>Kaweah 1 Flowline</t>
  </si>
  <si>
    <t>0.03 AF</t>
  </si>
  <si>
    <t>24 cfs</t>
  </si>
  <si>
    <t>Kaweah 1 Forebay</t>
  </si>
  <si>
    <t>0.18 AF</t>
  </si>
  <si>
    <t>Kaweah 1 Powerhouse</t>
  </si>
  <si>
    <t>2.25 MW</t>
  </si>
  <si>
    <t>Middle Fork Kaweah River</t>
  </si>
  <si>
    <t>Kaweah 3 Powerhouse to the Three Rivers Substation Transmission Line</t>
  </si>
  <si>
    <t>Kaweah 2 Diversion Dam</t>
  </si>
  <si>
    <t>Kaweah 2 Diversion Pool</t>
  </si>
  <si>
    <t>Kaweah 2 Flowline</t>
  </si>
  <si>
    <t>2 AF</t>
  </si>
  <si>
    <t>87 cfs</t>
  </si>
  <si>
    <t>Kaweah 2 Forebay</t>
  </si>
  <si>
    <t>0.75 AF</t>
  </si>
  <si>
    <t>Kaweah 2 Powerhouse</t>
  </si>
  <si>
    <t>1.8 MW</t>
  </si>
  <si>
    <t>Kaweah 3 Flowline</t>
  </si>
  <si>
    <t>97 cfs</t>
  </si>
  <si>
    <t>Kaweah 3 Forebay</t>
  </si>
  <si>
    <t>11 AF</t>
  </si>
  <si>
    <t>Kaweah 3 Powerhouse</t>
  </si>
  <si>
    <t>66 kV</t>
  </si>
  <si>
    <t>Kaweah 3 Powerhouse, Kaweah 1 Powerhouse, Kaweah 2 Powerhouse</t>
  </si>
  <si>
    <t>Three Rivers Substation</t>
  </si>
  <si>
    <t>Kelly Ridge Power Tunnel</t>
  </si>
  <si>
    <t>260 cfs</t>
  </si>
  <si>
    <t>Miners Ranch Dam</t>
  </si>
  <si>
    <t>Kelly Ridge Powerhouse</t>
  </si>
  <si>
    <t>Thermalito Diversion Pool, Kelly Ridge-Elgin Junction Transmission Line</t>
  </si>
  <si>
    <t>Kelly Ridge-Elgin Junction Transmission Line</t>
  </si>
  <si>
    <t>60 kV</t>
  </si>
  <si>
    <t>Kerckhoff Dam</t>
  </si>
  <si>
    <t>Kerckhoff No. 2 Tunnel, Kerckhoff No. 1 Tunnel</t>
  </si>
  <si>
    <t>https://www.waterboards.ca.gov/waterrights/water_issues/programs/water_quality_cert/kerckhoff_hydroelectric_ferc96.html</t>
  </si>
  <si>
    <t>Kerckhoff No. 1 Tunnel</t>
  </si>
  <si>
    <t>Kerckhoff Powerhouse No. 1</t>
  </si>
  <si>
    <t>Kerckhoff No. 2 Tunnel</t>
  </si>
  <si>
    <t>Kerckhoff Powerhouse No. 2</t>
  </si>
  <si>
    <t>38 MW</t>
  </si>
  <si>
    <t>155 MW</t>
  </si>
  <si>
    <t>Kern Water Bank</t>
  </si>
  <si>
    <t>Water, Water Storage, Groundwater Recharge and Overdraft, Biodiversity</t>
  </si>
  <si>
    <t>https://www.kwb.org/about/infrastructure/</t>
  </si>
  <si>
    <t>Keswick Dam</t>
  </si>
  <si>
    <t>105 MW</t>
  </si>
  <si>
    <t>Keswick Reservoir</t>
  </si>
  <si>
    <t>https://www.usbr.gov/projects/index.php?id=185</t>
  </si>
  <si>
    <t>23800 AF</t>
  </si>
  <si>
    <t>Shasta Dam</t>
  </si>
  <si>
    <t>Pine Flat Lake, Balch Powerhouse</t>
  </si>
  <si>
    <t>124 MW</t>
  </si>
  <si>
    <t>Knights Landing Levee System</t>
  </si>
  <si>
    <t>French Meadows Dam</t>
  </si>
  <si>
    <t>Middle Fork of the American River</t>
  </si>
  <si>
    <t>La Grange Diversion Dam</t>
  </si>
  <si>
    <t>LGDD</t>
  </si>
  <si>
    <t>Stanislaus, Tuolumne</t>
  </si>
  <si>
    <t>La Grange Reservoir</t>
  </si>
  <si>
    <t>La Grange Powerhouse, MID Main Canal, TID Main Canal</t>
  </si>
  <si>
    <t>La Grange Powerhouse</t>
  </si>
  <si>
    <t>4.7 MW</t>
  </si>
  <si>
    <t>400 AF</t>
  </si>
  <si>
    <t>Laguna Terrace East Conservation Bank</t>
  </si>
  <si>
    <t>200 acres</t>
  </si>
  <si>
    <t>https://www.wildlandsinc.com/banks/laguna-terrace-east-conservation-bank-vpp/</t>
  </si>
  <si>
    <t>vernal pools, Swainson's hawk</t>
  </si>
  <si>
    <t>1308000 AF</t>
  </si>
  <si>
    <t>Lake Berryessa</t>
  </si>
  <si>
    <t>1602000 AF</t>
  </si>
  <si>
    <t>Napa, Yolo, Solano</t>
  </si>
  <si>
    <t>Monticello Dam</t>
  </si>
  <si>
    <t>https://www.usbr.gov/projects/index.php?id=234</t>
  </si>
  <si>
    <t>Lake Britton</t>
  </si>
  <si>
    <t>34600 AF</t>
  </si>
  <si>
    <t>Pit 3 Dam</t>
  </si>
  <si>
    <t>https://hydroreform.org/wp-content/uploads/2020/06/Pit_FINAL_0_0.pdf</t>
  </si>
  <si>
    <t>Lake Clementine</t>
  </si>
  <si>
    <t>Water Infrastructure, Water Quality, Water, Erosion</t>
  </si>
  <si>
    <t>North Fork American River</t>
  </si>
  <si>
    <t>https://www.parks.ca.gov/?page_id=502</t>
  </si>
  <si>
    <t>83000 AF</t>
  </si>
  <si>
    <t>Lake Del Valle</t>
  </si>
  <si>
    <t>Water Storage, Water, Biodiversity, Water Infrastructure, Fisheries, Floods, Access to Nature</t>
  </si>
  <si>
    <t>South Bay Aqueduct</t>
  </si>
  <si>
    <t>Lake Eleanor Reservoir</t>
  </si>
  <si>
    <t>26100 AF</t>
  </si>
  <si>
    <t>Lake Spaulding</t>
  </si>
  <si>
    <t>Lake Havasu</t>
  </si>
  <si>
    <t>646200 AF</t>
  </si>
  <si>
    <t>Parker Dam</t>
  </si>
  <si>
    <t>Lake Hodges</t>
  </si>
  <si>
    <t>Hodges Reservoir</t>
  </si>
  <si>
    <t>San Diego County Water Authority, San Dieguito Water District, Santa Fe Irrigation District</t>
  </si>
  <si>
    <t>30251 AF</t>
  </si>
  <si>
    <t>San Dieguito River</t>
  </si>
  <si>
    <t>Lake Hodges Dam</t>
  </si>
  <si>
    <t>https://www.sdcwa.org/projects-programs/facilities/lake-hodges/</t>
  </si>
  <si>
    <t>Lake Hodges Pumped Storage Facilities, Olivenhain Reservoir</t>
  </si>
  <si>
    <t>Lake Hodges Pumped Storage Facilities</t>
  </si>
  <si>
    <t>40 MW</t>
  </si>
  <si>
    <t>Water Infrastructure, Water Storage, Water</t>
  </si>
  <si>
    <t>182000 AF</t>
  </si>
  <si>
    <t>Lake McCloud</t>
  </si>
  <si>
    <t>31197 AF</t>
  </si>
  <si>
    <t>McCloud River</t>
  </si>
  <si>
    <t>McCloud Dam</t>
  </si>
  <si>
    <t>Lake McClure</t>
  </si>
  <si>
    <t>1032000 AF</t>
  </si>
  <si>
    <t>New Exchequer Dam</t>
  </si>
  <si>
    <t>Water Storage, Water Infrastructure, Water, Irrigation</t>
  </si>
  <si>
    <t>8700 AF</t>
  </si>
  <si>
    <t>https://www.usbr.gov/projects/index.php?id=222</t>
  </si>
  <si>
    <t>3537577 AF</t>
  </si>
  <si>
    <t>Frenchman Dam, Poe Powerhouse, Grizzly Valley Dam</t>
  </si>
  <si>
    <t>Lake Pillsbury</t>
  </si>
  <si>
    <t>66867 AF</t>
  </si>
  <si>
    <t>Scott Dam</t>
  </si>
  <si>
    <t>Lake Piru</t>
  </si>
  <si>
    <t>Santa Felicia Dam</t>
  </si>
  <si>
    <t>Lake Skinner</t>
  </si>
  <si>
    <t>Skinner Reservoir</t>
  </si>
  <si>
    <t>Water, Water Infrastructure, Water Quantity, Water Storage</t>
  </si>
  <si>
    <t>44200 AF</t>
  </si>
  <si>
    <t>San Diego Aqueduct</t>
  </si>
  <si>
    <t>Skinner Clearwell Dam</t>
  </si>
  <si>
    <t>https://en.wikipedia.org/wiki/Skinner_Reservoir</t>
  </si>
  <si>
    <t>Lake Solano</t>
  </si>
  <si>
    <t>750 AF</t>
  </si>
  <si>
    <t>Monticello Dam Powerplant</t>
  </si>
  <si>
    <t>Putah Diversion Dam</t>
  </si>
  <si>
    <t>73773 AF</t>
  </si>
  <si>
    <t>South Yuba River</t>
  </si>
  <si>
    <t>Spaulding No. 3 Powerhouse, Lake Fordyce Dam</t>
  </si>
  <si>
    <t>Lake Spaulding Dams</t>
  </si>
  <si>
    <t>Spaulding No. 2 Powerhouse, Spaulding No. 1 Powerhouse</t>
  </si>
  <si>
    <t>Lake Success</t>
  </si>
  <si>
    <t>82000 AF</t>
  </si>
  <si>
    <t>Schafer Dam</t>
  </si>
  <si>
    <t>Lake Thomas A. Edison</t>
  </si>
  <si>
    <t>125035 AF</t>
  </si>
  <si>
    <t>Mono Creek</t>
  </si>
  <si>
    <t>Vermillion Valley Dam</t>
  </si>
  <si>
    <t>Lake Valley Canal</t>
  </si>
  <si>
    <t>36 cfs</t>
  </si>
  <si>
    <t>North Fork of the North Fork American River</t>
  </si>
  <si>
    <t>Lake Valley Canal Diversion Dam</t>
  </si>
  <si>
    <t>Lake Valley Dam</t>
  </si>
  <si>
    <t>Lake Valley Reservoir</t>
  </si>
  <si>
    <t>7964 AF</t>
  </si>
  <si>
    <t>Lewiston Lake</t>
  </si>
  <si>
    <t>https://www.usbr.gov/projects/index.php?id=169</t>
  </si>
  <si>
    <t>14660 AF</t>
  </si>
  <si>
    <t>Liberty Island Conservation Bank</t>
  </si>
  <si>
    <t>Protected Areas--Management, Species Threatened with Extinction, Biodiversity, Wetlands, Riparian Habitats</t>
  </si>
  <si>
    <t>186 acres</t>
  </si>
  <si>
    <t>https://res.us/projects/liberty-island-conservation-bank/</t>
  </si>
  <si>
    <t>salmoinds, longfin smelt, Delta smelt</t>
  </si>
  <si>
    <t>Little Grass Valley Dam</t>
  </si>
  <si>
    <t>Little Grass Valley Reservoir</t>
  </si>
  <si>
    <t>South Fork Diversion Dam</t>
  </si>
  <si>
    <t>89804 AF</t>
  </si>
  <si>
    <t>SSJID Main Canal, OID North Main Canal</t>
  </si>
  <si>
    <t>Locust Road Conservation Bank</t>
  </si>
  <si>
    <t>75 acres</t>
  </si>
  <si>
    <t>https://res.us/projects/locust-road-conservation-bank/</t>
  </si>
  <si>
    <t>vernal pools, vernal pool fairy shrimp</t>
  </si>
  <si>
    <t>Lohman Ridge Diversion Tunnel</t>
  </si>
  <si>
    <t>Our House Diversion Dam</t>
  </si>
  <si>
    <t>76200 AF</t>
  </si>
  <si>
    <t>Loon Lake Dam</t>
  </si>
  <si>
    <t>https://www.smud.org/en/In-Our-Community/Visit-our-Recreational-Areas/UARP-Stream-Flow-and-Reservoir-Conditions/Loon-Lake-Reservoir</t>
  </si>
  <si>
    <t>Loon Lake Powerhouse</t>
  </si>
  <si>
    <t>82 MW</t>
  </si>
  <si>
    <t>Loon Lake-Union Valley Transmission Line, Loon Lake-Robbs Peak Transmission Line, Loon Lake Tailrace Tunnel</t>
  </si>
  <si>
    <t>Loon Lake-Robbs Peak Transmission Line</t>
  </si>
  <si>
    <t>Robb’s Peak Powerhouse</t>
  </si>
  <si>
    <t>Loon Lake-Union Valley Transmission Line</t>
  </si>
  <si>
    <t>Los Angeles Aqueduct</t>
  </si>
  <si>
    <t>Inyo, Los Angeles</t>
  </si>
  <si>
    <t>Mono, Southern California Coast, Mojave Desert</t>
  </si>
  <si>
    <t>Owens Valley, Owens Lake</t>
  </si>
  <si>
    <t>https://www.ladwp.com/ladwp/faces/ladwp/aboutus/a-water/a-w-losangelesaqueduct;jsessionid=Mhvmh4kGcK1pv1y2hJvt0LjJn8XtJlMgW7GKyvB7x7Q4Hn0ycp55!-1758142356?_afrLoop=645043896055085&amp;_afrWindowMode=0&amp;_afrWindowId=null#%40%3F_afrWindowId%3Dnull%26_afrLoop%3D645043896055085%26_afrWindowMode%3D0%26_adf.ctrl-state%3Dl08r6wzje_4</t>
  </si>
  <si>
    <t>Lost Creek Dam</t>
  </si>
  <si>
    <t>Lost Creek</t>
  </si>
  <si>
    <t>Lost Creek Reservoir</t>
  </si>
  <si>
    <t>Woodleaf Power Tunnel</t>
  </si>
  <si>
    <t>4806 AF</t>
  </si>
  <si>
    <t>Sly Creek Powerhouse</t>
  </si>
  <si>
    <t>Lower Bear River Reservoir</t>
  </si>
  <si>
    <t>https://en.wikipedia.org/wiki/Lower_Bear_River_Reservoir</t>
  </si>
  <si>
    <t>Lower Boardman Canal</t>
  </si>
  <si>
    <t>Little Bear River</t>
  </si>
  <si>
    <t>Lower Boardman Canal Diversion Dam</t>
  </si>
  <si>
    <t>5843 AF</t>
  </si>
  <si>
    <t>Bucks Lake Dam, Milk Ranch Conduit</t>
  </si>
  <si>
    <t>190 cfs</t>
  </si>
  <si>
    <t>Lower Centerville Diversion Dam</t>
  </si>
  <si>
    <t>LCDD</t>
  </si>
  <si>
    <t>Lower Otay Reservoir</t>
  </si>
  <si>
    <t>49500 AF</t>
  </si>
  <si>
    <t>Savage Dam</t>
  </si>
  <si>
    <t>https://en.wikipedia.org/wiki/Lower_Otay_Reservoir</t>
  </si>
  <si>
    <t>Lower Tule Powerhouse</t>
  </si>
  <si>
    <t>Lyons Dam</t>
  </si>
  <si>
    <t>Lyons Reservoir</t>
  </si>
  <si>
    <t>Main Tuolumne Canal</t>
  </si>
  <si>
    <t>https://www.pge.com/en_US/safety/electrical-safety/safety-initiatives/phoenix-relicensing/phoenix-relicensing-project.page</t>
  </si>
  <si>
    <t>6400 AF</t>
  </si>
  <si>
    <t>Madera Canal</t>
  </si>
  <si>
    <t>Friant Water Authority, Chowchilla Water District, Madera Water District</t>
  </si>
  <si>
    <t>1000 cfs</t>
  </si>
  <si>
    <t>San Joaquin River, Chowchilla River</t>
  </si>
  <si>
    <t>Friant Dam, Hidden Dam</t>
  </si>
  <si>
    <t>Phoenix Forebay</t>
  </si>
  <si>
    <t>Mammoth Pool Dam</t>
  </si>
  <si>
    <t>Mammoth Pool Reservoir</t>
  </si>
  <si>
    <t>Mammoth Pool Power Tunnel</t>
  </si>
  <si>
    <t>Mammoth Pool Powerhouse</t>
  </si>
  <si>
    <t>187 MW</t>
  </si>
  <si>
    <t>119940 AF</t>
  </si>
  <si>
    <t>Mariner Vernal Pool Conservation Bank</t>
  </si>
  <si>
    <t>160 acres</t>
  </si>
  <si>
    <t>https://wesmitigation.com/cabanks/mariner-vernal-pool-conservation-bank-sold-out/</t>
  </si>
  <si>
    <t>McCloud River, Iron Canyon Creek</t>
  </si>
  <si>
    <t>McSwain Dam</t>
  </si>
  <si>
    <t>McSwain Reservoir</t>
  </si>
  <si>
    <t>McSwain Powerhouse</t>
  </si>
  <si>
    <t>9 MW</t>
  </si>
  <si>
    <t>Merced Falls Reservoir</t>
  </si>
  <si>
    <t>9700 AF</t>
  </si>
  <si>
    <t>New Exchequer Powerhouse</t>
  </si>
  <si>
    <t>Meadow Lake</t>
  </si>
  <si>
    <t>4935 AF</t>
  </si>
  <si>
    <t>Merced Falls Dam</t>
  </si>
  <si>
    <t>3.4 MW</t>
  </si>
  <si>
    <t>900 AF</t>
  </si>
  <si>
    <t>MID Main Canal</t>
  </si>
  <si>
    <t>Middle Fork Interbay</t>
  </si>
  <si>
    <t>175 AF</t>
  </si>
  <si>
    <t>Middle Fork Interbay Dam</t>
  </si>
  <si>
    <t>Middle Fork-Ralston Tunnel</t>
  </si>
  <si>
    <t>122.4 MW</t>
  </si>
  <si>
    <t>836 cfs</t>
  </si>
  <si>
    <t>Ralston Powerhouse</t>
  </si>
  <si>
    <t>Milk Ranch Conduit</t>
  </si>
  <si>
    <t>70 cfs</t>
  </si>
  <si>
    <t>Three Lakes Dam</t>
  </si>
  <si>
    <t>Friant Water Authority, Madera Water District</t>
  </si>
  <si>
    <t>520500 AF</t>
  </si>
  <si>
    <t>Milton Diversion Dam</t>
  </si>
  <si>
    <t>Milton-Bowman Diversion Tunnel</t>
  </si>
  <si>
    <t>Milton Reservoir</t>
  </si>
  <si>
    <t>295 AF</t>
  </si>
  <si>
    <t>Miners Ranch Canal</t>
  </si>
  <si>
    <t>Ponderosa Diversion Tunnel</t>
  </si>
  <si>
    <t>Miners Ranch Tunnel</t>
  </si>
  <si>
    <t>Miners Ranch Reservoir</t>
  </si>
  <si>
    <t>896 AF</t>
  </si>
  <si>
    <t>300 cfs</t>
  </si>
  <si>
    <t>Moccasin Reservoir</t>
  </si>
  <si>
    <t>Moccasin Powerhouse</t>
  </si>
  <si>
    <t>554 AF</t>
  </si>
  <si>
    <t>Mono-Bear Diversion</t>
  </si>
  <si>
    <t>Water Infrastructure, Floods</t>
  </si>
  <si>
    <t>Napa, Yolo</t>
  </si>
  <si>
    <t>https://www.usbr.gov/projects/index.php?id=186</t>
  </si>
  <si>
    <t>Energy - Hydropower Plant</t>
  </si>
  <si>
    <t>Energy Infrastructure, Energy Production, Renewable Energy</t>
  </si>
  <si>
    <t>Morrow Reservoir</t>
  </si>
  <si>
    <t>https://en.wikipedia.org/wiki/San_Diego_Aqueduct</t>
  </si>
  <si>
    <t>24800 AF</t>
  </si>
  <si>
    <t>Dion R. Holm Powerhouse, Kirkwood Powerhouse</t>
  </si>
  <si>
    <t>Narrows 1 Powerhouse</t>
  </si>
  <si>
    <t>12 MW</t>
  </si>
  <si>
    <t>Narrows 2 Powerhouse</t>
  </si>
  <si>
    <t>New Bullards Bar Dam</t>
  </si>
  <si>
    <t>New Bullards Bar Minimum Instream Flow Powerhouse, New Colgate Power Tunnel</t>
  </si>
  <si>
    <t>New Bullards Bar Minimum Instream Flow Powerhouse</t>
  </si>
  <si>
    <t>150 KW</t>
  </si>
  <si>
    <t>969600 AF</t>
  </si>
  <si>
    <t>New Colgate Power Tunnel</t>
  </si>
  <si>
    <t>New Colgate Powerhouse</t>
  </si>
  <si>
    <t>350 MW</t>
  </si>
  <si>
    <t>94.5 MW</t>
  </si>
  <si>
    <t>New Hogan Dam</t>
  </si>
  <si>
    <t>New Hogan Lake</t>
  </si>
  <si>
    <t>https://en.wikipedia.org/wiki/New_Hogan_Lake</t>
  </si>
  <si>
    <t>Stockton East Water District, Calaveras County Water District</t>
  </si>
  <si>
    <t>317000 AF</t>
  </si>
  <si>
    <t>New Melones Dam</t>
  </si>
  <si>
    <t>New Melones Reservoir</t>
  </si>
  <si>
    <t>New Melones Powerhouse</t>
  </si>
  <si>
    <t>https://www.usbr.gov/projects/index.php?id=211</t>
  </si>
  <si>
    <t>300 MW</t>
  </si>
  <si>
    <t>Tulloch Reservoir</t>
  </si>
  <si>
    <t>New Melones Lake</t>
  </si>
  <si>
    <t>Central San Joaquin Water Conservation District, Stockton East Water District</t>
  </si>
  <si>
    <t>2400000AF</t>
  </si>
  <si>
    <t>Newcastle Powerhouse</t>
  </si>
  <si>
    <t>South Canal</t>
  </si>
  <si>
    <t>Nicolaus Ranch VELB Conservation Bank</t>
  </si>
  <si>
    <t>42 acres</t>
  </si>
  <si>
    <t>https://wesmitigation.com/cabanks/nicolaus-ranch-velb-conservation-bank/</t>
  </si>
  <si>
    <t>valley elderberry longhorn beetle</t>
  </si>
  <si>
    <t>Saline Water, Groundwater Contamination</t>
  </si>
  <si>
    <t>https://www.acwd.org/380/Niles-Cone-Groundwater-Basin</t>
  </si>
  <si>
    <t>Nimbus Powerplant</t>
  </si>
  <si>
    <t>15.5 MW</t>
  </si>
  <si>
    <t>https://www.usbr.gov/mp/arwec/facts-nimbus-dam-powerplant.html</t>
  </si>
  <si>
    <t>North American Subbasin</t>
  </si>
  <si>
    <t>Sutter County, South Sutter Water District, West Placer Groundwater Sustainability Agency, Sacramento Groundwater Authority</t>
  </si>
  <si>
    <t>Placer, Sutter, Sacramento</t>
  </si>
  <si>
    <t>https://nasbgroundwater.org/</t>
  </si>
  <si>
    <t>142 cfs</t>
  </si>
  <si>
    <t>North Delta Fish Conservation Bank</t>
  </si>
  <si>
    <t>811 acres</t>
  </si>
  <si>
    <t>https://res.us/projects/north-delta-fish-conservation-bank/</t>
  </si>
  <si>
    <t>salmonids, Delta smelt, longfin smelt, green sturgeon</t>
  </si>
  <si>
    <t>North Fork Long Canyon Creek Diversion Dam</t>
  </si>
  <si>
    <t>North Yuba Subbasin</t>
  </si>
  <si>
    <t>https://www.yubawater.org/201/Sustainable-Groundwater-Management-Act</t>
  </si>
  <si>
    <t>Oak Flat Powerhouse</t>
  </si>
  <si>
    <t>1.3 MW</t>
  </si>
  <si>
    <t>OID North Main Canal</t>
  </si>
  <si>
    <t>OID South Main Canal</t>
  </si>
  <si>
    <t>Olivenhain Dam</t>
  </si>
  <si>
    <t>Olivenhain Reservoir</t>
  </si>
  <si>
    <t>24000 AF</t>
  </si>
  <si>
    <t>Lake Hodges Dam, San Diego Aqueduct</t>
  </si>
  <si>
    <t>Orangevale Substation</t>
  </si>
  <si>
    <t>Pumped Storage Facility, Water Retention Structure, Powerhouse, Reservoir, Canal</t>
  </si>
  <si>
    <t>https://en.wikipedia.org/wiki/Oroville%E2%80%93Thermalito_Complex</t>
  </si>
  <si>
    <t>Oxbow Powerhouse</t>
  </si>
  <si>
    <t>6.1 MW</t>
  </si>
  <si>
    <t>Ralston-Oxbow Tunnel</t>
  </si>
  <si>
    <t>Parker Powerplant, W. P. Whitsett Intake Pumping Plant</t>
  </si>
  <si>
    <t>Parker Powerplant</t>
  </si>
  <si>
    <t>Western Area Power Administration, Metropolitan Water District of Southern California</t>
  </si>
  <si>
    <t>Peabody East Ranch</t>
  </si>
  <si>
    <t>Protected Areas--Management, Species Threatened with Extinction, Biodiversity, Landscape Protection</t>
  </si>
  <si>
    <t>Swainson's hawk, valley elderberry longhorn beetle, white-tailed kite, western pond turtle</t>
  </si>
  <si>
    <t>Peabody West Ranch</t>
  </si>
  <si>
    <t>Philadelphia Ditch</t>
  </si>
  <si>
    <t>Philadelphia Diversion Dam</t>
  </si>
  <si>
    <t>Spring Gap Forebay</t>
  </si>
  <si>
    <t>Strawberry Dam</t>
  </si>
  <si>
    <t>Philbrook Dam</t>
  </si>
  <si>
    <t>Philbrook Reservoir</t>
  </si>
  <si>
    <t>5000 AF</t>
  </si>
  <si>
    <t>Phoenix Powerhouse</t>
  </si>
  <si>
    <t>Pacific Gas &amp; Electric, Tuolumne Utilities District</t>
  </si>
  <si>
    <t>Pine Flat Dam</t>
  </si>
  <si>
    <t>Energy, Water, Energy Infrastructure, Energy Production, Floods, Irrigation, Water Infrastructure, Water Storage</t>
  </si>
  <si>
    <t>Pine Flat Lake</t>
  </si>
  <si>
    <t>https://www.spk.usace.army.mil/Missions/Recreation/Pine-Flat-Lake/</t>
  </si>
  <si>
    <t>https://en.wikipedia.org/wiki/Pine_Flat_Lake</t>
  </si>
  <si>
    <t>Pinecrest Lake</t>
  </si>
  <si>
    <t>Piru Subbasin</t>
  </si>
  <si>
    <t>Santa Clara River Valley Groundwater Basin</t>
  </si>
  <si>
    <t>Groundwater Recharge and Overdraft, Water Storage, Saline Water, Water, Water Infrastructure, Water Quality, Groundwater Contamination, Water Quantity</t>
  </si>
  <si>
    <t>https://water.ca.gov/-/media/DWR-Website/Web-Pages/Programs/Groundwater-Management/Bulletin-118/Files/2003-Basin-Descriptions/4_004_06_PiruSubbasin.pdf</t>
  </si>
  <si>
    <t>Pit 1 Diversion Tunnel</t>
  </si>
  <si>
    <t>Fall River, Pit River</t>
  </si>
  <si>
    <t>Pit 1 Forebay</t>
  </si>
  <si>
    <t>Fall River</t>
  </si>
  <si>
    <t>Pit 1 Forebay Dam</t>
  </si>
  <si>
    <t>Pit 1 Powerhouse</t>
  </si>
  <si>
    <t>Pit 3 Tunnel</t>
  </si>
  <si>
    <t>Pit 3 Powerhouse</t>
  </si>
  <si>
    <t>69.9 MW</t>
  </si>
  <si>
    <t>Pit 4 Reservoir</t>
  </si>
  <si>
    <t>Pit 4 Dam</t>
  </si>
  <si>
    <t>Pit 4 Tunnel</t>
  </si>
  <si>
    <t>Pit 4 Powerhouse</t>
  </si>
  <si>
    <t>85.3 MW</t>
  </si>
  <si>
    <t>Pit 5 Reservoir</t>
  </si>
  <si>
    <t>Pit 5 Dam</t>
  </si>
  <si>
    <t>Pit 5 Tunnel</t>
  </si>
  <si>
    <t>160 MW</t>
  </si>
  <si>
    <t>330 AF</t>
  </si>
  <si>
    <t>Pit 6 Dam</t>
  </si>
  <si>
    <t>Pit 6 Powerhouse</t>
  </si>
  <si>
    <t>80 MW</t>
  </si>
  <si>
    <t>15619 AF</t>
  </si>
  <si>
    <t>Pit 7 Afterbay</t>
  </si>
  <si>
    <t>Pit 7 Powerhouse</t>
  </si>
  <si>
    <t>Pit 7 Dam</t>
  </si>
  <si>
    <t>Pit 7 Reservoir</t>
  </si>
  <si>
    <t>112 MW</t>
  </si>
  <si>
    <t>34142 AF</t>
  </si>
  <si>
    <t>Poe Dam</t>
  </si>
  <si>
    <t>Poe Tunnel</t>
  </si>
  <si>
    <t>Poe Powerhouse</t>
  </si>
  <si>
    <t>Rock Creek-Rio Oso No. 1 Transmission Lane, Lake Oroville</t>
  </si>
  <si>
    <t>Ponderosa Dam</t>
  </si>
  <si>
    <t>Lake Oroville, Ponderosa Diversion Tunnel</t>
  </si>
  <si>
    <t>4178 AF</t>
  </si>
  <si>
    <t>Portal Powerhouse</t>
  </si>
  <si>
    <t>10.5 MW</t>
  </si>
  <si>
    <t>9.2 MW</t>
  </si>
  <si>
    <t>East Branch Russian River</t>
  </si>
  <si>
    <t>PVID West Canal, PVID East Canal</t>
  </si>
  <si>
    <t>Potter Valley Tunnel</t>
  </si>
  <si>
    <t>East Branch Russian River, Eel River</t>
  </si>
  <si>
    <t>Procter and Gamble Power Plant</t>
  </si>
  <si>
    <t>Energy Infrastructure, Energy Production</t>
  </si>
  <si>
    <t>https://www.energy.ca.gov/powerplant/combined-cycle/procter-and-gamble-power-plant</t>
  </si>
  <si>
    <t>Pumping Trough Pipeline</t>
  </si>
  <si>
    <t>PTP</t>
  </si>
  <si>
    <t>Ventura County, Fox Canyon Groundwater Management Agency, United Water Conservation District</t>
  </si>
  <si>
    <t>https://www.unitedwater.org/pumping-trough-pipeline/</t>
  </si>
  <si>
    <t>Putah South Canal</t>
  </si>
  <si>
    <t>PVID East Canal</t>
  </si>
  <si>
    <t>https://www.pottervalleywater.org/about.html</t>
  </si>
  <si>
    <t>PVID West Canal</t>
  </si>
  <si>
    <t>Ralston Afterbay</t>
  </si>
  <si>
    <t>Oxbow Reservoir</t>
  </si>
  <si>
    <t>2782 AF</t>
  </si>
  <si>
    <t>Ralston Afterbay Dam</t>
  </si>
  <si>
    <t>79.2 MW</t>
  </si>
  <si>
    <t>1088 cfs</t>
  </si>
  <si>
    <t>Rancho Seco Solar II</t>
  </si>
  <si>
    <t>Tehama-Colusa Canal, Corning Canal</t>
  </si>
  <si>
    <t>https://www.usbr.gov/projects/index.php?id=244</t>
  </si>
  <si>
    <t>Red Bluff Substation</t>
  </si>
  <si>
    <t>500/220 kV</t>
  </si>
  <si>
    <t>Big Creek Dam No. 7</t>
  </si>
  <si>
    <t>35000 AF</t>
  </si>
  <si>
    <t>Regional Water Recycling Plant No. 5</t>
  </si>
  <si>
    <t>RP-5</t>
  </si>
  <si>
    <t>Water - Recycling Plant</t>
  </si>
  <si>
    <t>Waste Recycling/Reusing, Water, Water Infrastructure</t>
  </si>
  <si>
    <t>https://www.ieua.org/regional-water-recycling-plant-no-5-expansion-project/</t>
  </si>
  <si>
    <t>https://www.wildlandsinc.com/banks/ridge-cut-giant-garter-snake-conservation-bank/</t>
  </si>
  <si>
    <t>Cresta-Rio Oso Transmission Line, Rock Creek-Rio Oso No. 1 Transmission Lane</t>
  </si>
  <si>
    <t>River Ranch VELB Conservation Bank</t>
  </si>
  <si>
    <t>211 acres</t>
  </si>
  <si>
    <t>River Ranch Wetlands Mitigation Bank</t>
  </si>
  <si>
    <t>https://www.wildlandsinc.com/banks/river-ranch-velb/</t>
  </si>
  <si>
    <t>114 acres</t>
  </si>
  <si>
    <t>https://www.wildlandsinc.com/banks/river-ranch-wetland-mitigation/</t>
  </si>
  <si>
    <t>29 MW</t>
  </si>
  <si>
    <t>Robbs Peak Tunnel, Loon Lake-Robbs Peak Transmission Line</t>
  </si>
  <si>
    <t>Robbs Peak-Union Valley Transmission Line, Union Valley Reservoir</t>
  </si>
  <si>
    <t>Robbs Peak Dam</t>
  </si>
  <si>
    <t>South Fork Rubicon River</t>
  </si>
  <si>
    <t>Robbs Peak Tunnel</t>
  </si>
  <si>
    <t>30 AF</t>
  </si>
  <si>
    <t>Robbs Peak-Union Valley Transmission Line</t>
  </si>
  <si>
    <t>Rock Creek Dam</t>
  </si>
  <si>
    <t>Wise Canal</t>
  </si>
  <si>
    <t>Rock Creek Tunnel</t>
  </si>
  <si>
    <t>Rock Creek-Rio Oso No. 1 Transmission Lane, Cresta Reservoir</t>
  </si>
  <si>
    <t>Rock Creek Lake</t>
  </si>
  <si>
    <t>Pacific Gas &amp; Electric, Nevada Irrigation District</t>
  </si>
  <si>
    <t>415 AF</t>
  </si>
  <si>
    <t>Rock Creek-Rio Oso No. 1 Transmission Lane</t>
  </si>
  <si>
    <t>Poe Powerhouse, Rock Creek Powerhouse</t>
  </si>
  <si>
    <t>Rollins Dam</t>
  </si>
  <si>
    <t>12.15 MW</t>
  </si>
  <si>
    <t>65989 AF</t>
  </si>
  <si>
    <t>Chicago Park Powerhouse, Dutch Flat Afterbay Dam</t>
  </si>
  <si>
    <t>Round Valley Dam</t>
  </si>
  <si>
    <t>Round Valley Reservoir</t>
  </si>
  <si>
    <t>1200 AF</t>
  </si>
  <si>
    <t>Rubicon Dam</t>
  </si>
  <si>
    <t>Rubicon Reservoir</t>
  </si>
  <si>
    <t>1450 AF</t>
  </si>
  <si>
    <t>Ruth Lake</t>
  </si>
  <si>
    <t>Ruth Reservoir</t>
  </si>
  <si>
    <t>Mad River</t>
  </si>
  <si>
    <t>https://www.hbmwd.com/ruth-lake</t>
  </si>
  <si>
    <t>Sacramento Valley Groundwater Basin</t>
  </si>
  <si>
    <t>Sacramento Weir and Bypass</t>
  </si>
  <si>
    <t>https://www.safca.org/projects/sacramento-weir-and-bypass/</t>
  </si>
  <si>
    <t>Metropolitan Water District of Southern California, U.S. Bureau of Reclamation, San Diego County Water Authority</t>
  </si>
  <si>
    <t>826 cfs</t>
  </si>
  <si>
    <t>San Vicente Pipeline, Sweetwater Reservoir, Morrow Reservoir, Olivenhain Reservoir</t>
  </si>
  <si>
    <t>San Joaquin Valley Groundwater Basin</t>
  </si>
  <si>
    <t>Madera, Merced, San Joaquin, Sacramento, Fresno, Stanislaus</t>
  </si>
  <si>
    <t>San Vicente Dam</t>
  </si>
  <si>
    <t>San Vicente Reservoir</t>
  </si>
  <si>
    <t>San Vicente Pipeline</t>
  </si>
  <si>
    <t>249358 AF</t>
  </si>
  <si>
    <t>Sand Bar Diversion Dam</t>
  </si>
  <si>
    <t>Spring Gap Powerhouse, Beardsley Afterbay Dam, Sand Bar Powerhouse</t>
  </si>
  <si>
    <t>Stanislaus Power Tunnel</t>
  </si>
  <si>
    <t>Sand Bar Powerhouse</t>
  </si>
  <si>
    <t>Donnells-Curtis Transmission Line, Sand Bar Diversion Dam</t>
  </si>
  <si>
    <t>3030 AF</t>
  </si>
  <si>
    <t>Sawmill Lake Dam</t>
  </si>
  <si>
    <t>Success Dam</t>
  </si>
  <si>
    <t>49000 AF</t>
  </si>
  <si>
    <t>Deer Creek</t>
  </si>
  <si>
    <t>714 MW</t>
  </si>
  <si>
    <t>Shasta Lake</t>
  </si>
  <si>
    <t>https://www.usbr.gov/projects/index.php?id=241</t>
  </si>
  <si>
    <t>4552000 AF</t>
  </si>
  <si>
    <t>136000 AF</t>
  </si>
  <si>
    <t>Stevenson Creek</t>
  </si>
  <si>
    <t>Silver Lake</t>
  </si>
  <si>
    <t>4851 AF</t>
  </si>
  <si>
    <t>Silver Fork American River</t>
  </si>
  <si>
    <t>https://www.eid.org/recreation/silver-lake</t>
  </si>
  <si>
    <t>Slab Creek Dam</t>
  </si>
  <si>
    <t>Slab Creek Reservoir</t>
  </si>
  <si>
    <t>Slab Creek Powerhouse</t>
  </si>
  <si>
    <t>0.4 MW</t>
  </si>
  <si>
    <t>White Rock Tunnel</t>
  </si>
  <si>
    <t>16600 AF</t>
  </si>
  <si>
    <t>Slate Creek Diversion Dam</t>
  </si>
  <si>
    <t>Slate Creek</t>
  </si>
  <si>
    <t>Slate Creek Diversion Tunnel</t>
  </si>
  <si>
    <t>848 cfs</t>
  </si>
  <si>
    <t>Slate Creek, Lost Creek</t>
  </si>
  <si>
    <t>Sly Creek Reservoir</t>
  </si>
  <si>
    <t>Sly Creek Dam</t>
  </si>
  <si>
    <t>13.5 MW</t>
  </si>
  <si>
    <t>Woodleaf-Kanaka Junction Transmission Line, Lost Creek Reservoir, Sly Creek Transmission Line</t>
  </si>
  <si>
    <t>63667 AF</t>
  </si>
  <si>
    <t>Slate Creek Diversion Tunnel, South Fork Diversion Tunnel</t>
  </si>
  <si>
    <t>Sly Creek Transmission Line</t>
  </si>
  <si>
    <t>Solano Subbasin</t>
  </si>
  <si>
    <t>Sacramento County, Northern Delta Groundwater Sustainability Agency, Solano Irrigation District, City of Vacaville</t>
  </si>
  <si>
    <t>South American Subbasin</t>
  </si>
  <si>
    <t>Omochumne-Hartnell Water District, Sloughhouse Resource Conservation District, Northern Delta Groundwater Sustainability Agency, Sacramento Groundwater Authority, Sacramento County</t>
  </si>
  <si>
    <t>http://www.sasbgroundwater.org/</t>
  </si>
  <si>
    <t>Alameda County Flood Control &amp; Water Conservation District, Santa Clara Valley Water District, Alameda County Water District</t>
  </si>
  <si>
    <t>Alameda, Santa Clara</t>
  </si>
  <si>
    <t>Bethany Reservoir, California Aqueduct, South Bay Pumping Plant</t>
  </si>
  <si>
    <t>https://water.ca.gov/Programs/State-Water-Project/SWP-Facilities/Delta</t>
  </si>
  <si>
    <t>South Bay Pumping Plant</t>
  </si>
  <si>
    <t>Energy Infrastructure, Energy Demand, Water, Water Infrastructure, Energy</t>
  </si>
  <si>
    <t>South Bay Aqueduct, Bethany Reservoir</t>
  </si>
  <si>
    <t>Pacific Gas &amp; Electric, Nevada Irrigation District, Placer County Water Agency</t>
  </si>
  <si>
    <t>450 cfs</t>
  </si>
  <si>
    <t>Wise No. 1 Powerhouse, Wise No. 2 Powerhouse</t>
  </si>
  <si>
    <t>South Coast Conduit</t>
  </si>
  <si>
    <t>South Fork Diversion Tunnel</t>
  </si>
  <si>
    <t>600 cfs</t>
  </si>
  <si>
    <t>South Fork Feather River, Lost Creek</t>
  </si>
  <si>
    <t>South Fork Long Canyon Creek Diversion Dam</t>
  </si>
  <si>
    <t>126 cfs</t>
  </si>
  <si>
    <t>Spaulding No. 2 Powerhouse</t>
  </si>
  <si>
    <t>Spaulding No. 1 Powerhouse</t>
  </si>
  <si>
    <t>4.4 MW</t>
  </si>
  <si>
    <t>5.8 MW</t>
  </si>
  <si>
    <t>Spring Gap Powerhouse</t>
  </si>
  <si>
    <t>Sand Bar Diversion Dam, Donnells-Curtis Transmission Line</t>
  </si>
  <si>
    <t>SSJID Main Canal</t>
  </si>
  <si>
    <t>Woodward Reservoir</t>
  </si>
  <si>
    <t>Stanislaus Powerhouse, Collierville Powerhouse</t>
  </si>
  <si>
    <t>Stanislaus Forebay</t>
  </si>
  <si>
    <t>Stanislaus Powerhouse</t>
  </si>
  <si>
    <t>91 MW</t>
  </si>
  <si>
    <t>Stony Gorge Reservoir</t>
  </si>
  <si>
    <t>Stony Creek</t>
  </si>
  <si>
    <t>https://www.usbr.gov/projects/index.php?id=333</t>
  </si>
  <si>
    <t>Sugar Pine Reservoir</t>
  </si>
  <si>
    <t>https://en.wikipedia.org/wiki/Sugar_Pine_Reservoir</t>
  </si>
  <si>
    <t>Sutter Basin Conservation Bank</t>
  </si>
  <si>
    <t>429 acres</t>
  </si>
  <si>
    <t>https://wesmitigation.com/cabanks/sutter-basin-conservation-bank/</t>
  </si>
  <si>
    <t>Sutter Butte Canal</t>
  </si>
  <si>
    <t>Thermalito Afterbay Dam</t>
  </si>
  <si>
    <t>Sutter Bypass</t>
  </si>
  <si>
    <t>Sutter Subbasin</t>
  </si>
  <si>
    <t>City of Live Oak, City of Yuba City, Sutter Extension Water District, Butte Water District, Reclamation District 1500, Sutter County</t>
  </si>
  <si>
    <t>http://suttersubbasin.org/</t>
  </si>
  <si>
    <t>Sweetwater Dam</t>
  </si>
  <si>
    <t>Sweetwater Reservoir</t>
  </si>
  <si>
    <t>https://en.wikipedia.org/wiki/Sweetwater_Reservoir</t>
  </si>
  <si>
    <t>27689 AF</t>
  </si>
  <si>
    <t>Tahoe Valley Groundwater Basin</t>
  </si>
  <si>
    <t>Tahoe Valley South Subbasin</t>
  </si>
  <si>
    <t>936760 AF</t>
  </si>
  <si>
    <t>https://water.ca.gov/-/media/DWR-Website/Web-Pages/Programs/Groundwater-Management/Bulletin-118/Files/2003-Basin-Descriptions/6_005_01_TahoeSouthSubbasin.pdf</t>
  </si>
  <si>
    <t>Tehama-Colusa Canal</t>
  </si>
  <si>
    <t>Colusa, Glenn, Tehama</t>
  </si>
  <si>
    <t>https://www.tccanal.com/about.php</t>
  </si>
  <si>
    <t>Thermalito Afterbay</t>
  </si>
  <si>
    <t>Water, Water Storage, Water Infrastructure</t>
  </si>
  <si>
    <t>57040 AF</t>
  </si>
  <si>
    <t>Thermalito Pumping–Generating Plant</t>
  </si>
  <si>
    <t>Thermalito Diversion Dam</t>
  </si>
  <si>
    <t>Thermalito Diversion Dam Powerplant, Thermalito Power Canal</t>
  </si>
  <si>
    <t>Thermalito Diversion Dam Powerplant</t>
  </si>
  <si>
    <t>3.3 MW</t>
  </si>
  <si>
    <t>Thermalito Forebay</t>
  </si>
  <si>
    <t>11770 AF</t>
  </si>
  <si>
    <t>Thermalito Power Canal</t>
  </si>
  <si>
    <t>Thermalito Forebay Dam</t>
  </si>
  <si>
    <t>16900 cfs</t>
  </si>
  <si>
    <t>Ronald B. Robie Thermalito Power Plant</t>
  </si>
  <si>
    <t>Three Lakes</t>
  </si>
  <si>
    <t>513 AF</t>
  </si>
  <si>
    <t>TID Main Canal</t>
  </si>
  <si>
    <t>Tisdale Weir and Bypass</t>
  </si>
  <si>
    <t>36000 cfs</t>
  </si>
  <si>
    <t>Toad Hill Ranch Mitigation Bank</t>
  </si>
  <si>
    <t>Protected Areas--Management, Species Threatened with Extinction, Biodiversity, Wetlands, Grasslands</t>
  </si>
  <si>
    <t>1630 acres</t>
  </si>
  <si>
    <t>https://www.wildlandsinc.com/banks/toad-hill-ranch-mitigation-bank-wetl/</t>
  </si>
  <si>
    <t>Toadtown Canal</t>
  </si>
  <si>
    <t>1.5 MW</t>
  </si>
  <si>
    <t>42 cfs</t>
  </si>
  <si>
    <t>Towle Canal Diversion Dam</t>
  </si>
  <si>
    <t>Towle Diversion</t>
  </si>
  <si>
    <t>Truckee River Wildlife Area</t>
  </si>
  <si>
    <t>Biodiversity, Fisheries, Access to Nature</t>
  </si>
  <si>
    <t>https://wildlife.ca.gov/Lands/Places-to-Visit/Truckee-River-WA</t>
  </si>
  <si>
    <t>Tulloch Dam</t>
  </si>
  <si>
    <t>18MW</t>
  </si>
  <si>
    <t>Lake Tulloch</t>
  </si>
  <si>
    <t>Calaveras County Water District, Tri-Dam Project</t>
  </si>
  <si>
    <t>Water Quantity, Water Infrastructure, Energy Infrastructure, Energy, Water Storage, Irrigation, Energy Production, Water, Renewable Energy</t>
  </si>
  <si>
    <t>68400 AF</t>
  </si>
  <si>
    <t>https://www.tridamproject.com/reservoirs/tulloch/</t>
  </si>
  <si>
    <t>Turlock Dam</t>
  </si>
  <si>
    <t>Turlock Lake</t>
  </si>
  <si>
    <t>Turlock Lake Power Plant</t>
  </si>
  <si>
    <t>https://www.tid.org/irrigation/turlock-lake/</t>
  </si>
  <si>
    <t>50000 AF</t>
  </si>
  <si>
    <t>Turlock Subbasin</t>
  </si>
  <si>
    <t>East Turlock Subbasin Groundwater Sustainability Agency, West Turlock Subbasin Groundwater Sustainability Agency</t>
  </si>
  <si>
    <t>Water Storage, Water, Water Infrastructure, Groundwater Recharge and Overdraft</t>
  </si>
  <si>
    <t>Twin Cities Wetland Preserve</t>
  </si>
  <si>
    <t>Protected Areas--Management, Species Threatened with Extinction, Biodiversity, Wetlands, Grasslands, Riparian Habitats</t>
  </si>
  <si>
    <t>255 acres</t>
  </si>
  <si>
    <t>https://www.wildlandsinc.com/banks/twin-cities-conservation-bank-and-preserve-vpp/</t>
  </si>
  <si>
    <t>Twin Oaks Valley Water Treatment Plant</t>
  </si>
  <si>
    <t>Wastewater, Water Infrastructure, Water</t>
  </si>
  <si>
    <t>Union Valley Dam</t>
  </si>
  <si>
    <t>Union Valley Reservoir</t>
  </si>
  <si>
    <t>46.7 MW</t>
  </si>
  <si>
    <t>Union Valley Dam, Jones Fork-Union Valley Transmission Line, Loon Lake-Union Valley Transmission Line, Robbs Peak-Union Valley Transmission Line</t>
  </si>
  <si>
    <t>Union Valley-Camino Transmission Line, Union Valley-Jaybird Transmission Line, Junction Reservoir</t>
  </si>
  <si>
    <t>97154 AF</t>
  </si>
  <si>
    <t>Jones Fork Powerhouse, Robb’s Peak Powerhouse</t>
  </si>
  <si>
    <t>Union Valley-Camino Transmission Line</t>
  </si>
  <si>
    <t>Union Valley-Jaybird Transmission Line</t>
  </si>
  <si>
    <t>Upper Centerville Canal</t>
  </si>
  <si>
    <t>390 AF</t>
  </si>
  <si>
    <t>Van Vleck Mitigation Bank</t>
  </si>
  <si>
    <t>775 acres</t>
  </si>
  <si>
    <t>https://wesmitigation.com/cabanks/van-vleck-mitigation-bank/</t>
  </si>
  <si>
    <t>Mono-Bear Diversion, Florence Lake Dam</t>
  </si>
  <si>
    <t>Western Placer Schools Conservation Bank</t>
  </si>
  <si>
    <t>210 acres</t>
  </si>
  <si>
    <t>https://res.us/projects/western-placer-schools-conservation-bank/</t>
  </si>
  <si>
    <t>Westside Main Canal</t>
  </si>
  <si>
    <t>Westside Water Bank</t>
  </si>
  <si>
    <t>Water Infrastructure, Water, Water Storage, Groundwater Recharge and Overdraft</t>
  </si>
  <si>
    <t>https://www.avek.org/westside-water-bank</t>
  </si>
  <si>
    <t>Whiskeytown Dam</t>
  </si>
  <si>
    <t>Clear Creek</t>
  </si>
  <si>
    <t>241100 AF</t>
  </si>
  <si>
    <t>224 MW</t>
  </si>
  <si>
    <t>Camino-White Rock Transmission Line, White Rock Tunnel, Jaybird-White Rock Transmission Line</t>
  </si>
  <si>
    <t>White Rock-Hedge Transmission Line, White Rock-Orangevale Transmission Line, Chili Bar Reservoir</t>
  </si>
  <si>
    <t>White Rock-Hedge Transmission Line</t>
  </si>
  <si>
    <t>White Rock-Orangevale Transmission Line</t>
  </si>
  <si>
    <t>Willow Slough Bypass</t>
  </si>
  <si>
    <t>475 CFS</t>
  </si>
  <si>
    <t>Wise Forebay</t>
  </si>
  <si>
    <t>Wise Dam</t>
  </si>
  <si>
    <t>34 AF</t>
  </si>
  <si>
    <t>Wise No. 1 Powerhouse</t>
  </si>
  <si>
    <t>14 MW</t>
  </si>
  <si>
    <t>Wise No. 2 Powerhouse</t>
  </si>
  <si>
    <t>3.2 MW</t>
  </si>
  <si>
    <t>128606 AF</t>
  </si>
  <si>
    <t>620 cfs</t>
  </si>
  <si>
    <t>Lost Creek, South Fork Feather River</t>
  </si>
  <si>
    <t>65.5 MW</t>
  </si>
  <si>
    <t>Forbestown Diversion Dam, Woodleaf-Kanaka Junction Transmission Line</t>
  </si>
  <si>
    <t>Woodleaf-Kanaka Junction Transmission Line</t>
  </si>
  <si>
    <t>Woodleaf Powerhouse, Sly Creek Powerhouse</t>
  </si>
  <si>
    <t>36000 AF</t>
  </si>
  <si>
    <t>Sacramento River, Cache Creek, Putah Creek</t>
  </si>
  <si>
    <t>Sacramento Weir and Bypass, Willow Slough Bypass</t>
  </si>
  <si>
    <t>Woodbridge Dam</t>
  </si>
  <si>
    <t>Lake Lodi</t>
  </si>
  <si>
    <t>Las Virgenes Reservoir</t>
  </si>
  <si>
    <t>9500 AF</t>
  </si>
  <si>
    <t>Hensley Lake</t>
  </si>
  <si>
    <t>90000 AF</t>
  </si>
  <si>
    <t>Fresno River</t>
  </si>
  <si>
    <t>Hidden Dam</t>
  </si>
  <si>
    <t>https://www.spk.usace.army.mil/Missions/Recreation/Hensley-Lake/</t>
  </si>
  <si>
    <t>Tapia Water Reclamation Facility</t>
  </si>
  <si>
    <t>Los Vaqueros Reservoir</t>
  </si>
  <si>
    <t>Water Quantity, Water Infrastructure, Water Storage, Water</t>
  </si>
  <si>
    <t>Los Vaqueros Pipeline, Old River Intake</t>
  </si>
  <si>
    <t>Los Vaqueros Dam</t>
  </si>
  <si>
    <t>Los Vaqueros Pipeline</t>
  </si>
  <si>
    <t>Mokelumne Aqueduct</t>
  </si>
  <si>
    <t>Contra Costa Canal</t>
  </si>
  <si>
    <t>Rock Slough Intake</t>
  </si>
  <si>
    <t>Transfer-Bethany Pipeline</t>
  </si>
  <si>
    <t>Old River Intake</t>
  </si>
  <si>
    <t>Middle River Intake</t>
  </si>
  <si>
    <t>Transfer-Bethany Pipeline, Los Vaqueros Reservoir, Los Vaqueros Pipeline</t>
  </si>
  <si>
    <t>Freeport Intake</t>
  </si>
  <si>
    <t>Position (Verbatim)</t>
  </si>
  <si>
    <t>Position (Type)</t>
  </si>
  <si>
    <t>Year (Start)</t>
  </si>
  <si>
    <t>Year (End)</t>
  </si>
  <si>
    <t>Abigail Fateman</t>
  </si>
  <si>
    <t>Executive Director</t>
  </si>
  <si>
    <t>Abigail Ramsden</t>
  </si>
  <si>
    <t>Staff</t>
  </si>
  <si>
    <t>Program Manager</t>
  </si>
  <si>
    <t>Adam Wood</t>
  </si>
  <si>
    <t>Director of Government Affairs</t>
  </si>
  <si>
    <t>Adina Merenlender</t>
  </si>
  <si>
    <t>Adria Arko</t>
  </si>
  <si>
    <t>Agricultural Ombudsman</t>
  </si>
  <si>
    <t>Adrianna Andreucci</t>
  </si>
  <si>
    <t>Conservation Programs Associate</t>
  </si>
  <si>
    <t>Alan Front</t>
  </si>
  <si>
    <t>CEO</t>
  </si>
  <si>
    <t>Alessandro Negrete</t>
  </si>
  <si>
    <t>Director of External Affairs</t>
  </si>
  <si>
    <t>Alex Keeble-Toll</t>
  </si>
  <si>
    <t>Administrative Director</t>
  </si>
  <si>
    <t>Alexander Lopez</t>
  </si>
  <si>
    <t>Alexis Ollar</t>
  </si>
  <si>
    <t>Ali Sahabi</t>
  </si>
  <si>
    <t>President</t>
  </si>
  <si>
    <t>Alicia Torregrosa</t>
  </si>
  <si>
    <t>Program Officer</t>
  </si>
  <si>
    <t>Allan Hollander</t>
  </si>
  <si>
    <t>Analyst</t>
  </si>
  <si>
    <t>Allison Jolley</t>
  </si>
  <si>
    <t>Regional Forest and Fire Capacity Director</t>
  </si>
  <si>
    <t>Amber Stott</t>
  </si>
  <si>
    <t>Amelia Fleitz</t>
  </si>
  <si>
    <t>Project Manager</t>
  </si>
  <si>
    <t>Ami Olson</t>
  </si>
  <si>
    <t>RCIS Coordinator</t>
  </si>
  <si>
    <t>Amy Bailey</t>
  </si>
  <si>
    <t>Chief</t>
  </si>
  <si>
    <t>Amy Cecchettini</t>
  </si>
  <si>
    <t>Public Land Management Specialist</t>
  </si>
  <si>
    <t>Amy Hutzel</t>
  </si>
  <si>
    <t>Executive Officer</t>
  </si>
  <si>
    <t>Andrea Mackenzie</t>
  </si>
  <si>
    <t>Andrew Amacher</t>
  </si>
  <si>
    <t>Andrew Bowman</t>
  </si>
  <si>
    <t>Andrew Brooks</t>
  </si>
  <si>
    <t>Director of the Carpinteria Salt Marsh Reserve</t>
  </si>
  <si>
    <t>Andrew Henderson</t>
  </si>
  <si>
    <t>The Henderson Law Firm</t>
  </si>
  <si>
    <t>Attorney</t>
  </si>
  <si>
    <t>Andrew Thulin</t>
  </si>
  <si>
    <t>Academic Member (California State University)</t>
  </si>
  <si>
    <t>Ane Deister</t>
  </si>
  <si>
    <t>Anecita Agustinez</t>
  </si>
  <si>
    <t>Tribal Policy Advisor</t>
  </si>
  <si>
    <t>Angela Mooney D-Arcy</t>
  </si>
  <si>
    <t>North Delta Program Manager</t>
  </si>
  <si>
    <t>Ann Calnan</t>
  </si>
  <si>
    <t>Manager of Environmental Programs &amp; Resources Management</t>
  </si>
  <si>
    <t>Ann Huber</t>
  </si>
  <si>
    <t>Stewardship Director</t>
  </si>
  <si>
    <t>Ann Van Leer</t>
  </si>
  <si>
    <t>North Coast Coho Project Director</t>
  </si>
  <si>
    <t>Anne Mayer</t>
  </si>
  <si>
    <t>Annie Burke</t>
  </si>
  <si>
    <t>Senior Environmental Compliance Specialist</t>
  </si>
  <si>
    <t>Arthur Feinstein</t>
  </si>
  <si>
    <t>Ashley Boren</t>
  </si>
  <si>
    <t>Public Member (Environment)</t>
  </si>
  <si>
    <t>Ashley Nguyen</t>
  </si>
  <si>
    <t>Director of Design &amp; Project Delivery</t>
  </si>
  <si>
    <t>Barbara Goto</t>
  </si>
  <si>
    <t>Director of Operations</t>
  </si>
  <si>
    <t>Barbara Salzman</t>
  </si>
  <si>
    <t>Beatriz Nobua-Behrmann</t>
  </si>
  <si>
    <t>Urban Forestry and Natural Resources Advisor</t>
  </si>
  <si>
    <t>Belinda Faustinos</t>
  </si>
  <si>
    <t>Ben Becker</t>
  </si>
  <si>
    <t>Ben Botkin</t>
  </si>
  <si>
    <t>Regional Planning Program</t>
  </si>
  <si>
    <t>Beth Bray</t>
  </si>
  <si>
    <t>Outreach and Development Director</t>
  </si>
  <si>
    <t>Regional Executive Director</t>
  </si>
  <si>
    <t>Bettina Rosmarino</t>
  </si>
  <si>
    <t>Bill Niman</t>
  </si>
  <si>
    <t>Founder</t>
  </si>
  <si>
    <t>Billy Freeman</t>
  </si>
  <si>
    <t>Rangeland Program Manager</t>
  </si>
  <si>
    <t>Blake Young</t>
  </si>
  <si>
    <t>Bob Hammond</t>
  </si>
  <si>
    <t>Lands Program Manager</t>
  </si>
  <si>
    <t>Bob Neale</t>
  </si>
  <si>
    <t>Bonnie Eyestone</t>
  </si>
  <si>
    <t>Rangeland Monitoring Network Coordinator</t>
  </si>
  <si>
    <t>Bonnie Gore</t>
  </si>
  <si>
    <t>Board of Supervisors</t>
  </si>
  <si>
    <t>Brad Burkholder</t>
  </si>
  <si>
    <t>Environmental Program Manager</t>
  </si>
  <si>
    <t>Brad McCrea</t>
  </si>
  <si>
    <t>Regulatory Director</t>
  </si>
  <si>
    <t>Brandon Amrhein</t>
  </si>
  <si>
    <t>Senior Environmental Scientist</t>
  </si>
  <si>
    <t>Brendan Cummings</t>
  </si>
  <si>
    <t>Conservation Director</t>
  </si>
  <si>
    <t>Brian Novosak</t>
  </si>
  <si>
    <t>Brian Nowicki</t>
  </si>
  <si>
    <t>California Climate Policy Director</t>
  </si>
  <si>
    <t>Program Coordinator</t>
  </si>
  <si>
    <t>Bronwyn Hogan</t>
  </si>
  <si>
    <t>Biologist</t>
  </si>
  <si>
    <t>Bruce Wolfe</t>
  </si>
  <si>
    <t>Deputy General Manager</t>
  </si>
  <si>
    <t>Natural Resource Supervisor</t>
  </si>
  <si>
    <t>Bryce Lundberg</t>
  </si>
  <si>
    <t>Agricultural Industry Member</t>
  </si>
  <si>
    <t>Chair</t>
  </si>
  <si>
    <t>Bud Darwin</t>
  </si>
  <si>
    <t>Education and Volunteer Director</t>
  </si>
  <si>
    <t>Caitlin Sweeney</t>
  </si>
  <si>
    <t>Chief Deputy Director</t>
  </si>
  <si>
    <t>Caleb Barron</t>
  </si>
  <si>
    <t>Camas Davis</t>
  </si>
  <si>
    <t>Cameron Yee</t>
  </si>
  <si>
    <t>Operations and Research Director</t>
  </si>
  <si>
    <t>Candice Meneghin</t>
  </si>
  <si>
    <t>Southern California Program Manager</t>
  </si>
  <si>
    <t>Cara Lacey</t>
  </si>
  <si>
    <t>Carlos Rodriguez</t>
  </si>
  <si>
    <t>Chief Executive Officer</t>
  </si>
  <si>
    <t>Carrie Balkcom</t>
  </si>
  <si>
    <t>Carrie Monohan</t>
  </si>
  <si>
    <t>Program Director</t>
  </si>
  <si>
    <t>Adjunct Professor</t>
  </si>
  <si>
    <t>Carrie Schloss</t>
  </si>
  <si>
    <t>Spatial Data Scientist</t>
  </si>
  <si>
    <t>Carrie Wendt</t>
  </si>
  <si>
    <t>Wildlife Biologist</t>
  </si>
  <si>
    <t>Caryl Hart</t>
  </si>
  <si>
    <t>Interim General Manager</t>
  </si>
  <si>
    <t>Casey Arndt</t>
  </si>
  <si>
    <t>Center Director</t>
  </si>
  <si>
    <t>Cat Darst</t>
  </si>
  <si>
    <t>Assistant Field Supervisor</t>
  </si>
  <si>
    <t>Catherine Baxter</t>
  </si>
  <si>
    <t>Conservation Policy Specialist</t>
  </si>
  <si>
    <t>Catherine Elliott</t>
  </si>
  <si>
    <t>Senior Manager of Land Protection</t>
  </si>
  <si>
    <t>Council Member</t>
  </si>
  <si>
    <t>Catherine Woody</t>
  </si>
  <si>
    <t>Environmental Scientist</t>
  </si>
  <si>
    <t>Cesar Covarrubias</t>
  </si>
  <si>
    <t>Wetland Programs Supervisor</t>
  </si>
  <si>
    <t>Deputy Director</t>
  </si>
  <si>
    <t>Chris Barr</t>
  </si>
  <si>
    <t>Refuge Manager</t>
  </si>
  <si>
    <t>Environmental Programs Manager</t>
  </si>
  <si>
    <t>Chris Beale</t>
  </si>
  <si>
    <t>Chris Branscum</t>
  </si>
  <si>
    <t>City Council Member</t>
  </si>
  <si>
    <t>Chris Kerston</t>
  </si>
  <si>
    <t>Chief Commercial Officer of Land to Market</t>
  </si>
  <si>
    <t>Chris Lee</t>
  </si>
  <si>
    <t>Forest Health Specialist</t>
  </si>
  <si>
    <t>Chris McDonald</t>
  </si>
  <si>
    <t>Inland and Desert Natural Resources Advisor, County Co-Director San Bernardino</t>
  </si>
  <si>
    <t>District Conservationist</t>
  </si>
  <si>
    <t>Chrissy Howell</t>
  </si>
  <si>
    <t>Christopher Caputo</t>
  </si>
  <si>
    <t>Christopher Jannusch</t>
  </si>
  <si>
    <t>Christopher States</t>
  </si>
  <si>
    <t>Senior Environmental Planner</t>
  </si>
  <si>
    <t>Christopher Valadez</t>
  </si>
  <si>
    <t>Agricultural Member</t>
  </si>
  <si>
    <t>Claire Schlotterbeck</t>
  </si>
  <si>
    <t>Cliff Feldheim</t>
  </si>
  <si>
    <t>Staff Environmental Scientist</t>
  </si>
  <si>
    <t>Clifton Meek</t>
  </si>
  <si>
    <t>Planning Manager</t>
  </si>
  <si>
    <t>Colleen Rossier</t>
  </si>
  <si>
    <t>Columba Quintero</t>
  </si>
  <si>
    <t>Connell Dunning</t>
  </si>
  <si>
    <t>Environmental Protection Specialist</t>
  </si>
  <si>
    <t>Courtney Riggle</t>
  </si>
  <si>
    <t>Project Policy Analyst</t>
  </si>
  <si>
    <t>Craig Thompson</t>
  </si>
  <si>
    <t>Craig Weightman</t>
  </si>
  <si>
    <t>Cristin Hallissy</t>
  </si>
  <si>
    <t>Branch Chief</t>
  </si>
  <si>
    <t>Cynthia Conners</t>
  </si>
  <si>
    <t>City Council</t>
  </si>
  <si>
    <t>Dale Garrison</t>
  </si>
  <si>
    <t>CVPIA Refuge Water Supply Coordinator</t>
  </si>
  <si>
    <t>Dan Haas</t>
  </si>
  <si>
    <t>Board</t>
  </si>
  <si>
    <t>Dan Medeiros</t>
  </si>
  <si>
    <t>Projects Director</t>
  </si>
  <si>
    <t>Dan Silver</t>
  </si>
  <si>
    <t>Dan Smuts</t>
  </si>
  <si>
    <t>Interim Deputy Vice President Pacific Region</t>
  </si>
  <si>
    <t>Dana Everhart</t>
  </si>
  <si>
    <t>Volunteer Coordinator</t>
  </si>
  <si>
    <t>Danielle Dolan</t>
  </si>
  <si>
    <t>Water Program Director</t>
  </si>
  <si>
    <t>Daphne Miller</t>
  </si>
  <si>
    <t>Clinical Professor</t>
  </si>
  <si>
    <t>Darla Guenzler</t>
  </si>
  <si>
    <t>Darrell Wood</t>
  </si>
  <si>
    <t>Darren Suen</t>
  </si>
  <si>
    <t>Executive Project Manager</t>
  </si>
  <si>
    <t>Dave Runsten</t>
  </si>
  <si>
    <t>Policy Director</t>
  </si>
  <si>
    <t>David Bunn</t>
  </si>
  <si>
    <t>David Jaeckel</t>
  </si>
  <si>
    <t>David Lewis</t>
  </si>
  <si>
    <t>David Peterson</t>
  </si>
  <si>
    <t>Associate Planner</t>
  </si>
  <si>
    <t>David Sander</t>
  </si>
  <si>
    <t>Dawn Murray</t>
  </si>
  <si>
    <t>Professor of Environmental Studies</t>
  </si>
  <si>
    <t>Dean Kwasny</t>
  </si>
  <si>
    <t>Easement Programs Specialist</t>
  </si>
  <si>
    <t>Deanne DiPietro</t>
  </si>
  <si>
    <t>Senior Science Coordinator</t>
  </si>
  <si>
    <t>Deborah Hirst</t>
  </si>
  <si>
    <t>Grants Program Manager</t>
  </si>
  <si>
    <t>Chief of the State Water Project Mitigation and Restoration Branch</t>
  </si>
  <si>
    <t>Derek Booth</t>
  </si>
  <si>
    <t>Professor</t>
  </si>
  <si>
    <t>Derek Poultney</t>
  </si>
  <si>
    <t>Diana Edwards</t>
  </si>
  <si>
    <t>Diana Ruiz</t>
  </si>
  <si>
    <t>Public Affairs Manager</t>
  </si>
  <si>
    <t>Diane Hayes</t>
  </si>
  <si>
    <t>Development Director</t>
  </si>
  <si>
    <t>Dianna Poggetto</t>
  </si>
  <si>
    <t>Diego Ortiz</t>
  </si>
  <si>
    <t>Pacoima Beautiful</t>
  </si>
  <si>
    <t>Youth Program Coordinator</t>
  </si>
  <si>
    <t>Don Cameron</t>
  </si>
  <si>
    <t>Vice President/General Manager</t>
  </si>
  <si>
    <t>Chairman</t>
  </si>
  <si>
    <t>Don Hankins</t>
  </si>
  <si>
    <t>Don Saylor</t>
  </si>
  <si>
    <t>Board of Directors</t>
  </si>
  <si>
    <t>Don Yasuda</t>
  </si>
  <si>
    <t>Regional Analyst</t>
  </si>
  <si>
    <t>Chair of the Interagency Alignment Team</t>
  </si>
  <si>
    <t>Vice President</t>
  </si>
  <si>
    <t>Donald Bransford</t>
  </si>
  <si>
    <t>Donna Harmon</t>
  </si>
  <si>
    <t>Doug Campbell</t>
  </si>
  <si>
    <t>Dru Rivers</t>
  </si>
  <si>
    <t>Duskie Estes</t>
  </si>
  <si>
    <t>E.J. Remson</t>
  </si>
  <si>
    <t>Senior Project Director</t>
  </si>
  <si>
    <t>Edith Hannigan</t>
  </si>
  <si>
    <t>Board Staff</t>
  </si>
  <si>
    <t>Edmund Sullivan</t>
  </si>
  <si>
    <t>Elena Delacy</t>
  </si>
  <si>
    <t>Elise Gornish</t>
  </si>
  <si>
    <t>Cooperative Extension Specialist</t>
  </si>
  <si>
    <t>Elizabeth Archer</t>
  </si>
  <si>
    <t>Elizabeth Morrison</t>
  </si>
  <si>
    <t>North Bay Section Leader</t>
  </si>
  <si>
    <t>Elizabeth O'Donoghue</t>
  </si>
  <si>
    <t>Director of the Sustainable Development Strategy</t>
  </si>
  <si>
    <t>Ellen Fred</t>
  </si>
  <si>
    <t>Principal</t>
  </si>
  <si>
    <t>Ellen Wehr</t>
  </si>
  <si>
    <t>General Counsel</t>
  </si>
  <si>
    <t>Elva Yañez</t>
  </si>
  <si>
    <t>Director of Health Equity</t>
  </si>
  <si>
    <t>Emily Burns</t>
  </si>
  <si>
    <t>Director of Science</t>
  </si>
  <si>
    <t>Emily Tibbott</t>
  </si>
  <si>
    <t>Senior Program Advisor</t>
  </si>
  <si>
    <t>Climate Change Policy Analyst</t>
  </si>
  <si>
    <t>Eric Aaholm</t>
  </si>
  <si>
    <t>Eric Holst</t>
  </si>
  <si>
    <t>Associate Vice President Working Lands</t>
  </si>
  <si>
    <t>Eric Stein</t>
  </si>
  <si>
    <t>Biology Department Head</t>
  </si>
  <si>
    <t>Eric Wood</t>
  </si>
  <si>
    <t>Erika Foster</t>
  </si>
  <si>
    <t>Soil Ecologist</t>
  </si>
  <si>
    <t>Erin Healy</t>
  </si>
  <si>
    <t>Director of Programs and Administration</t>
  </si>
  <si>
    <t>Erin Satterthwaite</t>
  </si>
  <si>
    <t>Coordinator</t>
  </si>
  <si>
    <t>Ernest Cook</t>
  </si>
  <si>
    <t>Interim Director</t>
  </si>
  <si>
    <t>Evan Schmidt</t>
  </si>
  <si>
    <t>Project Manager, South Coast Region</t>
  </si>
  <si>
    <t>California Water Programs Manager</t>
  </si>
  <si>
    <t>Senior Program Manager</t>
  </si>
  <si>
    <t>Fiona Lyons</t>
  </si>
  <si>
    <t>Business Development Manager</t>
  </si>
  <si>
    <t>Forest Shafer</t>
  </si>
  <si>
    <t>Fran Pavley</t>
  </si>
  <si>
    <t>Frances Malamud-Roam</t>
  </si>
  <si>
    <t>Permit Manager</t>
  </si>
  <si>
    <t>Francis Appiah</t>
  </si>
  <si>
    <t>Environmental Planner</t>
  </si>
  <si>
    <t>Frank Davis</t>
  </si>
  <si>
    <t>Frank Ruiz</t>
  </si>
  <si>
    <t>Salton Sea Program Director</t>
  </si>
  <si>
    <t>Fred Euphrat</t>
  </si>
  <si>
    <t>Gabriela Worrel</t>
  </si>
  <si>
    <t>Galli Basson</t>
  </si>
  <si>
    <t>Resource Management Specialist</t>
  </si>
  <si>
    <t>Gary Bradford</t>
  </si>
  <si>
    <t>Gary Knoblock</t>
  </si>
  <si>
    <t>Senior Program Director</t>
  </si>
  <si>
    <t>Geoffrey Geupel</t>
  </si>
  <si>
    <t>Strategic Partnerships Director</t>
  </si>
  <si>
    <t>Co-Chair</t>
  </si>
  <si>
    <t>Geoffrey Schladow</t>
  </si>
  <si>
    <t>Gio Aliano</t>
  </si>
  <si>
    <t>Architect</t>
  </si>
  <si>
    <t>Graham Chisholm</t>
  </si>
  <si>
    <t>Senior Policy Advisor</t>
  </si>
  <si>
    <t>Director California Program</t>
  </si>
  <si>
    <t>Greg Benoit</t>
  </si>
  <si>
    <t>Vice President of Public Affairs</t>
  </si>
  <si>
    <t>Greg Martinelli</t>
  </si>
  <si>
    <t>State Wildlife Lands Program Manager</t>
  </si>
  <si>
    <t>Gretchen LeBuhn</t>
  </si>
  <si>
    <t>Hayley Edmonston</t>
  </si>
  <si>
    <t>Heather Casillas</t>
  </si>
  <si>
    <t>CVPIA Program Manager</t>
  </si>
  <si>
    <t>Helen Swagerty</t>
  </si>
  <si>
    <t>Project Director</t>
  </si>
  <si>
    <t>Helene Dillard</t>
  </si>
  <si>
    <t>Academic Member (University of California)</t>
  </si>
  <si>
    <t>Hisham Noeimi</t>
  </si>
  <si>
    <t>Director of Programming</t>
  </si>
  <si>
    <t>Honey Bernas</t>
  </si>
  <si>
    <t>Interim Executive Director</t>
  </si>
  <si>
    <t>India Brookover</t>
  </si>
  <si>
    <t>Associate Regional Planner</t>
  </si>
  <si>
    <t>Manager of Park Planning and Development</t>
  </si>
  <si>
    <t>Jack Thompson</t>
  </si>
  <si>
    <t>Desert Regional Director</t>
  </si>
  <si>
    <t>Jacob Lieb</t>
  </si>
  <si>
    <t>Senior Director</t>
  </si>
  <si>
    <t>Jacqueline Guevara</t>
  </si>
  <si>
    <t>Director of Education &amp; Public Engagement</t>
  </si>
  <si>
    <t>Jake Messerli</t>
  </si>
  <si>
    <t>Chief Operating Officer</t>
  </si>
  <si>
    <t>James Corless</t>
  </si>
  <si>
    <t>James Rickert</t>
  </si>
  <si>
    <t>Farm and Procurement Director</t>
  </si>
  <si>
    <t>Jan Clark-Crets</t>
  </si>
  <si>
    <t>Town Council Member</t>
  </si>
  <si>
    <t>Janet Adams</t>
  </si>
  <si>
    <t>Director of Projects</t>
  </si>
  <si>
    <t>Janine Knapp</t>
  </si>
  <si>
    <t>Conservation Program Manager</t>
  </si>
  <si>
    <t>Jay Dean</t>
  </si>
  <si>
    <t>Creative Strategy Director</t>
  </si>
  <si>
    <t>Chief Marketing Officer</t>
  </si>
  <si>
    <t>Jay Schenirer</t>
  </si>
  <si>
    <t>Jeanne Brantigan</t>
  </si>
  <si>
    <t>Water Resources Specialist</t>
  </si>
  <si>
    <t>Jeannette Tuitele-Lewis</t>
  </si>
  <si>
    <t>President/CEO</t>
  </si>
  <si>
    <t>Jeff Darlington</t>
  </si>
  <si>
    <t>Jeff Huckaby</t>
  </si>
  <si>
    <t>Jeff McCreary</t>
  </si>
  <si>
    <t>Wildlife Area Manager</t>
  </si>
  <si>
    <t>Jeffrey Volberg</t>
  </si>
  <si>
    <t>Director of Water Law and Policy</t>
  </si>
  <si>
    <t>Jennie Olson</t>
  </si>
  <si>
    <t>Jennifer Ganata</t>
  </si>
  <si>
    <t>Senior Staff Attorney</t>
  </si>
  <si>
    <t>Senior Planner</t>
  </si>
  <si>
    <t>Jennifer Koepcke</t>
  </si>
  <si>
    <t>Director of Institutional Engagement</t>
  </si>
  <si>
    <t>Jennifer Kropke</t>
  </si>
  <si>
    <t>Director of Workforce and Environmental Engagement</t>
  </si>
  <si>
    <t>Environmental Coordinator</t>
  </si>
  <si>
    <t>Jennifer Norris</t>
  </si>
  <si>
    <t>Deputy Secretary for Biodiversity</t>
  </si>
  <si>
    <t>Jennifer Ward</t>
  </si>
  <si>
    <t>Senior Vice President of Advocacy &amp; Government Affairs</t>
  </si>
  <si>
    <t>Jerard Wright</t>
  </si>
  <si>
    <t>Policy Manager</t>
  </si>
  <si>
    <t>Jessica Daugherty</t>
  </si>
  <si>
    <t>Jessica Davenport</t>
  </si>
  <si>
    <t>Deputy Regional Manager</t>
  </si>
  <si>
    <t>Jessica Inwood</t>
  </si>
  <si>
    <t>Parks Program Manager</t>
  </si>
  <si>
    <t>Jessie Vinje</t>
  </si>
  <si>
    <t>Rare Plant Botanist/Biologist</t>
  </si>
  <si>
    <t>Jill Gayaldo</t>
  </si>
  <si>
    <t>Jim Araby</t>
  </si>
  <si>
    <t>Western States Council Executive Director</t>
  </si>
  <si>
    <t>Jim Haagen-Smit</t>
  </si>
  <si>
    <t>Jim Jensen</t>
  </si>
  <si>
    <t>Stewardship Manager</t>
  </si>
  <si>
    <t>Jim Quinn</t>
  </si>
  <si>
    <t>Professor Emeritus</t>
  </si>
  <si>
    <t>Jo Ann Baumgartner</t>
  </si>
  <si>
    <t>Joan Cardellino</t>
  </si>
  <si>
    <t>Joanna Chang</t>
  </si>
  <si>
    <t>Land Use Manager</t>
  </si>
  <si>
    <t>Natural Resource Specialist</t>
  </si>
  <si>
    <t>Joe Maxwell</t>
  </si>
  <si>
    <t>Joel Chaban</t>
  </si>
  <si>
    <t>John Cleckler</t>
  </si>
  <si>
    <t>John Coleman</t>
  </si>
  <si>
    <t>John Cunningham</t>
  </si>
  <si>
    <t>Commander and District Engineer</t>
  </si>
  <si>
    <t>Chief of Interpretation and Resource Education</t>
  </si>
  <si>
    <t>John Donnelly</t>
  </si>
  <si>
    <t>Realty Services Coordinator</t>
  </si>
  <si>
    <t>John Gallo</t>
  </si>
  <si>
    <t>Senior Scientist</t>
  </si>
  <si>
    <t>John Hopkins</t>
  </si>
  <si>
    <t>John Howell</t>
  </si>
  <si>
    <t>Chief Executive</t>
  </si>
  <si>
    <t>John McCaull</t>
  </si>
  <si>
    <t>Land Acquisition Director</t>
  </si>
  <si>
    <t>John Melack</t>
  </si>
  <si>
    <t>Director of Acquisitions</t>
  </si>
  <si>
    <t>Jon Christensen</t>
  </si>
  <si>
    <t>Adjunct Assistant Professor</t>
  </si>
  <si>
    <t>Jon Gurish</t>
  </si>
  <si>
    <t>Staff Counsel</t>
  </si>
  <si>
    <t>Jon Hughs</t>
  </si>
  <si>
    <t>Director Western Regional Office</t>
  </si>
  <si>
    <t>Josh Lee</t>
  </si>
  <si>
    <t>Chief of Planning</t>
  </si>
  <si>
    <t>Joshua Hugg</t>
  </si>
  <si>
    <t>Governmental Affairs Specialist</t>
  </si>
  <si>
    <t>Joshua Wilson</t>
  </si>
  <si>
    <t>Joy Sterling</t>
  </si>
  <si>
    <t>Julian Wood</t>
  </si>
  <si>
    <t>San Francisco Bay Program Leader</t>
  </si>
  <si>
    <t>Julie Andersen</t>
  </si>
  <si>
    <t>Senior Resource Management Specialist</t>
  </si>
  <si>
    <t>Julie Gerson</t>
  </si>
  <si>
    <t>Land Program Manager</t>
  </si>
  <si>
    <t>Julie Morris</t>
  </si>
  <si>
    <t>Recovery Planner</t>
  </si>
  <si>
    <t>Justin Garland</t>
  </si>
  <si>
    <t>Redwoods Program Manager</t>
  </si>
  <si>
    <t>Justin Rausa</t>
  </si>
  <si>
    <t>Land Manager</t>
  </si>
  <si>
    <t>Kaila Dettman</t>
  </si>
  <si>
    <t>The Land Conservancy of San Luis Obispo County</t>
  </si>
  <si>
    <t>Kaley Grimland de Mendoza</t>
  </si>
  <si>
    <t>Senior Engineer</t>
  </si>
  <si>
    <t>Kara Heckert</t>
  </si>
  <si>
    <t>California Regional Director</t>
  </si>
  <si>
    <t>Karen Buhr</t>
  </si>
  <si>
    <t>Karen Giovannini</t>
  </si>
  <si>
    <t>Karen Holl</t>
  </si>
  <si>
    <t>Karen Sweet</t>
  </si>
  <si>
    <t>Karen Weiss</t>
  </si>
  <si>
    <t>Karla Standridge</t>
  </si>
  <si>
    <t>Karm Bains</t>
  </si>
  <si>
    <t>Karminder Aulakh Brown</t>
  </si>
  <si>
    <t>Consultant</t>
  </si>
  <si>
    <t>Karyn Gear</t>
  </si>
  <si>
    <t>North Coast Regional Manager</t>
  </si>
  <si>
    <t>Kate Kuykendall</t>
  </si>
  <si>
    <t>Public Information Officer</t>
  </si>
  <si>
    <t>Kathryn Lyddan</t>
  </si>
  <si>
    <t>Director of Conservation</t>
  </si>
  <si>
    <t>Kathryn Quanbeck</t>
  </si>
  <si>
    <t>Director of Business Development</t>
  </si>
  <si>
    <t>Kathy Webster</t>
  </si>
  <si>
    <t>Food Advocacy Manager</t>
  </si>
  <si>
    <t>Katie Barrows</t>
  </si>
  <si>
    <t>Director of Environmental Resources</t>
  </si>
  <si>
    <t>Keenan Foster</t>
  </si>
  <si>
    <t>Principal Environmental Specialist</t>
  </si>
  <si>
    <t>Keith Coolidge</t>
  </si>
  <si>
    <t>Executive Manager, External Affairs</t>
  </si>
  <si>
    <t>Keith Lichten</t>
  </si>
  <si>
    <t>Watershed Management Division Chief</t>
  </si>
  <si>
    <t>Keith Taylor</t>
  </si>
  <si>
    <t>Assistant Economic Development Specialist in Cooperative Extension</t>
  </si>
  <si>
    <t>Kenneth Holbrook</t>
  </si>
  <si>
    <t>Kenneth Kao</t>
  </si>
  <si>
    <t>Khara Strum</t>
  </si>
  <si>
    <t>Conservation Project Manager</t>
  </si>
  <si>
    <t>Kian Goh</t>
  </si>
  <si>
    <t>Assistant Professor of Urban Planning</t>
  </si>
  <si>
    <t>Kim Ruddins</t>
  </si>
  <si>
    <t>Kimberly Cox</t>
  </si>
  <si>
    <t>Korie Schaeffer</t>
  </si>
  <si>
    <t>Assistant Regional Administrator</t>
  </si>
  <si>
    <t>Krieg Brown</t>
  </si>
  <si>
    <t>Krista Bernasconi</t>
  </si>
  <si>
    <t>Kristeen Penrod</t>
  </si>
  <si>
    <t>Kristin Byrd</t>
  </si>
  <si>
    <t>Research Physical Scientist</t>
  </si>
  <si>
    <t>Kristin Guy</t>
  </si>
  <si>
    <t>Stewardship Project Manager</t>
  </si>
  <si>
    <t>Kristin Tremain</t>
  </si>
  <si>
    <t>Senior Biologist</t>
  </si>
  <si>
    <t>Laetitia Benador</t>
  </si>
  <si>
    <t>Policy Research Specialist</t>
  </si>
  <si>
    <t>Lakhvir Ghag</t>
  </si>
  <si>
    <t>Landin Noland</t>
  </si>
  <si>
    <t>Laura Cholodenko</t>
  </si>
  <si>
    <t>Laura Cohen</t>
  </si>
  <si>
    <t>Resource Specialist</t>
  </si>
  <si>
    <t>Laura Muraida</t>
  </si>
  <si>
    <t>Research &amp; Communications Director</t>
  </si>
  <si>
    <t>Laurel Williams</t>
  </si>
  <si>
    <t>Lauren Ahkiam</t>
  </si>
  <si>
    <t>Director Water Campaign</t>
  </si>
  <si>
    <t>Lauren Faccinto</t>
  </si>
  <si>
    <t>Lawrence Goldzband</t>
  </si>
  <si>
    <t>Leah Melber</t>
  </si>
  <si>
    <t>Senior Director of Education</t>
  </si>
  <si>
    <t>Lena Brook</t>
  </si>
  <si>
    <t>Director, Food Campaigns, Healthy People &amp; Thriving Communities Program</t>
  </si>
  <si>
    <t>Lena Eyen</t>
  </si>
  <si>
    <t>Legislative Specialist</t>
  </si>
  <si>
    <t>Lesley Hill</t>
  </si>
  <si>
    <t>Environmental Mitigation Program Manager</t>
  </si>
  <si>
    <t>Linus Eukel</t>
  </si>
  <si>
    <t>Advisory Council Member</t>
  </si>
  <si>
    <t>Lisa Davis</t>
  </si>
  <si>
    <t>Lisa Forma</t>
  </si>
  <si>
    <t>Lisa Levinson</t>
  </si>
  <si>
    <t>Sustainable Activism Campaign Director</t>
  </si>
  <si>
    <t>Lorena Gorbet</t>
  </si>
  <si>
    <t>Lucas Frerichs</t>
  </si>
  <si>
    <t>Director of State Policy</t>
  </si>
  <si>
    <t>Lucas Zucker</t>
  </si>
  <si>
    <t>Policy and Communications Director</t>
  </si>
  <si>
    <t>Luis Olmedo</t>
  </si>
  <si>
    <t>Lynnette Batt</t>
  </si>
  <si>
    <t>Partnership Coordinator</t>
  </si>
  <si>
    <t>Maisie Ganzler</t>
  </si>
  <si>
    <t>Chief Strategy and Brand Officer</t>
  </si>
  <si>
    <t>Makayla Counselman</t>
  </si>
  <si>
    <t>Mani Oliva</t>
  </si>
  <si>
    <t>Marc Landgraf</t>
  </si>
  <si>
    <t>External Affairs Manager</t>
  </si>
  <si>
    <t>Marcus Goncalves</t>
  </si>
  <si>
    <t>Habitat Restoration Ecologist</t>
  </si>
  <si>
    <t>Mari Galloway</t>
  </si>
  <si>
    <t>California Program Manager</t>
  </si>
  <si>
    <t>Maria de Leon</t>
  </si>
  <si>
    <t>Mariah Brumbaugh</t>
  </si>
  <si>
    <t>Environmental Manager</t>
  </si>
  <si>
    <t>Mariano Mandler</t>
  </si>
  <si>
    <t>Mark Silberstein</t>
  </si>
  <si>
    <t>Markley Bavinger</t>
  </si>
  <si>
    <t>Sierra Program Manager</t>
  </si>
  <si>
    <t>Marnie O'Brien Primmer</t>
  </si>
  <si>
    <t>Marshall Cook</t>
  </si>
  <si>
    <t>Transaction Director</t>
  </si>
  <si>
    <t>Land Acquisition Manager</t>
  </si>
  <si>
    <t>Martha Diepenbrock</t>
  </si>
  <si>
    <t>Martha Guerrero</t>
  </si>
  <si>
    <t>Martha Montoya</t>
  </si>
  <si>
    <t>Marty Borko</t>
  </si>
  <si>
    <t>Mary Adelzadeh</t>
  </si>
  <si>
    <t>Mary Fegraus</t>
  </si>
  <si>
    <t>Mary Power</t>
  </si>
  <si>
    <t>Marybeth Vergara-Garcia</t>
  </si>
  <si>
    <t>Project Analyst II</t>
  </si>
  <si>
    <t>Matt Dunnahoe</t>
  </si>
  <si>
    <t>Assistant General Manager</t>
  </si>
  <si>
    <t>Matt Gerhart</t>
  </si>
  <si>
    <t>Matt Shapero</t>
  </si>
  <si>
    <t>Livestock and Range Advisor</t>
  </si>
  <si>
    <t>Matt Spokely</t>
  </si>
  <si>
    <t>Matthew Baker</t>
  </si>
  <si>
    <t>Land Use and Conservation Policy Director</t>
  </si>
  <si>
    <t>Matthew Graul</t>
  </si>
  <si>
    <t>Chief of Stewardship</t>
  </si>
  <si>
    <t>Matthew Lange</t>
  </si>
  <si>
    <t>Maureen Forney</t>
  </si>
  <si>
    <t>Northern California Grassroots Chapter Leader</t>
  </si>
  <si>
    <t>Max Korten</t>
  </si>
  <si>
    <t>Director and General Manager</t>
  </si>
  <si>
    <t>Max Moritz</t>
  </si>
  <si>
    <t>Wildfire Specialist</t>
  </si>
  <si>
    <t>Megan Cooper</t>
  </si>
  <si>
    <t>South Coast Regional Manager</t>
  </si>
  <si>
    <t>Megan Hall</t>
  </si>
  <si>
    <t>Coastal Scientist</t>
  </si>
  <si>
    <t>Megan Jennings</t>
  </si>
  <si>
    <t>Co-Director</t>
  </si>
  <si>
    <t>Scientific Advisor</t>
  </si>
  <si>
    <t>Steering Committee Member</t>
  </si>
  <si>
    <t>Melanie Askay</t>
  </si>
  <si>
    <t>Melanie Bettenhausen</t>
  </si>
  <si>
    <t>Donor Stewardship Lead</t>
  </si>
  <si>
    <t>Melanie Brent</t>
  </si>
  <si>
    <t>Deputy District Director</t>
  </si>
  <si>
    <t>Melanie Schlotterbeck</t>
  </si>
  <si>
    <t>Green Vision Project Coordinator</t>
  </si>
  <si>
    <t>Melissa Smith</t>
  </si>
  <si>
    <t>Budgets Officer</t>
  </si>
  <si>
    <t>Melodie Grubbs</t>
  </si>
  <si>
    <t>Science, Research, Policy Specialist</t>
  </si>
  <si>
    <t>Merrill Berge</t>
  </si>
  <si>
    <t>Vice Chair Board of Directors</t>
  </si>
  <si>
    <t>Michael Delbar</t>
  </si>
  <si>
    <t>Michael Dieden</t>
  </si>
  <si>
    <t>Michael Dimock</t>
  </si>
  <si>
    <t>Michael Evenson</t>
  </si>
  <si>
    <t>Michael Gargano</t>
  </si>
  <si>
    <t>Managing Director</t>
  </si>
  <si>
    <t>Michael Montgomery</t>
  </si>
  <si>
    <t>Assistant Director of the Water Division</t>
  </si>
  <si>
    <t>Michael Saragosa</t>
  </si>
  <si>
    <t>District Ranger</t>
  </si>
  <si>
    <t>Michele Clark</t>
  </si>
  <si>
    <t>Western Regional Counsel</t>
  </si>
  <si>
    <t>Michelle Barton</t>
  </si>
  <si>
    <t>Environmental Specialist</t>
  </si>
  <si>
    <t>Michelle Nuttall</t>
  </si>
  <si>
    <t>Senior Project Manager</t>
  </si>
  <si>
    <t>Michelle Selmon</t>
  </si>
  <si>
    <t>Miguel Ordenana</t>
  </si>
  <si>
    <t>Environmental Educator/Wildlife Biologist</t>
  </si>
  <si>
    <t>Mike Antos</t>
  </si>
  <si>
    <t>Senior Integrated Water Management Specialist</t>
  </si>
  <si>
    <t>Mike Badger</t>
  </si>
  <si>
    <t>Mike Best</t>
  </si>
  <si>
    <t>Avian Protection Plan Program Manager</t>
  </si>
  <si>
    <t>Mike Gallo</t>
  </si>
  <si>
    <t>Mike Kozlowski</t>
  </si>
  <si>
    <t>Mike Rizzo</t>
  </si>
  <si>
    <t>Milton Hernandez Nimatuj</t>
  </si>
  <si>
    <t>Mita Nagarkar</t>
  </si>
  <si>
    <t>Associate Environmental Planner</t>
  </si>
  <si>
    <t>Regional Manager</t>
  </si>
  <si>
    <t>Molly Taylor</t>
  </si>
  <si>
    <t>Molly Watkins</t>
  </si>
  <si>
    <t>Monica Gan</t>
  </si>
  <si>
    <t>Monica Palmeira</t>
  </si>
  <si>
    <t>Community Engagement Liaison</t>
  </si>
  <si>
    <t>Tidal Wetland Program Director</t>
  </si>
  <si>
    <t>Mott Smith</t>
  </si>
  <si>
    <t>Moujan Mostaghimi</t>
  </si>
  <si>
    <t>Supervising Environmental Planner</t>
  </si>
  <si>
    <t>Nancy Casady</t>
  </si>
  <si>
    <t>Public Member (Consumer)</t>
  </si>
  <si>
    <t>Nancy Fluharty</t>
  </si>
  <si>
    <t>Development Program Manager</t>
  </si>
  <si>
    <t>Naomi Fraga</t>
  </si>
  <si>
    <t>Director of Conservation Programs</t>
  </si>
  <si>
    <t>Natasha Keefer</t>
  </si>
  <si>
    <t>Director of Power Planning and Procurement</t>
  </si>
  <si>
    <t>Nicole Braddock</t>
  </si>
  <si>
    <t>Leadership Council</t>
  </si>
  <si>
    <t>Nicole Johnson</t>
  </si>
  <si>
    <t>Nicole Molinari</t>
  </si>
  <si>
    <t>Southern Province Ecologist</t>
  </si>
  <si>
    <t>Land Revitalization Coordinator</t>
  </si>
  <si>
    <t>Pamela Bulahan</t>
  </si>
  <si>
    <t>Paolo Perrone</t>
  </si>
  <si>
    <t>Patricia Manley</t>
  </si>
  <si>
    <t>Supervisory Biological Scientist</t>
  </si>
  <si>
    <t>Project Scientist</t>
  </si>
  <si>
    <t>Scientist</t>
  </si>
  <si>
    <t>Patrick Kennedy</t>
  </si>
  <si>
    <t>Senior Civil Engineer</t>
  </si>
  <si>
    <t>Paul Edelman</t>
  </si>
  <si>
    <t>Institute of the Environment and Sustainability</t>
  </si>
  <si>
    <t>Affiliate</t>
  </si>
  <si>
    <t>Chief of Natural Resources and Planning</t>
  </si>
  <si>
    <t>Paul Granillo</t>
  </si>
  <si>
    <t>Paul Joiner</t>
  </si>
  <si>
    <t>Paul Work</t>
  </si>
  <si>
    <t>Program Chief for Estuarine Hydrodynamics and Sediment Transport</t>
  </si>
  <si>
    <t>Peter Colby</t>
  </si>
  <si>
    <t>California Program Director</t>
  </si>
  <si>
    <t>Peter Cowan</t>
  </si>
  <si>
    <t>Director of Conservation Science</t>
  </si>
  <si>
    <t>Conservation Analyst</t>
  </si>
  <si>
    <t>Peter Hersh</t>
  </si>
  <si>
    <t>Planning Consultant</t>
  </si>
  <si>
    <t>Peter Williams</t>
  </si>
  <si>
    <t>Steering Committee</t>
  </si>
  <si>
    <t>Pierre Neu</t>
  </si>
  <si>
    <t>Porsche Middleton</t>
  </si>
  <si>
    <t>Portia Bramble</t>
  </si>
  <si>
    <t>Rachel Norton</t>
  </si>
  <si>
    <t>Rachel Olliff Yang</t>
  </si>
  <si>
    <t>Rachel Saunders</t>
  </si>
  <si>
    <t>Rachel Zwillinger</t>
  </si>
  <si>
    <t>Water Policy Advisor</t>
  </si>
  <si>
    <t>Rachelle Arizmendi</t>
  </si>
  <si>
    <t>Agricultural Industry Representative</t>
  </si>
  <si>
    <t>Rafaela Floreani Buzbee</t>
  </si>
  <si>
    <t>Ralph Benson</t>
  </si>
  <si>
    <t>General Counsel, Executive Vice President and Chief Operating Officer</t>
  </si>
  <si>
    <t>Ramon Norman</t>
  </si>
  <si>
    <t>Randall Lewis</t>
  </si>
  <si>
    <t>Executive Vice President, Marketing</t>
  </si>
  <si>
    <t>Ray Fort</t>
  </si>
  <si>
    <t>Acting Executive Director</t>
  </si>
  <si>
    <t>Ray Hiemstra</t>
  </si>
  <si>
    <t>Associate Director of Programs</t>
  </si>
  <si>
    <t>Rebecca Carson</t>
  </si>
  <si>
    <t>Rebecca Fris</t>
  </si>
  <si>
    <t>Assistant Executive Director</t>
  </si>
  <si>
    <t>Rebecca Thistlethwaite</t>
  </si>
  <si>
    <t>Reggie Hall</t>
  </si>
  <si>
    <t>Director of Conservation Loans</t>
  </si>
  <si>
    <t>Renee Casterline</t>
  </si>
  <si>
    <t>Senior Analyst</t>
  </si>
  <si>
    <t>Regional Biologist</t>
  </si>
  <si>
    <t>Rich Desmond</t>
  </si>
  <si>
    <t>Rich Lozano</t>
  </si>
  <si>
    <t>Rick Halsey</t>
  </si>
  <si>
    <t>Rick Jennings</t>
  </si>
  <si>
    <t>Rick West</t>
  </si>
  <si>
    <t>Rob Hutsel</t>
  </si>
  <si>
    <t>President &amp; CEO</t>
  </si>
  <si>
    <t>Robert Flores</t>
  </si>
  <si>
    <t>Planner</t>
  </si>
  <si>
    <t>Robert Guerrero</t>
  </si>
  <si>
    <t>Director of Planning</t>
  </si>
  <si>
    <t>Community Projects Supervisor</t>
  </si>
  <si>
    <t>Ron Kosinski</t>
  </si>
  <si>
    <t>Russell Galipeau</t>
  </si>
  <si>
    <t>Ryan Henson</t>
  </si>
  <si>
    <t>Ryan Olah</t>
  </si>
  <si>
    <t>Coast Bay Division Chief</t>
  </si>
  <si>
    <t>Ryder Diaz</t>
  </si>
  <si>
    <t>Natural Sciences Curator</t>
  </si>
  <si>
    <t>Sabrina Drill</t>
  </si>
  <si>
    <t>Natural Resources Advisor</t>
  </si>
  <si>
    <t>Sabrina L. Drill</t>
  </si>
  <si>
    <t>Natural Resource Advisor, LA and Ventura County</t>
  </si>
  <si>
    <t>Sallie Calhoun</t>
  </si>
  <si>
    <t>Sam Hodder</t>
  </si>
  <si>
    <t>President and Chief Executive Officer</t>
  </si>
  <si>
    <t>Sam Veloz</t>
  </si>
  <si>
    <t>Climate Adaptation Group Director</t>
  </si>
  <si>
    <t>Sam Young</t>
  </si>
  <si>
    <t>Important Plant Areas Program Manager</t>
  </si>
  <si>
    <t>Samuel Diaz</t>
  </si>
  <si>
    <t>Director of Community Engagement</t>
  </si>
  <si>
    <t>Sandra Jacobson</t>
  </si>
  <si>
    <t>South Coast Region Director</t>
  </si>
  <si>
    <t>Sara Azat</t>
  </si>
  <si>
    <t>Fish Biologist</t>
  </si>
  <si>
    <t>Sara French</t>
  </si>
  <si>
    <t>Sarah Barth</t>
  </si>
  <si>
    <t>Sarah Friedman</t>
  </si>
  <si>
    <t>Senior Policy Director</t>
  </si>
  <si>
    <t>Sarah Hardgrave</t>
  </si>
  <si>
    <t>Assistant Regional Ecologist</t>
  </si>
  <si>
    <t>Sarah Vroom</t>
  </si>
  <si>
    <t>Schuyler Olsson</t>
  </si>
  <si>
    <t>Permit Analyst</t>
  </si>
  <si>
    <t>Scott McFarlin</t>
  </si>
  <si>
    <t>Scott Vail</t>
  </si>
  <si>
    <t>Board President</t>
  </si>
  <si>
    <t>Shanna Atherton</t>
  </si>
  <si>
    <t>Grant Manager, SALCP</t>
  </si>
  <si>
    <t>Shannon Lucas</t>
  </si>
  <si>
    <t>Senior Environmental Scientist Supervisor</t>
  </si>
  <si>
    <t>Shari Horne</t>
  </si>
  <si>
    <t>Shelana deSilva</t>
  </si>
  <si>
    <t>Director of Government Affairs and Public Funding</t>
  </si>
  <si>
    <t>Forest Fire Management Officer</t>
  </si>
  <si>
    <t>Shelton Douthit</t>
  </si>
  <si>
    <t>Sheri Emerson</t>
  </si>
  <si>
    <t>Sherry Pease</t>
  </si>
  <si>
    <t>Shon Harris</t>
  </si>
  <si>
    <t>Silvia Paz</t>
  </si>
  <si>
    <t>Sofia Rafikova</t>
  </si>
  <si>
    <t>Policy Associate</t>
  </si>
  <si>
    <t>Stefan Galvez-Abadia</t>
  </si>
  <si>
    <t>District Branch Chief</t>
  </si>
  <si>
    <t>Stephanie Pincetl</t>
  </si>
  <si>
    <t>Stephen Hohenrieder</t>
  </si>
  <si>
    <t>CEO and Chief Investment Officer</t>
  </si>
  <si>
    <t>Steve Goldbeck</t>
  </si>
  <si>
    <t>Steve Hobbs</t>
  </si>
  <si>
    <t>California State Director</t>
  </si>
  <si>
    <t>Steve Polski</t>
  </si>
  <si>
    <t>Steve Sadro</t>
  </si>
  <si>
    <t>Stuart Kirkham</t>
  </si>
  <si>
    <t>Stuart Weiss</t>
  </si>
  <si>
    <t>Chief Scientist</t>
  </si>
  <si>
    <t>Sue Frost</t>
  </si>
  <si>
    <t>Susan Boring</t>
  </si>
  <si>
    <t>Susan Kirks</t>
  </si>
  <si>
    <t>Susan Townsend</t>
  </si>
  <si>
    <t>Susanna Kirschner</t>
  </si>
  <si>
    <t>Tanvi Lal</t>
  </si>
  <si>
    <t>Environmental Planning Principal</t>
  </si>
  <si>
    <t>Tanya Diamond</t>
  </si>
  <si>
    <t>Taylor Jang</t>
  </si>
  <si>
    <t>Tegan Hoffmann</t>
  </si>
  <si>
    <t>Terry Watt</t>
  </si>
  <si>
    <t>Thomas Grahn</t>
  </si>
  <si>
    <t>Thomas Harris</t>
  </si>
  <si>
    <t>Land Transactions Coordinator</t>
  </si>
  <si>
    <t>Thomas Kendall</t>
  </si>
  <si>
    <t>San Francisco District Planning Branch Chief</t>
  </si>
  <si>
    <t>Thuy Hua</t>
  </si>
  <si>
    <t>Regional Planner</t>
  </si>
  <si>
    <t>Tiffany Edwards</t>
  </si>
  <si>
    <t>Easement Project Manager</t>
  </si>
  <si>
    <t>Tiffany Yap</t>
  </si>
  <si>
    <t>Senior Scientist, Wildlife Corridor Advocate</t>
  </si>
  <si>
    <t>Tim Bryant</t>
  </si>
  <si>
    <t>FRGP Statewide Coordinator</t>
  </si>
  <si>
    <t>Tom Kimball</t>
  </si>
  <si>
    <t>Research Manager</t>
  </si>
  <si>
    <t>Tom Robinson</t>
  </si>
  <si>
    <t>Tom Stallard</t>
  </si>
  <si>
    <t>Distinguished Professor</t>
  </si>
  <si>
    <t>Tony Budrovich</t>
  </si>
  <si>
    <t>President &amp; Chief Executive Officer</t>
  </si>
  <si>
    <t>Tony Nelson</t>
  </si>
  <si>
    <t>Sonoma Valley Program Manager</t>
  </si>
  <si>
    <t>Tony Tucci</t>
  </si>
  <si>
    <t>Board Chair</t>
  </si>
  <si>
    <t>Leases and Open Space Manager</t>
  </si>
  <si>
    <t>Tracy Quinn</t>
  </si>
  <si>
    <t>Director, California Urban Water Policy, Healthy People &amp; Thriving Communities Program</t>
  </si>
  <si>
    <t>Travis Longcore</t>
  </si>
  <si>
    <t>Associate Adjunct Professor</t>
  </si>
  <si>
    <t>Trevor George</t>
  </si>
  <si>
    <t>Triana Crighton</t>
  </si>
  <si>
    <t>Assistant Planner</t>
  </si>
  <si>
    <t>Tricia Campbell</t>
  </si>
  <si>
    <t>Trinity Burress</t>
  </si>
  <si>
    <t>Valerie Davis</t>
  </si>
  <si>
    <t>Valerie Eviner</t>
  </si>
  <si>
    <t>Vanja Deretic</t>
  </si>
  <si>
    <t>Director of Operations and Marketing</t>
  </si>
  <si>
    <t>Veronica Pearson</t>
  </si>
  <si>
    <t>Vince Trotter</t>
  </si>
  <si>
    <t>Manager of Conservation Programs</t>
  </si>
  <si>
    <t>Vivek Bhat</t>
  </si>
  <si>
    <t>Director of Programming and Project Controls</t>
  </si>
  <si>
    <t>Wayne Spencer</t>
  </si>
  <si>
    <t>Head of Science Leadership Team</t>
  </si>
  <si>
    <t>Wendy Eliot</t>
  </si>
  <si>
    <t>Wendy Thomas</t>
  </si>
  <si>
    <t>Will Cipes</t>
  </si>
  <si>
    <t>Director, Development</t>
  </si>
  <si>
    <t>Veterinarian</t>
  </si>
  <si>
    <t>Yvette Lopez-Ledesma</t>
  </si>
  <si>
    <t>Urban to Wild Director</t>
  </si>
  <si>
    <t>Christopher Schell</t>
  </si>
  <si>
    <t>Assistant Professor</t>
  </si>
  <si>
    <t>Sarah Skikne</t>
  </si>
  <si>
    <t>NatureNet Fellow</t>
  </si>
  <si>
    <t>Doug Johnson</t>
  </si>
  <si>
    <t>Sharon Farrell</t>
  </si>
  <si>
    <t>Executive Vice-President of Projects Stewardship &amp; Science</t>
  </si>
  <si>
    <t>Coordinating Committee Member</t>
  </si>
  <si>
    <t>Carmen Domingo</t>
  </si>
  <si>
    <t>Jason Sexton</t>
  </si>
  <si>
    <t>Associate Professor</t>
  </si>
  <si>
    <t>Jay Chamberlin</t>
  </si>
  <si>
    <t>Natural Resources Division Chief</t>
  </si>
  <si>
    <t>Kirsten Christopherson</t>
  </si>
  <si>
    <t>West Region Natural Resources Manager</t>
  </si>
  <si>
    <t>Kate Scow</t>
  </si>
  <si>
    <t>Annika Keeley</t>
  </si>
  <si>
    <t>Senior Conservation Scientist</t>
  </si>
  <si>
    <t>Nina Sokolov</t>
  </si>
  <si>
    <t>Graduate Student</t>
  </si>
  <si>
    <t>Karen Pope</t>
  </si>
  <si>
    <t>Research Aquatic Ecologist</t>
  </si>
  <si>
    <t>Jennifer Carlin</t>
  </si>
  <si>
    <t>Thane Kreiner</t>
  </si>
  <si>
    <t>ProjRole</t>
  </si>
  <si>
    <t>Lead</t>
  </si>
  <si>
    <t>Deputy Project Leader</t>
  </si>
  <si>
    <t>Year</t>
  </si>
  <si>
    <t>Counties</t>
  </si>
  <si>
    <t>Ecoregions</t>
  </si>
  <si>
    <t>2019 Klamath Project Biological Opinion</t>
  </si>
  <si>
    <t>Energy Infrastructure, Fisheries, Water Infrastructure</t>
  </si>
  <si>
    <t>https://www.fisheries.noaa.gov/resource/document/2019-klamath-project-biological-opinion</t>
  </si>
  <si>
    <t>Americans with Disabilities Act</t>
  </si>
  <si>
    <t>Physical Infrastructure, Access to Nature, Equality</t>
  </si>
  <si>
    <t>https://www.ada.gov/</t>
  </si>
  <si>
    <t>AB-707 Clear Lake</t>
  </si>
  <si>
    <t>Water Quality, Biodiversity, Fisheries, Invasive Species</t>
  </si>
  <si>
    <t>http://leginfo.legislature.ca.gov/faces/billNavClient.xhtml?bill_id=201720180AB707</t>
  </si>
  <si>
    <t>Bald and Golden Eagle Protection Act</t>
  </si>
  <si>
    <t>https://www.fws.gov/birds/policies-and-regulations/laws-legislations/bald-and-golden-eagle-protection-act.php</t>
  </si>
  <si>
    <t>golden eagle, bald eagle</t>
  </si>
  <si>
    <t>Bee Friendly Farming</t>
  </si>
  <si>
    <t>Pollination, Cropping Systems, Biodiversity</t>
  </si>
  <si>
    <t>https://www.pollinator.org/bff/bff-us</t>
  </si>
  <si>
    <t>Bringing the Birds Back: A Guide to Habitat Enhancement in Riparian and Oak Woodlands for the North Bay Region</t>
  </si>
  <si>
    <t>http://www.prbo.org/calpif/pdfs/north_bay.pdf</t>
  </si>
  <si>
    <t>Bringing the Birds Back: A Guide to Habitat Enhancment for Birds in the Sacramento Valley</t>
  </si>
  <si>
    <t>http://www.prbo.org/calpif/pdfs/SacValleyHabitatEnhancement.pdf</t>
  </si>
  <si>
    <t>SB-129</t>
  </si>
  <si>
    <t>Finance, Governance</t>
  </si>
  <si>
    <t>https://leginfo.legislature.ca.gov/faces/billNavClient.xhtml?bill_id=202120220SB129</t>
  </si>
  <si>
    <t>Cachuma Project Settlement Agreement</t>
  </si>
  <si>
    <t>Water Rights, Water Quantity, Water Use, Water</t>
  </si>
  <si>
    <t>https://www.ccrb-board.org/water-rights/cachuma-project-settlement-agreement/</t>
  </si>
  <si>
    <t>California Clean Water Clean Air Safe Neighborhood Parks and Coastal Protection Act of 2002</t>
  </si>
  <si>
    <t>Proposition 40</t>
  </si>
  <si>
    <t>https://www.waterboards.ca.gov/water_issues/programs/grants_loans/propositions/docs/prop40.pdf</t>
  </si>
  <si>
    <t>California Desert Native Plants Act</t>
  </si>
  <si>
    <t>Biodiversity, Protection of Threatened &amp; Rare Ecosystems, Species Threatened with Extinction</t>
  </si>
  <si>
    <t>San Bernardino, Riverside, Kern, Imperial, San Diego, Los Angeles, Inyo, Mono</t>
  </si>
  <si>
    <t>Sonoran Desert, Colorado Desert, Mojave Desert</t>
  </si>
  <si>
    <t>https://wildlife.ca.gov/Conservation/Plants/CA-Desert-Plant-Act</t>
  </si>
  <si>
    <t>Oceans &amp; Coasts, Landscape Protection, Climate Change, Water, Drought, Access to Nature, Protected Areas</t>
  </si>
  <si>
    <t>http://bondaccountability.resources.ca.gov/p68.aspx</t>
  </si>
  <si>
    <t>California Endangered Species Act of 1984</t>
  </si>
  <si>
    <t>California Environmental Quality Act</t>
  </si>
  <si>
    <t>CEQA</t>
  </si>
  <si>
    <t>https://opr.ca.gov/ceqa/</t>
  </si>
  <si>
    <t>Agricultural Sector, Landscape Protection</t>
  </si>
  <si>
    <t>California Fish and Game Code</t>
  </si>
  <si>
    <t>Fishing &amp; Overfishing, Fisheries, Species Threatened with Extinction, Biodiversity</t>
  </si>
  <si>
    <t>https://leginfo.legislature.ca.gov/faces/codesTOCSelected.xhtml?tocCode=FGC&amp;tocTitle=+Fish+and+Game+Code+-+FGC</t>
  </si>
  <si>
    <t>AB 32</t>
  </si>
  <si>
    <t>https://ww2.arb.ca.gov/resources/fact-sheets/ab-32-global-warming-solutions-act-2006</t>
  </si>
  <si>
    <t>California Green Business Network</t>
  </si>
  <si>
    <t>Wastes &amp; Pollution, Waste Prevention, Waste Recycling/Reusing, Water, Energy Conservation, Water Use Efficiency, Energy Efficiency, Energy, Water Use, Greenhouse Gas Emissions</t>
  </si>
  <si>
    <t>https://greenbusinessca.org/</t>
  </si>
  <si>
    <t>California Meat and Poultry Supplemental Inspection Act</t>
  </si>
  <si>
    <t>AB 888</t>
  </si>
  <si>
    <t>Livestock Management, Laws and Regulations, Animal Production</t>
  </si>
  <si>
    <t>https://leginfo.legislature.ca.gov/faces/billTextClient.xhtml?bill_id=202120220AB888</t>
  </si>
  <si>
    <t>California Native Plant Protection Act of 1977</t>
  </si>
  <si>
    <t>California Outdoor Recreation Resources Plan Act of 1967</t>
  </si>
  <si>
    <t>California Salmonid Stream Habitat Restoration Manual</t>
  </si>
  <si>
    <t>Biodiversity, Water Quality, Riparian Habitats, Fisheries</t>
  </si>
  <si>
    <t>https://wildlife.ca.gov/Grants/FRGP/Guidance</t>
  </si>
  <si>
    <t>California Wetland Protocol</t>
  </si>
  <si>
    <t>Cannella Environmental Farming Act of 1995</t>
  </si>
  <si>
    <t>https://www.cdfa.ca.gov/oefi/docs/Environmental_Farming_Act.pdf</t>
  </si>
  <si>
    <t>CVPIA</t>
  </si>
  <si>
    <t>Biodiversity, Water Infrastructure, Water Storage, Irrigation, Water Use Efficiency, Fisheries</t>
  </si>
  <si>
    <t>Certified California Sustainable Winegrowing</t>
  </si>
  <si>
    <t>CCSW</t>
  </si>
  <si>
    <t>https://www.sustainablewinegrowing.org/certified-sustainable-winegrowing.php</t>
  </si>
  <si>
    <t>Clean Air Act</t>
  </si>
  <si>
    <t>CAA</t>
  </si>
  <si>
    <t>Air Quality, Air Pollution, Air &amp; Climate</t>
  </si>
  <si>
    <t>https://www.epa.gov/laws-regulations/summary-clean-air-act</t>
  </si>
  <si>
    <t>Clean Water Act</t>
  </si>
  <si>
    <t>CWA</t>
  </si>
  <si>
    <t>https://www.epa.gov/laws-regulations/summary-clean-water-act</t>
  </si>
  <si>
    <t>SB 246</t>
  </si>
  <si>
    <t>https://leginfo.legislature.ca.gov/faces/billNavClient.xhtml?bill_id=201520160SB246</t>
  </si>
  <si>
    <t>Coho Salmon Recovery Tasks</t>
  </si>
  <si>
    <t>https://nrm.dfg.ca.gov/coho/coho_tasks.aspx</t>
  </si>
  <si>
    <t>Colorado River Compact</t>
  </si>
  <si>
    <t>Water Infrastructure, Water, Water Rights, Water Quantity</t>
  </si>
  <si>
    <t>San Bernardino, Riverside, Orange, San Diego, Los Angeles</t>
  </si>
  <si>
    <t>Southern California Mountains and Valleys, Southern California Coast, Colorado Desert, Mojave Desert, Sonoran Desert</t>
  </si>
  <si>
    <t>https://en.wikipedia.org/wiki/Colorado_River_Compact</t>
  </si>
  <si>
    <t>Conservation Ranching Initiative</t>
  </si>
  <si>
    <t>https://www.audubon.org/conservation/ranching</t>
  </si>
  <si>
    <t>Delta Reform Act</t>
  </si>
  <si>
    <t>SBX7 1</t>
  </si>
  <si>
    <t>Biodiversity, Water Infrastructure, Land Use, Water Quantity, Floods, Water Quality</t>
  </si>
  <si>
    <t>San Joaquin, Contra Costa, Solano, Sacramento, Yolo</t>
  </si>
  <si>
    <t>El Dorado County Water Agency Act</t>
  </si>
  <si>
    <t>Water Rights, Energy Infrastructure, Water Infrastructure, Floods, Energy, Water Storage, Energy Production, Water Use, Water</t>
  </si>
  <si>
    <t>https://www.edwateragency.org/about-water-agency</t>
  </si>
  <si>
    <t>ESA</t>
  </si>
  <si>
    <t>https://www.epa.gov/laws-regulations/summary-endangered-species-act</t>
  </si>
  <si>
    <t>Energy Independence and Security Act</t>
  </si>
  <si>
    <t>EISA</t>
  </si>
  <si>
    <t>Energy Policies, Renewable Energy, Energy Infrastructure, Energy Efficiency, Energy Production, Energy, Energy Conservation, Carbon Sequestration</t>
  </si>
  <si>
    <t>https://www.epa.gov/laws-regulations/summary-energy-independence-and-security-act</t>
  </si>
  <si>
    <t>Energy Policy Act</t>
  </si>
  <si>
    <t>Energy Policies, Renewable Energy, Energy Infrastructure, Energy Efficiency, Energy Production, Energy, Energy Conservation, Climate Change</t>
  </si>
  <si>
    <t>https://www.epa.gov/laws-regulations/summary-energy-policy-act</t>
  </si>
  <si>
    <t>Executive Order N-79-20</t>
  </si>
  <si>
    <t>Transport Infrastructure, Air &amp; Climate, Climate Change</t>
  </si>
  <si>
    <t>https://www.gov.ca.gov/2020/09/23/governor-newsom-announces-california-will-phase-out-gasoline-powered-cars-drastically-reduce-demand-for-fossil-fuel-in-californias-fight-against-climate-change/?utm_medium=email&amp;utm_source=govdelivery</t>
  </si>
  <si>
    <t>Climate Change, Biodiversity, Governance</t>
  </si>
  <si>
    <t>https://www.gov.ca.gov/wp-content/uploads/2020/10/10.07.2020-EO-N-82-20-.pdf</t>
  </si>
  <si>
    <t>https://www.usda.gov/farmbill</t>
  </si>
  <si>
    <t>Laws and Regulations, Land Use, Land &amp; Soil</t>
  </si>
  <si>
    <t>https://www.blm.gov/sites/blm.gov/files/AboutUs_LawsandRegs_FLPMA.pdf</t>
  </si>
  <si>
    <t>Fish and Wildlife Coordination Act</t>
  </si>
  <si>
    <t>Fish Friendly Farming</t>
  </si>
  <si>
    <t>Sonoma, Mendocino, Napa, Solano, Humboldt, Amador, Placer, El Dorado, Santa Clara</t>
  </si>
  <si>
    <t>https://www.fishfriendlyfarming.org/</t>
  </si>
  <si>
    <t>Flood Control Act</t>
  </si>
  <si>
    <t>1917, 1944</t>
  </si>
  <si>
    <t>https://www.fws.gov/laws/lawsdigest/flood.html</t>
  </si>
  <si>
    <t>Food Safety Modernization Act</t>
  </si>
  <si>
    <t>FSMA</t>
  </si>
  <si>
    <t>Food Safety, Food Policies</t>
  </si>
  <si>
    <t>https://www.fda.gov/food/guidance-regulation-food-and-dietary-supplements/food-safety-modernization-act-fsma</t>
  </si>
  <si>
    <t>Fox Canyon Groundwater Management Agency Act</t>
  </si>
  <si>
    <t>AB 2995</t>
  </si>
  <si>
    <t>http://www.fcgma.org/public-documents/ordinances-legislation</t>
  </si>
  <si>
    <t>Guide to Wildlife Friendly Fences</t>
  </si>
  <si>
    <t>Guidelines for Salmonid Passage at Stream Crossings</t>
  </si>
  <si>
    <t>Biodiversity, Fisheries, Water, Physical Infrastructure</t>
  </si>
  <si>
    <t>Improving Habitat Quality in Western Big-Game Winter Range and Migration Corridors</t>
  </si>
  <si>
    <t>Secretarial Order 3362</t>
  </si>
  <si>
    <t>https://www.doi.gov/sites/doi.gov/files/uploads/so_3362_migration.pdf</t>
  </si>
  <si>
    <t>antelope, elk, mule deer</t>
  </si>
  <si>
    <t>Infrastructure Investment and Jobs Act</t>
  </si>
  <si>
    <t>H.R. 3684</t>
  </si>
  <si>
    <t>Transport Infrastructure, Access to Clean Water, Water Infrastructure, Climate Change, Access to Technology, Greenhouse Gas Emissions, Energy Infrastructure, Wastes &amp; Pollution</t>
  </si>
  <si>
    <t>https://www.congress.gov/bill/117th-congress/house-bill/3684/text</t>
  </si>
  <si>
    <t>SB 1672</t>
  </si>
  <si>
    <t>Water Quality, Water, Water Use, Water Availability, Water Infrastructure, Floods</t>
  </si>
  <si>
    <t>http://www.leginfo.ca.gov/pub/01-02/bill/sen/sb_1651-1700/sb_1672_bill_20020921_chaptered.html</t>
  </si>
  <si>
    <t>Interim Endangered and Threatened Species Recovery Planning Guidance Version 1.3</t>
  </si>
  <si>
    <t>Inyo/LA Long Term Water Agreement</t>
  </si>
  <si>
    <t>Water Quantity, Water, Water Infrastructure, Water Rights</t>
  </si>
  <si>
    <t>Los Angeles, Inyo</t>
  </si>
  <si>
    <t>Southern California Coast, Mono, Mojave Desert</t>
  </si>
  <si>
    <t>https://www.inyowater.org/documents/governing-documents/water-agreement/</t>
  </si>
  <si>
    <t>Klamath Hydroelectric Settlement Agreement</t>
  </si>
  <si>
    <t>KHSA</t>
  </si>
  <si>
    <t>Biodiversity, Water Storage, Water, Fisheries, Water Infrastructure</t>
  </si>
  <si>
    <t>Northern California Coast, Klamath Mountains, Southern Cascades</t>
  </si>
  <si>
    <t>https://www.doi.gov/sites/doi.gov/files/uploads/FINAL%20KHSA%20PDF.pdf</t>
  </si>
  <si>
    <t>salmonids, fish</t>
  </si>
  <si>
    <t>Lacey Act</t>
  </si>
  <si>
    <t>Laird-Leslie Sierra Nevada Conservancy Act</t>
  </si>
  <si>
    <t>AB-2600 Sierra Nevada Conservancy</t>
  </si>
  <si>
    <t>Rural Population, Biodiversity, Disasters, Access to Nature, Air Quality, Water Quality, Tourism</t>
  </si>
  <si>
    <t>https://leginfo.legislature.ca.gov/faces/billTextClient.xhtml?bill_id=200320040AB2600</t>
  </si>
  <si>
    <t>Lower Yuba River Accord</t>
  </si>
  <si>
    <t>Water, Water Use, Water Quantity, Irrigation, Biodiversity, Fisheries, Groundwater Recharge and Overdraft</t>
  </si>
  <si>
    <t>https://www.yubawater.org/157/Lower-Yuba-River-Accord</t>
  </si>
  <si>
    <t>Magnuson Fishery and Conservation and Management Act</t>
  </si>
  <si>
    <t>Marine Life Management Act</t>
  </si>
  <si>
    <t>Marine Life Protection Act</t>
  </si>
  <si>
    <t>Marine Mammal Protection Act</t>
  </si>
  <si>
    <t>Migratory Bird Treaty Act of 1918</t>
  </si>
  <si>
    <t>National Conservation Practice Standards</t>
  </si>
  <si>
    <t>https://www.nrcs.usda.gov/wps/portal/nrcs/detail/national/technical/cp/ncps/?cid=nrcsdev11_001020</t>
  </si>
  <si>
    <t>National Environmental Policy Act</t>
  </si>
  <si>
    <t>NEPA</t>
  </si>
  <si>
    <t>https://www.epa.gov/laws-regulations/summary-national-environmental-policy-act</t>
  </si>
  <si>
    <t>Natural Community Conservation Planning Act</t>
  </si>
  <si>
    <t>Navigable Waters Protection Rule</t>
  </si>
  <si>
    <t>NWPR</t>
  </si>
  <si>
    <t>https://www.epa.gov/wotus</t>
  </si>
  <si>
    <t>SEW, FEW, VRI, LAC, RIV</t>
  </si>
  <si>
    <t>NMBCA</t>
  </si>
  <si>
    <t>NAWCA</t>
  </si>
  <si>
    <t>Nutria Eradication and Control Act</t>
  </si>
  <si>
    <t>Ojai Basin Groundwater Management Agency Act</t>
  </si>
  <si>
    <t>SB 534</t>
  </si>
  <si>
    <t>http://obgma.com/about-us/</t>
  </si>
  <si>
    <t>Placer County Water Agency Act</t>
  </si>
  <si>
    <t>https://www.pcwa.net/about-pcwa/transparency</t>
  </si>
  <si>
    <t>Putah Creek Accord</t>
  </si>
  <si>
    <t>Fisheries, Irrigation, Water Quantity, Water Use, Biodiversity, Water, Invasive Species, Drought, Water Rights</t>
  </si>
  <si>
    <t>https://www.putahcreekcouncil.org/putah-creek-accord</t>
  </si>
  <si>
    <t>Quantification Settlement Agreement</t>
  </si>
  <si>
    <t>QSA</t>
  </si>
  <si>
    <t>Water Infrastructure, Water Rights, Irrigation, Water</t>
  </si>
  <si>
    <t>Colorado Desert, Southern California Coast, Southern California Mountains and Valleys</t>
  </si>
  <si>
    <t>https://www.iid.com/water/library/qsa-water-transfer</t>
  </si>
  <si>
    <t>Reclamation Project Act</t>
  </si>
  <si>
    <t>https://www.usbr.gov/power/legislation/recproja.pdf</t>
  </si>
  <si>
    <t>SB 1072</t>
  </si>
  <si>
    <t>Poverty, Climate Change Adaptation, Climate Change</t>
  </si>
  <si>
    <t>https://leginfo.legislature.ca.gov/faces/billTextClient.xhtml?bill_id=201720180SB1072</t>
  </si>
  <si>
    <t>Regional Water Management Planning Act</t>
  </si>
  <si>
    <t>Water Storage, Water Infrastructure, Water, Water Use, Water Rights</t>
  </si>
  <si>
    <t>Sacramento Valley Water Management Agreement</t>
  </si>
  <si>
    <t>Water Infrastructure, Water Rights, Irrigation, Water, Water Quantity</t>
  </si>
  <si>
    <t>Yolo, Shasta, Yuba, Tehama, Sutter, Butte, Glenn, Colusa</t>
  </si>
  <si>
    <t>Northern California Interior Coast Ranges, Great Valley, Sierra Nevada, Sierra Nevada Foothills</t>
  </si>
  <si>
    <t>https://norcalwater.org/efficient-water-management/efficient-water-management-regional-sustainability/regional-planning/sacramento-valley-water-management-agreement/</t>
  </si>
  <si>
    <t>Safe Drinking Water Water Quality and Supply Flood Control River and Coastal Protection Bond Act of 2006</t>
  </si>
  <si>
    <t>Proposition 84</t>
  </si>
  <si>
    <t>Salmon Steelhead Trout and Anadromous Fisheries Program Act</t>
  </si>
  <si>
    <t>Biodiversity, Fisheries, Water Infrastructure</t>
  </si>
  <si>
    <t>steelhead, Chinook salmon, coho salmon</t>
  </si>
  <si>
    <t>San Gabriel Basin Water Quality Authority Act</t>
  </si>
  <si>
    <t>SB 1679</t>
  </si>
  <si>
    <t>SB 1390</t>
  </si>
  <si>
    <t>http://leginfo.legislature.ca.gov/faces/billNavClient.xhtml?bill_id=201320140SB1390</t>
  </si>
  <si>
    <t>Santa Clarita Valley Water Agency Law</t>
  </si>
  <si>
    <t>SB-634</t>
  </si>
  <si>
    <t>Water Infrastructure, Water, Groundwater Recharge and Overdraft, Water Storage</t>
  </si>
  <si>
    <t>https://leginfo.legislature.ca.gov/faces/billTextClient.xhtml?bill_id=201720180SB634</t>
  </si>
  <si>
    <t>Save Open Space &amp; Agricultural Resources</t>
  </si>
  <si>
    <t>SOAR</t>
  </si>
  <si>
    <t>Landscape Protection, Urbanization, Land Use</t>
  </si>
  <si>
    <t>https://www.soarvc.org/</t>
  </si>
  <si>
    <t>SCC Project Selection Criteria</t>
  </si>
  <si>
    <t>https://scc.ca.gov/grants/project-selection-criteria/</t>
  </si>
  <si>
    <t>Sonoma County Sustainable</t>
  </si>
  <si>
    <t>https://sonomawinegrape.org/scw/sustainability/</t>
  </si>
  <si>
    <t>Steelhead Trout Management Tasks</t>
  </si>
  <si>
    <t>Suisun Marsh Preservation Act of 1977</t>
  </si>
  <si>
    <t>Biodiversity, Wetlands, Water Quality</t>
  </si>
  <si>
    <t>http://cclme.org/viewcontents/?f=2-CAPRC_29000-29612.txt</t>
  </si>
  <si>
    <t>peregrine falcon, white-tailed kite, golden eagle, California clapper rail, black rail, salt-marsh harvest mouse, Suisun shrew, waterfowl</t>
  </si>
  <si>
    <t>Sustainable Groundwater Management Act</t>
  </si>
  <si>
    <t>Groundwater Recharge and Overdraft</t>
  </si>
  <si>
    <t>Tackling the Climate Crisis at Home and Abroad</t>
  </si>
  <si>
    <t>Executive Order 14008</t>
  </si>
  <si>
    <t>https://www.federalregister.gov/documents/2021/02/01/2021-02177/tackling-the-climate-crisis-at-home-and-abroad</t>
  </si>
  <si>
    <t>AB 2722</t>
  </si>
  <si>
    <t>https://leginfo.legislature.ca.gov/faces/billNavClient.xhtml?bill_id=201520160AB2722</t>
  </si>
  <si>
    <t>Truckee River Operating Agreement</t>
  </si>
  <si>
    <t>TROA</t>
  </si>
  <si>
    <t>Water, Water Infrastructure, Water Rights, Water Use, Fisheries, Water Quantity</t>
  </si>
  <si>
    <t>Alpine, El Dorado, Placer, Nevada</t>
  </si>
  <si>
    <t>https://www.troa.net/</t>
  </si>
  <si>
    <t>Proposition 1, Prop 1</t>
  </si>
  <si>
    <t>Floods, Water Storage, Water Quality, Drought, Biodiversity, Water Quantity, Water Infrastructure, Climate Change, Species Threatened with Extinction</t>
  </si>
  <si>
    <t>http://bondaccountability.resources.ca.gov/p1.aspx</t>
  </si>
  <si>
    <t>Water Security Clean Drinking Water Coastal and Beach Protection Fund of 2002</t>
  </si>
  <si>
    <t>Proposition 50</t>
  </si>
  <si>
    <t>Watershed Protection and Flood Prevention Act</t>
  </si>
  <si>
    <t>Wild and Scenic Rivers Act</t>
  </si>
  <si>
    <t>Wildlife Conservation Law of 1947</t>
  </si>
  <si>
    <t>Wildlife Crossing Structure Handbook</t>
  </si>
  <si>
    <t>Land Fragmentation, Biodiversity, Transport Infrastructure</t>
  </si>
  <si>
    <t>Transportation Development Act</t>
  </si>
  <si>
    <t>Mills-Alquist-Deddah Act, SB 325, TDA</t>
  </si>
  <si>
    <t>https://dot.ca.gov/programs/rail-and-mass-transportation/transportation-development-act</t>
  </si>
  <si>
    <t>Role</t>
  </si>
  <si>
    <t>Role (Type)</t>
  </si>
  <si>
    <t>Technical Advisory Committee</t>
  </si>
  <si>
    <t>Organization (Created By)</t>
  </si>
  <si>
    <t>California Terrestrial Connectivity Map</t>
  </si>
  <si>
    <t>California Natural Diversity Database</t>
  </si>
  <si>
    <t>https://www.wildlife.ca.gov/Data/CNDDB</t>
  </si>
  <si>
    <t>Wildlife Movement Barrier Priorities</t>
  </si>
  <si>
    <t>Biodiversity, Land Fragmentation, Transport Infrastructure</t>
  </si>
  <si>
    <t>Big-Game SO3362 Focus Areas</t>
  </si>
  <si>
    <t>Land Use Change Probability - 2100</t>
  </si>
  <si>
    <t>Landscape Changes, Urbanization, Land Use</t>
  </si>
  <si>
    <t>Cropland Data Layer</t>
  </si>
  <si>
    <t>https://www.nass.usda.gov/Research_and_Science/Cropland/SARS1a.php</t>
  </si>
  <si>
    <t>gridMET</t>
  </si>
  <si>
    <t>http://www.climatologylab.org/gridmet.html</t>
  </si>
  <si>
    <t>Tool</t>
  </si>
  <si>
    <t>ToolDetails</t>
  </si>
  <si>
    <t>Atlas of Biological Work</t>
  </si>
  <si>
    <t>Ecosystem Services, Grazing, Climate Change, Livestock Management, Carbon Sequestration</t>
  </si>
  <si>
    <t>https://atlasbiowork.com/</t>
  </si>
  <si>
    <t>CalEnviroScreen 4.0</t>
  </si>
  <si>
    <t>https://oehha.ca.gov/calenviroscreen/report/draft-calenviroscreen-40</t>
  </si>
  <si>
    <t>California Carbon Dashboard</t>
  </si>
  <si>
    <t>Carbon Sequestration, Air &amp; Climate, Climate Change</t>
  </si>
  <si>
    <t>https://calcarbondash.org/</t>
  </si>
  <si>
    <t>Chinnok Salmon Habitat Quantification Tool</t>
  </si>
  <si>
    <t>Species Threatened with Extinction, Water, Fisheries, Biodiversity</t>
  </si>
  <si>
    <t>https://www.sfei.org/documents/salmon-habitat-quantification-tool-documentation</t>
  </si>
  <si>
    <t>Coller FAIRR Protein Producer Index</t>
  </si>
  <si>
    <t>https://www.fairr.org/index/?utm_campaign=fairr-index-launch&amp;utm_medium=email&amp;utm_source=newsletter</t>
  </si>
  <si>
    <t>Crop Condition and Soil Moisture Analytics</t>
  </si>
  <si>
    <t>Crop-CASMA</t>
  </si>
  <si>
    <t>Soils--Quality, Water</t>
  </si>
  <si>
    <t>https://cloud.csiss.gmu.edu/Crop-CASMA/</t>
  </si>
  <si>
    <t>Crucial Habitat Assessment Tool</t>
  </si>
  <si>
    <t>https://www.wafwachat.org/</t>
  </si>
  <si>
    <t>FISHPass</t>
  </si>
  <si>
    <t>Water Infrastructure, Fisheries, Water, Biodiversity, Land Fragmentation</t>
  </si>
  <si>
    <t>https://fishpass.psmfc.org/</t>
  </si>
  <si>
    <t>Food Availability, Food Security - Household, Food Security</t>
  </si>
  <si>
    <t>Global Safety Net</t>
  </si>
  <si>
    <t>Landscape Protection, Biodiversity, Climate Change</t>
  </si>
  <si>
    <t>https://www.globalsafetynet.app/</t>
  </si>
  <si>
    <t>Habitat Quantification Tool</t>
  </si>
  <si>
    <t>http://cvhe.org/tools</t>
  </si>
  <si>
    <t>InVEST</t>
  </si>
  <si>
    <t>https://naturalcapitalproject.stanford.edu/software/invest</t>
  </si>
  <si>
    <t>Land Portal</t>
  </si>
  <si>
    <t>https://www.californiafarmlink.org/find-land/</t>
  </si>
  <si>
    <t>Least Conflict Solar Analysis</t>
  </si>
  <si>
    <t>https://sjvp.databasin.org/pages/least-conflict</t>
  </si>
  <si>
    <t>Biodiversity, Transport Infrastructure, Urbanization, Landscape Protection</t>
  </si>
  <si>
    <t>https://www.bayareagreenprint.org/mitigation/</t>
  </si>
  <si>
    <t>Rangeland Analysis Platform</t>
  </si>
  <si>
    <t>U.S. Bureau of Land Management, Natural Resources Conservation Service</t>
  </si>
  <si>
    <t>Livestock Management, Grasslands, Grazing</t>
  </si>
  <si>
    <t>https://rangelands.app/</t>
  </si>
  <si>
    <t>SACOG Open Data Portal</t>
  </si>
  <si>
    <t>https://data.sacog.org/</t>
  </si>
  <si>
    <t>San Joaquin Land and Water Strategy</t>
  </si>
  <si>
    <t>Conservation Biology Institute, American Farmland Trust</t>
  </si>
  <si>
    <t>Land &amp; Soil, Water Use, Water Availability, Food Production, Urbanization, Soils--Quality, Climate Change</t>
  </si>
  <si>
    <t>https://sjvp.databasin.org/articles/50e144bc34aa40bc959989effd80f1a8</t>
  </si>
  <si>
    <t>San Joaquin Valley Project Prioritization Tool</t>
  </si>
  <si>
    <t>Water Use, Water, Land &amp; Soil, Land Use, Food Production</t>
  </si>
  <si>
    <t>https://sjvp.databasin.org/galleries/4b7684cdfc714babb1c883432022297a</t>
  </si>
  <si>
    <t>Sierra Cascade Strategic Conservation Mapping Tool</t>
  </si>
  <si>
    <t>https://sierracascadeconservation.org/scapmap/</t>
  </si>
  <si>
    <t>Wildlife Connectivity Analysis Tool</t>
  </si>
  <si>
    <t>WildCAT</t>
  </si>
  <si>
    <t>Makurhini</t>
  </si>
  <si>
    <t>https://connectscape.github.io/Makurhini/</t>
  </si>
  <si>
    <t>Marxan Connect</t>
  </si>
  <si>
    <t>https://marxanconnect.ca/</t>
  </si>
  <si>
    <t>Our Coast Our Future</t>
  </si>
  <si>
    <t>Sea Level Rise</t>
  </si>
  <si>
    <t>https://ourcoastourfuture.org/</t>
  </si>
  <si>
    <t>California Energy Infrastructure Planning Analyst</t>
  </si>
  <si>
    <t>EIPA</t>
  </si>
  <si>
    <t>Energy Infrastructure</t>
  </si>
  <si>
    <t>http://ceipa.databasin.org/?utm_source=CBI+Master+List&amp;utm_campaign=f8c037b355-EMAIL_CAMPAIGN_2021_08_24_08_50&amp;utm_medium=email&amp;utm_term=0_1548d4a8b9-f8c037b355-327516537</t>
  </si>
  <si>
    <t>SGMA Portal</t>
  </si>
  <si>
    <t>https://sgma.water.ca.gov/portal/</t>
  </si>
  <si>
    <t>California Data Exchange Center</t>
  </si>
  <si>
    <t>CDEC</t>
  </si>
  <si>
    <t>Floods, Climate Change, Water</t>
  </si>
  <si>
    <t>http://cdec.water.ca.gov/index.html</t>
  </si>
  <si>
    <t>Wildfire Fuel Mapper</t>
  </si>
  <si>
    <t>Forest Management Practices, Wildfire, Forests</t>
  </si>
  <si>
    <t>https://www.wildfirefuelmapper.org/</t>
  </si>
  <si>
    <t>OpenET</t>
  </si>
  <si>
    <t>Water Use Efficiency, Water Use, Water, Irrigation</t>
  </si>
  <si>
    <t>https://www.nasa.gov/image-feature/openet-a-satellite-based-water-data-resource</t>
  </si>
  <si>
    <t>Nitrogen Fertilizer Management Tool for California Wheat</t>
  </si>
  <si>
    <t>Inputs, Inorganic Fertilizers, Organic Fertilizers</t>
  </si>
  <si>
    <t>https://smallgrain-n-management.plantsciences.ucdavis.edu/?page=landing_page</t>
  </si>
  <si>
    <t>API link (how to access data)</t>
  </si>
  <si>
    <t>https://www.calfish.org/Resources/Standards.aspx</t>
  </si>
  <si>
    <t>https://ceqanet.opr.ca.gov/</t>
  </si>
  <si>
    <t>Much PPOD data here, note "Project Issues"</t>
  </si>
  <si>
    <t>https://www.rcdprojects.org/</t>
  </si>
  <si>
    <t>https://www.transformca.org/landing-page/climate-benefits-california-status-program-data-reporting</t>
  </si>
  <si>
    <t>https://scc.ca.gov/grants/proposition-1-grants/</t>
  </si>
  <si>
    <t>https://www.sustainablewinegrowing.org/amass/library/7/docs/1-CERTIFIED%20SUSTAINABLE%20Annual%20Report%20-%202019%20-%20Appendix.pdf</t>
  </si>
  <si>
    <t>EcoAtlas</t>
  </si>
  <si>
    <t>https://www.ecoatlas.org/</t>
  </si>
  <si>
    <t>Great project information</t>
  </si>
  <si>
    <t>https://data.usgs.gov/modelcatalog/</t>
  </si>
  <si>
    <t>sciencebase.gov/catalog</t>
  </si>
  <si>
    <t>Ag Economy Barometer</t>
  </si>
  <si>
    <t>https://ag.purdue.edu/commercialag/ageconomybarometer/</t>
  </si>
  <si>
    <t>Conservation Partnership Center</t>
  </si>
  <si>
    <t>https://www.conservationgateway.org/ConservationPlanning/partnering/cpc/Pages/default.aspx</t>
  </si>
  <si>
    <t>Partnership Toolbox</t>
  </si>
  <si>
    <t>https://www.conservationgateway.org/Documents/wwf_uk_partnershiptoolbox.pdf</t>
  </si>
  <si>
    <t>http://bondaccountability.resources.ca.gov/</t>
  </si>
  <si>
    <t>Sacramento Business Journal</t>
  </si>
  <si>
    <t>https://www.bizjournals.com/sacramento/</t>
  </si>
  <si>
    <t>Controlled vocabulary article tags</t>
  </si>
  <si>
    <t>NAL Agricultural Thesaurus and Glossary</t>
  </si>
  <si>
    <t>https://agclass.nal.usda.gov/</t>
  </si>
  <si>
    <t>Best Practices Resource Database</t>
  </si>
  <si>
    <t>https://www.lambresourcecenter.com/resources-blog/resource-database?ss_source=sscampaigns&amp;ss_campaign_id=61ccb81745c9422931f1fe00&amp;ss_email_id=61cdc405e11c6e017160e5a6&amp;ss_campaign_name=American+Lamb+Board+News+&amp;ss_campaign_sent_date=2021-12-30T14:37:40Z</t>
  </si>
  <si>
    <t>lamb</t>
  </si>
  <si>
    <t>https://ucanr.edu/sites/anrstaff/Divisionwide_Programs/Workgroups/Workgroup_Directory/?thiswg=2</t>
  </si>
  <si>
    <t>ID</t>
  </si>
  <si>
    <t>Title</t>
  </si>
  <si>
    <t>Description</t>
  </si>
  <si>
    <t>IS0001</t>
  </si>
  <si>
    <t>Refers to the role of agriculture in regional and national economies.</t>
  </si>
  <si>
    <t>IS0002</t>
  </si>
  <si>
    <t>GHG emissions, ozone layer depletion, air quality, climate change influenced and extreme weather events, shifts in growing zones for key crops due to climate change.</t>
  </si>
  <si>
    <t>IS0003</t>
  </si>
  <si>
    <t>Number of total species, number of endemic species, species loss or introduction, species threatened with extinction or endangerment, trade in wildlife and captive-bred animal species, trophic integrity of ecosystems, extent of specific habitats (or extent of habitat fragmentation), biodiversity as a source of genetic pool for food/medicine.</t>
  </si>
  <si>
    <t>IS0004</t>
  </si>
  <si>
    <t>Common Pool Resources</t>
  </si>
  <si>
    <t>Resources that are not the private property of any individual or group, but rather are used by many people for their benefit.</t>
  </si>
  <si>
    <t>IS0005</t>
  </si>
  <si>
    <t>Deforestation</t>
  </si>
  <si>
    <t>Removal of forest cover, and conversion to other uses including farming or grazing. Laws and regulations related to preventing deforestation and their enforcement.</t>
  </si>
  <si>
    <t>IS0006</t>
  </si>
  <si>
    <t>Occurrence, frequency, and severity of natural disasters and human influenced disasters such as civil conflict and war, economic crises, and epidemics, in a given area. The number of people affected or projected to be affected, the risk of particular crop or growing region to disasters, and mechanisms for disaster resilience including governmental support and insurance are themes of this issue.</t>
  </si>
  <si>
    <t>IS0007</t>
  </si>
  <si>
    <t>Diseases</t>
  </si>
  <si>
    <t>Rates of incidence and information about transmission risks of diseases in a given area, or among a certain population. This issue relates to human diseases; diseases that affect plants or other animals are captured in food production and productivity or other issues.</t>
  </si>
  <si>
    <t>IS0008</t>
  </si>
  <si>
    <t>The benefits people obtain from ecosystems. These include provisioning services such as food and water; regulating services such as flood and disease control; cultural services such as spiritual, recreational, and cultural benefits; and supporting services such as nutrient cycling that maintain the conditions for life on earth.</t>
  </si>
  <si>
    <t>IS0009</t>
  </si>
  <si>
    <t>Educational Resources</t>
  </si>
  <si>
    <t>Educational opportunities and achievement, with attention to gender-based access dimensions. Includes formal education, informal or traditional knowledge transfer, extension services, and vocational training, especially related to improved agricultural practices. Also includes access to legal, public, and reproductive health education services.</t>
  </si>
  <si>
    <t>IS0010</t>
  </si>
  <si>
    <t>Proportion and type of renewable or fossil fuel used for energy production, emissions and other impacts associated with energy production, prices of energy by type and as a proportion of household income; access to energy - including liquid fuel, gas, and electricity; energy production and distribution infrastructures; energy regulations, policies, and their enforcement.</t>
  </si>
  <si>
    <t>IS0011</t>
  </si>
  <si>
    <t>Access to financial capital including loans, equity investments, and grants; reliable secured savings systems; crop or production insurance against risk, associated costs, and interest rates.</t>
  </si>
  <si>
    <t>IS0012</t>
  </si>
  <si>
    <t>Food produced for direct human consumption; the ratio of cash crops to staple crops or biofuels to food crops Includes food availability and access to a nutritious and culturally acceptable range of food products. Also relates to stability or stochasticity in food access, food prices, and the policies, initiatives, and regulations to support agroecological systems.</t>
  </si>
  <si>
    <t>IS0013</t>
  </si>
  <si>
    <t>Geographical Distribution</t>
  </si>
  <si>
    <t>Describes the proportions of total population (often at a national or broader level) that live in rural, suburban, and urban areas; densities of populations across different agro-ecological zones; and seasonal or other forms of migration (may include different/additional geographical classifications).</t>
  </si>
  <si>
    <t>IS0014</t>
  </si>
  <si>
    <t>Organizational management, decision-making structure for rules, laws, regulations, and policies across scales and levels. Emphases include diversity and representation of stakeholders involved in decision making and governance; transparency and accessibility of mechanisms for dispute resolution; and enforcement policies and procedures.</t>
  </si>
  <si>
    <t>IS0015</t>
  </si>
  <si>
    <t>Human Mortality</t>
  </si>
  <si>
    <t>Average lifespan, rates of infant mortality, child mortality, maternal mortality in a given population.</t>
  </si>
  <si>
    <t>IS0016</t>
  </si>
  <si>
    <t>Human Rights</t>
  </si>
  <si>
    <t>Respect for human rights to life, liberty, non-discrimination, privacy, freedom of movement, marriage, property ownership, thought, religion, fair remuneration, safe and dignified working conditions, association, education, food, and all other rights applicable at national, regional, local, and global levels.</t>
  </si>
  <si>
    <t>IS0017</t>
  </si>
  <si>
    <t>Income</t>
  </si>
  <si>
    <t>Adequacy, stability, and dependability of financial flows from labor, investment, rents, and goods sold - particularly among primary producers of agricultural raw materials.</t>
  </si>
  <si>
    <t>IS0018</t>
  </si>
  <si>
    <t>Inputs</t>
  </si>
  <si>
    <t>Availability, accessibility, adequacy, and/or responsible use of chemical and organic fertilizer, insecticides, fungicides, and improved seed varieties.</t>
  </si>
  <si>
    <t>IS0019</t>
  </si>
  <si>
    <t>Institutions</t>
  </si>
  <si>
    <t>"Institutions are the humanly devised constraints that structure political, economic and social interaction. They consist of both informal constraints (sanctions, taboos, customs, traditions, and codes of conduct), and formal rules (constitutions, laws, property rights). Throughout history, institutions have been devised by human beings to create order and reduce uncertainty in exchange" (D.C. North, 1991. J. Economic Perspectives 5:97-112). We focus on the institutions at many levels that affect the food and agriculture supply chain.</t>
  </si>
  <si>
    <t>IS0020</t>
  </si>
  <si>
    <t>Includes employment and labor conditions in the agricultural production sector, as well as dynamics that affect labor relations such as landholding size, crop production type, and wealth status. Also includes issues of access to labor, i.e. are there enough employable people in a given production system to maximize productivity.</t>
  </si>
  <si>
    <t>IS0021</t>
  </si>
  <si>
    <t>Characteristics of and changes in land use, land cover, soil quality. Connected themes include crop yield, production practices, characteristics of arable or pasture land, erosion, desertification, and measures of habitat fragmentation and connectivity.</t>
  </si>
  <si>
    <t>IS0022</t>
  </si>
  <si>
    <t>Literacy</t>
  </si>
  <si>
    <t>Rate of literacy in a given population, often classified by age group and gender.</t>
  </si>
  <si>
    <t>IS0023</t>
  </si>
  <si>
    <t>Markets</t>
  </si>
  <si>
    <t>Access to markets at local, regional, and global levels. Includes issues of fair pricing, price stability, knowledge transfer, and information to support negotiation and timing of transactions the number, role and communications among mid-supply chain actors. Includes policies to promote more equitable sourcing from small scale, historically underrepresented producers in global supply chains.</t>
  </si>
  <si>
    <t>IS0024</t>
  </si>
  <si>
    <t>Nutritional Status</t>
  </si>
  <si>
    <t>Malnutrition - including under-nutrition, stunting, wasting, or failure to thrive as well as over-consumption; macronutrient sufficiency, micronutrient sufficiency, incidence of nutrition related diseases.</t>
  </si>
  <si>
    <t>IS0025</t>
  </si>
  <si>
    <t>Water quality in oceans and coastal areas, ecosystem health of harbors, bays, and estuaries; human populations living in coastal areas, risk of coastal areas to sea level rise due to climate change.</t>
  </si>
  <si>
    <t>IS0026</t>
  </si>
  <si>
    <t>Participation</t>
  </si>
  <si>
    <t>Opportunities for and the extent to which producers participate in organizations and institutions in which they can share resources, knowledge, and negotiate collectively. Can include metrics related to participation in cooperatives, unions, or other civil organizations, as well as metrics related to the inclusion of women or underrepresented minority stakeholders in civil society.</t>
  </si>
  <si>
    <t>IS0027</t>
  </si>
  <si>
    <t>Existence, maintenance, quality, and accessibility of physical and manufactured capital needed to support livelihoods, economies, natural resource management, and ecosystem sustainability. Includes transportation systems; water supply, storage, and sanitation facilities; energy-related infrastructure; and communications infrastructure.</t>
  </si>
  <si>
    <t>IS0028</t>
  </si>
  <si>
    <t>Population Growth</t>
  </si>
  <si>
    <t>Growth of population in a given region, local to global. Population growth (which can also be negative) interacts with many of the other issues as a driver or outcome.</t>
  </si>
  <si>
    <t>IS0029</t>
  </si>
  <si>
    <t>Population Structure</t>
  </si>
  <si>
    <t>Composition of the population of a given region in terms of age, experience, gender, education, or other variables.</t>
  </si>
  <si>
    <t>IS0030</t>
  </si>
  <si>
    <t>A multi-dimensional condition or outcome that includes deprivation related to human capabilities including consumption and food security, health, education, rights, voice, security, dignity, self-determination, and decent work.</t>
  </si>
  <si>
    <t>IS0031</t>
  </si>
  <si>
    <t>Productivity</t>
  </si>
  <si>
    <t>The connection between inputs â€“ both bio-physical and human â€“ and outcomes in agricultural contexts: the net production of agricultural practices. Themes and connected with this issue include crop yields, net farm income, input prices, and efficiency of labor.</t>
  </si>
  <si>
    <t>IS0032</t>
  </si>
  <si>
    <t>Property Rights</t>
  </si>
  <si>
    <t>Formal and informal rights, policies, and institutions â€“ and the methods, equity, and transparency of enforcement and redress â€“ that characterizes access to and use of land and other resources.</t>
  </si>
  <si>
    <t>IS0033</t>
  </si>
  <si>
    <t>Land or resources with special status, subject to regulations that restrict human access or resource use. Themes include measures of proportion of land or marine areas in protected status (per given geography), institutional norms of respect for protected area designation, and enforcement of protected status regulations.</t>
  </si>
  <si>
    <t>IS0034</t>
  </si>
  <si>
    <t>The creation and maintenance of the infrastructure, information, capacity, equipment and supplies, and opportunities for the population of a given region to remain in good general health. Themes within this issue include: sanitation, access to reliable safe drinking water, access to healthcare including preventative services, accurate knowledge about nutrition, and food security.</t>
  </si>
  <si>
    <t>IS0036</t>
  </si>
  <si>
    <t>Reproductive Health</t>
  </si>
  <si>
    <t>Access to and decision-making authority over family planning, preand post-natal health care. Understanding of and ability to prevent sexually transmitted diseases.</t>
  </si>
  <si>
    <t>IS0037</t>
  </si>
  <si>
    <t>Safety</t>
  </si>
  <si>
    <t>The health and safety regulations that ensure safe conditions for agricultural workers. This issue also covers occurrence or risk of accidents in agricultural production systems, and the governmental or corporate responses to accidents.</t>
  </si>
  <si>
    <t>IS0038</t>
  </si>
  <si>
    <t>Social Structure</t>
  </si>
  <si>
    <t>Aspects of social organization including distribution of power, leadership, and decision-making authority. Includes households, institutions, norms, rules, laws, and policies about management and control of public funds in a given society. Indicators include those related to corruption among other themes.</t>
  </si>
  <si>
    <t>IS0039</t>
  </si>
  <si>
    <t>Sociocultural Systems</t>
  </si>
  <si>
    <t>The social and cultural aspects of a given society that shape material assets; economic, political, and social structures; values and norms; and language. Includes systems of ethics, traditional knowledge in agricultural communities, and cultural traditions.</t>
  </si>
  <si>
    <t>IS0040</t>
  </si>
  <si>
    <t>Technology</t>
  </si>
  <si>
    <t>Access to, maintenance of, and innovation in technologies including new seed, plant, or livestock varieties, new production technique innovations, information systems, and other tangible innovations.</t>
  </si>
  <si>
    <t>IS0041</t>
  </si>
  <si>
    <t>Trade Policies</t>
  </si>
  <si>
    <t>The laws, regulations, policies, and norms - locally, regionally, and especially internationally - that govern the trade of agricultural raw materials, and the inputs needed to produce them. This includes public policy as well as private or cooperative trade policies.</t>
  </si>
  <si>
    <t>IS0042</t>
  </si>
  <si>
    <t>Waste management; domestic, agricultural, and industrial effluents; treatment of hazardous wastes, proportion of waste that is recycled or returned to nutrient cycling, emissions of pollutants especially by farming practices, livestock, or other production practices.</t>
  </si>
  <si>
    <t>IS0043</t>
  </si>
  <si>
    <t>Access to and availability of appropriate quality water across time and space. Refers broadly to water quantity, water quality, annual renewable freshwater resources per capita, sector, or agro-ecological system. Includes access to drinking, cooking, and cleaning water by individuals, as well as issues of access to and use of water for farming: irrigation, ground water, animal hydration, and in primary processing. Can also include water treatment issues (e.g., desalination) and water at larger geographic scale, e.g. watershed health, riparian ecosystem health.</t>
  </si>
  <si>
    <t>IS0044</t>
  </si>
  <si>
    <t>Women &amp; Wages</t>
  </si>
  <si>
    <t>The fair and appropriate compensation of women employees, laborers, and all women working in agricultural production. Includes employment opportunities and business or farm ownership opportunities for women.</t>
  </si>
  <si>
    <t>IS0045</t>
  </si>
  <si>
    <t>Women's Participation</t>
  </si>
  <si>
    <t>Women's engagement and opportunities for engagement in political, cultural, legal, and economic decision making groups. Includes opportunities for farm and business ownership or management. Metrics include the number of women who are part of unions or cooperatives, the number of women business owners, and proportion of women on decision making boards at multiple levels of society.</t>
  </si>
  <si>
    <t>Issues (Integrated)</t>
  </si>
  <si>
    <t>CI0001</t>
  </si>
  <si>
    <t>Access to Clean Water</t>
  </si>
  <si>
    <t>Sources that, by nature of their construction or through active intervention, are protected from outside contamination, particularly faecal matter. It comprises piped water on premises such as piped household water connection located inside the userâ€™s dwelling, plot or yard. Other improved drinking water sources include public taps or standpipes, tube wells or boreholes, protected dug wells, protected springs and rainwater collection. [UNICEF]</t>
  </si>
  <si>
    <t>Water, Wastes And Pollution, Technology, Social Structure, Public Health, Physical Infrastructure, Human Rights</t>
  </si>
  <si>
    <t>CI0002</t>
  </si>
  <si>
    <t>Access to Finance</t>
  </si>
  <si>
    <t>Access to finance refers to the availability of financial services â€“ in the form of deposits, credit, payments, or insurance â€“ to individuals or enterprises. The availability of such services can be constrained for instance by physical access, affordability or eligibility. [Making Finance Work for Africa Partnership]</t>
  </si>
  <si>
    <t>Women And Wages, Social Structure, Poverty, Institutions, Income, Human Rights, Governance, Finance</t>
  </si>
  <si>
    <t>CI0003</t>
  </si>
  <si>
    <t>Access to Healthcare</t>
  </si>
  <si>
    <t>The timely use of personal health services to achieve the best health outcomes [Institute of Medicine, Committee on Monitoring Access to Personal Health Care Services. ]</t>
  </si>
  <si>
    <t>Reproductive Health, Public Health, Physical Infrastructure, Human Rights, Governance</t>
  </si>
  <si>
    <t>CI0004</t>
  </si>
  <si>
    <t>Access to Information and Communication</t>
  </si>
  <si>
    <t>Access to any communication device or application, encompassing: radio, television, cellular phones, computer and network hardware and software, satellite systems and so on, as well as the various services and applications associated with them, such as videoconferencing and distance learning. [TechTarget]</t>
  </si>
  <si>
    <t>Technology, Physical Infrastructure, Participation, Literacy</t>
  </si>
  <si>
    <t>CI0005</t>
  </si>
  <si>
    <t>Access to Sanitation</t>
  </si>
  <si>
    <t>Access to the provision of facilities and services for the safe disposal of human urine and faeces. [World Health Organization]</t>
  </si>
  <si>
    <t>Water, Wastes And Pollution, Public Health, Physical Infrastructure, Governance, Diseases</t>
  </si>
  <si>
    <t>CI0006</t>
  </si>
  <si>
    <t>Access to Technology</t>
  </si>
  <si>
    <t>Human access to internet and other technology [self-defined]</t>
  </si>
  <si>
    <t>Womens Participation, Technology, Sociocultural Systems, Social Structure, Physical Infrastructure, Participation, Literacy, Institutions, Educational Resources</t>
  </si>
  <si>
    <t>CI0007</t>
  </si>
  <si>
    <t>Accident Benefits</t>
  </si>
  <si>
    <t>Fringe benefits provided to employees for sickness, accidental injury, or accidental death. These benefits include payment of hospital and medical expenses as well as income payments. [Investopedia]</t>
  </si>
  <si>
    <t>Safety, Labor, Institutions, Human Rights, Governance</t>
  </si>
  <si>
    <t>CI0008</t>
  </si>
  <si>
    <t>Age Distribution</t>
  </si>
  <si>
    <t>The proportionate numbers of persons in successive age categories in a given population. [Encyclopedia Britannica]</t>
  </si>
  <si>
    <t>Social Structure, Population Structure, Population Growth, Geographical Distribution</t>
  </si>
  <si>
    <t>CI0009</t>
  </si>
  <si>
    <t>Agricultural Barter</t>
  </si>
  <si>
    <t>Trading an agricultural good or service directly for another good or service, without using money or credit. [self-defined]</t>
  </si>
  <si>
    <t>Sociocultural Systems, Social Structure, Markets, Institutions, Agricultural Sector</t>
  </si>
  <si>
    <t>CI0010</t>
  </si>
  <si>
    <t>Agricultural Debt</t>
  </si>
  <si>
    <t>Money owed by agricultural enterprises [self-defined]</t>
  </si>
  <si>
    <t>Women And Wages, Sociocultural Systems, Social Structure, Poverty, Institutions, Income, Finance, Agricultural Sector</t>
  </si>
  <si>
    <t>CI0011</t>
  </si>
  <si>
    <t>Agricultural Education</t>
  </si>
  <si>
    <t>The teaching of agriculture, natural resources, and land management through hands on experience and guidance to prepare students for entry level jobs or to further education to prepare them for advanced agricultural jobs. [DBPedia]</t>
  </si>
  <si>
    <t>Sociocultural Systems, Labor, Institutions, Food Production, Educational Resources</t>
  </si>
  <si>
    <t>CI0012</t>
  </si>
  <si>
    <t>Agricultural Employment</t>
  </si>
  <si>
    <t>People working for pay or in a family-owned agricultural enterprise or farm. [self-defined]</t>
  </si>
  <si>
    <t>Women And Wages, Labor, Income, Agricultural Sector</t>
  </si>
  <si>
    <t>CI0013</t>
  </si>
  <si>
    <t>Agricultural Exports</t>
  </si>
  <si>
    <t>Agricultural products sold for use outside of the country of production [self-defined]</t>
  </si>
  <si>
    <t>Trade Policies, Social Structure, Markets, Food Production, Agricultural Sector</t>
  </si>
  <si>
    <t>CI0014</t>
  </si>
  <si>
    <t>Agricultural Imports</t>
  </si>
  <si>
    <t>Agricultural products purchased from sellers outside of a given country [self-defined]</t>
  </si>
  <si>
    <t>Trade Policies, Markets, Food Production, Agricultural Sector</t>
  </si>
  <si>
    <t>CI0015</t>
  </si>
  <si>
    <t>Agricultural Intermediate Goods</t>
  </si>
  <si>
    <t>A good that is used in the production of final agricultural goods and services. [self-defined]</t>
  </si>
  <si>
    <t>Inputs, Energy, Agricultural Sector</t>
  </si>
  <si>
    <t>CI0016</t>
  </si>
  <si>
    <t>Agricultural Prices</t>
  </si>
  <si>
    <t>The amount of money paid for an agricultural good or service [self-defined]</t>
  </si>
  <si>
    <t>Trade Policies, Social Structure, Markets, Institutions, Governance, Agricultural Sector</t>
  </si>
  <si>
    <t>CI0017</t>
  </si>
  <si>
    <t>Agricultural Production Costs</t>
  </si>
  <si>
    <t>The total sum of money needed for the production of a particular quantity of agricultural output. [self-defined]</t>
  </si>
  <si>
    <t>Productivity, Labor, Inputs, Food Production, Agricultural Sector</t>
  </si>
  <si>
    <t>CI0018</t>
  </si>
  <si>
    <t>Agricultural productivity is measured as the ratio of agricultural outputs to agricultural inputs. [DBPedia]</t>
  </si>
  <si>
    <t>Technology, Productivity, Land And Soil, Labor, Inputs, Food Production, Agricultural Sector</t>
  </si>
  <si>
    <t>CI0019</t>
  </si>
  <si>
    <t>Agricultural Subsidies</t>
  </si>
  <si>
    <t>Export subsidies consist of all subsidies on goods and services that become payable to resident producers when the goods leave the economic territory or when the services are delivered to non-resident units [OECD glossary of statistical terms]</t>
  </si>
  <si>
    <t>Women And Wages, Trade Policies, Social Structure, Markets, Income, Governance, Food Production, Agricultural Sector</t>
  </si>
  <si>
    <t>CI0020</t>
  </si>
  <si>
    <t>Agricultural Tariffs and Quotas</t>
  </si>
  <si>
    <t>A tax on an imported Agricultural good or service. [self-defined]</t>
  </si>
  <si>
    <t>Trade Policies, Markets, Governance, Agricultural Sector</t>
  </si>
  <si>
    <t>CI0021</t>
  </si>
  <si>
    <t>Agricultural Taxes</t>
  </si>
  <si>
    <t>Compulsory payments to governments by agricultural businesses. [self-defined]</t>
  </si>
  <si>
    <t>Trade Policies, Social Structure, Institutions, Income, Governance, Finance, Agricultural Sector</t>
  </si>
  <si>
    <t>CI0022</t>
  </si>
  <si>
    <t>Agricultural Value Added</t>
  </si>
  <si>
    <t>The difference between the value of an agricultural output and the value of the intermediate goods used in the production of that output. [self-defined]</t>
  </si>
  <si>
    <t>Productivity, Income, Food Production, Agricultural Sector</t>
  </si>
  <si>
    <t>CI0023</t>
  </si>
  <si>
    <t>Agrobiodiversity</t>
  </si>
  <si>
    <t>Agrobiodiversity refers to all crops and animal breeds, their wild relatives, and the species that interact with and support these species, e.g.,pollinators, symbionts, pests, parasites, predators,decomposers, and competitors, together with the wholerange of environments in which agriculture is practiced,not just crop lands or fields. [Food and Agriculture Organization of the United Nations]</t>
  </si>
  <si>
    <t>Sociocultural Systems, Land And Soil, Food Production, Common Pool Resources, Biodiversity</t>
  </si>
  <si>
    <t>CI0024</t>
  </si>
  <si>
    <t>Air Pollution</t>
  </si>
  <si>
    <t>Air pollution occurs when the air contains gases, dust, fumes or odour in harmful amounts. [EPA]</t>
  </si>
  <si>
    <t>Wastes And Pollution, Technology, Safety, Public Health, Physical Infrastructure, Institutions, Inputs, Governance, Food Production, Energy, Ecosystem Services, Diseases, Air And Climate, Agricultural Sector</t>
  </si>
  <si>
    <t>CI0025</t>
  </si>
  <si>
    <t>Air Quality</t>
  </si>
  <si>
    <t>A measurement of the pollutants in the air; a description of healthiness and safety of the atmosphere [Dictionary.com]</t>
  </si>
  <si>
    <t>Wastes And Pollution, Safety, Public Health, Inputs, Food Production, Ecosystem Services, Diseases, Common Pool Resources, Air And Climate</t>
  </si>
  <si>
    <t>CI0026</t>
  </si>
  <si>
    <t>The technology applied to the keeping of animals for profit. Includes feeding, breeding, housing and marketing. Of great importance is the making of the financial arrangements necessary to the successful carrying out of each enterprise in the light of the market conditions for the sale of the end products. [TheFreeDictionary]</t>
  </si>
  <si>
    <t>Sociocultural Systems, Institutions, Food Production</t>
  </si>
  <si>
    <t>CI0027</t>
  </si>
  <si>
    <t>Aquaculture</t>
  </si>
  <si>
    <t>The cultivation of aquatic animals and plants, including freshwater and marine species, for food or other purposes. [National Agricultural Library Thesaurus]</t>
  </si>
  <si>
    <t>Productivity, Oceans And Coasts, Food Production, Common Pool Resources</t>
  </si>
  <si>
    <t>CI0028</t>
  </si>
  <si>
    <t>Banking Systems</t>
  </si>
  <si>
    <t>The structural network of institutions that offer financial services within a county. The members of the banking system and the functions they typically perform include: (1) commercial banks that take deposits and make loans, (2) investment banks which specialize in capital market issues and trading, and (3) national central banks that issue currency and set monetary policy. [Business dictionary]</t>
  </si>
  <si>
    <t>Markets, Institutions, Governance, Finance</t>
  </si>
  <si>
    <t>CI0029</t>
  </si>
  <si>
    <t>Basic Needs</t>
  </si>
  <si>
    <t>The basic needs approach is one of the major approaches to the measurement of absolute poverty in developing countries. It attempts to define the absolute minimum resources necessary for long-term physical well-being, usually in terms of consumption goods. The poverty line is then defined as the amount of income required to satisfy those needs. The 'basic needs' approach was introduced by the International Labour Organization's World Employment Conference in 1976. [DBPedia]</t>
  </si>
  <si>
    <t>Water, Poverty, Physical Infrastructure, Income, Human Rights, Food Production</t>
  </si>
  <si>
    <t>CI0030</t>
  </si>
  <si>
    <t>Birth Defects</t>
  </si>
  <si>
    <t>Structural or functional anomalies (e.g. metabolic disorders) that occur during intrauterine life and can be identified prenatally, at birth or later in life. [World Health Organization]</t>
  </si>
  <si>
    <t>Wastes And Pollution, Reproductive Health, Public Health, Nutritional Status, Diseases</t>
  </si>
  <si>
    <t>CI0031</t>
  </si>
  <si>
    <t>Buildings</t>
  </si>
  <si>
    <t>A structure (such as a house, hospital, school, etc.) with a roof and walls that is used as a place for people to live, work, do activities, store things, etc. [Merriam-Webster]</t>
  </si>
  <si>
    <t>Sociocultural Systems, Social Structure, Public Health, Physical Infrastructure, Human Rights, Governance, Finance</t>
  </si>
  <si>
    <t>CI0032</t>
  </si>
  <si>
    <t>Capacity for Participation</t>
  </si>
  <si>
    <t>A set of dynamic community traits, resources, and associational patterns that can be brought to bear for community building and community health improvement [Norton B et al. 2002]</t>
  </si>
  <si>
    <t>Womens Participation, Sociocultural Systems, Social Structure, Participation, Institutions, Governance</t>
  </si>
  <si>
    <t>CI0033</t>
  </si>
  <si>
    <t>Capital Productivity</t>
  </si>
  <si>
    <t>Capital productivity growth shows how a change in the volume of assets, such as buildings, machinery, computers and IT, and land, affect output growth. [Statistics NZ]</t>
  </si>
  <si>
    <t>Productivity, Food Production, Finance</t>
  </si>
  <si>
    <t>CI0034</t>
  </si>
  <si>
    <t>Carbon Sequestration</t>
  </si>
  <si>
    <t>Both natural and deliberate processes by which CO2 is either removed from the atmosphere or diverted from emission sources and stored in the ocean, terrestrial environments (vegetation, soils, and sediments), and geologic formations. [United States Geological Survey]</t>
  </si>
  <si>
    <t>Technology, Oceans And Coasts, Land And Soil, Ecosystem Services, Deforestation, Air And Climate</t>
  </si>
  <si>
    <t>CI0035</t>
  </si>
  <si>
    <t>Cash Food Crops</t>
  </si>
  <si>
    <t>Crops that are intended entirely or primarily for market [Crop Post Harvest Programme]</t>
  </si>
  <si>
    <t>Women And Wages, Trade Policies, Nutritional Status, Markets, Institutions, Income, Food Production, Agricultural Sector</t>
  </si>
  <si>
    <t>CI0036</t>
  </si>
  <si>
    <t>Certification refers to the confirmation of certain characteristics of an object, person, or organization. This confirmation is often, but not always, provided by some form of external review, education, assessment, or audit. Accreditation is a specific organization's process of certification. [DBPedia]</t>
  </si>
  <si>
    <t>Trade Policies, Participation, Markets, Institutions, Governance</t>
  </si>
  <si>
    <t>CI0037</t>
  </si>
  <si>
    <t>Child Labor</t>
  </si>
  <si>
    <t>Child labour refers to the employment of children in any work that deprives children of their childhood, interferes with their ability to attend regular school, and that is mentally, physically, socially or morally dangerous and harmful. [DBPedia]</t>
  </si>
  <si>
    <t>Trade Policies, Sociocultural Systems, Social Structure, Poverty, Labor, Income, Human Rights, Food Production</t>
  </si>
  <si>
    <t>CI0038</t>
  </si>
  <si>
    <t>Child Mortality</t>
  </si>
  <si>
    <t>Deaths that might somehow be attributed to obstetric events, such as stillbirths and neonatal deaths in the first week of life. [World Health Organization]</t>
  </si>
  <si>
    <t>Reproductive Health, Public Health, Human Mortality, Diseases</t>
  </si>
  <si>
    <t>CI0039</t>
  </si>
  <si>
    <t>Civil Rights</t>
  </si>
  <si>
    <t>the rights of citizens to political and social freedom and equality [Oxford Dictionary]</t>
  </si>
  <si>
    <t>Womens Participation, Sociocultural Systems, Social Structure, Participation, Labor, Institutions, Human Rights, Governance</t>
  </si>
  <si>
    <t>CI0040</t>
  </si>
  <si>
    <t>Climate change refers to a change in the state of the climate that can be identified (e.g., by using statistical tests) by changes in the mean and/orthe variability of its properties, and that persists for an extended period,typically decades or longer. Climate change may be due to natural internalprocesses or external forcings, or to persistent anthropogenic changes inthe composition of the atmosphere or in land use. [IPCC]</t>
  </si>
  <si>
    <t>Wastes And Pollution, Technology, Physical Infrastructure, Institutions, Inputs, Governance, Food Production, Energy, Ecosystem Services, Disasters, Common Pool Resources, Air And Climate, Agricultural Sector</t>
  </si>
  <si>
    <t>CI0041</t>
  </si>
  <si>
    <t>Adjustment in natural or human systems in response to actual or expected climatic stimuli or their effects, which moderates harm or exploits beneficial opportunities. [IPCC]</t>
  </si>
  <si>
    <t>Technology, Institutions, Governance, Air And Climate, Agricultural Sector</t>
  </si>
  <si>
    <t>CI0042</t>
  </si>
  <si>
    <t>Commercial Policies</t>
  </si>
  <si>
    <t>The basic attitudes underlying a companyâ€™s marketing activities [AGROVOC]</t>
  </si>
  <si>
    <t>Trade Policies, Sociocultural Systems, Social Structure, Markets, Institutions, Governance</t>
  </si>
  <si>
    <t>CI0043</t>
  </si>
  <si>
    <t>Community engagement or community action through consulting, information, involvement and collaboration [Tasmanian Government]</t>
  </si>
  <si>
    <t>Womens Participation, Sociocultural Systems, Social Structure, Participation, Institutions</t>
  </si>
  <si>
    <t>CI0044</t>
  </si>
  <si>
    <t>Compensation</t>
  </si>
  <si>
    <t>All payments by producers of wages and salaries to their employees, in kind as well as in cash, and of contributions in respect of their employees to social security and to private pension, casualty insurance, life insurance and similar schemes. [International Labour Organization]</t>
  </si>
  <si>
    <t>Women And Wages, Poverty, Labor, Income, Human Rights</t>
  </si>
  <si>
    <t>CI0045</t>
  </si>
  <si>
    <t>Compliance Costs</t>
  </si>
  <si>
    <t>Compliance costs are the costs incurred by the taxpayer for making arrangements for the payment of taxes and for meeting the statutory compliance requirements for such payment. Compliance costs include the value of the taxpayer's time and resources, along with any out-of-pocket costs paid to tax preparers and other tax advisors, etc. [US Legal.dictionary]</t>
  </si>
  <si>
    <t>Sociocultural Systems, Institutions, Governance, Agricultural Sector</t>
  </si>
  <si>
    <t>CI0046</t>
  </si>
  <si>
    <t>Contamination</t>
  </si>
  <si>
    <t>Introduction into or onto water, air, soil or other media of microorganisms, chemicals, toxic substances, wastes, wastewater or other pollutants in a concentration that makes the medium unfit for its next intended use. [GEMET]</t>
  </si>
  <si>
    <t>Wastes And Pollution, Trade Policies, Public Health, Inputs, Food Production, Ecosystem Services, Diseases, Biodiversity</t>
  </si>
  <si>
    <t>CI0047</t>
  </si>
  <si>
    <t>Contraception</t>
  </si>
  <si>
    <t>NA [NA]</t>
  </si>
  <si>
    <t>Sociocultural Systems, Reproductive Health, Public Health</t>
  </si>
  <si>
    <t>CI0048</t>
  </si>
  <si>
    <t>Corruption</t>
  </si>
  <si>
    <t>The abuse of entrusted power for private gain. Corruption can be classified as grand, petty and political, depending on the amounts of money lost and the sector where it occurs. [Transparency International]</t>
  </si>
  <si>
    <t>Sociocultural Systems, Social Structure, Institutions, Governance</t>
  </si>
  <si>
    <t>CI0049</t>
  </si>
  <si>
    <t>Crop Yield</t>
  </si>
  <si>
    <t>The amount of plant crop (such as cereal, grain or legume) harvested per unit area for a given time. [AGROVOC]</t>
  </si>
  <si>
    <t>Water, Technology, Productivity, Land And Soil, Labor, Inputs, Food Production</t>
  </si>
  <si>
    <t>CI0050</t>
  </si>
  <si>
    <t>Cropping Systems</t>
  </si>
  <si>
    <t>The pattern of crops grown on a given piece of land, or order in which the crops are cultivated over a fixed period. [AGROVOC]</t>
  </si>
  <si>
    <t>Technology, Sociocultural Systems, Productivity, Land And Soil, Labor, Inputs, Food Production</t>
  </si>
  <si>
    <t>CI0051</t>
  </si>
  <si>
    <t>Cultural Appropriateness of Foods</t>
  </si>
  <si>
    <t>Food that corresponds to individual and collective consumer demand and preferences, in line with national and international law as applicable. [Food and Agriculture Organization of the United Nations]</t>
  </si>
  <si>
    <t>Sociocultural Systems, Nutritional Status</t>
  </si>
  <si>
    <t>CI0052</t>
  </si>
  <si>
    <t>Cultural Protection and Conservation</t>
  </si>
  <si>
    <t>The deliberate act of keeping cultural heritage from the present for the future is known as preservation (American English) or conservation (British English), though these terms may have more specific or technical meaning in the same contexts in the other dialect. [Wikipedia (as cultural heritage)]</t>
  </si>
  <si>
    <t>Sociocultural Systems, Institutions, Human Rights, Governance, Ecosystem Services, Common Pool Resources</t>
  </si>
  <si>
    <t>CI0053</t>
  </si>
  <si>
    <t>Cultural Services</t>
  </si>
  <si>
    <t>Nonmaterial benefits people obtain from ecosystems through spiritual enrichment, cognitive development, reflection, recreation, and aesthetic experiences. [Millennium Ecosystem Assessment]</t>
  </si>
  <si>
    <t>Sociocultural Systems, Protected Areas, Ecosystem Services, Deforestation, Common Pool Resources</t>
  </si>
  <si>
    <t>CI0054</t>
  </si>
  <si>
    <t>Desertification</t>
  </si>
  <si>
    <t>Desertification is a type of land degradation in which a relatively dry land region becomes increasingly arid, typically losing its bodies of water as well as vegetation and wildlife. [DBPedia]</t>
  </si>
  <si>
    <t>Water, Productivity, Land And Soil, Food Production, Air And Climate</t>
  </si>
  <si>
    <t>CI0055</t>
  </si>
  <si>
    <t>Diet</t>
  </si>
  <si>
    <t>Food and drink regularly provided or consumed [Merriam-Webster]</t>
  </si>
  <si>
    <t>Sociocultural Systems, Social Structure, Nutritional Status, Food Production</t>
  </si>
  <si>
    <t>CI0056</t>
  </si>
  <si>
    <t>Disaster Mitigation</t>
  </si>
  <si>
    <t>Disaster mitigation is permanent reduction of the risk of a disaster. Primary mitigation refers to reducing the resistance of the hazard and reducing vulnerability. Mitigation includes recognizing that disasters will occur; attempts are made to reduce the harmful effects of a disaster, and to limit their impact on human suffering and economic assets. [World Health Organization]</t>
  </si>
  <si>
    <t>Technology, Sociocultural Systems, Social Structure, Public Health, Physical Infrastructure, Institutions, Governance, Ecosystem Services, Disasters</t>
  </si>
  <si>
    <t>CI0057</t>
  </si>
  <si>
    <t>Disaster Preparedness</t>
  </si>
  <si>
    <t>Process of ensuring that an organization has complied with the preventive measures, is in a state of readiness to contain the effects of a forecasted disastrous event to minimize loss of life, injury, and damage to property. [AGROVOC]</t>
  </si>
  <si>
    <t>Sociocultural Systems, Social Structure, Physical Infrastructure, Institutions, Governance, Educational Resources, Disasters</t>
  </si>
  <si>
    <t>CI0058</t>
  </si>
  <si>
    <t>Disaster Prevention</t>
  </si>
  <si>
    <t>Defined as those activities taken to prevent a natural phenomenon or potential hazard from having harmful effects on either people or economic assets. Delayed actions drain the economy and the resources for emergency response within a region. For developing nations, prevention is perhaps the most critical components in managing disasters, however, it is clearly one of the most difficult to promote. Prevention planning is based on two issues: hazard identification (identifying the actual threats facing a community) and vulnerability assessment (evaluating the risk and capacity of a community to handle the consequences of the disaster). Once these issues put in order of priority, emergency managers can determine the appropriate prevention strategies. Disaster prevention refers to measures taken to eliminate the root-causes that make people vulnerable to disasters. [World Health Organization]</t>
  </si>
  <si>
    <t>Technology, Sociocultural Systems, Social Structure, Physical Infrastructure, Institutions, Governance, Ecosystem Services, Disasters</t>
  </si>
  <si>
    <t>CI0059</t>
  </si>
  <si>
    <t>Disaster Relief</t>
  </si>
  <si>
    <t>Disaster relief (or emergency management) refers to the process of responding to a catastrophic situation, providing humanitarian aid to persons and communities who have suffered from some form of disaster. [New World Encyclopedia]</t>
  </si>
  <si>
    <t>CI0060</t>
  </si>
  <si>
    <t>Disasters - Economic Impact</t>
  </si>
  <si>
    <t>The economic impact of a specific disaster [self-defined]</t>
  </si>
  <si>
    <t>Trade Policies, Markets, Food Production, Finance, Disasters</t>
  </si>
  <si>
    <t>CI0061</t>
  </si>
  <si>
    <t>Disasters - Environmental Impact</t>
  </si>
  <si>
    <t>The environmental impact of a specific disaster [self-defined]</t>
  </si>
  <si>
    <t>Water, Wastes And Pollution, Oceans And Coasts, Land And Soil, Ecosystem Services, Disasters</t>
  </si>
  <si>
    <t>CI0062</t>
  </si>
  <si>
    <t>Disasters - Health Impact</t>
  </si>
  <si>
    <t>The impact of human health and health systems by a specific disaster [self-defined]</t>
  </si>
  <si>
    <t>Public Health, Disasters</t>
  </si>
  <si>
    <t>CI0063</t>
  </si>
  <si>
    <t>Disasters - Human and Social Impact</t>
  </si>
  <si>
    <t>The impact of human and social systems by a specific disaster [self-defined]</t>
  </si>
  <si>
    <t>CI0064</t>
  </si>
  <si>
    <t>Discrimination</t>
  </si>
  <si>
    <t>Discrimination is treatment or consideration of, or making a distinction in favor of or against, a person or thing based on the group, class, or category to which that person or thing is perceived to belong to rather than on individual merit.This includes treatment of an individual or group based on their actual or perceived membership in a certain group or social category, "in a way that is worse than the way people are usually treated". [DBPedia]</t>
  </si>
  <si>
    <t>Womens Participation, Women And Wages, Sociocultural Systems, Social Structure, Safety, Property Rights, Participation, Literacy, Labor, Income, Human Rights</t>
  </si>
  <si>
    <t>CI0065</t>
  </si>
  <si>
    <t>Discrimination in Employment</t>
  </si>
  <si>
    <t>Employment discrimination is a form of discrimination based on race, gender, religion, national origin, physical or mental disability, and age by employers. Earnings differentials or occupational differentiation is not in and of itself evidence of employment discrimination. Discrimination can be intended and involve disparate treatment of a group or be unintended, yet create disparate impact for a group. [Wikipedia]</t>
  </si>
  <si>
    <t>Womens Participation, Women And Wages, Sociocultural Systems, Social Structure, Participation, Labor, Institutions, Income, Human Rights, Governance</t>
  </si>
  <si>
    <t>CI0066</t>
  </si>
  <si>
    <t>Disease Incidence - Communicable</t>
  </si>
  <si>
    <t>The occurrence of new cases of communicable disease in a population over a specified period of time [Center for Disease Control and Prevention]</t>
  </si>
  <si>
    <t>Public Health, Human Mortality, Diseases</t>
  </si>
  <si>
    <t>CI0067</t>
  </si>
  <si>
    <t>Disease Incidence - Noncommunicable</t>
  </si>
  <si>
    <t>CI0068</t>
  </si>
  <si>
    <t>Disease-Related Mortality</t>
  </si>
  <si>
    <t>Human deaths caused by communicable and non-communicable diseases [Self-defined. ]</t>
  </si>
  <si>
    <t>CI0069</t>
  </si>
  <si>
    <t>Diseases and Pests</t>
  </si>
  <si>
    <t>Organisms such as bacteria, fungi, viruses and insects that cause a deleterious impact on crops and livestock. [Self-defined]</t>
  </si>
  <si>
    <t>Public Health, Food Production, Ecosystem Services, Diseases, Biodiversity</t>
  </si>
  <si>
    <t>CI0070</t>
  </si>
  <si>
    <t>Economic Participation</t>
  </si>
  <si>
    <t>Includes paid employment, training and education, self-employment and enterprise development, and micro-finance [RMIT University]</t>
  </si>
  <si>
    <t>Womens Participation, Sociocultural Systems, Social Structure, Physical Infrastructure, Participation, Markets, Institutions, Governance, Finance</t>
  </si>
  <si>
    <t>CI0071</t>
  </si>
  <si>
    <t>Ecosystem Health</t>
  </si>
  <si>
    <t>Ecosystem health may be defined as the capacity for maintaining biological and social organization, on the one hand, and the ability to achieve reasonable and sustainable human goals on the other. [Rapport et al. 2001]</t>
  </si>
  <si>
    <t>Water, Wastes And Pollution, Protected Areas, Oceans And Coasts, Land And Soil, Ecosystem Services, Deforestation, Biodiversity</t>
  </si>
  <si>
    <t>CI0072</t>
  </si>
  <si>
    <t>Ecosystem Management</t>
  </si>
  <si>
    <t>Ecosystem management is a process that aims to conserve major ecological services and restore natural resources while meeting the socioeconomic, political and cultural and needs of current and future generations. [DBPedia]</t>
  </si>
  <si>
    <t>Social Structure, Protected Areas, Oceans And Coasts, Land And Soil, Institutions, Governance, Ecosystem Services, Deforestation, Common Pool Resources, Biodiversity</t>
  </si>
  <si>
    <t>CI0073</t>
  </si>
  <si>
    <t>Ecotourism</t>
  </si>
  <si>
    <t>Responsible travel to natural areas that conserves the environment and improves the well-being of local people [The International Ecotourism Society]</t>
  </si>
  <si>
    <t>Sociocultural Systems, Protected Areas, Property Rights, Markets, Income, Ecosystem Services, Biodiversity</t>
  </si>
  <si>
    <t>CI0074</t>
  </si>
  <si>
    <t>Education Access</t>
  </si>
  <si>
    <t>The ability of all people to have equal opportunity in education, regardless of their social class, gender, ethnicity background or physical and mental disabilities [Wikipedia]</t>
  </si>
  <si>
    <t>Womens Participation, Technology, Sociocultural Systems, Social Structure, Physical Infrastructure, Participation, Human Rights, Educational Resources</t>
  </si>
  <si>
    <t>CI0075</t>
  </si>
  <si>
    <t>Education Equity</t>
  </si>
  <si>
    <t>Fair and impartial access to education regardless of economic or social status [Sustainable Development Indicator (SDI) Group]</t>
  </si>
  <si>
    <t>Womens Participation, Social Structure, Participation, Human Rights, Educational Resources</t>
  </si>
  <si>
    <t>CI0076</t>
  </si>
  <si>
    <t>Education Infrastructure</t>
  </si>
  <si>
    <t>Systematic provision of a society for the transmission of knowledge, information, and technologies [Sustainable Development Indicator (SDI) Group ]</t>
  </si>
  <si>
    <t>Technology, Sociocultural Systems, Social Structure, Physical Infrastructure, Institutions, Governance, Educational Resources</t>
  </si>
  <si>
    <t>CI0077</t>
  </si>
  <si>
    <t>Education Quality</t>
  </si>
  <si>
    <t>The amount or quality of knowledge, information, and and skills acquired by the individual [Sustainable Development Indicator (SDI) Group]</t>
  </si>
  <si>
    <t>Social Structure, Educational Resources</t>
  </si>
  <si>
    <t>CI0078</t>
  </si>
  <si>
    <t>Educational Policies</t>
  </si>
  <si>
    <t>Educational policies are the principles and government policy-making in the educational sphere, as well as the collection of laws and rules that govern the operation of education systems. [Wikipedia]</t>
  </si>
  <si>
    <t>Institutions, Governance, Educational Resources</t>
  </si>
  <si>
    <t>CI0079</t>
  </si>
  <si>
    <t>Employee Rights</t>
  </si>
  <si>
    <t>Rights are universal, and that they apply to all people in all States - regardless of the level of economic development, [does not neglect] groups with special needs, including the unemployed and migrant workers [and] recognizes that economic growth alone is not enough to ensure equity, social progress and to eradicate poverty. [International Labour Organization]</t>
  </si>
  <si>
    <t>Womens Participation, Social Structure, Participation, Labor, Institutions, Human Rights, Governance</t>
  </si>
  <si>
    <t>CI0080</t>
  </si>
  <si>
    <t>Employment at Will</t>
  </si>
  <si>
    <t>When an employee does not have a written employment contract and the term of employment is of indefinite duration, the employer can terminate the employee for good cause, bad cause, or no cause at all. [Bureau of Labor Statistics]</t>
  </si>
  <si>
    <t>Sociocultural Systems, Social Structure, Labor, Institutions, Human Rights, Governance</t>
  </si>
  <si>
    <t>CI0081</t>
  </si>
  <si>
    <t>Energy Conservation</t>
  </si>
  <si>
    <t>Reduction in the amount of energy consumed in a process or system, or by an organization or society, through economy, elimination of waste, and rational use. [Business dictionary]</t>
  </si>
  <si>
    <t>Technology, Sociocultural Systems, Social Structure, Participation, Institutions, Governance, Energy</t>
  </si>
  <si>
    <t>CI0082</t>
  </si>
  <si>
    <t>Energy Demand</t>
  </si>
  <si>
    <t>The requirement for energy as an input to provide products and/or services. [US Energy Information Administration]</t>
  </si>
  <si>
    <t>Sociocultural Systems, Social Structure, Institutions, Energy</t>
  </si>
  <si>
    <t>CI0083</t>
  </si>
  <si>
    <t>Energy Efficiency</t>
  </si>
  <si>
    <t>Using less energy to provide the same service [Lawrence Berkeley National Laboratory]</t>
  </si>
  <si>
    <t>Technology, Productivity, Physical Infrastructure, Energy</t>
  </si>
  <si>
    <t>CI0084</t>
  </si>
  <si>
    <t>The large-scale enabling technologies to transport energy from producer to consumer and direct and manage energy flow. [Self-defined]</t>
  </si>
  <si>
    <t>Technology, Physical Infrastructure, Energy</t>
  </si>
  <si>
    <t>CI0085</t>
  </si>
  <si>
    <t>Energy Policies</t>
  </si>
  <si>
    <t>Energy policy is the manner in which a given entity (often governmental) has decided to address issues of energy development including energy production, distribution and consumption. [Wikipedia]</t>
  </si>
  <si>
    <t>Social Structure, Institutions, Governance, Energy</t>
  </si>
  <si>
    <t>CI0086</t>
  </si>
  <si>
    <t>Energy Production</t>
  </si>
  <si>
    <t>The process of producing energy or the amount of energy produced (usually for a given type of energy). [US Energy Information Administration]</t>
  </si>
  <si>
    <t>Technology, Physical Infrastructure, Markets, Finance, Energy</t>
  </si>
  <si>
    <t>CI0087</t>
  </si>
  <si>
    <t>Energy Productivity</t>
  </si>
  <si>
    <t>The ratio of output divided by energy consumption [IAEE]</t>
  </si>
  <si>
    <t>Technology, Productivity, Food Production, Energy</t>
  </si>
  <si>
    <t>CI0088</t>
  </si>
  <si>
    <t>Energy Security</t>
  </si>
  <si>
    <t>The IEA defines energy security as the uninterrupted availability of energy sources at an affordable price. Energy security has many aspects: long-term energy security mainly deals with timely investments to supply energy in line with economic developments and environmental needs. [International Energy Agency]</t>
  </si>
  <si>
    <t>Trade Policies, Physical Infrastructure, Markets, Institutions, Governance, Energy</t>
  </si>
  <si>
    <t>CI0089</t>
  </si>
  <si>
    <t>Enforcement of Laws and Regulations</t>
  </si>
  <si>
    <t>Enforcement of principles, rules, or laws designed to control or govern conduct. [YourDictionary]</t>
  </si>
  <si>
    <t>Sociocultural Systems, Social Structure, Markets, Institutions, Governance</t>
  </si>
  <si>
    <t>CI0090</t>
  </si>
  <si>
    <t>Equality</t>
  </si>
  <si>
    <t>Womens Participation, Women And Wages, Social Structure, Poverty, Participation, Institutions, Income, Human Rights, Governance</t>
  </si>
  <si>
    <t>CI0091</t>
  </si>
  <si>
    <t>Erosion</t>
  </si>
  <si>
    <t>In geomorphology and geology, erosion is the action of exogenic processes (such as water flow or wind) which remove soil and rock from one location on the Earth's crust, then transport it to another location where it is deposited. [DBPedia]</t>
  </si>
  <si>
    <t>Water, Productivity, Oceans And Coasts, Land And Soil, Deforestation, Air And Climate</t>
  </si>
  <si>
    <t>CI0092</t>
  </si>
  <si>
    <t>Ethical Treatment of Animals</t>
  </si>
  <si>
    <t>Ensuring that animal suffering for necessary purposes be eliminated or reduced to a minimum [Learning to Give]</t>
  </si>
  <si>
    <t>Sociocultural Systems, Food Production, Agricultural Sector</t>
  </si>
  <si>
    <t>CI0093</t>
  </si>
  <si>
    <t>Eutrophication</t>
  </si>
  <si>
    <t>Eutrophication is the ecosystem's response to the addition of artificial or natural substances, mainly phosphates, through detergents, fertilizers, or sewage, to an aquatic system. [DBPedia]</t>
  </si>
  <si>
    <t>Water, Wastes And Pollution, Oceans And Coasts, Inputs, Biodiversity</t>
  </si>
  <si>
    <t>CI0094</t>
  </si>
  <si>
    <t>Evapotranspiration</t>
  </si>
  <si>
    <t>The sum of evaporation and plant transpiration from the Earth's land and ocean surface to the atmosphere. [DBPedia]</t>
  </si>
  <si>
    <t>Water, Land And Soil, Air And Climate</t>
  </si>
  <si>
    <t>CI0095</t>
  </si>
  <si>
    <t>Family Planning</t>
  </si>
  <si>
    <t>Individuals and couples to anticipate and attain their desired number of children and the spacing and timing of their births. It is achieved through use of contraceptive methods and the treatment of involuntary infertility. [World Health Organization]</t>
  </si>
  <si>
    <t>Womens Participation, Women And Wages, Sociocultural Systems, Social Structure, Reproductive Health, Public Health, Institutions, Governance, Educational Resources</t>
  </si>
  <si>
    <t>CI0096</t>
  </si>
  <si>
    <t>Financial Risk</t>
  </si>
  <si>
    <t>The chance that an individual, business or government will not be able to return money invested. [council for economic education]</t>
  </si>
  <si>
    <t>Social Structure, Markets, Income, Finance, Disasters</t>
  </si>
  <si>
    <t>CI0097</t>
  </si>
  <si>
    <t>Activities leading to the harvesting of fish, including capture of wild fish (not including aquaculture) [NOAA Fisheries Glossary]</t>
  </si>
  <si>
    <t>Water, Trade Policies, Social Structure, Oceans And Coasts, Institutions, Governance, Food Production, Ecosystem Services, Common Pool Resources</t>
  </si>
  <si>
    <t>CI0098</t>
  </si>
  <si>
    <t>Fishing &amp; Overfishing</t>
  </si>
  <si>
    <t>The activity of trying to catch fish, which may be beyond the capacity of the population to replenish their stocks. [Modified from National Agricultural Library Thesaurus]</t>
  </si>
  <si>
    <t>Productivity, Oceans And Coasts, Food Production, Ecosystem Services, Common Pool Resources</t>
  </si>
  <si>
    <t>CI0099</t>
  </si>
  <si>
    <t>An overflow of water onto normally dry land [NOAA]</t>
  </si>
  <si>
    <t>Water, Oceans And Coasts, Land And Soil, Disasters, Air And Climate</t>
  </si>
  <si>
    <t>CI0100</t>
  </si>
  <si>
    <t>Food Availability</t>
  </si>
  <si>
    <t>The availability of sufficient quantities of food of appropriate quality, supplied through domestic production or imports (including food aid). [FAO]</t>
  </si>
  <si>
    <t>Women And Wages, Sociocultural Systems, Social Structure, Productivity, Physical Infrastructure, Nutritional Status, Markets, Institutions, Human Rights, Governance, Food Production</t>
  </si>
  <si>
    <t>CI0101</t>
  </si>
  <si>
    <t>Food Policies</t>
  </si>
  <si>
    <t>The area of public policy concerning how food is produced, processed, distributed, and purchased. [DBPedia]</t>
  </si>
  <si>
    <t>Trade Policies, Productivity, Institutions, Governance, Food Production</t>
  </si>
  <si>
    <t>CI0102</t>
  </si>
  <si>
    <t>A society's mechanisms of supplying food to its populace. [Self-defined]</t>
  </si>
  <si>
    <t>Womens Participation, Oceans And Coasts, Land And Soil, Food Production, Ecosystem Services, Common Pool Resources</t>
  </si>
  <si>
    <t>CI0103</t>
  </si>
  <si>
    <t>Food Safety</t>
  </si>
  <si>
    <t>Protecting the food supply from microbial, chemical (i.e. rancidity, browning) and physical (i.e. drying out, infestation) hazards or contamination that may occur during all stages of food production and handling-growing, harvesting, processing, transporting, preparing, distributing and storing. The goal of food safety monitoring is to keep food wholesome. [AGROVOC]</t>
  </si>
  <si>
    <t>Trade Policies, Public Health, Institutions, Governance, Food Production, Diseases, Agricultural Sector</t>
  </si>
  <si>
    <t>CI0104</t>
  </si>
  <si>
    <t>Access by all people, at all times to sufficient food for an active and healthy life. Food security includes at a minimum: the ready availability of nutritionally adequate and safe foods, and an assured ability to acquire acceptable foods in socially acceptable ways. [National Agricultural Library Thesaurus]</t>
  </si>
  <si>
    <t>Trade Policies, Sociocultural Systems, Social Structure, Productivity, Physical Infrastructure, Markets, Institutions, Human Rights, Governance, Food Production</t>
  </si>
  <si>
    <t>CI0105</t>
  </si>
  <si>
    <t>Food Security - Household</t>
  </si>
  <si>
    <t>When the following three pillars are fulfilled at the household level. Food availability: sufficient quantities of food available on a consistent basis. Food access: having sufficient resources to obtain appropriate foods for a nutritious diet. Food use: appropriate use based on knowledge of basic nutrition and care, as well as adequate water and sanitation [World Health Organization]</t>
  </si>
  <si>
    <t>Sociocultural Systems, Social Structure, Productivity, Poverty, Physical Infrastructure, Nutritional Status, Markets, Institutions, Human Rights, Food Production</t>
  </si>
  <si>
    <t>CI0106</t>
  </si>
  <si>
    <t>Food Security - National</t>
  </si>
  <si>
    <t>When the following three pillars are fulfilled at the national level. Food availability: sufficient quantities of food available on a consistent basis. Food access: having sufficient resources to obtain appropriate foods for a nutritious diet. Food use: appropriate use based on knowledge of basic nutrition and care, as well as adequate water and sanitation [World Health Organization]</t>
  </si>
  <si>
    <t>Trade Policies, Productivity, Poverty, Physical Infrastructure, Nutritional Status, Markets, Institutions, Human Rights, Governance, Food Production</t>
  </si>
  <si>
    <t>CI0107</t>
  </si>
  <si>
    <t>Food Wastes</t>
  </si>
  <si>
    <t>Food that is discarded or lost uneaten [United Nations]</t>
  </si>
  <si>
    <t>Productivity, Food Production, Disasters</t>
  </si>
  <si>
    <t>CI0108</t>
  </si>
  <si>
    <t>Forced Labor</t>
  </si>
  <si>
    <t>Forced labour refers to situations in which persons are coerced to work through the use of violence or intimidation, or by more subtle means such as accumulated debt, retention of identity papers or threats of denunciation to immigration authorities. [International Labour Organizatoin]</t>
  </si>
  <si>
    <t>Women And Wages, Trade Policies, Sociocultural Systems, Social Structure, Poverty, Labor, Income, Human Rights, Food Production</t>
  </si>
  <si>
    <t>CI0109</t>
  </si>
  <si>
    <t>Forest Canopy Cover</t>
  </si>
  <si>
    <t>Forest canopy cover is defined as the proportion of the forest floor covered by the vertical projection of the tree crowns [Jennings et al. 1999]</t>
  </si>
  <si>
    <t>Land And Soil, Deforestation, Biodiversity, Air And Climate</t>
  </si>
  <si>
    <t>CI0110</t>
  </si>
  <si>
    <t>Forest Ecology</t>
  </si>
  <si>
    <t>Forest ecology is the scientific study of the interrelated patterns, processes, flora, fauna and ecosystems in forests. [DBPedia]</t>
  </si>
  <si>
    <t>CI0111</t>
  </si>
  <si>
    <t>Forest Management Practices</t>
  </si>
  <si>
    <t>Best [forestry] management practices (BMPs) are proactive and often voluntary practical methods or practices used during forest management to achieve goals related to water quality, silviculture, wildlife and biodiversity, aesthetics, and/or recreation. [Peter Smallidge and Gary Goff, Spring 1998]</t>
  </si>
  <si>
    <t>Sociocultural Systems, Social Structure, Protected Areas, Land And Soil, Institutions, Governance, Deforestation, Common Pool Resources</t>
  </si>
  <si>
    <t>CI0112</t>
  </si>
  <si>
    <t>Forest Productivity</t>
  </si>
  <si>
    <t>The annual average change in cubic feet, board feet, cords, or biomass of wood. Losses in volume to tree mortality and harvesting are also measured and subtracted from growth to provide net growth. [USDA - Forest Service]</t>
  </si>
  <si>
    <t>Productivity, Land And Soil, Ecosystem Services, Deforestation</t>
  </si>
  <si>
    <t>CI0113</t>
  </si>
  <si>
    <t>Forest Products</t>
  </si>
  <si>
    <t>Timber forest is the wood of the trees itself. Non-timber forest products (NTFPs) are any product or service other than timber that is produced in forests. They include fruits and nuts, vegetables, fish and game, medicinal plants, resins, essences and a range of barks and fibres such as bamboo, rattans, and a host of other palms and grasses. [CIFOR]</t>
  </si>
  <si>
    <t>Sociocultural Systems, Ecosystem Services, Deforestation, Common Pool Resources, Agricultural Sector</t>
  </si>
  <si>
    <t>CI0114</t>
  </si>
  <si>
    <t>Generally, an ecosystem characterized by a more or less dense and extensive tree cover. More particularly, a plant community predominantly of trees and other woody vegetation, growing more or less closely together. [National Agricultural Library Thesaurus]</t>
  </si>
  <si>
    <t>Protected Areas, Land And Soil, Ecosystem Services, Deforestation, Common Pool Resources, Biodiversity, Air And Climate, Agricultural Sector</t>
  </si>
  <si>
    <t>CI0115</t>
  </si>
  <si>
    <t>Formal Education - Primary</t>
  </si>
  <si>
    <t>The hierarchically structured, chronologically graded 'education system', running from primary school through the university and including, in addition to general academic studies, a variety of specialized programs and institutions for full-time technical and professional training [UNESCO]</t>
  </si>
  <si>
    <t>Social Structure, Literacy, Educational Resources</t>
  </si>
  <si>
    <t>CI0116</t>
  </si>
  <si>
    <t>Formal Education - Secondary</t>
  </si>
  <si>
    <t>CI0117</t>
  </si>
  <si>
    <t>CI0118</t>
  </si>
  <si>
    <t>Functional Literacy</t>
  </si>
  <si>
    <t>A level of reading, writing, and calculation skills sufficient for adults to function in the particular community in which an individual lives. [UNESCO Institute for Statistics]</t>
  </si>
  <si>
    <t>Womens Participation, Sociocultural Systems, Productivity, Participation, Literacy, Educational Resources</t>
  </si>
  <si>
    <t>CI0119</t>
  </si>
  <si>
    <t>Gender Equality</t>
  </si>
  <si>
    <t>Equal rights, responsibilities and opportunities of women and men and girls and boys [UN]</t>
  </si>
  <si>
    <t>Womens Participation, Women And Wages, Sociocultural Systems, Social Structure, Reproductive Health, Participation, Institutions, Human Rights, Governance</t>
  </si>
  <si>
    <t>CI0120</t>
  </si>
  <si>
    <t>Gender Literacy</t>
  </si>
  <si>
    <t>The difference among men and women, boys and girls to achieve a level of reading, writing, and calculation skills sufficient to function in the particular community in which an individual lives. [UNESCO Institute for Statistics (with components added)]</t>
  </si>
  <si>
    <t>CI0121</t>
  </si>
  <si>
    <t>Gender Policy</t>
  </si>
  <si>
    <t>Gender policy is characterized by the fact that societal norms regarding "masculinity" and "femininity" are broken and that women and men have equal access to power, authority and resources. []</t>
  </si>
  <si>
    <t>Womens Participation, Women And Wages, Sociocultural Systems, Social Structure, Property Rights, Participation, Institutions, Human Rights, Governance</t>
  </si>
  <si>
    <t>CI0122</t>
  </si>
  <si>
    <t>Genetic Diversity within Species</t>
  </si>
  <si>
    <t>The variety of alleles and genotypes present in a population and this is reflected in morphological, physiological and behavioral differences between individuals and populations [Frankham et al. 2002]</t>
  </si>
  <si>
    <t>CI0123</t>
  </si>
  <si>
    <t>Governance Structure</t>
  </si>
  <si>
    <t>The basis of a legal form including the organization, the individuals, members, and shareholders [KnowHow NonProfit]</t>
  </si>
  <si>
    <t>CI0124</t>
  </si>
  <si>
    <t>Grasslands</t>
  </si>
  <si>
    <t>Plant formation characterized by the predominance of herbaceous vegetation, mainly grasses [AGROVOC]</t>
  </si>
  <si>
    <t>Land And Soil, Food Production, Ecosystem Services, Common Pool Resources, Biodiversity</t>
  </si>
  <si>
    <t>CI0125</t>
  </si>
  <si>
    <t>Feeding on standing vegetation, as by livestock or wild animals. [National Agricultural Library Thesaurus]</t>
  </si>
  <si>
    <t>Protected Areas, Land And Soil, Food Production, Deforestation, Common Pool Resources</t>
  </si>
  <si>
    <t>CI0126</t>
  </si>
  <si>
    <t>Greenhouse Gas Emissions</t>
  </si>
  <si>
    <t>Emissions refer to the anthropogenic or natural release of greenhouse gases and/or their precursors and aerosols into the atmosphere over a specified area and period of time. Including carbon dioxide (CO2), methane (CH4), nitrous oxide (NO2), and water vapor. [IPCC]</t>
  </si>
  <si>
    <t>Wastes And Pollution, Technology, Physical Infrastructure, Inputs, Food Production, Energy, Ecosystem Services, Air And Climate</t>
  </si>
  <si>
    <t>CI0127</t>
  </si>
  <si>
    <t>Greenhouse Gas Mitigation</t>
  </si>
  <si>
    <t>Greenhouse gas mitigation refers to efforts to reduce or prevent emission of greenhouse gases. Mitigation can mean using new technologies and renewable energies, making older equipment more energy efficient, or changing management practices or consumer behavior. [United Nations Environment Programme]</t>
  </si>
  <si>
    <t>Wastes And Pollution, Technology, Institutions, Governance, Ecosystem Services, Air And Climate, Agricultural Sector</t>
  </si>
  <si>
    <t>CI0128</t>
  </si>
  <si>
    <t>Groundwater Contamination</t>
  </si>
  <si>
    <t>Groundwater contamination occurs when pollutants are released to the ground and make their way down into groundwater [Wikipedia]</t>
  </si>
  <si>
    <t>Water, Wastes And Pollution</t>
  </si>
  <si>
    <t>CI0129</t>
  </si>
  <si>
    <t>AÂ hydrologic process where water moves downward from surface water to groundwater. Overdrafting is the process of extracting groundwater beyond the safe yield or equilibrium yield of the aquifer [Wikipedia]</t>
  </si>
  <si>
    <t>Water, Land And Soil, Ecosystem Services, Common Pool Resources, Air And Climate</t>
  </si>
  <si>
    <t>CI0130</t>
  </si>
  <si>
    <t>Habitats</t>
  </si>
  <si>
    <t>The place or type of place where a plant or animal naturally or normally lives or grows [Merriam-Webster]</t>
  </si>
  <si>
    <t>Water, Protected Areas, Oceans And Coasts, Land And Soil, Ecosystem Services, Deforestation, Common Pool Resources, Biodiversity</t>
  </si>
  <si>
    <t>CI0131</t>
  </si>
  <si>
    <t>Harrassment</t>
  </si>
  <si>
    <t>The act of systematic and/or continued unwanted and annoying actions of one party or a group, including threats and demands. [The Free Dictionary]</t>
  </si>
  <si>
    <t>Women And Wages, Sociocultural Systems, Social Structure, Safety, Labor, Human Rights</t>
  </si>
  <si>
    <t>CI0132</t>
  </si>
  <si>
    <t>Hazardous Wastes--Management</t>
  </si>
  <si>
    <t>The total supervision of waste that is dangerous or potentially harmful to health or the environment, including production, handling, processing, storage, and transport from its point of generation to its final acceptable disposal. [Modified from GEMET]</t>
  </si>
  <si>
    <t>Wastes And Pollution, Technology, Social Structure, Safety, Public Health, Physical Infrastructure, Institutions, Governance, Disasters</t>
  </si>
  <si>
    <t>CI0133</t>
  </si>
  <si>
    <t>Health Care Infrastructure</t>
  </si>
  <si>
    <t>The large-scale enabling technologies that allow for the distribution of healthcare to all [Self-defined]</t>
  </si>
  <si>
    <t>Reproductive Health, Public Health, Physical Infrastructure, Diseases</t>
  </si>
  <si>
    <t>CI0134</t>
  </si>
  <si>
    <t>Human Exposure</t>
  </si>
  <si>
    <t>The occurrence of the event where a pollutant comes into contact with the physical boundary of an individual. [Ott, W.R. 1982. ]</t>
  </si>
  <si>
    <t>Wastes And Pollution, Safety, Public Health, Disasters</t>
  </si>
  <si>
    <t>CI0135</t>
  </si>
  <si>
    <t>Human Rights Advocacy</t>
  </si>
  <si>
    <t>The exercise of power by the citizenry for human rights in the face of the governmentâ€™s power [UN WOMEN]</t>
  </si>
  <si>
    <t>Womens Participation, Women And Wages, Sociocultural Systems, Participation, Institutions, Human Rights, Governance</t>
  </si>
  <si>
    <t>CI0136</t>
  </si>
  <si>
    <t>Human Rights Monitoring</t>
  </si>
  <si>
    <t>Human rights monitoring is a unique activity that is separate from monitoring and evaluation, as well as from research. Human rights monitoring seeks to gather information about the human rights situation in a country or region over time through readily available methods, with the goal of engaging in advocacy to address human rights violations. Human rights monitoring should be based on principles of: Accuracy, Confidentiality, Impartiality, Gender-sensitivity. [UN WOMEN]</t>
  </si>
  <si>
    <t>Trade Policies, Sociocultural Systems, Labor, Institutions, Human Rights, Governance</t>
  </si>
  <si>
    <t>CI0137</t>
  </si>
  <si>
    <t>Human Use of Protected Areas</t>
  </si>
  <si>
    <t>Human activities inside of protected areas, whether these be benign in intent such as nature-based tourism or illegal such as unauthorized resource extraction. [Self-defined]</t>
  </si>
  <si>
    <t>Sociocultural Systems, Protected Areas, Property Rights, Institutions, Governance, Ecosystem Services, Common Pool Resources</t>
  </si>
  <si>
    <t>CI0138</t>
  </si>
  <si>
    <t>Immunization</t>
  </si>
  <si>
    <t>A process by which a person becomes protected against a disease through vaccination. This term is often used interchangeably with vaccination or inoculation. [Center for Disease Control and Prevention]</t>
  </si>
  <si>
    <t>CI0139</t>
  </si>
  <si>
    <t>Income Distribution</t>
  </si>
  <si>
    <t>National income divided among groups of individuals, households, social classes, or factors of production, to compute an average for comparison purposes. [Business dictionary]</t>
  </si>
  <si>
    <t>Women And Wages, Social Structure, Poverty, Population Structure, Markets, Income</t>
  </si>
  <si>
    <t>CI0140</t>
  </si>
  <si>
    <t>Income Generation</t>
  </si>
  <si>
    <t>The process by which a company markets and sells a product or service to produce income [Business dictionary]</t>
  </si>
  <si>
    <t>Women And Wages, Productivity, Labor, Income, Food Production, Finance</t>
  </si>
  <si>
    <t>CI0141</t>
  </si>
  <si>
    <t>Income Growth</t>
  </si>
  <si>
    <t>Net income growth is the annualized rate of growth over the previous year's net income [Wikinvest]</t>
  </si>
  <si>
    <t>Women And Wages, Productivity, Income, Finance</t>
  </si>
  <si>
    <t>CI0142</t>
  </si>
  <si>
    <t>Income Smoothing</t>
  </si>
  <si>
    <t>Statistical technique for removal of short term irregularities in a time-series data to improve the accuracy of forecasts. It uses moving averages, or fits a curve to the plotted data points on a graph, and is a much simpler (although cruder) method than exponential smoothing. [Business dictionary]</t>
  </si>
  <si>
    <t>Sociocultural Systems, Social Structure, Income, Finance</t>
  </si>
  <si>
    <t>CI0143</t>
  </si>
  <si>
    <t>Income Stability</t>
  </si>
  <si>
    <t>Income resistance to change, deterioration, or displacement [self-defined]</t>
  </si>
  <si>
    <t>Women And Wages, Social Structure, Poverty, Markets, Labor, Income, Governance</t>
  </si>
  <si>
    <t>CI0144</t>
  </si>
  <si>
    <t>Income Sufficiency</t>
  </si>
  <si>
    <t>The ability of individuals and families to consistently meet their needsâ€”including food, housing, utilities, health care, transportation, taxes, dependent care and clothingâ€”with minimal or no financial assistance or subsidies from private or public organizations. [Fairfax County]</t>
  </si>
  <si>
    <t>Women And Wages, Poverty, Labor, Income</t>
  </si>
  <si>
    <t>CI0145</t>
  </si>
  <si>
    <t>Indigenous Technology and Knowledge</t>
  </si>
  <si>
    <t>Indigenous knowledge (IK) is the local knowledge and technology â€“ knowledge that is unique to a given culture or society. IK contrasts with the international knowledge system generated by universities, research institutions and private firms. It is the basis for local-level decision making in agriculture, health care, food preparation, education, natural-resource management, and a host of other activities in rural communities. [World Bank ]</t>
  </si>
  <si>
    <t>Technology, Sociocultural Systems, Physical Infrastructure, Food Production</t>
  </si>
  <si>
    <t>CI0146</t>
  </si>
  <si>
    <t>Inflation</t>
  </si>
  <si>
    <t>A general increase in prices and fall in the purchasing value of money. [Oxford dictionary]</t>
  </si>
  <si>
    <t>Trade Policies, Markets, Governance, Finance</t>
  </si>
  <si>
    <t>CI0147</t>
  </si>
  <si>
    <t>Informal Education</t>
  </si>
  <si>
    <t>Informal Education is a general term for education outside of a standard school setting [DBPedia]</t>
  </si>
  <si>
    <t>Sociocultural Systems, Social Structure, Educational Resources</t>
  </si>
  <si>
    <t>CI0148</t>
  </si>
  <si>
    <t>Information Infrastructure</t>
  </si>
  <si>
    <t>All of the people, processes, procedures, tools, facilities, and technology which supports the creation, use, transport, storage, and destruction of information [Pironti 2006]</t>
  </si>
  <si>
    <t>Technology, Sociocultural Systems, Social Structure, Physical Infrastructure, Common Pool Resources</t>
  </si>
  <si>
    <t>CI0149</t>
  </si>
  <si>
    <t>Inorganic Fertilizers</t>
  </si>
  <si>
    <t>Inorganic fertilizer, also referred to as synthetic fertilizer, is manufactured artificially and contains minerals or synthetic chemicals. [Todays homeowner ]</t>
  </si>
  <si>
    <t>Technology, Inputs, Food Production</t>
  </si>
  <si>
    <t>CI0150</t>
  </si>
  <si>
    <t>Input Productivity</t>
  </si>
  <si>
    <t>Productivity of inputs in agriculture including seeds, pesticides and herbicides [self-defined]</t>
  </si>
  <si>
    <t>Technology, Productivity, Inputs, Food Production</t>
  </si>
  <si>
    <t>CI0151</t>
  </si>
  <si>
    <t>Insurance</t>
  </si>
  <si>
    <t>A practice or arrangement by which a company or government agency provides a guarantee of compensation for specified loss, damage, illness, or death in return for payment of a premium. [Oxford dictionary]</t>
  </si>
  <si>
    <t>Institutions, Finance, Disasters</t>
  </si>
  <si>
    <t>CI0152</t>
  </si>
  <si>
    <t>Interest Rates</t>
  </si>
  <si>
    <t>The proportion of a loan that is charged as interest to the borrower, typically expressed as an annual percentage of the loan outstanding. [Oxford dictionary]</t>
  </si>
  <si>
    <t>Property Rights, Markets, Institutions, Governance, Finance</t>
  </si>
  <si>
    <t>CI0153</t>
  </si>
  <si>
    <t>Intraregional Trade (Domestic Trade)</t>
  </si>
  <si>
    <t>Trade in goods and services that happens within a specific region of the world economy such as sub-Saharan Africa or the member nations of the European Union []</t>
  </si>
  <si>
    <t>Social Structure, Markets, Governance, Food Production, Agricultural Sector</t>
  </si>
  <si>
    <t>CI0154</t>
  </si>
  <si>
    <t>Invasive alien species are animals, plants or other organisms introduced by man into places out of their natural range of distribution, where they become established and disperse, generating a negative impact on the local ecosystem and species. [IUCN]</t>
  </si>
  <si>
    <t>Water, Trade Policies, Public Health, Land And Soil, Food Production, Ecosystem Services, Biodiversity</t>
  </si>
  <si>
    <t>CI0155</t>
  </si>
  <si>
    <t>Investment</t>
  </si>
  <si>
    <t>The purchase of capital goods (including machinery, technology or new buildings) that are used to produce goods and services. In personal finance, the amount of money invested in stocks, bonds, mutual funds and other investment instruments. [council for economic education]</t>
  </si>
  <si>
    <t>Institutions, Governance, Finance, Agricultural Sector</t>
  </si>
  <si>
    <t>CI0156</t>
  </si>
  <si>
    <t>Investment in Education</t>
  </si>
  <si>
    <t>Public and private investments in public, private, and informal education [Self-defined]</t>
  </si>
  <si>
    <t>Literacy, Institutions, Governance, Educational Resources</t>
  </si>
  <si>
    <t>CI0157</t>
  </si>
  <si>
    <t>Investment In Health</t>
  </si>
  <si>
    <t>Public and private investments in human health and human heath-related education and services [Self-defined]</t>
  </si>
  <si>
    <t>Reproductive Health, Public Health, Physical Infrastructure, Governance, Finance</t>
  </si>
  <si>
    <t>CI0158</t>
  </si>
  <si>
    <t>Irrigation is the artificial application of water to the land or soil, used to assist in the growing of agricultural crops, maintenance of landscapes, and revegetation of disturbed soils in dry areas and during periods of inadequate rainfall. [DBPedia]</t>
  </si>
  <si>
    <t>Water, Technology, Productivity, Physical Infrastructure, Land And Soil, Inputs, Food Production</t>
  </si>
  <si>
    <t>CI0159</t>
  </si>
  <si>
    <t>Job Security</t>
  </si>
  <si>
    <t>Assurance (or lack of it) that an employee has about the continuity of gainful employment for his or her work life. Job security usually arises from the terms of the contract of employment, collective bargaining agreement, or labor legislation that prevents arbitrary termination, layoffs, and lockouts. It may also be affected by general economic conditions. [Business Dictionary]</t>
  </si>
  <si>
    <t>Womens Participation, Women And Wages, Sociocultural Systems, Social Structure, Participation, Markets, Labor, Institutions, Income, Governance</t>
  </si>
  <si>
    <t>CI0160</t>
  </si>
  <si>
    <t>Knowledge and Information Systems</t>
  </si>
  <si>
    <t>A knowledge management system is most often used in business in applications such as information systems, business administration, computer science, public policy and general management. [Business Dictionary]</t>
  </si>
  <si>
    <t>Technology, Sociocultural Systems, Literacy, Educational Resources</t>
  </si>
  <si>
    <t>CI0161</t>
  </si>
  <si>
    <t>Labor Costs</t>
  </si>
  <si>
    <t>The cost incurred by the employer in the employment of labour. The statistical concept of labour cost comprises remuneration for work performed, payments in respect of time paid for but not worked, bonuses and gratuities, the cost of food, drink and other payments in kind, cost of workersâ€™ housing borne by employers, employersâ€™ social security expenditures, cost to the employer for vocational training, welfare services and miscellaneous items, such as transport of workers, work clothes and recruitment, together with taxes regarded as labour cost. [International Labour Organization]</t>
  </si>
  <si>
    <t>Productivity, Labor, Inputs, Income, Food Production, Agricultural Sector</t>
  </si>
  <si>
    <t>CI0162</t>
  </si>
  <si>
    <t>Labor Market</t>
  </si>
  <si>
    <t>The number of workers who are available to be hired [Merriam-Webster.]</t>
  </si>
  <si>
    <t>Women And Wages, Sociocultural Systems, Markets, Labor, Institutions, Income</t>
  </si>
  <si>
    <t>CI0163</t>
  </si>
  <si>
    <t>Labor Policy</t>
  </si>
  <si>
    <t>Policies related to the workplace environment including labor compensation, income, hours works, discrimination, harrassment, etc. [Self-defined. ]</t>
  </si>
  <si>
    <t>Womens Participation, Women And Wages, Participation, Labor, Institutions, Governance</t>
  </si>
  <si>
    <t>CI0164</t>
  </si>
  <si>
    <t>Labor Productivity</t>
  </si>
  <si>
    <t>Rate of output per worker (or a group of workers) per unit of time as compared with an established standard or expected rate of output [Business Dictionary]</t>
  </si>
  <si>
    <t>Sociocultural Systems, Productivity, Labor, Income, Food Production, Agricultural Sector</t>
  </si>
  <si>
    <t>CI0165</t>
  </si>
  <si>
    <t>Labor Supply</t>
  </si>
  <si>
    <t>Available labor force or human resources [Self-defined. ]</t>
  </si>
  <si>
    <t>Labor, Inputs, Geographical Distribution, Food Production, Agricultural Sector</t>
  </si>
  <si>
    <t>CI0166</t>
  </si>
  <si>
    <t>Land Cover</t>
  </si>
  <si>
    <t>Land cover is the physical state of the land surface. It is the combination of vegetation, soil, rock, water and human-made structures, which make up the earth's landscape. The land cover is the interface between the earth's crust and the atmosphere, influencing the exchange of energy and matter in the climatic system and biogeochemical cycles. [GEMET]</t>
  </si>
  <si>
    <t>Land And Soil, Deforestation, Biodiversity</t>
  </si>
  <si>
    <t>CI0167</t>
  </si>
  <si>
    <t>The spatial dispersion of a farmer's plots over a wide area, intermixed with parcels operated by other farmers. [King, R., &amp; Burton, S. (1982). ]</t>
  </si>
  <si>
    <t>Water, Protected Areas, Property Rights, Physical Infrastructure, Land And Soil, Deforestation, Biodiversity</t>
  </si>
  <si>
    <t>CI0168</t>
  </si>
  <si>
    <t>Land Productivity</t>
  </si>
  <si>
    <t>The inherent capacity or potential of a soil to produce vegetation [USDA]</t>
  </si>
  <si>
    <t>Productivity, Land And Soil, Food Production</t>
  </si>
  <si>
    <t>CI0169</t>
  </si>
  <si>
    <t>Land Tenure</t>
  </si>
  <si>
    <t>Land tenure is the name given, particularly in common law systems, to the legal regime in which land is owned by an individual, who is said to "hold" the land [DBPedia]</t>
  </si>
  <si>
    <t>Womens Participation, Water, Sociocultural Systems, Social Structure, Property Rights, Participation, Land And Soil, Institutions, Governance</t>
  </si>
  <si>
    <t>CI0170</t>
  </si>
  <si>
    <t>Land use is the human use of land. Land use involves the management and modification of natural environment or wilderness into built environment such as settlements and semi-natural habitats such as arable fields, pastures, and managed woods. It also has been defined as "the arrangements, activities and inputs people undertake in a certain land cover type to produce, change or maintain it" [FAO, 1997a; FAO/UNEP, 1999 ]</t>
  </si>
  <si>
    <t>Sociocultural Systems, Social Structure, Protected Areas, Property Rights, Physical Infrastructure, Land And Soil, Food Production, Ecosystem Services, Deforestation, Common Pool Resources</t>
  </si>
  <si>
    <t>CI0171</t>
  </si>
  <si>
    <t>Landscape Changes</t>
  </si>
  <si>
    <t>Changes in landscape and land use, whether due to anthropogenic or natural forces [self-defined]</t>
  </si>
  <si>
    <t>Sociocultural Systems, Social Structure, Property Rights, Physical Infrastructure, Land And Soil, Institutions, Governance, Geographical Distribution, Food Production, Disasters, Deforestation, Biodiversity</t>
  </si>
  <si>
    <t>CI0172</t>
  </si>
  <si>
    <t>The safeguarding, for public enjoyment, of landscape and of opportunities for outdoor recreation, tourism and similar activities; the concept includes the preservation and enhancement not only of what has been inherited but the provision of new amenities and facilities. [GEMET]</t>
  </si>
  <si>
    <t>Womens Participation, Protected Areas, Participation, Institutions, Governance, Deforestation</t>
  </si>
  <si>
    <t>CI0173</t>
  </si>
  <si>
    <t>Laws and Regulations</t>
  </si>
  <si>
    <t>The act of regulating or the state of being regulated. A principle, rule, or law designed to control or govern conduct. [YourDictionary]</t>
  </si>
  <si>
    <t>CI0174</t>
  </si>
  <si>
    <t>Livestock Feed</t>
  </si>
  <si>
    <t>Inputs to livestock production [self-defined]</t>
  </si>
  <si>
    <t>Land And Soil, Inputs, Food Production, Common Pool Resources</t>
  </si>
  <si>
    <t>CI0175</t>
  </si>
  <si>
    <t>Livestock Management</t>
  </si>
  <si>
    <t>Management practices as applied to livestock, with particular reference to practices such as rotational grazing. [WOCAT Glossary]</t>
  </si>
  <si>
    <t>Technology, Sociocultural Systems, Land And Soil, Income, Food Production</t>
  </si>
  <si>
    <t>CI0176</t>
  </si>
  <si>
    <t>Machinery</t>
  </si>
  <si>
    <t>The components of a machine. [Merriam-Webster]</t>
  </si>
  <si>
    <t>Technology, Productivity, Physical Infrastructure, Inputs, Food Production, Finance</t>
  </si>
  <si>
    <t>CI0177</t>
  </si>
  <si>
    <t>Manmade Disasters</t>
  </si>
  <si>
    <t>A Manmade disaster involves an element of human intent, negligence, or error; or involving a failure of a man-made system [US Legal]</t>
  </si>
  <si>
    <t>Wastes And Pollution, Public Health, Disasters</t>
  </si>
  <si>
    <t>CI0178</t>
  </si>
  <si>
    <t>Marine Economics</t>
  </si>
  <si>
    <t>Economic analysis of the marine environment in its capacity to provide a broad range of goods and services, including food, transport, energy, recreation, and climate regulation. [Modified from CIESM Marine Economics Research Program]</t>
  </si>
  <si>
    <t>Trade Policies, Oceans And Coasts, Markets, Institutions, Governance, Finance</t>
  </si>
  <si>
    <t>CI0179</t>
  </si>
  <si>
    <t>Marine Protected Areas</t>
  </si>
  <si>
    <t>A clearly defined geographical space in marine environments, recognised, dedicated and managed, through legal or other effective means, to achieve the long term conservation of nature with associated ecosystem services and cultural values. [Modified from IUCN]</t>
  </si>
  <si>
    <t>Social Structure, Protected Areas, Oceans And Coasts, Institutions, Governance, Common Pool Resources</t>
  </si>
  <si>
    <t>CI0180</t>
  </si>
  <si>
    <t>Maritime Law</t>
  </si>
  <si>
    <t>That system of law which particularly relates to marine commerce and navigation, to business transacted at sea or relating to navigation, to ships and shipping, to seamen, to the transportation of persons and property by sea, and to marine affairs generally. [GEMET]</t>
  </si>
  <si>
    <t>Trade Policies, Social Structure, Oceans And Coasts, Institutions, Governance</t>
  </si>
  <si>
    <t>CI0181</t>
  </si>
  <si>
    <t>Market Access</t>
  </si>
  <si>
    <t>Openness of a country's markets to foreign goods and services. Market access reflects the government's economic policies regarding import substitution and free competition [BusinessDictionary]</t>
  </si>
  <si>
    <t>Trade Policies, Social Structure, Physical Infrastructure, Markets, Institutions, Income, Governance, Geographical Distribution</t>
  </si>
  <si>
    <t>CI0182</t>
  </si>
  <si>
    <t>Market Infrastructure</t>
  </si>
  <si>
    <t>Infrastructure comprising of payment, clearing, trading, information, settlement, messaging and legal systems [Re-Define]</t>
  </si>
  <si>
    <t>Technology, Physical Infrastructure, Markets, Agricultural Sector</t>
  </si>
  <si>
    <t>CI0183</t>
  </si>
  <si>
    <t>Market Performance</t>
  </si>
  <si>
    <t>The relationship of selling price to costs, the size of output, the efficiency of production, progressiveness in techniques and products [Encyclopedia Brittanica]</t>
  </si>
  <si>
    <t>Markets, Labor, Income, Finance, Agricultural Sector</t>
  </si>
  <si>
    <t>CI0184</t>
  </si>
  <si>
    <t>Market Standards, Regulations, and Policies</t>
  </si>
  <si>
    <t>A level of quality or attainment, a means to maintain that quality, and policies to ensure quality within the market [self-defined]</t>
  </si>
  <si>
    <t>Trade Policies, Social Structure, Markets, Labor, Institutions, Governance, Agricultural Sector</t>
  </si>
  <si>
    <t>CI0185</t>
  </si>
  <si>
    <t>Market Structure</t>
  </si>
  <si>
    <t>In economics, market structure is the number of firms producing identical products which are homogeneous. [DBPedia]</t>
  </si>
  <si>
    <t>CI0186</t>
  </si>
  <si>
    <t>Market Support</t>
  </si>
  <si>
    <t>[]</t>
  </si>
  <si>
    <t>Trade Policies, Social Structure, Markets, Institutions, Governance, Finance, Agricultural Sector</t>
  </si>
  <si>
    <t>CI0187</t>
  </si>
  <si>
    <t>Market Transparency</t>
  </si>
  <si>
    <t>Transparency is the extent to which investors have ready access to any required financial information about a company such as price levels, market depth and audited financial reports. [Investopedia]</t>
  </si>
  <si>
    <t>Trade Policies, Social Structure, Markets, Institutions, Governance</t>
  </si>
  <si>
    <t>CI0188</t>
  </si>
  <si>
    <t>Maternal Health Services</t>
  </si>
  <si>
    <t>Services that provide healthcare to women during pregnancy, childbirth and the postpartum period. [World Health Organization]</t>
  </si>
  <si>
    <t>Social Structure, Reproductive Health, Public Health, Physical Infrastructure, Human Rights, Governance</t>
  </si>
  <si>
    <t>CI0189</t>
  </si>
  <si>
    <t>Maternal Mortality</t>
  </si>
  <si>
    <t>Death of a mother before, during, or after childbirth. [World Health Organization]</t>
  </si>
  <si>
    <t>Safety, Reproductive Health, Public Health, Human Mortality, Diseases</t>
  </si>
  <si>
    <t>CI0190</t>
  </si>
  <si>
    <t>Migrant Labor</t>
  </si>
  <si>
    <t>Movement of persons from one State to another, or within their own country of residence, for the purpose of employment. [International Organization for Migration]</t>
  </si>
  <si>
    <t>Population Growth, Labor, Inputs, Geographical Distribution, Agricultural Sector</t>
  </si>
  <si>
    <t>CI0191</t>
  </si>
  <si>
    <t>Migration</t>
  </si>
  <si>
    <t>The movement of people from one place in the world to another for the purpose of taking up permanent or semipermanent residence, usually across a political boundary. [National Geographic]</t>
  </si>
  <si>
    <t>Social Structure, Poverty, Population Growth, Institutions, Human Rights, Governance, Geographical Distribution, Disasters</t>
  </si>
  <si>
    <t>CI0192</t>
  </si>
  <si>
    <t>Disasters caused by nature including avalanches, earthquakes, volcanoes, fires, flooding, landslides, tsunamis, etc. [AGROVOC]</t>
  </si>
  <si>
    <t>Water, Oceans And Coasts, Disasters, Air And Climate</t>
  </si>
  <si>
    <t>CI0193</t>
  </si>
  <si>
    <t>Non-Hazardous Waste Management</t>
  </si>
  <si>
    <t>The total supervision of waste that is not treated as hazardous, including production, handling, processing, storage, and transport from its point of generation to its final acceptable disposal. [Modified from GEMET]</t>
  </si>
  <si>
    <t>Wastes And Pollution, Physical Infrastructure</t>
  </si>
  <si>
    <t>CI0194</t>
  </si>
  <si>
    <t>Non-Renewable Energy</t>
  </si>
  <si>
    <t>Energy sources are considered nonrenewable if they cannot be replenished (made again) in a short period of time. All fossil fuels are nonrenewable, as is uranium. [US Energy Information Administration]</t>
  </si>
  <si>
    <t>Wastes And Pollution, Technology, Land And Soil, Inputs, Energy, Common Pool Resources</t>
  </si>
  <si>
    <t>CI0195</t>
  </si>
  <si>
    <t>Nutritional Value</t>
  </si>
  <si>
    <t>An indication of the contribution of a food to the nutrient content of the diet. This value depends on the quantity of a food which is digested and absorbed and the amounts of the essential nutrients (protein, fat, carbohydrate, minerals, vitamins) which it contains. This value can be affected by soil and growing conditions, handling and storage, and processing. [AGROVOC]</t>
  </si>
  <si>
    <t>Public Health, Poverty, Nutritional Status, Food Production</t>
  </si>
  <si>
    <t>CI0196</t>
  </si>
  <si>
    <t>Occupational Accidents</t>
  </si>
  <si>
    <t>An unexpected and unplanned occurrence, including acts of violence, arising out of or in connection with work which results in one or more workers incurring a personal injury, disease or death [International Labour Organization]</t>
  </si>
  <si>
    <t>Safety, Labor, Human Rights, Human Mortality</t>
  </si>
  <si>
    <t>CI0197</t>
  </si>
  <si>
    <t>Occupational Diseases</t>
  </si>
  <si>
    <t>Physical, chemical, biological and psychosocial factors affecting workersâ€™ health [International Labour Organization]</t>
  </si>
  <si>
    <t>Safety, Labor, Diseases</t>
  </si>
  <si>
    <t>CI0198</t>
  </si>
  <si>
    <t>Occupational Health</t>
  </si>
  <si>
    <t>Requirements for training aimed at reducing risk factors for injury or disease; or limitations of certain jobs to persons deemed competent by virtue of special training [Occupational Safety and Health Administration]</t>
  </si>
  <si>
    <t>Safety, Public Health, Labor, Human Rights, Human Mortality</t>
  </si>
  <si>
    <t>CI0199</t>
  </si>
  <si>
    <t>Occupational Mortality</t>
  </si>
  <si>
    <t>Death caused by workplace accidents or a large number of deaths caused by a certain workplace exposure or practice [self-defined]</t>
  </si>
  <si>
    <t>Safety, Public Health, Labor, Inputs, Human Mortality, Diseases</t>
  </si>
  <si>
    <t>CI0200</t>
  </si>
  <si>
    <t>Occupational Safety</t>
  </si>
  <si>
    <t>CI0201</t>
  </si>
  <si>
    <t>Occupational Segregation</t>
  </si>
  <si>
    <t>The division of labour, in the context of paid employment, as a result of which men and women (or members of different ethnic or religious groupings) are channelled into different types of occupational roles and tasks, such that there are two (or more) separate labour forces. It is conventional to distinguish vertical job segregation, by which (say) male or white employees are concentrated in the higher-status and better-paid positions, from horizontal job segregation (where the different sexes or ethnic groups work in different types of occupationâ€”men are engineers, women are typists, and so on). [Encyclopedia.com]</t>
  </si>
  <si>
    <t>CI0202</t>
  </si>
  <si>
    <t>Ocean Acidification</t>
  </si>
  <si>
    <t>Ocean acidification is the ongoing decrease in the pH of the Earth's oceans, caused by the uptake of carbon dioxide (CO2) from the atmosphere. [DBPedia]</t>
  </si>
  <si>
    <t>Wastes And Pollution, Oceans And Coasts, Air And Climate</t>
  </si>
  <si>
    <t>CI0203</t>
  </si>
  <si>
    <t>Ocean Circulation</t>
  </si>
  <si>
    <t>Ocean circulation is the large scale movement of waters in the ocean basins. [TOPEX/Poseidon Educational Outreach]</t>
  </si>
  <si>
    <t>Oceans And Coasts, Air And Climate</t>
  </si>
  <si>
    <t>CI0204</t>
  </si>
  <si>
    <t>Organic Fertilizers</t>
  </si>
  <si>
    <t>Organic fertilizers contain only plant- or animal-based materials that are either a byproduct or end product of naturally occurring processes, such as manures, leaves, and compost. [Todays homeowner ]</t>
  </si>
  <si>
    <t>Technology, Sociocultural Systems, Land And Soil, Inputs, Food Production</t>
  </si>
  <si>
    <t>CI0205</t>
  </si>
  <si>
    <t>Other Trade Restrictions</t>
  </si>
  <si>
    <t>Any government policy that limits the free flow of goods and services across borders [eHow]</t>
  </si>
  <si>
    <t>Women And Wages, Trade Policies, Markets, Institutions, Income, Governance, Food Production, Finance, Agricultural Sector</t>
  </si>
  <si>
    <t>CI0206</t>
  </si>
  <si>
    <t>Overnutrition</t>
  </si>
  <si>
    <t>A chronic condition where intake of food is in excess of dietary energy requirements, resulting in overweight and/or obesity. [World Health Organization]</t>
  </si>
  <si>
    <t>Public Health, Poverty, Nutritional Status, Diseases</t>
  </si>
  <si>
    <t>CI0207</t>
  </si>
  <si>
    <t>Ozone Depletion</t>
  </si>
  <si>
    <t>The reduction of the protective layer of ozone in the Stratosphere by chemical pollution. In the stratosphere, small amounts of ozone are constantly being made by the action of sunlight on oxygen. [US Legal]</t>
  </si>
  <si>
    <t>Wastes And Pollution, Technology, Public Health, Physical Infrastructure, Institutions, Inputs, Governance, Food Production, Diseases, Common Pool Resources, Air And Climate</t>
  </si>
  <si>
    <t>CI0208</t>
  </si>
  <si>
    <t>Pay Equity</t>
  </si>
  <si>
    <t>Pay equity is a means of eliminating sex and race discrimination in the wage-setting system. Many women and people of color are still segregated into a small number of jobs such as clerical, service workers, nurses and teachers. [National Committee on Pay Equity]</t>
  </si>
  <si>
    <t>CI0209</t>
  </si>
  <si>
    <t>Persistence of Poverty</t>
  </si>
  <si>
    <t>ERS has defined counties as being persistently poor if 20 percent or more of their populations were living in poverty over the last 30 years [US Ecnomic Research Service]</t>
  </si>
  <si>
    <t>Sociocultural Systems, Social Structure, Poverty, Institutions, Income</t>
  </si>
  <si>
    <t>CI0210</t>
  </si>
  <si>
    <t>Chemical or biological substance designed to kill or retard the growth of pests that damage or interfere with the growth of crops, shrubs, tress, timber and other vegetation desired by humans. Practically all chemical pesticides, however, are poisons and pose long-term danger to the environment and humans through their persistence in nature and body tissue. Most of the pesticides are non-specific, and may kill life forms that are harmless or useful. [Business dictionary]</t>
  </si>
  <si>
    <t>Wastes And Pollution, Technology, Inputs, Food Production</t>
  </si>
  <si>
    <t>CI0211</t>
  </si>
  <si>
    <t>Pharmaceutical Products</t>
  </si>
  <si>
    <t>A pharmaceutical drug (also referred to as a pharmaceutical, pharmaceutical preparation, pharmaceutical product, medicinal product, medicine, medication, medicament, or simply a drug) is a drug used to diagnose, cure, treat, or prevent disease. [Wikipedia]</t>
  </si>
  <si>
    <t>Water, Technology, Sociocultural Systems, Public Health, Productivity, Institutions, Inputs, Food Production, Agricultural Sector</t>
  </si>
  <si>
    <t>CI0212</t>
  </si>
  <si>
    <t>Political Participation</t>
  </si>
  <si>
    <t>Political participation encompasses the many activities used by citizens to influence the selection of political leaders or the policies they pursue. [FIU]</t>
  </si>
  <si>
    <t>CI0213</t>
  </si>
  <si>
    <t>The transfer of pollen from an anther to the stigma in angiosperms or from the microsporangium to the micropyle in gymnosperms [Merriam-Webster]</t>
  </si>
  <si>
    <t>Food Production, Ecosystem Services, Common Pool Resources, Biodiversity</t>
  </si>
  <si>
    <t>CI0214</t>
  </si>
  <si>
    <t>Pollution Prevention</t>
  </si>
  <si>
    <t>Eliminating the production of hazardous wastes and greenhouse gases at their source, within the production process. [GEMET]</t>
  </si>
  <si>
    <t>Water, Wastes And Pollution, Sociocultural Systems, Social Structure, Institutions, Inputs, Governance, Air And Climate</t>
  </si>
  <si>
    <t>CI0215</t>
  </si>
  <si>
    <t>Population Density</t>
  </si>
  <si>
    <t>A measurement of population per unit area or unit volume; it is a quantity of type number density. It is frequently applied to living organisms, and particularly to humans. It is a key geographic term. Lists of population density of different countries are below. [DBPedia]</t>
  </si>
  <si>
    <t>Population Growth, Geographical Distribution</t>
  </si>
  <si>
    <t>CI0216</t>
  </si>
  <si>
    <t>Population Dynamics</t>
  </si>
  <si>
    <t>CI0218</t>
  </si>
  <si>
    <t>Postnatal Care</t>
  </si>
  <si>
    <t>The health care of a mother and child during the six weeks after birth [World Health Organization]</t>
  </si>
  <si>
    <t>CI0219</t>
  </si>
  <si>
    <t>Potable Water</t>
  </si>
  <si>
    <t>Drinking water, also known as potable water or improved drinking water, is water safe enough for drinking and food preparation. [DBPedia]</t>
  </si>
  <si>
    <t>CI0220</t>
  </si>
  <si>
    <t>Poverty Alleviation Measures</t>
  </si>
  <si>
    <t>Means through which the government aims to revamp and reconstruct the economy [Mustapha Muktar]</t>
  </si>
  <si>
    <t>Sociocultural Systems, Social Structure, Poverty, Institutions, Income, Governance</t>
  </si>
  <si>
    <t>CI0221</t>
  </si>
  <si>
    <t>Poverty Incidence</t>
  </si>
  <si>
    <t>The share of the population whose income or consumption is below the poverty line [World Bank]</t>
  </si>
  <si>
    <t>Women And Wages, Social Structure, Poverty, Income</t>
  </si>
  <si>
    <t>CI0222</t>
  </si>
  <si>
    <t>Precipitation</t>
  </si>
  <si>
    <t>Precipitation is any product of the condensation of atmospheric water vapour that falls under gravity. The main forms of precipitation include drizzle, rain, sleet, snow, graupel and hail. [DBPedia]</t>
  </si>
  <si>
    <t>CI0223</t>
  </si>
  <si>
    <t>Prenatal Care</t>
  </si>
  <si>
    <t>The health care a mother gets while she is pregnant. [US National Library of Medicine]</t>
  </si>
  <si>
    <t>CI0224</t>
  </si>
  <si>
    <t>Prices</t>
  </si>
  <si>
    <t>A value that will purchase a finite quantity, weight, or other measure of a good or service. [BusinessDictionary]</t>
  </si>
  <si>
    <t>Technology, Public Health, Poverty, Markets, Inputs, Income, Food Production, Energy, Agricultural Sector</t>
  </si>
  <si>
    <t>CI0225</t>
  </si>
  <si>
    <t>Profitability</t>
  </si>
  <si>
    <t>Ability of a firm to generate net income on a consistent basis. It is often measured by price to earnings ratio. The amount of profit made, shown as a percentage of costs or sales revenue. [AGROVOC]</t>
  </si>
  <si>
    <t>Women And Wages, Productivity, Markets, Income, Food Production, Agricultural Sector</t>
  </si>
  <si>
    <t>CI0226</t>
  </si>
  <si>
    <t>Property Transfers</t>
  </si>
  <si>
    <t>The act of moving the ownership of property or shares of stock from one person to another. [InvestorWords]</t>
  </si>
  <si>
    <t>Sociocultural Systems, Social Structure, Property Rights, Institutions, Governance</t>
  </si>
  <si>
    <t>CI0227</t>
  </si>
  <si>
    <t>Protected Area Encroachment</t>
  </si>
  <si>
    <t>Human activities that extend into and impact the ability of protected areas to achieve conservation goals [Self-defined]</t>
  </si>
  <si>
    <t>Social Structure, Protected Areas, Physical Infrastructure, Institutions, Governance, Food Production, Deforestation</t>
  </si>
  <si>
    <t>CI0228</t>
  </si>
  <si>
    <t>Protected Areas--Management</t>
  </si>
  <si>
    <t>Activities including control, protection, maintenance, and rehabilitation undertaken to support the conservation goals of a protected area. [Self-defined]</t>
  </si>
  <si>
    <t>Social Structure, Protected Areas, Institutions, Governance, Deforestation</t>
  </si>
  <si>
    <t>CI0229</t>
  </si>
  <si>
    <t>Protection of Threatened &amp; Rare Ecosystems</t>
  </si>
  <si>
    <t>Management activities undertaken to support the maintenance and rehabilitation of ecosystems that are at risk of disappearance. [Self-defined]</t>
  </si>
  <si>
    <t>Social Structure, Protected Areas, Institutions, Governance, Ecosystem Services, Biodiversity</t>
  </si>
  <si>
    <t>CI0230</t>
  </si>
  <si>
    <t>Public Health Initiatives</t>
  </si>
  <si>
    <t>Initiatives to inform, enhance, and guide public health efforts [Center for Disease Control and Prevention]</t>
  </si>
  <si>
    <t>Social Structure, Public Health, Institutions, Governance</t>
  </si>
  <si>
    <t>CI0231</t>
  </si>
  <si>
    <t>Quotas and Quantitative Restrictions</t>
  </si>
  <si>
    <t>Quantitative restrictions are limits imposed on the volume or value of goods traded by a WTO member. The General Agreement on Tariffs and Trade (GATT) requires the general elimination of these restrictions â€” except in defined circumstances. Members' notifications on quantitative restrictions are compiled in a WTO database, which is accessible to the public. Quantitative restrictions are typically enforced through quotas, import or export licenses or other measures, such as voluntary export restraints [World Trade Organization]</t>
  </si>
  <si>
    <t>Women And Wages, Trade Policies, Markets, Institutions, Income, Governance, Food Production, Agricultural Sector</t>
  </si>
  <si>
    <t>CI0232</t>
  </si>
  <si>
    <t>Rates of Waste Production</t>
  </si>
  <si>
    <t>The rate of production of unwanted materials as a byproduct of economic processes. [After Sustainable Development Indicator Group]</t>
  </si>
  <si>
    <t>Wastes And Pollution, Technology, Sociocultural Systems, Geographical Distribution, Food Production</t>
  </si>
  <si>
    <t>CI0233</t>
  </si>
  <si>
    <t>Raw Materials</t>
  </si>
  <si>
    <t>Crude, unprocessed or partially processed material used for a processing operation. [AGROVOC]</t>
  </si>
  <si>
    <t>Markets, Ecosystem Services, Agricultural Sector</t>
  </si>
  <si>
    <t>CI0234</t>
  </si>
  <si>
    <t>Refugees</t>
  </si>
  <si>
    <t>People who has left a country because of war, or political or religious persecution [AGROVOC]</t>
  </si>
  <si>
    <t>Social Structure, Poverty, Institutions, Human Rights, Governance, Geographical Distribution, Disasters</t>
  </si>
  <si>
    <t>CI0235</t>
  </si>
  <si>
    <t>Remedial Action (Pollution)</t>
  </si>
  <si>
    <t>Changes made to nonconforming activities to ameliorate environmental problems and reduce the quantity of pollution. [Modified from Wikipedia]</t>
  </si>
  <si>
    <t>Water, Wastes And Pollution, Social Structure, Oceans And Coasts, Land And Soil, Institutions, Governance</t>
  </si>
  <si>
    <t>CI0236</t>
  </si>
  <si>
    <t>Renewable energy sources can be replenished. Renewable energy sources include biomass, hydropower, geothermal, wind, and solar. [US Energy Information Administration]</t>
  </si>
  <si>
    <t>Water, Wastes And Pollution, Technology, Inputs, Energy, Common Pool Resources, Air And Climate</t>
  </si>
  <si>
    <t>CI0237</t>
  </si>
  <si>
    <t>Representation and Accountability</t>
  </si>
  <si>
    <t>Representation: a person or group that speaks or acts for or in support of another person or group. Accountability: an obligation or willingness to accept responsibility [Merriam-Webster]</t>
  </si>
  <si>
    <t>Womens Participation, Sociocultural Systems, Social Structure, Participation, Institutions, Human Rights, Governance</t>
  </si>
  <si>
    <t>CI0238</t>
  </si>
  <si>
    <t>Research and Development</t>
  </si>
  <si>
    <t>Research and development (R&amp;D) consists of investigative activities that a business chooses to conduct with the intention of making a discovery that can either lead to the development of new products or procedures, or to improvement of existing products or procedures. Research and development is one of the means by which business can experience future growth by developing new products or processes to improve and expand their operations. [Investopedia]</t>
  </si>
  <si>
    <t>Water, Technology, Productivity, Physical Infrastructure, Institutions, Inputs, Governance, Food Production, Finance, Energy</t>
  </si>
  <si>
    <t>CI0239</t>
  </si>
  <si>
    <t>Resource Rights</t>
  </si>
  <si>
    <t>The rights that specify the claims and related obligations of different actors - individuals or groups - to the benefits of a resource [International Institute for Sustainable Development]</t>
  </si>
  <si>
    <t>Womens Participation, Water, Protected Areas, Property Rights, Participation, Oceans And Coasts, Land And Soil, Institutions, Governance, Ecosystem Services, Deforestation, Common Pool Resources</t>
  </si>
  <si>
    <t>CI0240</t>
  </si>
  <si>
    <t>Retained Earnings</t>
  </si>
  <si>
    <t>The percentage of net earnings not paid out as dividends, but retained by the company to be reinvested in its core business, or to pay debt. [Investopedia]</t>
  </si>
  <si>
    <t>Women And Wages, Sociocultural Systems, Poverty, Labor, Institutions, Income, Finance</t>
  </si>
  <si>
    <t>CI0241</t>
  </si>
  <si>
    <t>Right to Property - Customary</t>
  </si>
  <si>
    <t>Customary laws created by governments in regards to how individuals can control, benefit from and transfer property. [Investopedia]</t>
  </si>
  <si>
    <t>Womens Participation, Sociocultural Systems, Social Structure, Property Rights, Participation, Institutions, Income, Human Rights, Governance</t>
  </si>
  <si>
    <t>CI0242</t>
  </si>
  <si>
    <t>Right to Property - Formal</t>
  </si>
  <si>
    <t>Laws created by governments in regards to how individuals can control, benefit from and transfer property. [Investopedia]</t>
  </si>
  <si>
    <t>CI0243</t>
  </si>
  <si>
    <t>Rights (Legal)</t>
  </si>
  <si>
    <t>Legally guaranteed powers available to a legal entity in realization or defense of its just and lawful claims or interests (such as individual freedom) against 'The whole world.' Legal rights (like laws) affect every citizen, whether or not the existence such rights is publicly known. [BusinessDictionary]</t>
  </si>
  <si>
    <t>CI0244</t>
  </si>
  <si>
    <t>Rule of Law</t>
  </si>
  <si>
    <t>the restriction of the arbitrary exercise of power by subordinating it to well-defined and established laws. [Oxford Dictionary]</t>
  </si>
  <si>
    <t>CI0245</t>
  </si>
  <si>
    <t>Runoff</t>
  </si>
  <si>
    <t>The part of precipitation or irrigation water on land that has limited interaction with the landscape and ultimately reaches surface water, such as streams, ponds, impoundments, reservoirs, oceans, rivers, etc. [AGROVOC]</t>
  </si>
  <si>
    <t>Water, Oceans And Coasts, Land And Soil, Air And Climate</t>
  </si>
  <si>
    <t>CI0246</t>
  </si>
  <si>
    <t>Rural Poor</t>
  </si>
  <si>
    <t>Rural poverty refers to poverty found in rural areas, including factors of rural society, rural economy, and rural political systems that give rise to the poverty found there. [Janvry, A. de, E. Sadoulet, and R. Murgai. 2002. ]</t>
  </si>
  <si>
    <t>Social Structure, Poverty, Income, Geographical Distribution</t>
  </si>
  <si>
    <t>CI0247</t>
  </si>
  <si>
    <t>Rural Population</t>
  </si>
  <si>
    <t>â€œRuralâ€_x009d_ encompasses all population, housing, and territory not included within an urban area. Whatever is not urban is considered rural. [US HRSA]</t>
  </si>
  <si>
    <t>Social Structure, Population Structure, Agricultural Sector</t>
  </si>
  <si>
    <t>CI0248</t>
  </si>
  <si>
    <t>Safety Education</t>
  </si>
  <si>
    <t>Accurate, updated and reliable education on safety in the workplace [Self-defined. ]</t>
  </si>
  <si>
    <t>Social Structure, Safety, Labor, Institutions, Governance, Educational Resources</t>
  </si>
  <si>
    <t>CI0249</t>
  </si>
  <si>
    <t>Saline Water</t>
  </si>
  <si>
    <t>Saline water is water that contains a significant concentration of dissolved salts (mainly NaCl) and is commonly known as salt water. [DBPedia]</t>
  </si>
  <si>
    <t>Water, Wastes And Pollution, Oceans And Coasts, Land And Soil</t>
  </si>
  <si>
    <t>CI0250</t>
  </si>
  <si>
    <t>An increase in sea level primarily due to two factors related to global warming: the added water from melting land ice and the expansion of sea water as it warms. [Modified from climate.nasa.gov]</t>
  </si>
  <si>
    <t>Water, Physical Infrastructure, Oceans And Coasts, Geographical Distribution, Disasters, Air And Climate</t>
  </si>
  <si>
    <t>CI0251</t>
  </si>
  <si>
    <t>Sea Pollution</t>
  </si>
  <si>
    <t>Any substance or energy form (heat, light, noise, etc.) which alters the state of a sea or ocean from what would naturally occur, especially associated with those altered states which human value judgements have decreed as bad. [Modified from National Agricultural Library Thesaurus]</t>
  </si>
  <si>
    <t>Wastes And Pollution, Oceans And Coasts</t>
  </si>
  <si>
    <t>CI0252</t>
  </si>
  <si>
    <t>Seed</t>
  </si>
  <si>
    <t>Crop planting materials [Self-defined]</t>
  </si>
  <si>
    <t>Technology, Sociocultural Systems, Productivity, Institutions, Inputs, Food Production, Common Pool Resources</t>
  </si>
  <si>
    <t>CI0253</t>
  </si>
  <si>
    <t>Sex Ratio</t>
  </si>
  <si>
    <t>The ratio of males to females in a population [DBPedia]</t>
  </si>
  <si>
    <t>Women And Wages, Social Structure, Population Structure, Population Growth, Geographical Distribution</t>
  </si>
  <si>
    <t>CI0254</t>
  </si>
  <si>
    <t>Sexually Transmitted Diseases</t>
  </si>
  <si>
    <t>An infection transmitted through sexual contact, caused by bacteria, viruses, or parasites. [World Health Organization]</t>
  </si>
  <si>
    <t>Sociocultural Systems, Social Structure, Reproductive Health, Public Health, Diseases</t>
  </si>
  <si>
    <t>CI0255</t>
  </si>
  <si>
    <t>Social Networks</t>
  </si>
  <si>
    <t>Sociocultural Systems, Social Structure, Participation, Institutions</t>
  </si>
  <si>
    <t>CI0256</t>
  </si>
  <si>
    <t>Social Participation</t>
  </si>
  <si>
    <t>Social participation refers to people's social involvement and interaction with others. Activities such as volunteering, making donations, participating in sports, and recreational activities are all forms of social participation. [Canadian Government]</t>
  </si>
  <si>
    <t>CI0257</t>
  </si>
  <si>
    <t>Social Stratification</t>
  </si>
  <si>
    <t>Womens Participation, Women And Wages, Social Structure, Poverty, Participation, Institutions, Income</t>
  </si>
  <si>
    <t>CI0258</t>
  </si>
  <si>
    <t>Social Support</t>
  </si>
  <si>
    <t>Social support refers to the various types of support (i.e., assistance/help) that people receive from others and is generally classified into two (sometimes three) major categories: emotional, instrumental (and sometimes informational) support. [UCSF]</t>
  </si>
  <si>
    <t>CI0259</t>
  </si>
  <si>
    <t>Soil Chemistry</t>
  </si>
  <si>
    <t>The study of the chemical composition of the various phases of the earth and the physical and chemical processes which have produced the observed distribution of the elements and nuclides in these phases [McGraw Hill Dictionary of Science and Technical Terms]</t>
  </si>
  <si>
    <t>Water, Land And Soil, Inputs</t>
  </si>
  <si>
    <t>CI0260</t>
  </si>
  <si>
    <t>Soil Pollution</t>
  </si>
  <si>
    <t>Wastes And Pollution, Land And Soil, Inputs</t>
  </si>
  <si>
    <t>CI0261</t>
  </si>
  <si>
    <t>Soil Salinization</t>
  </si>
  <si>
    <t>Soil salinization is the accumulation of soluble salts of sodium, magnesium and calcium in soil to the extent that soil fertility is severely reduced. [Joint Research Centre European Soil Data Centre (ESDAC)]</t>
  </si>
  <si>
    <t>Water, Oceans And Coasts, Land And Soil, Food Production</t>
  </si>
  <si>
    <t>CI0262</t>
  </si>
  <si>
    <t>The capacity of soil to function, within natural or managed ecosystem boundaries, to sustain plant and animal productivity, maintain or enhance water and air quality, and support human health and habitation. [Karlen, D.L., wr L. 1997.]</t>
  </si>
  <si>
    <t>Wastes And Pollution, Productivity, Land And Soil, Food Production, Ecosystem Services, Common Pool Resources</t>
  </si>
  <si>
    <t>CI0263</t>
  </si>
  <si>
    <t>Sources of Financial Capital</t>
  </si>
  <si>
    <t>Finance sources can be divided into three categories, namely traditional sources, ownership capital and non-ownership capital. [Economy watch]</t>
  </si>
  <si>
    <t>Women And Wages, Social Structure, Property Rights, Productivity, Income, Food Production, Finance</t>
  </si>
  <si>
    <t>CI0264</t>
  </si>
  <si>
    <t>Species Diversity</t>
  </si>
  <si>
    <t>The measure of the diversity within an ecological community that incorporates both species richness (the number of species in a community) and the evenness of species' abundances. [Encyclopedia of Earth]</t>
  </si>
  <si>
    <t>Protected Areas, Ecosystem Services, Common Pool Resources, Biodiversity</t>
  </si>
  <si>
    <t>CI0265</t>
  </si>
  <si>
    <t>Species Introduction</t>
  </si>
  <si>
    <t>A species living outside its native distributional range, which has arrived there by human activity, either deliberate or accidental. [Wikipedia]</t>
  </si>
  <si>
    <t>CI0266</t>
  </si>
  <si>
    <t>Species Migration</t>
  </si>
  <si>
    <t>The relatively long-distance movement of individuals, usually on a seasonal basis. [Wikipedia]</t>
  </si>
  <si>
    <t>CI0267</t>
  </si>
  <si>
    <t>Species Threatened with Extinction</t>
  </si>
  <si>
    <t>CI0268</t>
  </si>
  <si>
    <t>Stakeholder Participation</t>
  </si>
  <si>
    <t>Stakeholder participation is a dynamic concept that can be applied in different contexts, in different manners and hence have different meanings. In general, stakeholder participation processes allow people to influence the outcome of plans and projects. This influence can be exerted at different levels along a continuum of engagement levelsâ€”from simply informing the stakeholders to actively consulting them or even engaging in cooperative decision-making. [Dlist.org]</t>
  </si>
  <si>
    <t>CI0269</t>
  </si>
  <si>
    <t>Staple Food Production</t>
  </si>
  <si>
    <t>The production of food that is eaten routinely and in such quantities as to constitute a dominant portion of a standard diet. [After Wikipedia]</t>
  </si>
  <si>
    <t>Trade Policies, Sociocultural Systems, Markets, Food Production</t>
  </si>
  <si>
    <t>CI0270</t>
  </si>
  <si>
    <t>Supply/Value Chain Structure</t>
  </si>
  <si>
    <t>The structure of the supply or value chain [self-defined]</t>
  </si>
  <si>
    <t>Markets, Institutions, Agricultural Sector</t>
  </si>
  <si>
    <t>CI0271</t>
  </si>
  <si>
    <t>Tariffs, Taxes, Subsidies</t>
  </si>
  <si>
    <t>Tariff: a tax or duty to be paid on a particular class of imports or exports. Taxes: a compulsory contribution to state revenue, levied by the government on workers' income and business profits or added to the cost of some goods, services, and transactions. Subsidy: a sum of money granted by the government or a public body to assist an industry or business so that the price of a commodity or service may remain low or competitive. [Merriam-Webster]</t>
  </si>
  <si>
    <t>Trade Policies, Markets, Institutions, Income, Governance, Food Production, Finance, Agricultural Sector</t>
  </si>
  <si>
    <t>CI0272</t>
  </si>
  <si>
    <t>Teacher Education</t>
  </si>
  <si>
    <t>Any of the formal programs that have been established for the preparation of teachers at the elementary- and secondary-school levels [Encyclopedia Britannica]</t>
  </si>
  <si>
    <t>Institutions, Educational Resources</t>
  </si>
  <si>
    <t>CI0273</t>
  </si>
  <si>
    <t>Technological Expertise</t>
  </si>
  <si>
    <t>Technical job skills refer to the talent and expertise a person possesses to perform a certain job or task. Also called "hard skills," as opposed to soft skills, which are personality and character traits. [Investopedia]</t>
  </si>
  <si>
    <t>Technology, Literacy, Educational Resources</t>
  </si>
  <si>
    <t>CI0274</t>
  </si>
  <si>
    <t>Technology Innovation</t>
  </si>
  <si>
    <t>The process through which new (or improved) technologies are developed and brought into widespread use [Encyclopedia of Earth]</t>
  </si>
  <si>
    <t>Technology, Sociocultural Systems, Social Structure, Institutions, Governance, Finance, Educational Resources</t>
  </si>
  <si>
    <t>CI0275</t>
  </si>
  <si>
    <t>Technology Trade</t>
  </si>
  <si>
    <t>Trade of technology across country borders [self-defined]</t>
  </si>
  <si>
    <t>Trade Policies, Technology, Participation, Markets, Institutions, Governance</t>
  </si>
  <si>
    <t>CI0276</t>
  </si>
  <si>
    <t>Technology Transfer</t>
  </si>
  <si>
    <t>Technology transfer is the process of transferring skills, knowledge, technologies, methods of manufacturing, samples of manufacturing and facilities among governments or universities and other institutions to ensure that scientific and technological developments are accessible to a wider range of users who can then further develop and exploit the technology into new products, processes, applications, materials or services. [DBPedia]</t>
  </si>
  <si>
    <t>Trade Policies, Technology, Sociocultural Systems, Institutions, Governance, Educational Resources, Common Pool Resources</t>
  </si>
  <si>
    <t>CI0277</t>
  </si>
  <si>
    <t>Terrestrial Protected Areas</t>
  </si>
  <si>
    <t>A clearly defined geographical space on land, recognized, dedicated and managed, through legal or other effective means, to achieve the long term conservation of nature with associated ecosystem services and cultural values. [Modified from IUCN]</t>
  </si>
  <si>
    <t>Social Structure, Protected Areas, Institutions, Governance, Common Pool Resources</t>
  </si>
  <si>
    <t>CI0278</t>
  </si>
  <si>
    <t>Topography</t>
  </si>
  <si>
    <t>The configuration of a surface including its relief, elevation and the position of its natural and man-made features. The physical or natural features of an object or entity and their structural relationships. [National Agricultural Library Thesaurus]</t>
  </si>
  <si>
    <t>Land And Soil, Air And Climate</t>
  </si>
  <si>
    <t>CI0279</t>
  </si>
  <si>
    <t>Trade Agreements</t>
  </si>
  <si>
    <t>A trade pact (also known as trade agreement) is a wide-ranging tax, tariff and trade pact that often includes investment guarantees. [AGROVOC]</t>
  </si>
  <si>
    <t>Trade Policies, Markets, Institutions, Governance, Agricultural Sector</t>
  </si>
  <si>
    <t>CI0280</t>
  </si>
  <si>
    <t>Transfer of Energy</t>
  </si>
  <si>
    <t>Energy is transferred from one object to another when a reaction takes place. Energy comes in many forms and can be transferred from one object to another as heat, light, or motion, to name a few. [Chemeddl]</t>
  </si>
  <si>
    <t>Wastes And Pollution, Trade Policies, Technology, Physical Infrastructure, Markets, Energy</t>
  </si>
  <si>
    <t>CI0281</t>
  </si>
  <si>
    <t>Transparency in Government</t>
  </si>
  <si>
    <t>Openness, accountability, and honesty define government transparency. In a free society, transparency is government's obligation to share information with citizens. [Ballotpedia]</t>
  </si>
  <si>
    <t>Womens Participation, Sociocultural Systems, Social Structure, Property Rights, Participation, Institutions, Governance</t>
  </si>
  <si>
    <t>CI0282</t>
  </si>
  <si>
    <t>Transport infrastructure consists of the fixed installations including roads, railways, airways, waterways, canals and pipelines and terminals such as airports, railway stations, bus stations, warehouses, trucking terminals, refueling depots (including fueling docks and fuel stations) and seaports [DBpedia]</t>
  </si>
  <si>
    <t>Technology, Sociocultural Systems, Social Structure, Physical Infrastructure, Governance</t>
  </si>
  <si>
    <t>CI0283</t>
  </si>
  <si>
    <t>Undernutrition - Acute</t>
  </si>
  <si>
    <t>Public Health, Poverty, Nutritional Status, Food Production, Diseases</t>
  </si>
  <si>
    <t>CI0284</t>
  </si>
  <si>
    <t>Undernutrition - Chronic</t>
  </si>
  <si>
    <t>CI0285</t>
  </si>
  <si>
    <t>Urban Poor</t>
  </si>
  <si>
    <t>Conventional economic definitions use income or consumption complemented by a range of other social indicators such as life expectancy, infant mortality, nutrition, the proportion of the house hold budget spent on food, literacy, school enrolment rates, access to health clinics or drinking water, to classify poor groups against a common index of material welfare. Alternative interpretations developed largely by rural anthropologists and social planners working with rural communities in the third world allow for local variation in the meaning of poverty, and expand the definition to encompass perceptions of non-material deprivation and social differentiation. [Bridge Development Gender]</t>
  </si>
  <si>
    <t>CI0286</t>
  </si>
  <si>
    <t>Urban Population</t>
  </si>
  <si>
    <t>Population that lives in Urbanized Areas (UAs) of 50,000 or more people; or Urban Clusters (UCs) of at least 2,500 and less than 50,000 people. [US HRSA]</t>
  </si>
  <si>
    <t>Social Structure, Population Structure</t>
  </si>
  <si>
    <t>CI0287</t>
  </si>
  <si>
    <t>Urbanization</t>
  </si>
  <si>
    <t>Population Growth, Land And Soil, Geographical Distribution</t>
  </si>
  <si>
    <t>CI0288</t>
  </si>
  <si>
    <t>Use Rights</t>
  </si>
  <si>
    <t>The legal right to use or occupy a property. [InvestorWords]</t>
  </si>
  <si>
    <t>Water, Sociocultural Systems, Social Structure, Property Rights, Land And Soil, Institutions, Income, Governance, Common Pool Resources</t>
  </si>
  <si>
    <t>CI0289</t>
  </si>
  <si>
    <t>Value Systems and Behavioral Norms</t>
  </si>
  <si>
    <t>the shared beliefs and values guiding the thinking and behavioral styles of members [Cooke 1988]</t>
  </si>
  <si>
    <t>Sociocultural Systems, Social Structure, Institutions</t>
  </si>
  <si>
    <t>CI0290</t>
  </si>
  <si>
    <t>Veterinary Services</t>
  </si>
  <si>
    <t>the governmental and non-governmental organisations that implement animal health and welfare measures and other standards and guidelines in the OIE Terrestrial Code and Aquatic Animal Health Code (Aquatic Code) in the country. The Veterinary Servicesare under the overall control and direction of the Veterinary Authority. Private veterinary organisations are normally accredited or approved to deliver functions by themveterinary authority. [World Organization for Animal Health]</t>
  </si>
  <si>
    <t>CI0291</t>
  </si>
  <si>
    <t>Violence Against Women Policy</t>
  </si>
  <si>
    <t>Goverment action to prevent violence against women and provide adequate punishment for those who perform violence against women [self-defined]</t>
  </si>
  <si>
    <t>Womens Participation, Sociocultural Systems, Social Structure, Reproductive Health, Public Health, Participation, Institutions, Human Rights, Human Mortality, Governance</t>
  </si>
  <si>
    <t>CI0292</t>
  </si>
  <si>
    <t>Violence-Related Mortality</t>
  </si>
  <si>
    <t>Social Structure, Public Health, Human Mortality</t>
  </si>
  <si>
    <t>CI0293</t>
  </si>
  <si>
    <t>Vocational Education</t>
  </si>
  <si>
    <t>Training for a specific occupation in agriculture, trade, or industry through a combination of theoretical teaching and practical experience [Merriam-Webster]</t>
  </si>
  <si>
    <t>Women And Wages, Labor, Institutions, Governance, Educational Resources</t>
  </si>
  <si>
    <t>CI0294</t>
  </si>
  <si>
    <t>Volatility, Risk and Stability</t>
  </si>
  <si>
    <t>Volatility is a statistical measure of the dispersion of returns for a given security or market index. Volatility can either be measured by using the standard deviation or variance between returns from that same security or market index. Commonly, the higher the volatility, the riskier the security. Risk is the chance that an investment's actual return will be different than expected. [Investopedia]</t>
  </si>
  <si>
    <t>Markets, Finance, Disasters</t>
  </si>
  <si>
    <t>CI0295</t>
  </si>
  <si>
    <t>Waste Composting</t>
  </si>
  <si>
    <t>The biodecomposition of organic material, such as animal wastes, plant residues or sludges, in the presence of air, by controlled methods including mechanical mixing and aerating. [National Agricultural Library Thesaurus]</t>
  </si>
  <si>
    <t>Wastes And Pollution, Technology, Sociocultural Systems, Inputs, Food Production</t>
  </si>
  <si>
    <t>CI0296</t>
  </si>
  <si>
    <t>Waste Prevention</t>
  </si>
  <si>
    <t>Practices that reduce the amount of waste generated by a specific source through the redesigning of products or patterns of production or consumption. [GEMET]</t>
  </si>
  <si>
    <t>Water, Wastes And Pollution, Sociocultural Systems, Social Structure, Institutions, Inputs, Governance</t>
  </si>
  <si>
    <t>CI0297</t>
  </si>
  <si>
    <t>Waste Recycling/Reusing</t>
  </si>
  <si>
    <t>Resource recovery methods involving the collection and treatment of a waste product for use as raw material in the manufacture of the same or a similar product. [GEMET]</t>
  </si>
  <si>
    <t>Wastes And Pollution, Technology, Sociocultural Systems, Social Structure, Physical Infrastructure, Institutions, Inputs, Governance</t>
  </si>
  <si>
    <t>CI0298</t>
  </si>
  <si>
    <t>Waste/Pollution Policy</t>
  </si>
  <si>
    <t>Courses or principles of action by societal organizations such as governments or businesses aimed at reducing the amount and impact of wastes or pollution. [Self-defined]</t>
  </si>
  <si>
    <t>Wastes And Pollution, Social Structure, Institutions, Governance</t>
  </si>
  <si>
    <t>CI0299</t>
  </si>
  <si>
    <t>Wastewater</t>
  </si>
  <si>
    <t>Wastewater is any water that has been adversely affected in quality by anthropogenic influence. [DBPedia]</t>
  </si>
  <si>
    <t>Water, Wastes And Pollution, Public Health, Physical Infrastructure</t>
  </si>
  <si>
    <t>CI0300</t>
  </si>
  <si>
    <t>Water Availability</t>
  </si>
  <si>
    <t>Maintenance of adequate volumes of treatable water for human consumption, and irrigation [Global Water Forum]</t>
  </si>
  <si>
    <t>Water, Technology, Physical Infrastructure, Oceans And Coasts, Land And Soil, Ecosystem Services, Common Pool Resources, Air And Climate</t>
  </si>
  <si>
    <t>CI0301</t>
  </si>
  <si>
    <t>Water Infrastructure</t>
  </si>
  <si>
    <t>The large-scale enabling technologies to transport water from producer to consumer and irect and manage water flow. [Self-defined]</t>
  </si>
  <si>
    <t>Water, Technology, Public Health, Poverty, Physical Infrastructure, Institutions, Inputs, Human Rights, Geographical Distribution</t>
  </si>
  <si>
    <t>CI0302</t>
  </si>
  <si>
    <t>Water Productivity</t>
  </si>
  <si>
    <t>The physical or economic output per unit of water application [CGIAR]</t>
  </si>
  <si>
    <t>Water, Technology, Productivity, Food Production</t>
  </si>
  <si>
    <t>CI0303</t>
  </si>
  <si>
    <t>Water quality refers to the chemical, physical, biological, and radiological characteristics of water and is a measure of the condition of water relative to the requirements of one or more biotic species and or to any human need or purpose. [DBPedia]</t>
  </si>
  <si>
    <t>Water, Wastes And Pollution, Public Health, Oceans And Coasts, Ecosystem Services, Common Pool Resources</t>
  </si>
  <si>
    <t>CI0304</t>
  </si>
  <si>
    <t>Water Rights</t>
  </si>
  <si>
    <t>A group of rights designed to protect the use and enjoyment of water that travels in streams, rivers, lakes, and ponds, gathers on the surface of the earth, or collects underground. [TheFreeDictionary Legal Dictionary]</t>
  </si>
  <si>
    <t>Womens Participation, Water, Social Structure, Protected Areas, Property Rights, Participation, Oceans And Coasts, Institutions, Governance, Ecosystem Services, Common Pool Resources</t>
  </si>
  <si>
    <t>CI0305</t>
  </si>
  <si>
    <t>Water Storage</t>
  </si>
  <si>
    <t>Water storage water is stored for later use in natural water sources, such as groundwater aquifers, soil water and natural wetlands, and also small artificial ponds, tanks and reservoirs behind major dams. [Wikipedia]</t>
  </si>
  <si>
    <t>Water, Physical Infrastructure, Land And Soil</t>
  </si>
  <si>
    <t>CI0306</t>
  </si>
  <si>
    <t>Water Use</t>
  </si>
  <si>
    <t>Water use can mean the amount of water used by a household or a country, or the amount used for a given task or for the production of a given quantity of some product or crop, or the amount allocated for a particular purpose. [DBPedia]</t>
  </si>
  <si>
    <t>Water, Sociocultural Systems, Physical Infrastructure, Oceans And Coasts, Land And Soil, Food Production, Energy</t>
  </si>
  <si>
    <t>CI0307</t>
  </si>
  <si>
    <t>Water Use Efficiency</t>
  </si>
  <si>
    <t>A characteristic of plants which is measured by the amount of dry matter or harvestable product produced per unit of water used by the plant. [AGROVOC]</t>
  </si>
  <si>
    <t>CI0308</t>
  </si>
  <si>
    <t>Weather Hazards</t>
  </si>
  <si>
    <t>Dangerous weather phenomena that threaten life and property: tornadoes, lightning, hail, flash flooding, and downbursts. [NC State University]</t>
  </si>
  <si>
    <t>Disasters, Air And Climate</t>
  </si>
  <si>
    <t>CI0309</t>
  </si>
  <si>
    <t>An area that is saturated by surface or ground water with vegetation adapted for life under those soil conditions. [National Agricultural Library Thesaurus]</t>
  </si>
  <si>
    <t>Water, Land And Soil, Ecosystem Services, Common Pool Resources, Biodiversity</t>
  </si>
  <si>
    <t>CI0310</t>
  </si>
  <si>
    <t>Wild Animal Trade</t>
  </si>
  <si>
    <t>Any sale or exchange of wild animal and plant resources by people. This can involve live animals and plants or a diverse range of products needed or prized by humansâ€”including skins, medicinal ingredients, tourist curios, timber, fish and other food products. [IUCN Traffic]</t>
  </si>
  <si>
    <t>Trade Policies, Sociocultural Systems, Social Structure, Common Pool Resources, Biodiversity</t>
  </si>
  <si>
    <t>CI0311</t>
  </si>
  <si>
    <t>Women Farmers</t>
  </si>
  <si>
    <t>Women involved in production that relies essentially on the growth and nurturing of plants and animals, especially for food, usually with land as an important input; farming [Wikigender]</t>
  </si>
  <si>
    <t>Womens Participation, Women And Wages, Sociocultural Systems, Social Structure, Safety, Labor, Food Production</t>
  </si>
  <si>
    <t>CI0312</t>
  </si>
  <si>
    <t>Women's Access to Financial Capital</t>
  </si>
  <si>
    <t>Women's access to money value and which can be used in the pursuit of future revenue. [Investopedia]</t>
  </si>
  <si>
    <t>Womens Participation, Women And Wages, Sociocultural Systems, Social Structure, Property Rights, Participation, Institutions, Governance, Finance</t>
  </si>
  <si>
    <t>CI0313</t>
  </si>
  <si>
    <t>Women's Access to Social Capital</t>
  </si>
  <si>
    <t>Women's access to networks together with shared norms, values and understandings that facilitate co-operation within or among groups [OECD]</t>
  </si>
  <si>
    <t>Womens Participation, Women And Wages, Technology, Sociocultural Systems, Social Structure, Property Rights, Participation, Institutions, Governance, Educational Resources</t>
  </si>
  <si>
    <t>CI0314</t>
  </si>
  <si>
    <t>Women's Economic Participation</t>
  </si>
  <si>
    <t>Women's economic participation promotes agricultural productivity, enterprise development at the micro, small, and medium enterprise levels, as well as enhances business management and returns on investment.In addition to boosting economic growth, investing in women produces a multiplier effect â€“ women reinvest a large portion of their income in their families and communities. Women also play key roles in creating peaceful and stable societies â€“important factors for economic growth. Unfortunately, these benefits have not been universally recognized and have therefore not translated into womenâ€™s full economic participation. Women still face obstacles when trying to establish new businesses or expand existing ones. Among the biggest hurdles are discriminatory laws, regulations and business conditions, as well as womenâ€™s lack of access to property rights, finance, training, technology, markets, mentors, and networks. [US Department of State]</t>
  </si>
  <si>
    <t>Womens Participation, Women And Wages, Sociocultural Systems, Social Structure, Physical Infrastructure, Participation, Markets, Institutions, Governance, Finance</t>
  </si>
  <si>
    <t>CI0315</t>
  </si>
  <si>
    <t>Women's Political Participation</t>
  </si>
  <si>
    <t>Women's political participation encompasses the many activities used by women to influence the selection of political leaders or the policies they pursue. [FIU]</t>
  </si>
  <si>
    <t>CI0316</t>
  </si>
  <si>
    <t>Work Satisfaction</t>
  </si>
  <si>
    <t>Employee's general affective reaction to the job without reference to any specific job facet, Linked to money, wellbeing, appreciation, work hours, work-life balance [Kovner et al. 2006]</t>
  </si>
  <si>
    <t>Sociocultural Systems, Labor</t>
  </si>
  <si>
    <t>CI0317</t>
  </si>
  <si>
    <t>Working Conditions</t>
  </si>
  <si>
    <t>Working conditions cover a broad range of topics and issues, from working time (hours of work, rest periods, and work schedules) to remuneration, as well as the physical conditions and mental demands that exist in the workplace. [International Labour Organization]</t>
  </si>
  <si>
    <t>Wastes And Pollution, Sociocultural Systems, Social Structure, Safety, Public Health, Productivity, Labor, Institutions, Human Rights, Human Mortality, Governance, Diseases, Agricultural Sector</t>
  </si>
  <si>
    <t>CI0318</t>
  </si>
  <si>
    <t>Youth Literacy</t>
  </si>
  <si>
    <t>A level of reading, writing, and calculation skills sufficient for youth to function in the particular community in which an individual lives. [UNESCO Institute for Statistics]</t>
  </si>
  <si>
    <t>CI0319</t>
  </si>
  <si>
    <t>PH</t>
  </si>
  <si>
    <t>CI0320</t>
  </si>
  <si>
    <t>CI0321</t>
  </si>
  <si>
    <t>CI0322</t>
  </si>
  <si>
    <t>Drought</t>
  </si>
  <si>
    <t>CI0323</t>
  </si>
  <si>
    <t>CI0324</t>
  </si>
  <si>
    <t>Travel/transit/commuting</t>
  </si>
  <si>
    <t>CI0325</t>
  </si>
  <si>
    <t>Tourism</t>
  </si>
  <si>
    <t>CI0326</t>
  </si>
  <si>
    <t>Water Quantity</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</si>
</sst>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b/>
    </font>
    <font/>
    <font>
      <u/>
      <color rgb="FF1155CC"/>
    </font>
    <font>
      <color rgb="FF000000"/>
    </font>
    <font>
      <color rgb="FF000000"/>
      <name val="Arial"/>
    </font>
    <font>
      <sz val="8.0"/>
      <name val="Arial"/>
    </font>
    <font>
      <sz val="8.0"/>
      <name val="Liberation Serif"/>
    </font>
    <font>
      <name val="Arial"/>
    </font>
    <font>
      <sz val="8.0"/>
      <name val="&quot;Liberation Sans&quot;"/>
    </font>
    <font>
      <b/>
      <sz val="10.0"/>
      <name val="Arial"/>
    </font>
    <font>
      <b/>
      <name val="Arial"/>
    </font>
    <font>
      <sz val="10.0"/>
      <name val="Arial"/>
    </font>
    <font>
      <u/>
      <color rgb="FF0000FF"/>
    </font>
    <font>
      <sz val="10.0"/>
    </font>
    <font>
      <u/>
      <color rgb="FF1155CC"/>
      <name val="Arial"/>
    </font>
    <font>
      <sz val="10.0"/>
      <name val="Sans-serif"/>
    </font>
    <font>
      <sz val="10.0"/>
      <name val="Serif"/>
    </font>
    <font>
      <sz val="10.0"/>
      <name val="Open sans"/>
    </font>
    <font>
      <sz val="10.0"/>
      <name val="Tahoma"/>
    </font>
    <font>
      <sz val="10.0"/>
      <color rgb="FF2A2A2A"/>
      <name val="&quot;Arial&quot;"/>
    </font>
    <font>
      <u/>
      <color rgb="FF0000FF"/>
    </font>
    <font>
      <u/>
      <sz val="10.0"/>
      <color rgb="FF0000FF"/>
    </font>
    <font>
      <sz val="10.0"/>
      <color rgb="FF000000"/>
    </font>
    <font>
      <sz val="9.0"/>
    </font>
    <font>
      <name val="Raleway"/>
    </font>
    <font>
      <u/>
      <sz val="10.0"/>
      <color rgb="FF0000FF"/>
      <name val="Arial"/>
    </font>
    <font>
      <u/>
      <sz val="10.0"/>
      <color rgb="FF1155CC"/>
      <name val="Arial"/>
    </font>
    <font>
      <u/>
      <color rgb="FF0000FF"/>
      <name val="Arial"/>
    </font>
    <font>
      <u/>
      <color rgb="FF1155CC"/>
      <name val="Arial"/>
    </font>
    <font>
      <u/>
      <color rgb="FF0000FF"/>
    </font>
    <font>
      <u/>
      <sz val="10.0"/>
      <color rgb="FF0000FF"/>
      <name val="Arial"/>
    </font>
    <font>
      <sz val="9.0"/>
      <name val="Arial"/>
    </font>
    <font>
      <u/>
      <color rgb="FF1155CC"/>
      <name val="Arial"/>
    </font>
    <font>
      <b/>
      <sz val="10.0"/>
      <color rgb="FF000000"/>
      <name val="Arial"/>
    </font>
    <font>
      <color rgb="FF2A2A2A"/>
      <name val="Arial"/>
    </font>
    <font>
      <sz val="12.0"/>
      <name val="Serif"/>
    </font>
    <font>
      <name val="&quot;Arial&quot;"/>
    </font>
    <font>
      <sz val="10.0"/>
      <name val="&quot;Arial&quot;"/>
    </font>
    <font>
      <b/>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5" numFmtId="0" xfId="0" applyAlignment="1" applyFont="1">
      <alignment shrinkToFit="0" vertical="bottom" wrapText="0"/>
    </xf>
    <xf borderId="0" fillId="0" fontId="2"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horizontal="left" readingOrder="0"/>
    </xf>
    <xf borderId="0" fillId="0" fontId="7" numFmtId="0" xfId="0" applyAlignment="1" applyFont="1">
      <alignment horizontal="left" readingOrder="0"/>
    </xf>
    <xf borderId="0" fillId="0" fontId="5" numFmtId="0" xfId="0" applyAlignment="1" applyFont="1">
      <alignment readingOrder="0" shrinkToFit="0" vertical="bottom" wrapText="0"/>
    </xf>
    <xf borderId="0" fillId="0" fontId="8" numFmtId="0" xfId="0" applyAlignment="1" applyFont="1">
      <alignment readingOrder="0" shrinkToFit="0" wrapText="0"/>
    </xf>
    <xf borderId="0" fillId="0" fontId="9" numFmtId="0" xfId="0" applyAlignment="1" applyFont="1">
      <alignment horizontal="left" readingOrder="0"/>
    </xf>
    <xf borderId="0" fillId="0" fontId="10" numFmtId="0" xfId="0" applyAlignment="1" applyFont="1">
      <alignment readingOrder="0"/>
    </xf>
    <xf borderId="0" fillId="0" fontId="11" numFmtId="0" xfId="0" applyAlignment="1" applyFont="1">
      <alignment vertical="bottom"/>
    </xf>
    <xf borderId="0" fillId="0" fontId="11" numFmtId="0" xfId="0" applyAlignment="1" applyFont="1">
      <alignment readingOrder="0"/>
    </xf>
    <xf borderId="0" fillId="0" fontId="1" numFmtId="0" xfId="0" applyAlignment="1" applyFont="1">
      <alignment horizontal="center" readingOrder="0"/>
    </xf>
    <xf borderId="0" fillId="0" fontId="12" numFmtId="0" xfId="0" applyAlignment="1" applyFont="1">
      <alignment readingOrder="0"/>
    </xf>
    <xf borderId="0" fillId="0" fontId="8" numFmtId="0" xfId="0" applyAlignment="1" applyFont="1">
      <alignment vertical="bottom"/>
    </xf>
    <xf borderId="0" fillId="0" fontId="13"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2" fontId="0" numFmtId="0" xfId="0" applyAlignment="1" applyFill="1" applyFont="1">
      <alignment readingOrder="0" shrinkToFit="0" vertical="bottom" wrapText="0"/>
    </xf>
    <xf borderId="0" fillId="0" fontId="8" numFmtId="0" xfId="0" applyAlignment="1" applyFont="1">
      <alignment readingOrder="0" vertical="bottom"/>
    </xf>
    <xf borderId="0" fillId="0" fontId="8" numFmtId="0" xfId="0" applyAlignment="1" applyFont="1">
      <alignment vertical="bottom"/>
    </xf>
    <xf borderId="0" fillId="0" fontId="14" numFmtId="0" xfId="0" applyAlignment="1" applyFont="1">
      <alignment readingOrder="0"/>
    </xf>
    <xf borderId="0" fillId="0" fontId="0" numFmtId="0" xfId="0" applyAlignment="1" applyFont="1">
      <alignment readingOrder="0"/>
    </xf>
    <xf borderId="0" fillId="0" fontId="12"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15" numFmtId="0" xfId="0" applyAlignment="1" applyFont="1">
      <alignment shrinkToFit="0" vertical="bottom" wrapText="0"/>
    </xf>
    <xf borderId="0" fillId="0" fontId="16" numFmtId="0" xfId="0" applyAlignment="1" applyFont="1">
      <alignment readingOrder="0"/>
    </xf>
    <xf borderId="0" fillId="0" fontId="0" numFmtId="0" xfId="0" applyAlignment="1" applyFont="1">
      <alignment readingOrder="0"/>
    </xf>
    <xf borderId="0" fillId="0" fontId="17" numFmtId="0" xfId="0" applyAlignment="1" applyFont="1">
      <alignment readingOrder="0"/>
    </xf>
    <xf borderId="0" fillId="0" fontId="12" numFmtId="0" xfId="0" applyAlignment="1" applyFont="1">
      <alignment readingOrder="0" shrinkToFit="0" wrapText="0"/>
    </xf>
    <xf borderId="0" fillId="0" fontId="5" numFmtId="0" xfId="0" applyAlignment="1" applyFont="1">
      <alignment vertical="bottom"/>
    </xf>
    <xf borderId="0" fillId="0" fontId="0" numFmtId="0" xfId="0" applyAlignment="1" applyFont="1">
      <alignment readingOrder="0" shrinkToFit="0" vertical="bottom" wrapText="0"/>
    </xf>
    <xf borderId="0" fillId="0" fontId="4" numFmtId="0" xfId="0" applyAlignment="1" applyFont="1">
      <alignment readingOrder="0"/>
    </xf>
    <xf borderId="0" fillId="0" fontId="18" numFmtId="0" xfId="0" applyAlignment="1" applyFont="1">
      <alignment readingOrder="0"/>
    </xf>
    <xf borderId="1" fillId="0" fontId="8" numFmtId="0" xfId="0" applyAlignment="1" applyBorder="1" applyFont="1">
      <alignment vertical="bottom"/>
    </xf>
    <xf borderId="0" fillId="0" fontId="12" numFmtId="0" xfId="0" applyAlignment="1" applyFont="1">
      <alignment readingOrder="0"/>
    </xf>
    <xf borderId="0" fillId="0" fontId="19" numFmtId="0" xfId="0" applyAlignment="1" applyFont="1">
      <alignment horizontal="left" readingOrder="0"/>
    </xf>
    <xf borderId="0" fillId="0" fontId="12"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1" fillId="0" fontId="8" numFmtId="0" xfId="0" applyAlignment="1" applyBorder="1" applyFont="1">
      <alignment vertical="bottom"/>
    </xf>
    <xf borderId="0" fillId="0" fontId="22" numFmtId="0" xfId="0" applyAlignment="1" applyFont="1">
      <alignment readingOrder="0"/>
    </xf>
    <xf borderId="0" fillId="0" fontId="0" numFmtId="0" xfId="0" applyAlignment="1" applyFont="1">
      <alignment horizontal="left" readingOrder="0"/>
    </xf>
    <xf borderId="0" fillId="0" fontId="14"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12" numFmtId="0" xfId="0" applyAlignment="1" applyFont="1">
      <alignment readingOrder="0" vertical="bottom"/>
    </xf>
    <xf borderId="0" fillId="0" fontId="8" numFmtId="0" xfId="0" applyAlignment="1" applyFont="1">
      <alignment readingOrder="0"/>
    </xf>
    <xf borderId="0" fillId="0" fontId="8"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8" numFmtId="0" xfId="0" applyAlignment="1" applyFont="1">
      <alignment shrinkToFit="0" vertical="bottom" wrapText="0"/>
    </xf>
    <xf borderId="0" fillId="0" fontId="12" numFmtId="0" xfId="0" applyFont="1"/>
    <xf borderId="0" fillId="0" fontId="10" numFmtId="0" xfId="0" applyAlignment="1" applyFont="1">
      <alignment horizontal="center" readingOrder="0"/>
    </xf>
    <xf borderId="0" fillId="0" fontId="10" numFmtId="0" xfId="0" applyFont="1"/>
    <xf borderId="0" fillId="0" fontId="26" numFmtId="0" xfId="0" applyAlignment="1" applyFont="1">
      <alignment readingOrder="0"/>
    </xf>
    <xf borderId="0" fillId="0" fontId="12" numFmtId="0" xfId="0" applyAlignment="1" applyFont="1">
      <alignment horizontal="center"/>
    </xf>
    <xf borderId="0" fillId="0" fontId="27" numFmtId="0" xfId="0" applyAlignment="1" applyFont="1">
      <alignment readingOrder="0"/>
    </xf>
    <xf borderId="0" fillId="0" fontId="12" numFmtId="0" xfId="0" applyAlignment="1" applyFont="1">
      <alignment readingOrder="0"/>
    </xf>
    <xf borderId="0" fillId="0" fontId="12" numFmtId="0" xfId="0" applyAlignment="1" applyFont="1">
      <alignment horizontal="center" readingOrder="0"/>
    </xf>
    <xf borderId="0" fillId="0" fontId="11" numFmtId="0" xfId="0" applyAlignment="1" applyFont="1">
      <alignment readingOrder="0" shrinkToFit="0" wrapText="0"/>
    </xf>
    <xf borderId="0" fillId="0" fontId="11" numFmtId="0" xfId="0" applyAlignment="1" applyFont="1">
      <alignment horizontal="center" readingOrder="0" shrinkToFit="0" wrapText="0"/>
    </xf>
    <xf borderId="0" fillId="0" fontId="11" numFmtId="0" xfId="0" applyAlignment="1" applyFont="1">
      <alignment shrinkToFit="0" wrapText="0"/>
    </xf>
    <xf borderId="0" fillId="0" fontId="8" numFmtId="0" xfId="0" applyAlignment="1" applyFont="1">
      <alignment shrinkToFit="0" wrapText="0"/>
    </xf>
    <xf borderId="0" fillId="0" fontId="28" numFmtId="0" xfId="0" applyAlignment="1" applyFont="1">
      <alignment readingOrder="0" shrinkToFit="0" wrapText="0"/>
    </xf>
    <xf borderId="0" fillId="0" fontId="8" numFmtId="0" xfId="0" applyAlignment="1" applyFont="1">
      <alignment horizontal="center" shrinkToFit="0" wrapText="0"/>
    </xf>
    <xf borderId="0" fillId="0" fontId="29" numFmtId="0" xfId="0" applyAlignment="1" applyFont="1">
      <alignment readingOrder="0" shrinkToFit="0" wrapText="0"/>
    </xf>
    <xf borderId="0" fillId="0" fontId="30" numFmtId="0" xfId="0" applyAlignment="1" applyFont="1">
      <alignment readingOrder="0" shrinkToFit="0" wrapText="0"/>
    </xf>
    <xf borderId="0" fillId="0" fontId="8" numFmtId="0" xfId="0" applyAlignment="1" applyFont="1">
      <alignment horizontal="center" readingOrder="0" shrinkToFit="0" wrapText="0"/>
    </xf>
    <xf borderId="0" fillId="0" fontId="2" numFmtId="0" xfId="0" applyAlignment="1" applyFont="1">
      <alignment readingOrder="0" shrinkToFit="0" wrapText="0"/>
    </xf>
    <xf borderId="0" fillId="0" fontId="0" numFmtId="0" xfId="0" applyAlignment="1" applyFont="1">
      <alignment readingOrder="0" shrinkToFit="0" wrapText="0"/>
    </xf>
    <xf borderId="0" fillId="0" fontId="14" numFmtId="0" xfId="0" applyAlignment="1" applyFont="1">
      <alignment readingOrder="0" shrinkToFit="0" wrapText="0"/>
    </xf>
    <xf borderId="0" fillId="0" fontId="5" numFmtId="0" xfId="0" applyAlignment="1" applyFont="1">
      <alignment readingOrder="0" shrinkToFit="0" wrapText="0"/>
    </xf>
    <xf borderId="0" fillId="0" fontId="24" numFmtId="0" xfId="0" applyAlignment="1" applyFont="1">
      <alignment readingOrder="0" shrinkToFit="0" wrapText="0"/>
    </xf>
    <xf borderId="0" fillId="0" fontId="31" numFmtId="0" xfId="0" applyAlignment="1" applyFont="1">
      <alignment readingOrder="0" shrinkToFit="0" wrapText="0"/>
    </xf>
    <xf borderId="0" fillId="0" fontId="32" numFmtId="0" xfId="0" applyAlignment="1" applyFont="1">
      <alignment readingOrder="0"/>
    </xf>
    <xf borderId="0" fillId="0" fontId="14" numFmtId="0" xfId="0" applyAlignment="1" applyFont="1">
      <alignment horizontal="left" readingOrder="0"/>
    </xf>
    <xf borderId="0" fillId="0" fontId="2" numFmtId="0" xfId="0" applyAlignment="1" applyFont="1">
      <alignment readingOrder="0"/>
    </xf>
    <xf borderId="0" fillId="0" fontId="2" numFmtId="0" xfId="0" applyAlignment="1" applyFont="1">
      <alignment readingOrder="0" shrinkToFit="0" wrapText="0"/>
    </xf>
    <xf borderId="0" fillId="0" fontId="0" numFmtId="0" xfId="0" applyAlignment="1" applyFont="1">
      <alignment horizontal="left" readingOrder="0" shrinkToFit="0" wrapText="0"/>
    </xf>
    <xf borderId="0" fillId="0" fontId="8" numFmtId="0" xfId="0" applyAlignment="1" applyFont="1">
      <alignment readingOrder="0" shrinkToFit="0" vertical="bottom" wrapText="0"/>
    </xf>
    <xf borderId="0" fillId="0" fontId="33" numFmtId="0" xfId="0" applyAlignment="1" applyFont="1">
      <alignment readingOrder="0" shrinkToFit="0" vertical="bottom" wrapText="0"/>
    </xf>
    <xf borderId="0" fillId="0" fontId="4" numFmtId="0" xfId="0" applyAlignment="1" applyFont="1">
      <alignment readingOrder="0" shrinkToFit="0" wrapText="0"/>
    </xf>
    <xf borderId="0" fillId="0" fontId="34" numFmtId="0" xfId="0" applyAlignment="1" applyFont="1">
      <alignment vertical="bottom"/>
    </xf>
    <xf borderId="0" fillId="0" fontId="34" numFmtId="0" xfId="0" applyAlignment="1" applyFont="1">
      <alignment readingOrder="0" vertical="bottom"/>
    </xf>
    <xf borderId="0" fillId="0" fontId="34" numFmtId="0" xfId="0" applyAlignment="1" applyFont="1">
      <alignment vertical="bottom"/>
    </xf>
    <xf borderId="0" fillId="0" fontId="34" numFmtId="0" xfId="0" applyAlignment="1" applyFont="1">
      <alignment horizontal="center" readingOrder="0" vertical="bottom"/>
    </xf>
    <xf borderId="0" fillId="0" fontId="0" numFmtId="0" xfId="0" applyAlignment="1" applyFont="1">
      <alignment vertical="bottom"/>
    </xf>
    <xf borderId="0" fillId="0" fontId="0" numFmtId="0" xfId="0" applyFont="1"/>
    <xf borderId="0" fillId="0" fontId="0" numFmtId="0" xfId="0" applyAlignment="1" applyFont="1">
      <alignment horizontal="center"/>
    </xf>
    <xf borderId="0" fillId="0" fontId="0" numFmtId="0" xfId="0" applyAlignment="1" applyFont="1">
      <alignment horizontal="center" readingOrder="0"/>
    </xf>
    <xf borderId="0" fillId="2" fontId="5" numFmtId="0" xfId="0" applyAlignment="1" applyFont="1">
      <alignment vertical="bottom"/>
    </xf>
    <xf borderId="0" fillId="2" fontId="5" numFmtId="0" xfId="0" applyAlignment="1" applyFont="1">
      <alignment shrinkToFit="0" vertical="bottom" wrapText="0"/>
    </xf>
    <xf borderId="0" fillId="0" fontId="8" numFmtId="0" xfId="0" applyAlignment="1" applyFont="1">
      <alignment shrinkToFit="0" vertical="bottom" wrapText="0"/>
    </xf>
    <xf borderId="0" fillId="0" fontId="8" numFmtId="0" xfId="0" applyAlignment="1" applyFont="1">
      <alignment readingOrder="0"/>
    </xf>
    <xf borderId="0" fillId="2" fontId="8" numFmtId="0" xfId="0" applyAlignment="1" applyFont="1">
      <alignment vertical="bottom"/>
    </xf>
    <xf borderId="0" fillId="0" fontId="35" numFmtId="0" xfId="0" applyAlignment="1" applyFont="1">
      <alignment shrinkToFit="0" vertical="bottom" wrapText="0"/>
    </xf>
    <xf borderId="0" fillId="2" fontId="5" numFmtId="0" xfId="0" applyAlignment="1" applyFont="1">
      <alignment readingOrder="0" vertical="bottom"/>
    </xf>
    <xf borderId="0" fillId="0" fontId="36" numFmtId="0" xfId="0" applyAlignment="1" applyFont="1">
      <alignment readingOrder="0"/>
    </xf>
    <xf borderId="0" fillId="0" fontId="5" numFmtId="0" xfId="0" applyAlignment="1" applyFont="1">
      <alignment readingOrder="0"/>
    </xf>
    <xf borderId="0" fillId="0" fontId="1"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readingOrder="0"/>
    </xf>
    <xf borderId="0" fillId="0" fontId="2" numFmtId="3" xfId="0" applyAlignment="1" applyFont="1" applyNumberFormat="1">
      <alignment readingOrder="0"/>
    </xf>
    <xf borderId="0" fillId="0" fontId="2" numFmtId="3" xfId="0" applyAlignment="1" applyFont="1" applyNumberFormat="1">
      <alignment horizontal="left" readingOrder="0"/>
    </xf>
    <xf borderId="0" fillId="0" fontId="8" numFmtId="0" xfId="0" applyAlignment="1" applyFont="1">
      <alignment horizontal="left" readingOrder="0" shrinkToFit="0" wrapText="0"/>
    </xf>
    <xf borderId="0" fillId="0" fontId="37" numFmtId="0" xfId="0" applyAlignment="1" applyFont="1">
      <alignment readingOrder="0"/>
    </xf>
    <xf borderId="0" fillId="0" fontId="12" numFmtId="0" xfId="0" applyAlignment="1" applyFont="1">
      <alignment readingOrder="0"/>
    </xf>
    <xf borderId="0" fillId="0" fontId="38" numFmtId="0" xfId="0" applyAlignment="1" applyFont="1">
      <alignment readingOrder="0"/>
    </xf>
    <xf borderId="0" fillId="0" fontId="39" numFmtId="0" xfId="0" applyAlignment="1" applyFont="1">
      <alignment vertical="bottom"/>
    </xf>
    <xf borderId="0" fillId="0" fontId="8" numFmtId="0" xfId="0" applyAlignment="1" applyFont="1">
      <alignment vertical="bottom"/>
    </xf>
    <xf borderId="0" fillId="0" fontId="5" numFmtId="0" xfId="0" applyAlignment="1" applyFont="1">
      <alignment shrinkToFit="0" vertical="bottom" wrapText="0"/>
    </xf>
    <xf borderId="0" fillId="0" fontId="11" numFmtId="0" xfId="0" applyAlignment="1" applyFont="1">
      <alignment vertical="bottom"/>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20" Type="http://schemas.openxmlformats.org/officeDocument/2006/relationships/worksheet" Target="worksheets/sheet18.xml"/><Relationship Id="rId21" Type="http://schemas.openxmlformats.org/officeDocument/2006/relationships/worksheet" Target="worksheets/sheet19.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9meCjIxZ2is3W0BeW-sL4GrNciCzUi8s" TargetMode="External"/><Relationship Id="rId42" Type="http://schemas.openxmlformats.org/officeDocument/2006/relationships/hyperlink" Target="https://replan-tool.org/" TargetMode="External"/><Relationship Id="rId41" Type="http://schemas.openxmlformats.org/officeDocument/2006/relationships/hyperlink" Target="https://www.bayareagreenprint.org/mitigation/" TargetMode="External"/><Relationship Id="rId44" Type="http://schemas.openxmlformats.org/officeDocument/2006/relationships/hyperlink" Target="https://docs.google.com/spreadsheets/d/1Zu2SxAFvPf_AbZR1yofZTIdkPQfwMQKOURS4yy29UM0/edit" TargetMode="External"/><Relationship Id="rId43" Type="http://schemas.openxmlformats.org/officeDocument/2006/relationships/hyperlink" Target="https://drive.google.com/drive/folders/1Ni3w4Hf2g9P8rXZksnrXEeUmoLchOyJA" TargetMode="External"/><Relationship Id="rId46" Type="http://schemas.openxmlformats.org/officeDocument/2006/relationships/hyperlink" Target="https://docs.google.com/document/d/1FqbTnHs1FZlB4PHuO-nIsQHVIjuLvGYicVjkkyd-9n8/edit" TargetMode="External"/><Relationship Id="rId45" Type="http://schemas.openxmlformats.org/officeDocument/2006/relationships/hyperlink" Target="https://docs.google.com/spreadsheets/d/1pJJRt8dpU3wun0yKHb01FJO5GOGG9lufsBcV6tgtC9c/edit" TargetMode="External"/><Relationship Id="rId1" Type="http://schemas.openxmlformats.org/officeDocument/2006/relationships/hyperlink" Target="https://drive.google.com/drive/folders/19FJi7MrybiT70z1081TUJuFcVsnXnMZi" TargetMode="External"/><Relationship Id="rId2" Type="http://schemas.openxmlformats.org/officeDocument/2006/relationships/hyperlink" Target="https://docs.google.com/document/d/1mwyke9aQLlzlHaLkLinDt5uZOaCV6VBuZgiMn5MTA1s/edit" TargetMode="External"/><Relationship Id="rId3" Type="http://schemas.openxmlformats.org/officeDocument/2006/relationships/hyperlink" Target="https://drive.google.com/file/d/1FigWoWftvQJ3mpWZ212dDYhomIJcVERE/view?usp=sharing" TargetMode="External"/><Relationship Id="rId4" Type="http://schemas.openxmlformats.org/officeDocument/2006/relationships/hyperlink" Target="https://docs.google.com/spreadsheets/d/1qLq8qJBHAsWXxRU7gkZ9HHcI-Fna2fnhbXmM4QT2-YQ/edit?usp=sharing" TargetMode="External"/><Relationship Id="rId9" Type="http://schemas.openxmlformats.org/officeDocument/2006/relationships/hyperlink" Target="https://drive.google.com/drive/folders/1NszKoN7pMzTmLuBSyGzmO2LQ_lN-LmCP" TargetMode="External"/><Relationship Id="rId48" Type="http://schemas.openxmlformats.org/officeDocument/2006/relationships/hyperlink" Target="https://docs.google.com/document/d/1Euwp2OGmHRASAn70oNSKyoN1eZbauflH/edit" TargetMode="External"/><Relationship Id="rId47" Type="http://schemas.openxmlformats.org/officeDocument/2006/relationships/hyperlink" Target="https://drive.google.com/drive/folders/1XMu3nr0bn7aIBZdfrZHmgLOW-XXG7iru" TargetMode="External"/><Relationship Id="rId49" Type="http://schemas.openxmlformats.org/officeDocument/2006/relationships/hyperlink" Target="https://docs.google.com/spreadsheets/d/1oismwD6Z2zpoTgb3yquohqVIhX6MaXPdkb6YrC-WMx0/edit?usp=sharing" TargetMode="External"/><Relationship Id="rId5" Type="http://schemas.openxmlformats.org/officeDocument/2006/relationships/hyperlink" Target="https://docs.google.com/document/d/1L-7s5Hjb9XwDS1V9mKKgeTX9Ivh0itg1gAKlXnRuytI/edit?usp=sharing" TargetMode="External"/><Relationship Id="rId6" Type="http://schemas.openxmlformats.org/officeDocument/2006/relationships/hyperlink" Target="http://asi.ice.ucdavis.edu/sustsource/catalog/" TargetMode="External"/><Relationship Id="rId7" Type="http://schemas.openxmlformats.org/officeDocument/2006/relationships/hyperlink" Target="https://docs.google.com/spreadsheets/d/1Z8nr5vXNw4XpgaKPJ74rjA3saABDnul9wkiXtBFxadg/edit?usp=sharing" TargetMode="External"/><Relationship Id="rId8" Type="http://schemas.openxmlformats.org/officeDocument/2006/relationships/hyperlink" Target="https://docs.google.com/spreadsheets/d/1iULDRDYJCiSA1SCENqXhQUjRgGNUXKtzQJ0dwKVcQMs/edit" TargetMode="External"/><Relationship Id="rId31" Type="http://schemas.openxmlformats.org/officeDocument/2006/relationships/hyperlink" Target="https://docs.google.com/document/d/1RWKFS_f_ANehi0vylFphNlmv8W3JzMfDQClfjPL6ZIQ/edit" TargetMode="External"/><Relationship Id="rId30" Type="http://schemas.openxmlformats.org/officeDocument/2006/relationships/hyperlink" Target="https://drive.google.com/drive/folders/0APev9DBdofv2Uk9PVA" TargetMode="External"/><Relationship Id="rId33" Type="http://schemas.openxmlformats.org/officeDocument/2006/relationships/hyperlink" Target="https://drive.google.com/file/d/1cxcls17ZPlHDbj9qFFD6-8qHpeNhhgAk/view?usp=sharing" TargetMode="External"/><Relationship Id="rId32" Type="http://schemas.openxmlformats.org/officeDocument/2006/relationships/hyperlink" Target="https://drive.google.com/file/d/1ZZH_hxlkX6y-PHv000dVjHnjYPeLzxx5/view?usp=sharing" TargetMode="External"/><Relationship Id="rId35" Type="http://schemas.openxmlformats.org/officeDocument/2006/relationships/hyperlink" Target="https://drive.google.com/drive/folders/0AL7ChFd2A7GUUk9PVA" TargetMode="External"/><Relationship Id="rId34" Type="http://schemas.openxmlformats.org/officeDocument/2006/relationships/hyperlink" Target="http://asi.ice.ucdavis.edu/fsilib/s/bananas/page/publications" TargetMode="External"/><Relationship Id="rId37" Type="http://schemas.openxmlformats.org/officeDocument/2006/relationships/hyperlink" Target="https://drive.google.com/drive/folders/1_B5Z2oqxGSmsgRaLUinq3zG5rXficul0" TargetMode="External"/><Relationship Id="rId36" Type="http://schemas.openxmlformats.org/officeDocument/2006/relationships/hyperlink" Target="https://docs.google.com/document/d/1C9rFH5I5Uq12utpA5n2BhqkcGS7uBjcUf5EcdGBQ1Y8/edit" TargetMode="External"/><Relationship Id="rId39" Type="http://schemas.openxmlformats.org/officeDocument/2006/relationships/hyperlink" Target="https://docs.google.com/spreadsheets/d/1M6AmdbW1LcmmRWqIsbgKs5xSYLGgsFZas24uWP8F6vo/edit" TargetMode="External"/><Relationship Id="rId38" Type="http://schemas.openxmlformats.org/officeDocument/2006/relationships/hyperlink" Target="https://docs.google.com/document/d/1oTpH_uJ5BIkR9wdSsmOU5QQ-4RG-Xspcx2BZRjbUX-4/edit" TargetMode="External"/><Relationship Id="rId20" Type="http://schemas.openxmlformats.org/officeDocument/2006/relationships/hyperlink" Target="https://drive.google.com/drive/folders/1dAiAjLJb6eHXmFgK4V6gFrSJQ3w9TjnO" TargetMode="External"/><Relationship Id="rId22" Type="http://schemas.openxmlformats.org/officeDocument/2006/relationships/hyperlink" Target="https://drive.google.com/file/d/1GYSgqEQAFVPniF9uShXnQ3fJzR6stAtU/view?usp=sharing" TargetMode="External"/><Relationship Id="rId21" Type="http://schemas.openxmlformats.org/officeDocument/2006/relationships/hyperlink" Target="https://docs.google.com/document/d/1z1ausI1aIT1Mzm39LDjZtaUojtJ3rNTbNyWz54CNr60/edit" TargetMode="External"/><Relationship Id="rId24" Type="http://schemas.openxmlformats.org/officeDocument/2006/relationships/hyperlink" Target="http://asi.ice.ucdavis.edu/fsilib/s/sacpf/page/welcome" TargetMode="External"/><Relationship Id="rId23" Type="http://schemas.openxmlformats.org/officeDocument/2006/relationships/hyperlink" Target="https://docs.google.com/document/d/1dN2-fq5OBd23kxSIwARFSyBogGUJlLBBbvPMihK3SHg/edit?usp=sharing" TargetMode="External"/><Relationship Id="rId26" Type="http://schemas.openxmlformats.org/officeDocument/2006/relationships/hyperlink" Target="https://docs.google.com/document/d/1IYTH6eWu3QzijTATwwFOIvA0u3JdOm6AisIZxoqO5Bo/edit" TargetMode="External"/><Relationship Id="rId25" Type="http://schemas.openxmlformats.org/officeDocument/2006/relationships/hyperlink" Target="https://drive.google.com/drive/folders/1hi4J0rsn8-zGp7IjuL6R-pWgCvDiENKM" TargetMode="External"/><Relationship Id="rId28" Type="http://schemas.openxmlformats.org/officeDocument/2006/relationships/hyperlink" Target="https://drive.google.com/file/d/10XwXgcY3mArwdvstjl7WgsnTVPTBHfy_/view?usp=sharing" TargetMode="External"/><Relationship Id="rId27" Type="http://schemas.openxmlformats.org/officeDocument/2006/relationships/hyperlink" Target="https://drive.google.com/file/d/1ouC-GXsUm5CJ8r6FNAZN8UzTMr4XJhQ3/view?usp=sharing" TargetMode="External"/><Relationship Id="rId29" Type="http://schemas.openxmlformats.org/officeDocument/2006/relationships/hyperlink" Target="https://ucdavis.box.com/s/ktaaakuwzvg3blza5np7rz86m3cg9xbj" TargetMode="External"/><Relationship Id="rId51" Type="http://schemas.openxmlformats.org/officeDocument/2006/relationships/hyperlink" Target="https://docs.google.com/document/d/1p6HBX30q4c8LLKWyy2zLZcexT-vkgwuCXDEZwpGvm-k/edit?usp=sharing" TargetMode="External"/><Relationship Id="rId50" Type="http://schemas.openxmlformats.org/officeDocument/2006/relationships/hyperlink" Target="https://drive.google.com/drive/folders/0B8yd9WwNSfLpSV9MVGRmaUp6MDg" TargetMode="External"/><Relationship Id="rId53" Type="http://schemas.openxmlformats.org/officeDocument/2006/relationships/hyperlink" Target="https://docs.google.com/document/d/1G5DYld1N3qgqD7oFwB3Du9eeWTnGzGt8sv-Guln-PI4/edit" TargetMode="External"/><Relationship Id="rId52" Type="http://schemas.openxmlformats.org/officeDocument/2006/relationships/hyperlink" Target="https://groups.google.com/g/sdsconsortium?pli=1" TargetMode="External"/><Relationship Id="rId11" Type="http://schemas.openxmlformats.org/officeDocument/2006/relationships/hyperlink" Target="https://drive.google.com/drive/folders/18iZr-2ioiROsUgHkWCd11aHZZP1NAdLa" TargetMode="External"/><Relationship Id="rId55" Type="http://schemas.openxmlformats.org/officeDocument/2006/relationships/hyperlink" Target="https://docs.google.com/spreadsheets/d/1Kcg_ECwp5v9t4o3_kWSpw0xFBjYc2A6hdAPQ_Fs0wD8/edit" TargetMode="External"/><Relationship Id="rId10" Type="http://schemas.openxmlformats.org/officeDocument/2006/relationships/hyperlink" Target="https://docs.google.com/spreadsheets/d/1pn7JLnvOJMVmwaY7cO3CszYUCTrMtsTG4MMK79vxsyQ/edit" TargetMode="External"/><Relationship Id="rId54" Type="http://schemas.openxmlformats.org/officeDocument/2006/relationships/hyperlink" Target="https://docs.google.com/spreadsheets/d/16JcPUNr-yPPeQexsBs7sFg3BbhqVeWPW2qqW633sglI/edit" TargetMode="External"/><Relationship Id="rId13" Type="http://schemas.openxmlformats.org/officeDocument/2006/relationships/hyperlink" Target="https://drive.google.com/drive/folders/19FJi7MrybiT70z1081TUJuFcVsnXnMZi" TargetMode="External"/><Relationship Id="rId57" Type="http://schemas.openxmlformats.org/officeDocument/2006/relationships/hyperlink" Target="https://docs.google.com/spreadsheets/d/1UAACAZ4Ij9g2c9QQnC8B5JPRf5PWrGiiguZhTjQLSko/edit" TargetMode="External"/><Relationship Id="rId12" Type="http://schemas.openxmlformats.org/officeDocument/2006/relationships/hyperlink" Target="https://docs.google.com/document/d/1mQScr2GAarE3dZS41Dx0KpeAZM-uNUi7/edit" TargetMode="External"/><Relationship Id="rId56" Type="http://schemas.openxmlformats.org/officeDocument/2006/relationships/hyperlink" Target="https://drive.google.com/drive/folders/15c8ZDTUDSMQDDgKndgR1Dk7szHgCOYCx?usp=sharing" TargetMode="External"/><Relationship Id="rId15" Type="http://schemas.openxmlformats.org/officeDocument/2006/relationships/hyperlink" Target="https://docs.google.com/spreadsheets/d/1jLUIpdqA3KQ1GGxtRzQziSvmcqhQU4heY6tiVDLMUrQ/edit" TargetMode="External"/><Relationship Id="rId14" Type="http://schemas.openxmlformats.org/officeDocument/2006/relationships/hyperlink" Target="https://docs.google.com/document/d/1IYTH6eWu3QzijTATwwFOIvA0u3JdOm6AisIZxoqO5Bo/edit" TargetMode="External"/><Relationship Id="rId58" Type="http://schemas.openxmlformats.org/officeDocument/2006/relationships/drawing" Target="../drawings/drawing1.xml"/><Relationship Id="rId17" Type="http://schemas.openxmlformats.org/officeDocument/2006/relationships/hyperlink" Target="https://drive.google.com/drive/folders/1H9lytKNJiqVqplVLVkj1dhrTrK_ovmmW" TargetMode="External"/><Relationship Id="rId16" Type="http://schemas.openxmlformats.org/officeDocument/2006/relationships/hyperlink" Target="https://drive.google.com/drive/folders/1IBRzwUuQJuxhRUqJ7Gyj7lLJo6SUdYUr" TargetMode="External"/><Relationship Id="rId19" Type="http://schemas.openxmlformats.org/officeDocument/2006/relationships/hyperlink" Target="https://docs.google.com/document/d/1zKh-Lmm9XOdH-CioTPiAM_U0-5oO0iiGHX8D-qdf88o/edit" TargetMode="External"/><Relationship Id="rId18" Type="http://schemas.openxmlformats.org/officeDocument/2006/relationships/hyperlink" Target="https://docs.google.com/spreadsheets/d/1RAKBpe_JJqH2yFQSWg46iTWoiBKfvTfnWQl20lIphPU/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cccx.cl/" TargetMode="External"/><Relationship Id="rId391" Type="http://schemas.openxmlformats.org/officeDocument/2006/relationships/hyperlink" Target="https://chickenranchtribe.com/home" TargetMode="External"/><Relationship Id="rId390" Type="http://schemas.openxmlformats.org/officeDocument/2006/relationships/hyperlink" Target="http://www.chemehuevi.net/" TargetMode="External"/><Relationship Id="rId1" Type="http://schemas.openxmlformats.org/officeDocument/2006/relationships/hyperlink" Target="https://350sacramento.org/" TargetMode="External"/><Relationship Id="rId2" Type="http://schemas.openxmlformats.org/officeDocument/2006/relationships/hyperlink" Target="https://www.commoncounsel.org/296-2/" TargetMode="External"/><Relationship Id="rId3" Type="http://schemas.openxmlformats.org/officeDocument/2006/relationships/hyperlink" Target="https://abodecommunities.org/" TargetMode="External"/><Relationship Id="rId4" Type="http://schemas.openxmlformats.org/officeDocument/2006/relationships/hyperlink" Target="https://advocateswest.org/" TargetMode="External"/><Relationship Id="rId9" Type="http://schemas.openxmlformats.org/officeDocument/2006/relationships/hyperlink" Target="http://www.agenergycoalition.org/" TargetMode="External"/><Relationship Id="rId385" Type="http://schemas.openxmlformats.org/officeDocument/2006/relationships/hyperlink" Target="https://www.waterboards.ca.gov/centralvalley/" TargetMode="External"/><Relationship Id="rId384" Type="http://schemas.openxmlformats.org/officeDocument/2006/relationships/hyperlink" Target="https://www.centralvalleyjointventure.org/" TargetMode="External"/><Relationship Id="rId383" Type="http://schemas.openxmlformats.org/officeDocument/2006/relationships/hyperlink" Target="http://cvhe.org/" TargetMode="External"/><Relationship Id="rId382" Type="http://schemas.openxmlformats.org/officeDocument/2006/relationships/hyperlink" Target="http://cvfpb.ca.gov/" TargetMode="External"/><Relationship Id="rId5" Type="http://schemas.openxmlformats.org/officeDocument/2006/relationships/hyperlink" Target="https://aecom.com/" TargetMode="External"/><Relationship Id="rId389" Type="http://schemas.openxmlformats.org/officeDocument/2006/relationships/hyperlink" Target="https://www.chaparralconservancy.org/" TargetMode="External"/><Relationship Id="rId6" Type="http://schemas.openxmlformats.org/officeDocument/2006/relationships/hyperlink" Target="https://www.agcouncil.org/" TargetMode="External"/><Relationship Id="rId388" Type="http://schemas.openxmlformats.org/officeDocument/2006/relationships/hyperlink" Target="https://www.cibcsd.com/" TargetMode="External"/><Relationship Id="rId7" Type="http://schemas.openxmlformats.org/officeDocument/2006/relationships/hyperlink" Target="https://www.ars.usda.gov/" TargetMode="External"/><Relationship Id="rId387" Type="http://schemas.openxmlformats.org/officeDocument/2006/relationships/hyperlink" Target="https://sites.google.com/view/centralwaterdistrict" TargetMode="External"/><Relationship Id="rId8" Type="http://schemas.openxmlformats.org/officeDocument/2006/relationships/hyperlink" Target="https://asi.ucdavis.edu/" TargetMode="External"/><Relationship Id="rId386" Type="http://schemas.openxmlformats.org/officeDocument/2006/relationships/hyperlink" Target="https://caltrout.org/projects/central-valley-salmon-habitat-partnership" TargetMode="External"/><Relationship Id="rId381" Type="http://schemas.openxmlformats.org/officeDocument/2006/relationships/hyperlink" Target="http://csjwcd.com/" TargetMode="External"/><Relationship Id="rId380" Type="http://schemas.openxmlformats.org/officeDocument/2006/relationships/hyperlink" Target="http://deltamendota.org/central-delta-mendota-gsa/" TargetMode="External"/><Relationship Id="rId379" Type="http://schemas.openxmlformats.org/officeDocument/2006/relationships/hyperlink" Target="https://www.mlml.calstate.edu/ccwg/" TargetMode="External"/><Relationship Id="rId374" Type="http://schemas.openxmlformats.org/officeDocument/2006/relationships/hyperlink" Target="https://www.centralcoastclimate.org/" TargetMode="External"/><Relationship Id="rId373" Type="http://schemas.openxmlformats.org/officeDocument/2006/relationships/hyperlink" Target="https://www.c-5.org/" TargetMode="External"/><Relationship Id="rId372" Type="http://schemas.openxmlformats.org/officeDocument/2006/relationships/hyperlink" Target="https://causenow.org/" TargetMode="External"/><Relationship Id="rId371" Type="http://schemas.openxmlformats.org/officeDocument/2006/relationships/hyperlink" Target="https://ccidwater.org/" TargetMode="External"/><Relationship Id="rId378" Type="http://schemas.openxmlformats.org/officeDocument/2006/relationships/hyperlink" Target="https://www.ccwa.com/board-members" TargetMode="External"/><Relationship Id="rId377" Type="http://schemas.openxmlformats.org/officeDocument/2006/relationships/hyperlink" Target="https://www.centralcoastsalmon.com/" TargetMode="External"/><Relationship Id="rId376" Type="http://schemas.openxmlformats.org/officeDocument/2006/relationships/hyperlink" Target="https://www.waterboards.ca.gov/centralcoast/" TargetMode="External"/><Relationship Id="rId375" Type="http://schemas.openxmlformats.org/officeDocument/2006/relationships/hyperlink" Target="https://ucanr.edu/sites/CCRC/" TargetMode="External"/><Relationship Id="rId396" Type="http://schemas.openxmlformats.org/officeDocument/2006/relationships/hyperlink" Target="http://www.clawonline.org/" TargetMode="External"/><Relationship Id="rId395" Type="http://schemas.openxmlformats.org/officeDocument/2006/relationships/hyperlink" Target="https://www.cocwd.com/" TargetMode="External"/><Relationship Id="rId394" Type="http://schemas.openxmlformats.org/officeDocument/2006/relationships/hyperlink" Target="https://cwdwater.com/" TargetMode="External"/><Relationship Id="rId393" Type="http://schemas.openxmlformats.org/officeDocument/2006/relationships/hyperlink" Target="https://www.cbwcd.org/" TargetMode="External"/><Relationship Id="rId399" Type="http://schemas.openxmlformats.org/officeDocument/2006/relationships/hyperlink" Target="https://sf.gov/" TargetMode="External"/><Relationship Id="rId398" Type="http://schemas.openxmlformats.org/officeDocument/2006/relationships/hyperlink" Target="https://chwd.org/" TargetMode="External"/><Relationship Id="rId397" Type="http://schemas.openxmlformats.org/officeDocument/2006/relationships/hyperlink" Target="http://www.bayrefuge.org/" TargetMode="External"/><Relationship Id="rId1730" Type="http://schemas.openxmlformats.org/officeDocument/2006/relationships/hyperlink" Target="https://www.osu.edu/" TargetMode="External"/><Relationship Id="rId1731" Type="http://schemas.openxmlformats.org/officeDocument/2006/relationships/hyperlink" Target="https://www.wilderness.org/" TargetMode="External"/><Relationship Id="rId1732" Type="http://schemas.openxmlformats.org/officeDocument/2006/relationships/hyperlink" Target="https://www.wildlandsconservancy.org/" TargetMode="External"/><Relationship Id="rId1733" Type="http://schemas.openxmlformats.org/officeDocument/2006/relationships/hyperlink" Target="https://wildlife.org/" TargetMode="External"/><Relationship Id="rId1734" Type="http://schemas.openxmlformats.org/officeDocument/2006/relationships/hyperlink" Target="https://www.wonderful.com/" TargetMode="External"/><Relationship Id="rId1735" Type="http://schemas.openxmlformats.org/officeDocument/2006/relationships/hyperlink" Target="https://www.twsd.info/" TargetMode="External"/><Relationship Id="rId1736" Type="http://schemas.openxmlformats.org/officeDocument/2006/relationships/hyperlink" Target="http://www.trlia.org/" TargetMode="External"/><Relationship Id="rId1737" Type="http://schemas.openxmlformats.org/officeDocument/2006/relationships/hyperlink" Target="https://www.threevalleys.com/home" TargetMode="External"/><Relationship Id="rId1738" Type="http://schemas.openxmlformats.org/officeDocument/2006/relationships/hyperlink" Target="http://www.timbisha.org/" TargetMode="External"/><Relationship Id="rId1739" Type="http://schemas.openxmlformats.org/officeDocument/2006/relationships/hyperlink" Target="https://togetherbayarea.org/" TargetMode="External"/><Relationship Id="rId1720" Type="http://schemas.openxmlformats.org/officeDocument/2006/relationships/hyperlink" Target="http://www.tejonconservancy.org/" TargetMode="External"/><Relationship Id="rId1721" Type="http://schemas.openxmlformats.org/officeDocument/2006/relationships/hyperlink" Target="https://www.tejoncastacwd.com/" TargetMode="External"/><Relationship Id="rId1722" Type="http://schemas.openxmlformats.org/officeDocument/2006/relationships/hyperlink" Target="http://www.teamrcd.org/" TargetMode="External"/><Relationship Id="rId1723" Type="http://schemas.openxmlformats.org/officeDocument/2006/relationships/hyperlink" Target="https://www.temescalvwd.com/" TargetMode="External"/><Relationship Id="rId1724" Type="http://schemas.openxmlformats.org/officeDocument/2006/relationships/hyperlink" Target="https://www.terrabellaid.org/" TargetMode="External"/><Relationship Id="rId1725" Type="http://schemas.openxmlformats.org/officeDocument/2006/relationships/hyperlink" Target="https://www.santamonicabay.org/" TargetMode="External"/><Relationship Id="rId1726" Type="http://schemas.openxmlformats.org/officeDocument/2006/relationships/hyperlink" Target="https://www.bayfoundationmb.org/" TargetMode="External"/><Relationship Id="rId1727" Type="http://schemas.openxmlformats.org/officeDocument/2006/relationships/hyperlink" Target="https://bayecotarium.org/about/the-bay-institute/" TargetMode="External"/><Relationship Id="rId1728" Type="http://schemas.openxmlformats.org/officeDocument/2006/relationships/hyperlink" Target="https://www.conservationfund.org/" TargetMode="External"/><Relationship Id="rId1729" Type="http://schemas.openxmlformats.org/officeDocument/2006/relationships/hyperlink" Target="https://www.nature.org/en-us/" TargetMode="External"/><Relationship Id="rId1752" Type="http://schemas.openxmlformats.org/officeDocument/2006/relationships/hyperlink" Target="https://www.tamcmonterey.org/" TargetMode="External"/><Relationship Id="rId1753" Type="http://schemas.openxmlformats.org/officeDocument/2006/relationships/hyperlink" Target="https://www.tam.ca.gov/" TargetMode="External"/><Relationship Id="rId1754" Type="http://schemas.openxmlformats.org/officeDocument/2006/relationships/hyperlink" Target="https://www.treedavis.org/" TargetMode="External"/><Relationship Id="rId1755" Type="http://schemas.openxmlformats.org/officeDocument/2006/relationships/hyperlink" Target="https://www.treepeoplelandtrust.org/" TargetMode="External"/><Relationship Id="rId1756" Type="http://schemas.openxmlformats.org/officeDocument/2006/relationships/hyperlink" Target="https://www.treesfoundation.org/" TargetMode="External"/><Relationship Id="rId1757" Type="http://schemas.openxmlformats.org/officeDocument/2006/relationships/hyperlink" Target="https://tcwater.org/" TargetMode="External"/><Relationship Id="rId1758" Type="http://schemas.openxmlformats.org/officeDocument/2006/relationships/hyperlink" Target="https://www.tridamproject.com/" TargetMode="External"/><Relationship Id="rId1759" Type="http://schemas.openxmlformats.org/officeDocument/2006/relationships/hyperlink" Target="http://trivalleyconservancy.org/" TargetMode="External"/><Relationship Id="rId808" Type="http://schemas.openxmlformats.org/officeDocument/2006/relationships/hyperlink" Target="http://grwc.info/" TargetMode="External"/><Relationship Id="rId807" Type="http://schemas.openxmlformats.org/officeDocument/2006/relationships/hyperlink" Target="https://gcrcd.org/" TargetMode="External"/><Relationship Id="rId806" Type="http://schemas.openxmlformats.org/officeDocument/2006/relationships/hyperlink" Target="http://grizzlyflatscsd.com" TargetMode="External"/><Relationship Id="rId805" Type="http://schemas.openxmlformats.org/officeDocument/2006/relationships/hyperlink" Target="https://gridalternatives.org/northvalley" TargetMode="External"/><Relationship Id="rId809" Type="http://schemas.openxmlformats.org/officeDocument/2006/relationships/hyperlink" Target="https://www.hpultribe-nsn.gov/" TargetMode="External"/><Relationship Id="rId800" Type="http://schemas.openxmlformats.org/officeDocument/2006/relationships/hyperlink" Target="https://gvcwd.org/" TargetMode="External"/><Relationship Id="rId804" Type="http://schemas.openxmlformats.org/officeDocument/2006/relationships/hyperlink" Target="http://www.greenvillerancheria.com/" TargetMode="External"/><Relationship Id="rId803" Type="http://schemas.openxmlformats.org/officeDocument/2006/relationships/hyperlink" Target="https://www.greeninfo.org/" TargetMode="External"/><Relationship Id="rId802" Type="http://schemas.openxmlformats.org/officeDocument/2006/relationships/hyperlink" Target="https://greenfieldwater.specialdistrict.org/" TargetMode="External"/><Relationship Id="rId801" Type="http://schemas.openxmlformats.org/officeDocument/2006/relationships/hyperlink" Target="https://www.greenbelt.org/" TargetMode="External"/><Relationship Id="rId1750" Type="http://schemas.openxmlformats.org/officeDocument/2006/relationships/hyperlink" Target="http://trqid.com/wp/" TargetMode="External"/><Relationship Id="rId1751" Type="http://schemas.openxmlformats.org/officeDocument/2006/relationships/hyperlink" Target="https://www.transitionhabitat.org/" TargetMode="External"/><Relationship Id="rId1741" Type="http://schemas.openxmlformats.org/officeDocument/2006/relationships/hyperlink" Target="https://www.tolowa-nsn.gov/" TargetMode="External"/><Relationship Id="rId1742" Type="http://schemas.openxmlformats.org/officeDocument/2006/relationships/hyperlink" Target="https://www.tolowa-nsn.gov/" TargetMode="External"/><Relationship Id="rId1743" Type="http://schemas.openxmlformats.org/officeDocument/2006/relationships/hyperlink" Target="https://tomkatranch.org/" TargetMode="External"/><Relationship Id="rId1744" Type="http://schemas.openxmlformats.org/officeDocument/2006/relationships/hyperlink" Target="http://www.torresmartinez.org/" TargetMode="External"/><Relationship Id="rId1745" Type="http://schemas.openxmlformats.org/officeDocument/2006/relationships/hyperlink" Target="https://loomis.ca.gov/" TargetMode="External"/><Relationship Id="rId1746" Type="http://schemas.openxmlformats.org/officeDocument/2006/relationships/hyperlink" Target="https://www.townoftruckee.com/" TargetMode="External"/><Relationship Id="rId1747" Type="http://schemas.openxmlformats.org/officeDocument/2006/relationships/hyperlink" Target="https://www.townofwindsor.com/" TargetMode="External"/><Relationship Id="rId1748" Type="http://schemas.openxmlformats.org/officeDocument/2006/relationships/hyperlink" Target="https://www.tcwd.ca.gov/" TargetMode="External"/><Relationship Id="rId1749" Type="http://schemas.openxmlformats.org/officeDocument/2006/relationships/hyperlink" Target="https://www.trails4all.org/" TargetMode="External"/><Relationship Id="rId1740" Type="http://schemas.openxmlformats.org/officeDocument/2006/relationships/hyperlink" Target="https://thetollroads.com/" TargetMode="External"/><Relationship Id="rId1710" Type="http://schemas.openxmlformats.org/officeDocument/2006/relationships/hyperlink" Target="https://tahoercd.org/" TargetMode="External"/><Relationship Id="rId1711" Type="http://schemas.openxmlformats.org/officeDocument/2006/relationships/hyperlink" Target="https://www.tahoesciencecouncil.org/" TargetMode="External"/><Relationship Id="rId1712" Type="http://schemas.openxmlformats.org/officeDocument/2006/relationships/hyperlink" Target="http://tahoesierrairwm.com/" TargetMode="External"/><Relationship Id="rId1713" Type="http://schemas.openxmlformats.org/officeDocument/2006/relationships/hyperlink" Target="https://www.onetam.org/" TargetMode="External"/><Relationship Id="rId1714" Type="http://schemas.openxmlformats.org/officeDocument/2006/relationships/hyperlink" Target="https://tehachapircd.org/" TargetMode="External"/><Relationship Id="rId1715" Type="http://schemas.openxmlformats.org/officeDocument/2006/relationships/hyperlink" Target="https://tccwd.com/" TargetMode="External"/><Relationship Id="rId1716" Type="http://schemas.openxmlformats.org/officeDocument/2006/relationships/hyperlink" Target="https://www.co.tehama.ca.us/" TargetMode="External"/><Relationship Id="rId1717" Type="http://schemas.openxmlformats.org/officeDocument/2006/relationships/hyperlink" Target="http://www.tehamacountyrcd.org/" TargetMode="External"/><Relationship Id="rId1718" Type="http://schemas.openxmlformats.org/officeDocument/2006/relationships/hyperlink" Target="https://www.tccanal.com/" TargetMode="External"/><Relationship Id="rId1719" Type="http://schemas.openxmlformats.org/officeDocument/2006/relationships/hyperlink" Target="https://www.tejonindiantribe.com/" TargetMode="External"/><Relationship Id="rId1700" Type="http://schemas.openxmlformats.org/officeDocument/2006/relationships/hyperlink" Target="https://sutterewd.com/" TargetMode="External"/><Relationship Id="rId1701" Type="http://schemas.openxmlformats.org/officeDocument/2006/relationships/hyperlink" Target="https://sutterbasinwater.com/about/sutter-mutual-water-company/" TargetMode="External"/><Relationship Id="rId1702" Type="http://schemas.openxmlformats.org/officeDocument/2006/relationships/hyperlink" Target="https://www.sweetwater.org/" TargetMode="External"/><Relationship Id="rId1703" Type="http://schemas.openxmlformats.org/officeDocument/2006/relationships/hyperlink" Target="https://sycuantribe.com/" TargetMode="External"/><Relationship Id="rId1704" Type="http://schemas.openxmlformats.org/officeDocument/2006/relationships/hyperlink" Target="https://www.tachi-yokut-nsn.gov/" TargetMode="External"/><Relationship Id="rId1705" Type="http://schemas.openxmlformats.org/officeDocument/2006/relationships/hyperlink" Target="https://www.tcpud.org/" TargetMode="External"/><Relationship Id="rId1706" Type="http://schemas.openxmlformats.org/officeDocument/2006/relationships/hyperlink" Target="https://tahoe.ucdavis.edu/" TargetMode="External"/><Relationship Id="rId1707" Type="http://schemas.openxmlformats.org/officeDocument/2006/relationships/hyperlink" Target="https://www.tahoelivingwithfire.com/about/" TargetMode="External"/><Relationship Id="rId1708" Type="http://schemas.openxmlformats.org/officeDocument/2006/relationships/hyperlink" Target="https://www.fs.usda.gov/tahoe" TargetMode="External"/><Relationship Id="rId1709" Type="http://schemas.openxmlformats.org/officeDocument/2006/relationships/hyperlink" Target="http://www.trpa.org/" TargetMode="External"/><Relationship Id="rId40" Type="http://schemas.openxmlformats.org/officeDocument/2006/relationships/hyperlink" Target="https://amforest.org/" TargetMode="External"/><Relationship Id="rId1334" Type="http://schemas.openxmlformats.org/officeDocument/2006/relationships/hyperlink" Target="https://rincon-nsn.gov/" TargetMode="External"/><Relationship Id="rId1335" Type="http://schemas.openxmlformats.org/officeDocument/2006/relationships/hyperlink" Target="https://rinconwater.org/" TargetMode="External"/><Relationship Id="rId42" Type="http://schemas.openxmlformats.org/officeDocument/2006/relationships/hyperlink" Target="https://www.americangrassfed.org/" TargetMode="External"/><Relationship Id="rId1336" Type="http://schemas.openxmlformats.org/officeDocument/2006/relationships/hyperlink" Target="https://www.rawd.org/home" TargetMode="External"/><Relationship Id="rId41" Type="http://schemas.openxmlformats.org/officeDocument/2006/relationships/hyperlink" Target="https://www.americanforests.org/" TargetMode="External"/><Relationship Id="rId1337" Type="http://schemas.openxmlformats.org/officeDocument/2006/relationships/hyperlink" Target="http://www.rlecwd.com/" TargetMode="External"/><Relationship Id="rId44" Type="http://schemas.openxmlformats.org/officeDocument/2006/relationships/hyperlink" Target="https://www.arconservancy.org/" TargetMode="External"/><Relationship Id="rId1338" Type="http://schemas.openxmlformats.org/officeDocument/2006/relationships/hyperlink" Target="http://www.rhjv.org/" TargetMode="External"/><Relationship Id="rId43" Type="http://schemas.openxmlformats.org/officeDocument/2006/relationships/hyperlink" Target="https://apppa.org/" TargetMode="External"/><Relationship Id="rId1339" Type="http://schemas.openxmlformats.org/officeDocument/2006/relationships/hyperlink" Target="https://rivrlab.msi.ucsb.edu/" TargetMode="External"/><Relationship Id="rId46" Type="http://schemas.openxmlformats.org/officeDocument/2006/relationships/hyperlink" Target="https://www.sacnaturecenter.net/arnha/" TargetMode="External"/><Relationship Id="rId45" Type="http://schemas.openxmlformats.org/officeDocument/2006/relationships/hyperlink" Target="https://www.arfcd.org/" TargetMode="External"/><Relationship Id="rId745" Type="http://schemas.openxmlformats.org/officeDocument/2006/relationships/hyperlink" Target="https://www.conservationlands.org/friends_grassroots_network" TargetMode="External"/><Relationship Id="rId744" Type="http://schemas.openxmlformats.org/officeDocument/2006/relationships/hyperlink" Target="https://friantwater.org/" TargetMode="External"/><Relationship Id="rId743" Type="http://schemas.openxmlformats.org/officeDocument/2006/relationships/hyperlink" Target="https://www.fresnofloodcontrol.org/" TargetMode="External"/><Relationship Id="rId742" Type="http://schemas.openxmlformats.org/officeDocument/2006/relationships/hyperlink" Target="https://www.fresnoirrigation.com/" TargetMode="External"/><Relationship Id="rId749" Type="http://schemas.openxmlformats.org/officeDocument/2006/relationships/hyperlink" Target="http://www.fivecreeks.org/" TargetMode="External"/><Relationship Id="rId748" Type="http://schemas.openxmlformats.org/officeDocument/2006/relationships/hyperlink" Target="http://www.protectcoyotehills.org/" TargetMode="External"/><Relationship Id="rId747" Type="http://schemas.openxmlformats.org/officeDocument/2006/relationships/hyperlink" Target="https://friendsofcortemaderacreek.org/new_site/" TargetMode="External"/><Relationship Id="rId746" Type="http://schemas.openxmlformats.org/officeDocument/2006/relationships/hyperlink" Target="https://www.cascadesiskiyou.org/" TargetMode="External"/><Relationship Id="rId48" Type="http://schemas.openxmlformats.org/officeDocument/2006/relationships/hyperlink" Target="https://www.americanrivers.org/" TargetMode="External"/><Relationship Id="rId47" Type="http://schemas.openxmlformats.org/officeDocument/2006/relationships/hyperlink" Target="https://arpf.org/" TargetMode="External"/><Relationship Id="rId49" Type="http://schemas.openxmlformats.org/officeDocument/2006/relationships/hyperlink" Target="https://amigosdebolsachica.org/" TargetMode="External"/><Relationship Id="rId741" Type="http://schemas.openxmlformats.org/officeDocument/2006/relationships/hyperlink" Target="https://www.co.fresno.ca.us/" TargetMode="External"/><Relationship Id="rId1330" Type="http://schemas.openxmlformats.org/officeDocument/2006/relationships/hyperlink" Target="https://www.restorethedelta.org/" TargetMode="External"/><Relationship Id="rId740" Type="http://schemas.openxmlformats.org/officeDocument/2006/relationships/hyperlink" Target="https://www.fresnocog.org/" TargetMode="External"/><Relationship Id="rId1331" Type="http://schemas.openxmlformats.org/officeDocument/2006/relationships/hyperlink" Target="http://revivethesanjoaquin.org/" TargetMode="External"/><Relationship Id="rId1332" Type="http://schemas.openxmlformats.org/officeDocument/2006/relationships/hyperlink" Target="http://rbra.ca.gov/" TargetMode="External"/><Relationship Id="rId1333" Type="http://schemas.openxmlformats.org/officeDocument/2006/relationships/hyperlink" Target="https://www.richvaleid.com/" TargetMode="External"/><Relationship Id="rId1323" Type="http://schemas.openxmlformats.org/officeDocument/2006/relationships/hyperlink" Target="https://www.rcdmonterey.org/" TargetMode="External"/><Relationship Id="rId1324" Type="http://schemas.openxmlformats.org/officeDocument/2006/relationships/hyperlink" Target="http://www.rcdsantacruz.org/" TargetMode="External"/><Relationship Id="rId31" Type="http://schemas.openxmlformats.org/officeDocument/2006/relationships/hyperlink" Target="https://www.amadorgov.org/" TargetMode="External"/><Relationship Id="rId1325" Type="http://schemas.openxmlformats.org/officeDocument/2006/relationships/hyperlink" Target="http://www.rcdsmm.org/" TargetMode="External"/><Relationship Id="rId30" Type="http://schemas.openxmlformats.org/officeDocument/2006/relationships/hyperlink" Target="http://www.altaid.org/" TargetMode="External"/><Relationship Id="rId1326" Type="http://schemas.openxmlformats.org/officeDocument/2006/relationships/hyperlink" Target="https://res.us/" TargetMode="External"/><Relationship Id="rId33" Type="http://schemas.openxmlformats.org/officeDocument/2006/relationships/hyperlink" Target="https://www.amadorrcd.org/" TargetMode="External"/><Relationship Id="rId1327" Type="http://schemas.openxmlformats.org/officeDocument/2006/relationships/hyperlink" Target="http://resourceslawgroup.com/" TargetMode="External"/><Relationship Id="rId32" Type="http://schemas.openxmlformats.org/officeDocument/2006/relationships/hyperlink" Target="https://amadorfiresafe.org/" TargetMode="External"/><Relationship Id="rId1328" Type="http://schemas.openxmlformats.org/officeDocument/2006/relationships/hyperlink" Target="https://resourceslegacyfund.org/" TargetMode="External"/><Relationship Id="rId35" Type="http://schemas.openxmlformats.org/officeDocument/2006/relationships/hyperlink" Target="https://www.amahmutsunlandtrust.org/" TargetMode="External"/><Relationship Id="rId1329" Type="http://schemas.openxmlformats.org/officeDocument/2006/relationships/hyperlink" Target="https://hetchhetchy.org/" TargetMode="External"/><Relationship Id="rId34" Type="http://schemas.openxmlformats.org/officeDocument/2006/relationships/hyperlink" Target="https://amadorwater.org/" TargetMode="External"/><Relationship Id="rId739" Type="http://schemas.openxmlformats.org/officeDocument/2006/relationships/hyperlink" Target="https://fresnoaudubon.org/" TargetMode="External"/><Relationship Id="rId734" Type="http://schemas.openxmlformats.org/officeDocument/2006/relationships/hyperlink" Target="http://www.fortordfriends.org/" TargetMode="External"/><Relationship Id="rId733" Type="http://schemas.openxmlformats.org/officeDocument/2006/relationships/hyperlink" Target="https://forestvillewd.com/" TargetMode="External"/><Relationship Id="rId732" Type="http://schemas.openxmlformats.org/officeDocument/2006/relationships/hyperlink" Target="https://www.forestsforever.org/" TargetMode="External"/><Relationship Id="rId731" Type="http://schemas.openxmlformats.org/officeDocument/2006/relationships/hyperlink" Target="https://www.foresthillpud.com/" TargetMode="External"/><Relationship Id="rId738" Type="http://schemas.openxmlformats.org/officeDocument/2006/relationships/hyperlink" Target="http://www.freeportproject.org/" TargetMode="External"/><Relationship Id="rId737" Type="http://schemas.openxmlformats.org/officeDocument/2006/relationships/hyperlink" Target="https://www.frazierparkwater.com/" TargetMode="External"/><Relationship Id="rId736" Type="http://schemas.openxmlformats.org/officeDocument/2006/relationships/hyperlink" Target="https://fcgma.org/" TargetMode="External"/><Relationship Id="rId735" Type="http://schemas.openxmlformats.org/officeDocument/2006/relationships/hyperlink" Target="https://www.fortindependence.com/" TargetMode="External"/><Relationship Id="rId37" Type="http://schemas.openxmlformats.org/officeDocument/2006/relationships/hyperlink" Target="http://placerrcd.org/partners-links/american-basin-council-of-watersheds/" TargetMode="External"/><Relationship Id="rId36" Type="http://schemas.openxmlformats.org/officeDocument/2006/relationships/hyperlink" Target="https://www.amargosaconservancy.org/" TargetMode="External"/><Relationship Id="rId39" Type="http://schemas.openxmlformats.org/officeDocument/2006/relationships/hyperlink" Target="https://farmland.org/" TargetMode="External"/><Relationship Id="rId38" Type="http://schemas.openxmlformats.org/officeDocument/2006/relationships/hyperlink" Target="https://www.fb.org/" TargetMode="External"/><Relationship Id="rId730" Type="http://schemas.openxmlformats.org/officeDocument/2006/relationships/hyperlink" Target="http://foothillswaternetwork.org/" TargetMode="External"/><Relationship Id="rId1320" Type="http://schemas.openxmlformats.org/officeDocument/2006/relationships/hyperlink" Target="https://www.ranchowater.com/255/Integrated-Regional-Water-Management-IRW" TargetMode="External"/><Relationship Id="rId1321" Type="http://schemas.openxmlformats.org/officeDocument/2006/relationships/hyperlink" Target="http://resighinirancheria.com/" TargetMode="External"/><Relationship Id="rId1322" Type="http://schemas.openxmlformats.org/officeDocument/2006/relationships/hyperlink" Target="http://www.rcdsandiego.org" TargetMode="External"/><Relationship Id="rId1356" Type="http://schemas.openxmlformats.org/officeDocument/2006/relationships/hyperlink" Target="https://www.romingerbrothersfarms.com/" TargetMode="External"/><Relationship Id="rId1357" Type="http://schemas.openxmlformats.org/officeDocument/2006/relationships/hyperlink" Target="https://rootcreekwd.com/" TargetMode="External"/><Relationship Id="rId20" Type="http://schemas.openxmlformats.org/officeDocument/2006/relationships/hyperlink" Target="https://www.ccrcd.org/alhambra-watershed-council" TargetMode="External"/><Relationship Id="rId1358" Type="http://schemas.openxmlformats.org/officeDocument/2006/relationships/hyperlink" Target="https://www.rootsofchange.org/" TargetMode="External"/><Relationship Id="rId1359" Type="http://schemas.openxmlformats.org/officeDocument/2006/relationships/hyperlink" Target="https://www.rosamondcsd.com/" TargetMode="External"/><Relationship Id="rId22" Type="http://schemas.openxmlformats.org/officeDocument/2006/relationships/hyperlink" Target="http://arccacalifornia.org/" TargetMode="External"/><Relationship Id="rId21" Type="http://schemas.openxmlformats.org/officeDocument/2006/relationships/hyperlink" Target="https://www.alleghanywater.org/" TargetMode="External"/><Relationship Id="rId24" Type="http://schemas.openxmlformats.org/officeDocument/2006/relationships/hyperlink" Target="https://almondalliance.org/" TargetMode="External"/><Relationship Id="rId23" Type="http://schemas.openxmlformats.org/officeDocument/2006/relationships/hyperlink" Target="http://www.alliedgrapegrowers.org/" TargetMode="External"/><Relationship Id="rId767" Type="http://schemas.openxmlformats.org/officeDocument/2006/relationships/hyperlink" Target="https://friesenfoundation.org/" TargetMode="External"/><Relationship Id="rId766" Type="http://schemas.openxmlformats.org/officeDocument/2006/relationships/hyperlink" Target="http://friendsofventurariver.org/" TargetMode="External"/><Relationship Id="rId765" Type="http://schemas.openxmlformats.org/officeDocument/2006/relationships/hyperlink" Target="https://www.swainsonshawk.org/" TargetMode="External"/><Relationship Id="rId764" Type="http://schemas.openxmlformats.org/officeDocument/2006/relationships/hyperlink" Target="https://fscr.org/" TargetMode="External"/><Relationship Id="rId769" Type="http://schemas.openxmlformats.org/officeDocument/2006/relationships/hyperlink" Target="http://fullbellyfarm.com/" TargetMode="External"/><Relationship Id="rId768" Type="http://schemas.openxmlformats.org/officeDocument/2006/relationships/hyperlink" Target="https://fromlottospot.org/" TargetMode="External"/><Relationship Id="rId26" Type="http://schemas.openxmlformats.org/officeDocument/2006/relationships/hyperlink" Target="https://alpaughcsd.org/" TargetMode="External"/><Relationship Id="rId25" Type="http://schemas.openxmlformats.org/officeDocument/2006/relationships/hyperlink" Target="https://www.almonds.com/" TargetMode="External"/><Relationship Id="rId28" Type="http://schemas.openxmlformats.org/officeDocument/2006/relationships/hyperlink" Target="https://www.alpinecountyca.gov/" TargetMode="External"/><Relationship Id="rId1350" Type="http://schemas.openxmlformats.org/officeDocument/2006/relationships/hyperlink" Target="https://roadecology.ucdavis.edu/frontpage" TargetMode="External"/><Relationship Id="rId27" Type="http://schemas.openxmlformats.org/officeDocument/2006/relationships/hyperlink" Target="http://www.alpaughid.com/" TargetMode="External"/><Relationship Id="rId1351" Type="http://schemas.openxmlformats.org/officeDocument/2006/relationships/hyperlink" Target="https://rmi.ucdavis.edu/" TargetMode="External"/><Relationship Id="rId763" Type="http://schemas.openxmlformats.org/officeDocument/2006/relationships/hyperlink" Target="https://www.friendsoftheriver.org/" TargetMode="External"/><Relationship Id="rId1352" Type="http://schemas.openxmlformats.org/officeDocument/2006/relationships/hyperlink" Target="https://rrcbc-nsn.gov/" TargetMode="External"/><Relationship Id="rId29" Type="http://schemas.openxmlformats.org/officeDocument/2006/relationships/hyperlink" Target="https://www.alpinewatershedgroup.org/" TargetMode="External"/><Relationship Id="rId762" Type="http://schemas.openxmlformats.org/officeDocument/2006/relationships/hyperlink" Target="https://www.savetherichmondhills.org/" TargetMode="External"/><Relationship Id="rId1353" Type="http://schemas.openxmlformats.org/officeDocument/2006/relationships/hyperlink" Target="https://rrcbc-nsn.gov/" TargetMode="External"/><Relationship Id="rId761" Type="http://schemas.openxmlformats.org/officeDocument/2006/relationships/hyperlink" Target="https://www.fonr.org/" TargetMode="External"/><Relationship Id="rId1354" Type="http://schemas.openxmlformats.org/officeDocument/2006/relationships/hyperlink" Target="https://rocksideranch.org/" TargetMode="External"/><Relationship Id="rId760" Type="http://schemas.openxmlformats.org/officeDocument/2006/relationships/hyperlink" Target="https://lostcoast.org/" TargetMode="External"/><Relationship Id="rId1355" Type="http://schemas.openxmlformats.org/officeDocument/2006/relationships/hyperlink" Target="https://www.rmef.org/" TargetMode="External"/><Relationship Id="rId1345" Type="http://schemas.openxmlformats.org/officeDocument/2006/relationships/hyperlink" Target="https://rivco.org/" TargetMode="External"/><Relationship Id="rId1346" Type="http://schemas.openxmlformats.org/officeDocument/2006/relationships/hyperlink" Target="https://rcflood.org/" TargetMode="External"/><Relationship Id="rId1347" Type="http://schemas.openxmlformats.org/officeDocument/2006/relationships/hyperlink" Target="https://www.rivcoparks.org/" TargetMode="External"/><Relationship Id="rId1348" Type="http://schemas.openxmlformats.org/officeDocument/2006/relationships/hyperlink" Target="http://www.riversidepublicutilities.com/" TargetMode="External"/><Relationship Id="rId11" Type="http://schemas.openxmlformats.org/officeDocument/2006/relationships/hyperlink" Target="http://www.alabamahillsstewardshipgroup.org/" TargetMode="External"/><Relationship Id="rId1349" Type="http://schemas.openxmlformats.org/officeDocument/2006/relationships/hyperlink" Target="https://www.rcrcd.org/" TargetMode="External"/><Relationship Id="rId10" Type="http://schemas.openxmlformats.org/officeDocument/2006/relationships/hyperlink" Target="http://www.aguacaliente.org/" TargetMode="External"/><Relationship Id="rId13" Type="http://schemas.openxmlformats.org/officeDocument/2006/relationships/hyperlink" Target="https://alamedawildlife.org/" TargetMode="External"/><Relationship Id="rId12" Type="http://schemas.openxmlformats.org/officeDocument/2006/relationships/hyperlink" Target="https://www.acgov.org/" TargetMode="External"/><Relationship Id="rId756" Type="http://schemas.openxmlformats.org/officeDocument/2006/relationships/hyperlink" Target="https://www.desertmountains.org/" TargetMode="External"/><Relationship Id="rId755" Type="http://schemas.openxmlformats.org/officeDocument/2006/relationships/hyperlink" Target="https://carrizo.org/" TargetMode="External"/><Relationship Id="rId754" Type="http://schemas.openxmlformats.org/officeDocument/2006/relationships/hyperlink" Target="https://www.friendsofstonelakes.org/" TargetMode="External"/><Relationship Id="rId753" Type="http://schemas.openxmlformats.org/officeDocument/2006/relationships/hyperlink" Target="http://spenceville.org/" TargetMode="External"/><Relationship Id="rId759" Type="http://schemas.openxmlformats.org/officeDocument/2006/relationships/hyperlink" Target="http://www.friendsoftheinyo.org" TargetMode="External"/><Relationship Id="rId758" Type="http://schemas.openxmlformats.org/officeDocument/2006/relationships/hyperlink" Target="https://eelriver.org/" TargetMode="External"/><Relationship Id="rId757" Type="http://schemas.openxmlformats.org/officeDocument/2006/relationships/hyperlink" Target="https://www.friendsofthedunes.org/" TargetMode="External"/><Relationship Id="rId15" Type="http://schemas.openxmlformats.org/officeDocument/2006/relationships/hyperlink" Target="https://acrcd.org/" TargetMode="External"/><Relationship Id="rId14" Type="http://schemas.openxmlformats.org/officeDocument/2006/relationships/hyperlink" Target="https://acfloodcontrol.org/" TargetMode="External"/><Relationship Id="rId17" Type="http://schemas.openxmlformats.org/officeDocument/2006/relationships/hyperlink" Target="https://www.acwd.org/" TargetMode="External"/><Relationship Id="rId16" Type="http://schemas.openxmlformats.org/officeDocument/2006/relationships/hyperlink" Target="https://www.alamedactc.org/" TargetMode="External"/><Relationship Id="rId1340" Type="http://schemas.openxmlformats.org/officeDocument/2006/relationships/hyperlink" Target="https://www.riverpartners.org/" TargetMode="External"/><Relationship Id="rId19" Type="http://schemas.openxmlformats.org/officeDocument/2006/relationships/hyperlink" Target="https://www.ccrcd.org/alhambra-creek-watershed.html" TargetMode="External"/><Relationship Id="rId752" Type="http://schemas.openxmlformats.org/officeDocument/2006/relationships/hyperlink" Target="https://www.sausalcreek.org/" TargetMode="External"/><Relationship Id="rId1341" Type="http://schemas.openxmlformats.org/officeDocument/2006/relationships/hyperlink" Target="https://www.riverridgeinstitute.org/" TargetMode="External"/><Relationship Id="rId18" Type="http://schemas.openxmlformats.org/officeDocument/2006/relationships/hyperlink" Target="http://www.alamedacreek.org/" TargetMode="External"/><Relationship Id="rId751" Type="http://schemas.openxmlformats.org/officeDocument/2006/relationships/hyperlink" Target="http://www.friendsofpinolecreek.org/" TargetMode="External"/><Relationship Id="rId1342" Type="http://schemas.openxmlformats.org/officeDocument/2006/relationships/hyperlink" Target="http://www.riverdaleirrigationdistrict.org/" TargetMode="External"/><Relationship Id="rId750" Type="http://schemas.openxmlformats.org/officeDocument/2006/relationships/hyperlink" Target="https://www.fhbp.org/" TargetMode="External"/><Relationship Id="rId1343" Type="http://schemas.openxmlformats.org/officeDocument/2006/relationships/hyperlink" Target="https://riversandlands.org/" TargetMode="External"/><Relationship Id="rId1344" Type="http://schemas.openxmlformats.org/officeDocument/2006/relationships/hyperlink" Target="http://www.rmc.ca.gov/" TargetMode="External"/><Relationship Id="rId84" Type="http://schemas.openxmlformats.org/officeDocument/2006/relationships/hyperlink" Target="https://www.bart.gov/" TargetMode="External"/><Relationship Id="rId1774" Type="http://schemas.openxmlformats.org/officeDocument/2006/relationships/hyperlink" Target="http://www.tahoetroutbum.org/" TargetMode="External"/><Relationship Id="rId83" Type="http://schemas.openxmlformats.org/officeDocument/2006/relationships/hyperlink" Target="https://www.baycanadapt.org/" TargetMode="External"/><Relationship Id="rId1775" Type="http://schemas.openxmlformats.org/officeDocument/2006/relationships/hyperlink" Target="https://www.truckeeriverwc.org/" TargetMode="External"/><Relationship Id="rId86" Type="http://schemas.openxmlformats.org/officeDocument/2006/relationships/hyperlink" Target="https://ridgetrail.org/" TargetMode="External"/><Relationship Id="rId1776" Type="http://schemas.openxmlformats.org/officeDocument/2006/relationships/hyperlink" Target="https://www.tpl.org/our-work/california" TargetMode="External"/><Relationship Id="rId85" Type="http://schemas.openxmlformats.org/officeDocument/2006/relationships/hyperlink" Target="https://bayareareliability.com/" TargetMode="External"/><Relationship Id="rId1777" Type="http://schemas.openxmlformats.org/officeDocument/2006/relationships/hyperlink" Target="http://www.tbwa.org" TargetMode="External"/><Relationship Id="rId88" Type="http://schemas.openxmlformats.org/officeDocument/2006/relationships/hyperlink" Target="https://bayplanningcoalition.org/" TargetMode="External"/><Relationship Id="rId1778" Type="http://schemas.openxmlformats.org/officeDocument/2006/relationships/hyperlink" Target="http://www.tularebasinwildlifepartners.org/" TargetMode="External"/><Relationship Id="rId87" Type="http://schemas.openxmlformats.org/officeDocument/2006/relationships/hyperlink" Target="https://www.bawsca.org/" TargetMode="External"/><Relationship Id="rId1779" Type="http://schemas.openxmlformats.org/officeDocument/2006/relationships/hyperlink" Target="https://tularecounty.ca.gov/county/" TargetMode="External"/><Relationship Id="rId89" Type="http://schemas.openxmlformats.org/officeDocument/2006/relationships/hyperlink" Target="http://www.brb-nsn.gov/" TargetMode="External"/><Relationship Id="rId709" Type="http://schemas.openxmlformats.org/officeDocument/2006/relationships/hyperlink" Target="https://www.ferc.gov/" TargetMode="External"/><Relationship Id="rId708" Type="http://schemas.openxmlformats.org/officeDocument/2006/relationships/hyperlink" Target="https://www.fema.gov/" TargetMode="External"/><Relationship Id="rId707" Type="http://schemas.openxmlformats.org/officeDocument/2006/relationships/hyperlink" Target="https://www.frrcd.org/" TargetMode="External"/><Relationship Id="rId706" Type="http://schemas.openxmlformats.org/officeDocument/2006/relationships/hyperlink" Target="https://www.frlt.org/" TargetMode="External"/><Relationship Id="rId80" Type="http://schemas.openxmlformats.org/officeDocument/2006/relationships/hyperlink" Target="https://sutterbasinwater.com/about/basin-irrigation-and-drainage-authority/" TargetMode="External"/><Relationship Id="rId82" Type="http://schemas.openxmlformats.org/officeDocument/2006/relationships/hyperlink" Target="https://ca.audubon.org/about/bay-area-council" TargetMode="External"/><Relationship Id="rId81" Type="http://schemas.openxmlformats.org/officeDocument/2006/relationships/hyperlink" Target="https://www.battle-creek.net/index.htm" TargetMode="External"/><Relationship Id="rId701" Type="http://schemas.openxmlformats.org/officeDocument/2006/relationships/hyperlink" Target="https://farmactionalliance.org/" TargetMode="External"/><Relationship Id="rId700" Type="http://schemas.openxmlformats.org/officeDocument/2006/relationships/hyperlink" Target="https://www.fpud.com/" TargetMode="External"/><Relationship Id="rId705" Type="http://schemas.openxmlformats.org/officeDocument/2006/relationships/hyperlink" Target="http://www.farmersrice.com/" TargetMode="External"/><Relationship Id="rId704" Type="http://schemas.openxmlformats.org/officeDocument/2006/relationships/hyperlink" Target="https://www.farmtopantry.org/" TargetMode="External"/><Relationship Id="rId703" Type="http://schemas.openxmlformats.org/officeDocument/2006/relationships/hyperlink" Target="https://www.fsa.usda.gov/index" TargetMode="External"/><Relationship Id="rId702" Type="http://schemas.openxmlformats.org/officeDocument/2006/relationships/hyperlink" Target="https://www.farmcreditalliance.com/" TargetMode="External"/><Relationship Id="rId1770" Type="http://schemas.openxmlformats.org/officeDocument/2006/relationships/hyperlink" Target="https://www.triunfowsd.com/" TargetMode="External"/><Relationship Id="rId1771" Type="http://schemas.openxmlformats.org/officeDocument/2006/relationships/hyperlink" Target="https://www.tu.org/" TargetMode="External"/><Relationship Id="rId1772" Type="http://schemas.openxmlformats.org/officeDocument/2006/relationships/hyperlink" Target="http://tdlandtrust.org/" TargetMode="External"/><Relationship Id="rId1773" Type="http://schemas.openxmlformats.org/officeDocument/2006/relationships/hyperlink" Target="https://www.tdpud.org/" TargetMode="External"/><Relationship Id="rId73" Type="http://schemas.openxmlformats.org/officeDocument/2006/relationships/hyperlink" Target="http://bhc.ca.gov/" TargetMode="External"/><Relationship Id="rId1763" Type="http://schemas.openxmlformats.org/officeDocument/2006/relationships/hyperlink" Target="https://www.trinidadcoastallandtrust.org/" TargetMode="External"/><Relationship Id="rId72" Type="http://schemas.openxmlformats.org/officeDocument/2006/relationships/hyperlink" Target="https://www.ci.azusa.ca.us/132/Light-Water" TargetMode="External"/><Relationship Id="rId1764" Type="http://schemas.openxmlformats.org/officeDocument/2006/relationships/hyperlink" Target="https://trinidad-rancheria.org/" TargetMode="External"/><Relationship Id="rId75" Type="http://schemas.openxmlformats.org/officeDocument/2006/relationships/hyperlink" Target="https://www.banningranchconservancy.org/" TargetMode="External"/><Relationship Id="rId1765" Type="http://schemas.openxmlformats.org/officeDocument/2006/relationships/hyperlink" Target="https://www.trinitycounty.org/" TargetMode="External"/><Relationship Id="rId74" Type="http://schemas.openxmlformats.org/officeDocument/2006/relationships/hyperlink" Target="https://ballicocortezwaterdistrict.water.blog/" TargetMode="External"/><Relationship Id="rId1766" Type="http://schemas.openxmlformats.org/officeDocument/2006/relationships/hyperlink" Target="http://www.trinitycollaborative.net/" TargetMode="External"/><Relationship Id="rId77" Type="http://schemas.openxmlformats.org/officeDocument/2006/relationships/hyperlink" Target="http://www.bbcindians.com/" TargetMode="External"/><Relationship Id="rId1767" Type="http://schemas.openxmlformats.org/officeDocument/2006/relationships/hyperlink" Target="http://www.tcrcd.net/fsc/index.html" TargetMode="External"/><Relationship Id="rId76" Type="http://schemas.openxmlformats.org/officeDocument/2006/relationships/hyperlink" Target="https://banta-carbona.org/" TargetMode="External"/><Relationship Id="rId1768" Type="http://schemas.openxmlformats.org/officeDocument/2006/relationships/hyperlink" Target="http://www.tcrcd.net/" TargetMode="External"/><Relationship Id="rId79" Type="http://schemas.openxmlformats.org/officeDocument/2006/relationships/hyperlink" Target="https://www.barona-nsn.gov/" TargetMode="External"/><Relationship Id="rId1769" Type="http://schemas.openxmlformats.org/officeDocument/2006/relationships/hyperlink" Target="https://www.trrp.net/program-structure/program-structure/trinity-management-council/" TargetMode="External"/><Relationship Id="rId78" Type="http://schemas.openxmlformats.org/officeDocument/2006/relationships/hyperlink" Target="https://bardwaterdistrict.com/" TargetMode="External"/><Relationship Id="rId71" Type="http://schemas.openxmlformats.org/officeDocument/2006/relationships/hyperlink" Target="https://augustinetribe-nsn.gov/" TargetMode="External"/><Relationship Id="rId70" Type="http://schemas.openxmlformats.org/officeDocument/2006/relationships/hyperlink" Target="https://ca.audubon.org/" TargetMode="External"/><Relationship Id="rId1760" Type="http://schemas.openxmlformats.org/officeDocument/2006/relationships/hyperlink" Target="https://www.tvtc-jpa.com/" TargetMode="External"/><Relationship Id="rId1761" Type="http://schemas.openxmlformats.org/officeDocument/2006/relationships/hyperlink" Target="https://www.trivalleywater.org/" TargetMode="External"/><Relationship Id="rId1762" Type="http://schemas.openxmlformats.org/officeDocument/2006/relationships/hyperlink" Target="https://www.tasin.org/about-us" TargetMode="External"/><Relationship Id="rId62" Type="http://schemas.openxmlformats.org/officeDocument/2006/relationships/hyperlink" Target="https://www.camrosa.com/SRGSA/" TargetMode="External"/><Relationship Id="rId1312" Type="http://schemas.openxmlformats.org/officeDocument/2006/relationships/hyperlink" Target="https://redlandsconservancy.org/" TargetMode="External"/><Relationship Id="rId1796" Type="http://schemas.openxmlformats.org/officeDocument/2006/relationships/hyperlink" Target="https://www.twainhartecsd.com/" TargetMode="External"/><Relationship Id="rId61" Type="http://schemas.openxmlformats.org/officeDocument/2006/relationships/hyperlink" Target="https://www.aromaswaterdistrict.org/" TargetMode="External"/><Relationship Id="rId1313" Type="http://schemas.openxmlformats.org/officeDocument/2006/relationships/hyperlink" Target="http://www.rc-lc.org/" TargetMode="External"/><Relationship Id="rId1797" Type="http://schemas.openxmlformats.org/officeDocument/2006/relationships/hyperlink" Target="https://www.29palmstribe.org/" TargetMode="External"/><Relationship Id="rId64" Type="http://schemas.openxmlformats.org/officeDocument/2006/relationships/hyperlink" Target="http://www.arroyosfoothills.org/" TargetMode="External"/><Relationship Id="rId1314" Type="http://schemas.openxmlformats.org/officeDocument/2006/relationships/hyperlink" Target="http://rcaa.org/" TargetMode="External"/><Relationship Id="rId1798" Type="http://schemas.openxmlformats.org/officeDocument/2006/relationships/hyperlink" Target="https://29palmswater.com/" TargetMode="External"/><Relationship Id="rId63" Type="http://schemas.openxmlformats.org/officeDocument/2006/relationships/hyperlink" Target="https://www.arroyoseco.org/" TargetMode="External"/><Relationship Id="rId1315" Type="http://schemas.openxmlformats.org/officeDocument/2006/relationships/hyperlink" Target="https://www.rffi.org/" TargetMode="External"/><Relationship Id="rId1799" Type="http://schemas.openxmlformats.org/officeDocument/2006/relationships/hyperlink" Target="https://www.airforce.com/" TargetMode="External"/><Relationship Id="rId66" Type="http://schemas.openxmlformats.org/officeDocument/2006/relationships/hyperlink" Target="http://www.ascentenvironmental.com/" TargetMode="External"/><Relationship Id="rId1316" Type="http://schemas.openxmlformats.org/officeDocument/2006/relationships/hyperlink" Target="https://redwoodparksconservancy.org/" TargetMode="External"/><Relationship Id="rId65" Type="http://schemas.openxmlformats.org/officeDocument/2006/relationships/hyperlink" Target="https://aewsd.org/" TargetMode="External"/><Relationship Id="rId1317" Type="http://schemas.openxmlformats.org/officeDocument/2006/relationships/hyperlink" Target="https://www.regenerationpajarovalley.org/" TargetMode="External"/><Relationship Id="rId68" Type="http://schemas.openxmlformats.org/officeDocument/2006/relationships/hyperlink" Target="https://www.acwa.com/" TargetMode="External"/><Relationship Id="rId1318" Type="http://schemas.openxmlformats.org/officeDocument/2006/relationships/hyperlink" Target="https://www.regionalsan.com/" TargetMode="External"/><Relationship Id="rId67" Type="http://schemas.openxmlformats.org/officeDocument/2006/relationships/hyperlink" Target="https://abag.ca.gov/" TargetMode="External"/><Relationship Id="rId1319" Type="http://schemas.openxmlformats.org/officeDocument/2006/relationships/hyperlink" Target="https://rwah2o.org/" TargetMode="External"/><Relationship Id="rId729" Type="http://schemas.openxmlformats.org/officeDocument/2006/relationships/hyperlink" Target="https://www.fmwd.com/" TargetMode="External"/><Relationship Id="rId728" Type="http://schemas.openxmlformats.org/officeDocument/2006/relationships/hyperlink" Target="https://foothillconservancy.org/" TargetMode="External"/><Relationship Id="rId60" Type="http://schemas.openxmlformats.org/officeDocument/2006/relationships/hyperlink" Target="https://argentventures.com/" TargetMode="External"/><Relationship Id="rId723" Type="http://schemas.openxmlformats.org/officeDocument/2006/relationships/hyperlink" Target="https://agclimatealliance.com/" TargetMode="External"/><Relationship Id="rId722" Type="http://schemas.openxmlformats.org/officeDocument/2006/relationships/hyperlink" Target="http://www.foglinefarm.com/" TargetMode="External"/><Relationship Id="rId721" Type="http://schemas.openxmlformats.org/officeDocument/2006/relationships/hyperlink" Target="https://www.egwd.org/" TargetMode="External"/><Relationship Id="rId720" Type="http://schemas.openxmlformats.org/officeDocument/2006/relationships/hyperlink" Target="https://www.5counties.org/" TargetMode="External"/><Relationship Id="rId727" Type="http://schemas.openxmlformats.org/officeDocument/2006/relationships/hyperlink" Target="https://ffhi.ucdavis.edu/" TargetMode="External"/><Relationship Id="rId726" Type="http://schemas.openxmlformats.org/officeDocument/2006/relationships/hyperlink" Target="https://foodsystemslab.ucdavis.edu/" TargetMode="External"/><Relationship Id="rId725" Type="http://schemas.openxmlformats.org/officeDocument/2006/relationships/hyperlink" Target="https://www.foodliteracycenter.org/" TargetMode="External"/><Relationship Id="rId724" Type="http://schemas.openxmlformats.org/officeDocument/2006/relationships/hyperlink" Target="https://www.fmi.org/" TargetMode="External"/><Relationship Id="rId69" Type="http://schemas.openxmlformats.org/officeDocument/2006/relationships/hyperlink" Target="https://ambag.org/" TargetMode="External"/><Relationship Id="rId1790" Type="http://schemas.openxmlformats.org/officeDocument/2006/relationships/hyperlink" Target="http://www.tcrcd.org/" TargetMode="External"/><Relationship Id="rId1791" Type="http://schemas.openxmlformats.org/officeDocument/2006/relationships/hyperlink" Target="http://tuolumneriverconservancy.org/" TargetMode="External"/><Relationship Id="rId1792" Type="http://schemas.openxmlformats.org/officeDocument/2006/relationships/hyperlink" Target="https://www.tuolumne.org/" TargetMode="External"/><Relationship Id="rId1793" Type="http://schemas.openxmlformats.org/officeDocument/2006/relationships/hyperlink" Target="https://tudwater.com/" TargetMode="External"/><Relationship Id="rId1310" Type="http://schemas.openxmlformats.org/officeDocument/2006/relationships/hyperlink" Target="https://www.redbudaudubon.org/" TargetMode="External"/><Relationship Id="rId1794" Type="http://schemas.openxmlformats.org/officeDocument/2006/relationships/hyperlink" Target="https://www.tid.org/" TargetMode="External"/><Relationship Id="rId1311" Type="http://schemas.openxmlformats.org/officeDocument/2006/relationships/hyperlink" Target="https://www.reddingrancheria-nsn.gov/" TargetMode="External"/><Relationship Id="rId1795" Type="http://schemas.openxmlformats.org/officeDocument/2006/relationships/hyperlink" Target="https://seaturtles.org/" TargetMode="External"/><Relationship Id="rId51" Type="http://schemas.openxmlformats.org/officeDocument/2006/relationships/hyperlink" Target="http://amsterdamwater.org/" TargetMode="External"/><Relationship Id="rId1301" Type="http://schemas.openxmlformats.org/officeDocument/2006/relationships/hyperlink" Target="https://rd1600.specialdistrict.org/" TargetMode="External"/><Relationship Id="rId1785" Type="http://schemas.openxmlformats.org/officeDocument/2006/relationships/hyperlink" Target="https://tulelakeid.com/" TargetMode="External"/><Relationship Id="rId50" Type="http://schemas.openxmlformats.org/officeDocument/2006/relationships/hyperlink" Target="https://amigosdelosrios.org/" TargetMode="External"/><Relationship Id="rId1302" Type="http://schemas.openxmlformats.org/officeDocument/2006/relationships/hyperlink" Target="https://contracostasda.specialdistrict.org/reclamation-district-2026-webb-tract" TargetMode="External"/><Relationship Id="rId1786" Type="http://schemas.openxmlformats.org/officeDocument/2006/relationships/hyperlink" Target="http://tuleyome.org/" TargetMode="External"/><Relationship Id="rId53" Type="http://schemas.openxmlformats.org/officeDocument/2006/relationships/hyperlink" Target="https://angiolawd.org/" TargetMode="External"/><Relationship Id="rId1303" Type="http://schemas.openxmlformats.org/officeDocument/2006/relationships/hyperlink" Target="https://rd2035.specialdistrict.org/" TargetMode="External"/><Relationship Id="rId1787" Type="http://schemas.openxmlformats.org/officeDocument/2006/relationships/hyperlink" Target="https://mewuk.com/" TargetMode="External"/><Relationship Id="rId52" Type="http://schemas.openxmlformats.org/officeDocument/2006/relationships/hyperlink" Target="https://www.fs.usda.gov/angeles" TargetMode="External"/><Relationship Id="rId1304" Type="http://schemas.openxmlformats.org/officeDocument/2006/relationships/hyperlink" Target="https://rd537.specialdistrict.org/" TargetMode="External"/><Relationship Id="rId1788" Type="http://schemas.openxmlformats.org/officeDocument/2006/relationships/hyperlink" Target="https://www.tuolumnecounty.ca.gov/" TargetMode="External"/><Relationship Id="rId55" Type="http://schemas.openxmlformats.org/officeDocument/2006/relationships/hyperlink" Target="https://www.avek.org/" TargetMode="External"/><Relationship Id="rId1305" Type="http://schemas.openxmlformats.org/officeDocument/2006/relationships/hyperlink" Target="http://www.rd787.org/" TargetMode="External"/><Relationship Id="rId1789" Type="http://schemas.openxmlformats.org/officeDocument/2006/relationships/hyperlink" Target="http://tuolumnecountylandtrust.org/" TargetMode="External"/><Relationship Id="rId54" Type="http://schemas.openxmlformats.org/officeDocument/2006/relationships/hyperlink" Target="https://www.avrcd.org/" TargetMode="External"/><Relationship Id="rId1306" Type="http://schemas.openxmlformats.org/officeDocument/2006/relationships/hyperlink" Target="https://rd999.org/" TargetMode="External"/><Relationship Id="rId57" Type="http://schemas.openxmlformats.org/officeDocument/2006/relationships/hyperlink" Target="https://theabf.org/" TargetMode="External"/><Relationship Id="rId1307" Type="http://schemas.openxmlformats.org/officeDocument/2006/relationships/hyperlink" Target="http://www.rd1001.org/" TargetMode="External"/><Relationship Id="rId56" Type="http://schemas.openxmlformats.org/officeDocument/2006/relationships/hyperlink" Target="https://www.antioch.edu/" TargetMode="External"/><Relationship Id="rId1308" Type="http://schemas.openxmlformats.org/officeDocument/2006/relationships/hyperlink" Target="http://www.jamesid.org/rd-1606/" TargetMode="External"/><Relationship Id="rId1309" Type="http://schemas.openxmlformats.org/officeDocument/2006/relationships/hyperlink" Target="https://www.redrockranchinc.com/" TargetMode="External"/><Relationship Id="rId719" Type="http://schemas.openxmlformats.org/officeDocument/2006/relationships/hyperlink" Target="https://www.fishamerica.org/" TargetMode="External"/><Relationship Id="rId718" Type="http://schemas.openxmlformats.org/officeDocument/2006/relationships/hyperlink" Target="https://www.firesafemarin.org/" TargetMode="External"/><Relationship Id="rId717" Type="http://schemas.openxmlformats.org/officeDocument/2006/relationships/hyperlink" Target="https://firebaughcanal.com/" TargetMode="External"/><Relationship Id="rId712" Type="http://schemas.openxmlformats.org/officeDocument/2006/relationships/hyperlink" Target="https://fibershed.org/" TargetMode="External"/><Relationship Id="rId711" Type="http://schemas.openxmlformats.org/officeDocument/2006/relationships/hyperlink" Target="http://www.felidaefund.org/" TargetMode="External"/><Relationship Id="rId710" Type="http://schemas.openxmlformats.org/officeDocument/2006/relationships/hyperlink" Target="https://gratonrancheria.com/" TargetMode="External"/><Relationship Id="rId716" Type="http://schemas.openxmlformats.org/officeDocument/2006/relationships/hyperlink" Target="https://www.areyoufiresafe.com/" TargetMode="External"/><Relationship Id="rId715" Type="http://schemas.openxmlformats.org/officeDocument/2006/relationships/hyperlink" Target="https://firerestorationgroup.org/" TargetMode="External"/><Relationship Id="rId714" Type="http://schemas.openxmlformats.org/officeDocument/2006/relationships/hyperlink" Target="https://fireadaptednetwork.org/" TargetMode="External"/><Relationship Id="rId713" Type="http://schemas.openxmlformats.org/officeDocument/2006/relationships/hyperlink" Target="https://www.fpbgsa.org/" TargetMode="External"/><Relationship Id="rId59" Type="http://schemas.openxmlformats.org/officeDocument/2006/relationships/hyperlink" Target="http://www.aqualliance.net/" TargetMode="External"/><Relationship Id="rId58" Type="http://schemas.openxmlformats.org/officeDocument/2006/relationships/hyperlink" Target="https://apricotproducers.com/" TargetMode="External"/><Relationship Id="rId1780" Type="http://schemas.openxmlformats.org/officeDocument/2006/relationships/hyperlink" Target="https://tularecog.org/tcag/" TargetMode="External"/><Relationship Id="rId1781" Type="http://schemas.openxmlformats.org/officeDocument/2006/relationships/hyperlink" Target="https://tularecountyaudubon.wixsite.com/tularecountyaudubon" TargetMode="External"/><Relationship Id="rId1782" Type="http://schemas.openxmlformats.org/officeDocument/2006/relationships/hyperlink" Target="https://www.tularecountyrcd.com/" TargetMode="External"/><Relationship Id="rId1783" Type="http://schemas.openxmlformats.org/officeDocument/2006/relationships/hyperlink" Target="https://tulareid.org/" TargetMode="External"/><Relationship Id="rId1300" Type="http://schemas.openxmlformats.org/officeDocument/2006/relationships/hyperlink" Target="https://sutterbasinwater.com/about/reclamation-district-1500/" TargetMode="External"/><Relationship Id="rId1784" Type="http://schemas.openxmlformats.org/officeDocument/2006/relationships/hyperlink" Target="https://tulerivertribe-nsn.gov/" TargetMode="External"/><Relationship Id="rId349" Type="http://schemas.openxmlformats.org/officeDocument/2006/relationships/hyperlink" Target="https://wildlife.ca.gov/Explore/Organization/HCPB" TargetMode="External"/><Relationship Id="rId348" Type="http://schemas.openxmlformats.org/officeDocument/2006/relationships/hyperlink" Target="https://wildlife.ca.gov/Explore/Organization/FB" TargetMode="External"/><Relationship Id="rId347" Type="http://schemas.openxmlformats.org/officeDocument/2006/relationships/hyperlink" Target="https://wildlife.ca.gov/Data/Analysis" TargetMode="External"/><Relationship Id="rId346" Type="http://schemas.openxmlformats.org/officeDocument/2006/relationships/hyperlink" Target="https://wildlife.ca.gov/Explore/Organization/BDB" TargetMode="External"/><Relationship Id="rId341" Type="http://schemas.openxmlformats.org/officeDocument/2006/relationships/hyperlink" Target="http://www.castrovillecsd.org/" TargetMode="External"/><Relationship Id="rId340" Type="http://schemas.openxmlformats.org/officeDocument/2006/relationships/hyperlink" Target="https://www.castacgsa.org/" TargetMode="External"/><Relationship Id="rId345" Type="http://schemas.openxmlformats.org/officeDocument/2006/relationships/hyperlink" Target="https://www.cbecoeng.com/" TargetMode="External"/><Relationship Id="rId344" Type="http://schemas.openxmlformats.org/officeDocument/2006/relationships/hyperlink" Target="https://www.cayucoslandconservancy.org/" TargetMode="External"/><Relationship Id="rId343" Type="http://schemas.openxmlformats.org/officeDocument/2006/relationships/hyperlink" Target="https://www.cawelowd.org/" TargetMode="External"/><Relationship Id="rId342" Type="http://schemas.openxmlformats.org/officeDocument/2006/relationships/hyperlink" Target="https://www.catalinaconservancy.org/" TargetMode="External"/><Relationship Id="rId338" Type="http://schemas.openxmlformats.org/officeDocument/2006/relationships/hyperlink" Target="https://carrizoplainconservancy.org/" TargetMode="External"/><Relationship Id="rId337" Type="http://schemas.openxmlformats.org/officeDocument/2006/relationships/hyperlink" Target="https://cvwd.net/" TargetMode="External"/><Relationship Id="rId336" Type="http://schemas.openxmlformats.org/officeDocument/2006/relationships/hyperlink" Target="https://carpgsa.org/" TargetMode="External"/><Relationship Id="rId335" Type="http://schemas.openxmlformats.org/officeDocument/2006/relationships/hyperlink" Target="https://carmichaelwd.org/" TargetMode="External"/><Relationship Id="rId339" Type="http://schemas.openxmlformats.org/officeDocument/2006/relationships/hyperlink" Target="https://www.casitaswater.org/" TargetMode="External"/><Relationship Id="rId330" Type="http://schemas.openxmlformats.org/officeDocument/2006/relationships/hyperlink" Target="https://climatereadiness.info/" TargetMode="External"/><Relationship Id="rId334" Type="http://schemas.openxmlformats.org/officeDocument/2006/relationships/hyperlink" Target="https://www.carmanranch.com/" TargetMode="External"/><Relationship Id="rId333" Type="http://schemas.openxmlformats.org/officeDocument/2006/relationships/hyperlink" Target="https://www.carlsbadca.gov/departments/utilities/water/water-districts" TargetMode="External"/><Relationship Id="rId332" Type="http://schemas.openxmlformats.org/officeDocument/2006/relationships/hyperlink" Target="https://www.carboncycle.org/" TargetMode="External"/><Relationship Id="rId331" Type="http://schemas.openxmlformats.org/officeDocument/2006/relationships/hyperlink" Target="https://www.connectorjpa.net/" TargetMode="External"/><Relationship Id="rId370" Type="http://schemas.openxmlformats.org/officeDocument/2006/relationships/hyperlink" Target="https://ccaga.com/" TargetMode="External"/><Relationship Id="rId369" Type="http://schemas.openxmlformats.org/officeDocument/2006/relationships/hyperlink" Target="https://www.centralbasin.org/" TargetMode="External"/><Relationship Id="rId368" Type="http://schemas.openxmlformats.org/officeDocument/2006/relationships/hyperlink" Target="https://centervillecsd.org/" TargetMode="External"/><Relationship Id="rId363" Type="http://schemas.openxmlformats.org/officeDocument/2006/relationships/hyperlink" Target="https://landbasedlearning.org/" TargetMode="External"/><Relationship Id="rId362" Type="http://schemas.openxmlformats.org/officeDocument/2006/relationships/hyperlink" Target="https://cibc.ucr.edu/collections" TargetMode="External"/><Relationship Id="rId361" Type="http://schemas.openxmlformats.org/officeDocument/2006/relationships/hyperlink" Target="https://www.biologicaldiversity.org/" TargetMode="External"/><Relationship Id="rId360" Type="http://schemas.openxmlformats.org/officeDocument/2006/relationships/hyperlink" Target="https://www.citlink.net/~cedranch/Cedarville_Rancheria/Welcome.html" TargetMode="External"/><Relationship Id="rId367" Type="http://schemas.openxmlformats.org/officeDocument/2006/relationships/hyperlink" Target="https://regionalchange.ucdavis.edu/" TargetMode="External"/><Relationship Id="rId366" Type="http://schemas.openxmlformats.org/officeDocument/2006/relationships/hyperlink" Target="https://www.csuchico.edu/regenerativeagriculture/" TargetMode="External"/><Relationship Id="rId365" Type="http://schemas.openxmlformats.org/officeDocument/2006/relationships/hyperlink" Target="https://cnlm.org/" TargetMode="External"/><Relationship Id="rId364" Type="http://schemas.openxmlformats.org/officeDocument/2006/relationships/hyperlink" Target="https://largelandscapes.org/" TargetMode="External"/><Relationship Id="rId95" Type="http://schemas.openxmlformats.org/officeDocument/2006/relationships/hyperlink" Target="https://www.bellavistafoundation.org/" TargetMode="External"/><Relationship Id="rId94" Type="http://schemas.openxmlformats.org/officeDocument/2006/relationships/hyperlink" Target="https://belcampo.com/" TargetMode="External"/><Relationship Id="rId97" Type="http://schemas.openxmlformats.org/officeDocument/2006/relationships/hyperlink" Target="https://www.belridgewsd.com/" TargetMode="External"/><Relationship Id="rId96" Type="http://schemas.openxmlformats.org/officeDocument/2006/relationships/hyperlink" Target="https://www.bvwd.org/" TargetMode="External"/><Relationship Id="rId99" Type="http://schemas.openxmlformats.org/officeDocument/2006/relationships/hyperlink" Target="https://www.bmwd.org/" TargetMode="External"/><Relationship Id="rId98" Type="http://schemas.openxmlformats.org/officeDocument/2006/relationships/hyperlink" Target="https://bnhm.berkeley.edu/" TargetMode="External"/><Relationship Id="rId91" Type="http://schemas.openxmlformats.org/officeDocument/2006/relationships/hyperlink" Target="https://www.bylt.org/" TargetMode="External"/><Relationship Id="rId90" Type="http://schemas.openxmlformats.org/officeDocument/2006/relationships/hyperlink" Target="https://www.bvbgsa.org/" TargetMode="External"/><Relationship Id="rId93" Type="http://schemas.openxmlformats.org/officeDocument/2006/relationships/hyperlink" Target="https://www.bedfordcoldwatergsa.com/" TargetMode="External"/><Relationship Id="rId92" Type="http://schemas.openxmlformats.org/officeDocument/2006/relationships/hyperlink" Target="https://bcvwd.org/" TargetMode="External"/><Relationship Id="rId359" Type="http://schemas.openxmlformats.org/officeDocument/2006/relationships/hyperlink" Target="https://wildlife.ca.gov/Explore/Organization/WLB" TargetMode="External"/><Relationship Id="rId358" Type="http://schemas.openxmlformats.org/officeDocument/2006/relationships/hyperlink" Target="https://wildlife.ca.gov/Explore/Organization/WRGB" TargetMode="External"/><Relationship Id="rId357" Type="http://schemas.openxmlformats.org/officeDocument/2006/relationships/hyperlink" Target="https://wildlife.ca.gov/Explore/Organization/WB" TargetMode="External"/><Relationship Id="rId352" Type="http://schemas.openxmlformats.org/officeDocument/2006/relationships/hyperlink" Target="https://wildlife.ca.gov/Regions/3" TargetMode="External"/><Relationship Id="rId351" Type="http://schemas.openxmlformats.org/officeDocument/2006/relationships/hyperlink" Target="https://wildlife.ca.gov/Regions/2" TargetMode="External"/><Relationship Id="rId350" Type="http://schemas.openxmlformats.org/officeDocument/2006/relationships/hyperlink" Target="https://wildlife.ca.gov/Regions/1" TargetMode="External"/><Relationship Id="rId356" Type="http://schemas.openxmlformats.org/officeDocument/2006/relationships/hyperlink" Target="https://wildlife.ca.gov/Regions/Marine" TargetMode="External"/><Relationship Id="rId355" Type="http://schemas.openxmlformats.org/officeDocument/2006/relationships/hyperlink" Target="https://wildlife.ca.gov/Regions/6" TargetMode="External"/><Relationship Id="rId354" Type="http://schemas.openxmlformats.org/officeDocument/2006/relationships/hyperlink" Target="https://wildlife.ca.gov/Regions/5" TargetMode="External"/><Relationship Id="rId353" Type="http://schemas.openxmlformats.org/officeDocument/2006/relationships/hyperlink" Target="https://wildlife.ca.gov/Regions/4" TargetMode="External"/><Relationship Id="rId1378" Type="http://schemas.openxmlformats.org/officeDocument/2006/relationships/hyperlink" Target="https://www.saccounty.net/Pages/default.aspx" TargetMode="External"/><Relationship Id="rId1379" Type="http://schemas.openxmlformats.org/officeDocument/2006/relationships/hyperlink" Target="https://regionalparks.saccounty.net/Pages/default.aspx" TargetMode="External"/><Relationship Id="rId305" Type="http://schemas.openxmlformats.org/officeDocument/2006/relationships/hyperlink" Target="https://wcb.ca.gov/" TargetMode="External"/><Relationship Id="rId789" Type="http://schemas.openxmlformats.org/officeDocument/2006/relationships/hyperlink" Target="https://goodmeatproject.org/" TargetMode="External"/><Relationship Id="rId304" Type="http://schemas.openxmlformats.org/officeDocument/2006/relationships/hyperlink" Target="https://www.calwild.org/" TargetMode="External"/><Relationship Id="rId788" Type="http://schemas.openxmlformats.org/officeDocument/2006/relationships/hyperlink" Target="http://www.goletawater.com/" TargetMode="External"/><Relationship Id="rId303" Type="http://schemas.openxmlformats.org/officeDocument/2006/relationships/hyperlink" Target="http://www.watershednetwork.org/" TargetMode="External"/><Relationship Id="rId787" Type="http://schemas.openxmlformats.org/officeDocument/2006/relationships/hyperlink" Target="https://gslc.us/" TargetMode="External"/><Relationship Id="rId302" Type="http://schemas.openxmlformats.org/officeDocument/2006/relationships/hyperlink" Target="https://www.calwaterfowl.org/" TargetMode="External"/><Relationship Id="rId786" Type="http://schemas.openxmlformats.org/officeDocument/2006/relationships/hyperlink" Target="https://www.goldenhour.org/" TargetMode="External"/><Relationship Id="rId309" Type="http://schemas.openxmlformats.org/officeDocument/2006/relationships/hyperlink" Target="https://dot.ca.gov/" TargetMode="External"/><Relationship Id="rId308" Type="http://schemas.openxmlformats.org/officeDocument/2006/relationships/hyperlink" Target="https://www.calleguas.com/" TargetMode="External"/><Relationship Id="rId307" Type="http://schemas.openxmlformats.org/officeDocument/2006/relationships/hyperlink" Target="https://ucanr.edu/sites/CCESU/" TargetMode="External"/><Relationship Id="rId306" Type="http://schemas.openxmlformats.org/officeDocument/2006/relationships/hyperlink" Target="https://www.californiawildlifefoundation.org/" TargetMode="External"/><Relationship Id="rId781" Type="http://schemas.openxmlformats.org/officeDocument/2006/relationships/hyperlink" Target="http://www.goldridgercd.org/" TargetMode="External"/><Relationship Id="rId1370" Type="http://schemas.openxmlformats.org/officeDocument/2006/relationships/hyperlink" Target="https://www.rrfc.net/" TargetMode="External"/><Relationship Id="rId780" Type="http://schemas.openxmlformats.org/officeDocument/2006/relationships/hyperlink" Target="https://gcep.stanford.edu/" TargetMode="External"/><Relationship Id="rId1371" Type="http://schemas.openxmlformats.org/officeDocument/2006/relationships/hyperlink" Target="http://sdbjrfoundation.org/" TargetMode="External"/><Relationship Id="rId1372" Type="http://schemas.openxmlformats.org/officeDocument/2006/relationships/hyperlink" Target="https://www.sacog.org/" TargetMode="External"/><Relationship Id="rId1373" Type="http://schemas.openxmlformats.org/officeDocument/2006/relationships/hyperlink" Target="https://saccreeks.org/" TargetMode="External"/><Relationship Id="rId301" Type="http://schemas.openxmlformats.org/officeDocument/2006/relationships/hyperlink" Target="http://www.californiawater.org/" TargetMode="External"/><Relationship Id="rId785" Type="http://schemas.openxmlformats.org/officeDocument/2006/relationships/hyperlink" Target="https://ghcsd.com/" TargetMode="External"/><Relationship Id="rId1374" Type="http://schemas.openxmlformats.org/officeDocument/2006/relationships/hyperlink" Target="http://www.safca.org/" TargetMode="External"/><Relationship Id="rId300" Type="http://schemas.openxmlformats.org/officeDocument/2006/relationships/hyperlink" Target="https://www.c-win.org/" TargetMode="External"/><Relationship Id="rId784" Type="http://schemas.openxmlformats.org/officeDocument/2006/relationships/hyperlink" Target="https://goldenstatesalmon.org/" TargetMode="External"/><Relationship Id="rId1375" Type="http://schemas.openxmlformats.org/officeDocument/2006/relationships/hyperlink" Target="https://www.sacramentoaudubon.org/" TargetMode="External"/><Relationship Id="rId783" Type="http://schemas.openxmlformats.org/officeDocument/2006/relationships/hyperlink" Target="https://www.parksconservancy.org/" TargetMode="External"/><Relationship Id="rId1376" Type="http://schemas.openxmlformats.org/officeDocument/2006/relationships/hyperlink" Target="https://www.sacramentoccl.org/" TargetMode="External"/><Relationship Id="rId782" Type="http://schemas.openxmlformats.org/officeDocument/2006/relationships/hyperlink" Target="https://goldengateaudubon.org/" TargetMode="External"/><Relationship Id="rId1377" Type="http://schemas.openxmlformats.org/officeDocument/2006/relationships/hyperlink" Target="https://www.cityofsacramento.org/Community-Development" TargetMode="External"/><Relationship Id="rId1367" Type="http://schemas.openxmlformats.org/officeDocument/2006/relationships/hyperlink" Target="https://www.rnvwd.com/" TargetMode="External"/><Relationship Id="rId1368" Type="http://schemas.openxmlformats.org/officeDocument/2006/relationships/hyperlink" Target="http://cohopartnership.org/" TargetMode="External"/><Relationship Id="rId1369" Type="http://schemas.openxmlformats.org/officeDocument/2006/relationships/hyperlink" Target="http://russianriverconfluence.org/" TargetMode="External"/><Relationship Id="rId778" Type="http://schemas.openxmlformats.org/officeDocument/2006/relationships/hyperlink" Target="https://www.countyofglenn.net/dept/planning-community-development-services/water-resources/glenn-groundwater-authority" TargetMode="External"/><Relationship Id="rId777" Type="http://schemas.openxmlformats.org/officeDocument/2006/relationships/hyperlink" Target="https://www.glenncountyrcd.org/" TargetMode="External"/><Relationship Id="rId776" Type="http://schemas.openxmlformats.org/officeDocument/2006/relationships/hyperlink" Target="https://www.countyofglenn.net/" TargetMode="External"/><Relationship Id="rId775" Type="http://schemas.openxmlformats.org/officeDocument/2006/relationships/hyperlink" Target="https://www.giacomazzidairy.com/" TargetMode="External"/><Relationship Id="rId779" Type="http://schemas.openxmlformats.org/officeDocument/2006/relationships/hyperlink" Target="https://www.gcid.net/" TargetMode="External"/><Relationship Id="rId770" Type="http://schemas.openxmlformats.org/officeDocument/2006/relationships/hyperlink" Target="https://gid.specialdistrict.org/" TargetMode="External"/><Relationship Id="rId1360" Type="http://schemas.openxmlformats.org/officeDocument/2006/relationships/hyperlink" Target="https://rosefdn.org/" TargetMode="External"/><Relationship Id="rId1361" Type="http://schemas.openxmlformats.org/officeDocument/2006/relationships/hyperlink" Target="https://www.rrbwsd.com/" TargetMode="External"/><Relationship Id="rId1362" Type="http://schemas.openxmlformats.org/officeDocument/2006/relationships/hyperlink" Target="https://www.rvit.org/" TargetMode="External"/><Relationship Id="rId774" Type="http://schemas.openxmlformats.org/officeDocument/2006/relationships/hyperlink" Target="https://eldoradorcd.org/" TargetMode="External"/><Relationship Id="rId1363" Type="http://schemas.openxmlformats.org/officeDocument/2006/relationships/hyperlink" Target="https://www.rowlandwater.com/" TargetMode="External"/><Relationship Id="rId773" Type="http://schemas.openxmlformats.org/officeDocument/2006/relationships/hyperlink" Target="https://www.gd-pud.org/" TargetMode="External"/><Relationship Id="rId1364" Type="http://schemas.openxmlformats.org/officeDocument/2006/relationships/hyperlink" Target="https://ruralcommunitiesunited.org/" TargetMode="External"/><Relationship Id="rId772" Type="http://schemas.openxmlformats.org/officeDocument/2006/relationships/hyperlink" Target="https://www.gaviotacoastconservancy.org/" TargetMode="External"/><Relationship Id="rId1365" Type="http://schemas.openxmlformats.org/officeDocument/2006/relationships/hyperlink" Target="http://www.rcrcnet.org/" TargetMode="External"/><Relationship Id="rId771" Type="http://schemas.openxmlformats.org/officeDocument/2006/relationships/hyperlink" Target="http://www.gamblefoundation.org" TargetMode="External"/><Relationship Id="rId1366" Type="http://schemas.openxmlformats.org/officeDocument/2006/relationships/hyperlink" Target="http://ruralhumanservices.org/index.html" TargetMode="External"/><Relationship Id="rId327" Type="http://schemas.openxmlformats.org/officeDocument/2006/relationships/hyperlink" Target="https://www.camrosa.com/" TargetMode="External"/><Relationship Id="rId326" Type="http://schemas.openxmlformats.org/officeDocument/2006/relationships/hyperlink" Target="http://camposbrothers.com/index.php" TargetMode="External"/><Relationship Id="rId325" Type="http://schemas.openxmlformats.org/officeDocument/2006/relationships/hyperlink" Target="http://www.campo-nsn.gov/" TargetMode="External"/><Relationship Id="rId324" Type="http://schemas.openxmlformats.org/officeDocument/2006/relationships/hyperlink" Target="https://www.campbellfoundation.org/" TargetMode="External"/><Relationship Id="rId329" Type="http://schemas.openxmlformats.org/officeDocument/2006/relationships/hyperlink" Target="https://www.canyonland.org/" TargetMode="External"/><Relationship Id="rId1390" Type="http://schemas.openxmlformats.org/officeDocument/2006/relationships/hyperlink" Target="https://www.rd108.org/sacramento-river-west-side-levee-district/" TargetMode="External"/><Relationship Id="rId328" Type="http://schemas.openxmlformats.org/officeDocument/2006/relationships/hyperlink" Target="https://canopy.org/" TargetMode="External"/><Relationship Id="rId1391" Type="http://schemas.openxmlformats.org/officeDocument/2006/relationships/hyperlink" Target="https://www.sacsplash.org/" TargetMode="External"/><Relationship Id="rId1392" Type="http://schemas.openxmlformats.org/officeDocument/2006/relationships/hyperlink" Target="https://www.sswd.org/" TargetMode="External"/><Relationship Id="rId1393" Type="http://schemas.openxmlformats.org/officeDocument/2006/relationships/hyperlink" Target="https://www.sacta.org/" TargetMode="External"/><Relationship Id="rId1394" Type="http://schemas.openxmlformats.org/officeDocument/2006/relationships/hyperlink" Target="https://www.sactree.com/" TargetMode="External"/><Relationship Id="rId1395" Type="http://schemas.openxmlformats.org/officeDocument/2006/relationships/hyperlink" Target="http://www.sacramentovalleyconservancy.org/" TargetMode="External"/><Relationship Id="rId323" Type="http://schemas.openxmlformats.org/officeDocument/2006/relationships/hyperlink" Target="https://dot.ca.gov/programs/environmental-analysis" TargetMode="External"/><Relationship Id="rId1396" Type="http://schemas.openxmlformats.org/officeDocument/2006/relationships/hyperlink" Target="https://norcalwater.org/efficient-water-management/efficient-water-management-regional-sustainability/regional-planning/sacramento-valley-water-quality-coalition/" TargetMode="External"/><Relationship Id="rId322" Type="http://schemas.openxmlformats.org/officeDocument/2006/relationships/hyperlink" Target="https://dot.ca.gov/caltrans-near-me/district-9" TargetMode="External"/><Relationship Id="rId1397" Type="http://schemas.openxmlformats.org/officeDocument/2006/relationships/hyperlink" Target="https://www.waterforum.org/" TargetMode="External"/><Relationship Id="rId321" Type="http://schemas.openxmlformats.org/officeDocument/2006/relationships/hyperlink" Target="https://dot.ca.gov/caltrans-near-me/district-8" TargetMode="External"/><Relationship Id="rId1398" Type="http://schemas.openxmlformats.org/officeDocument/2006/relationships/hyperlink" Target="http://deltaconservancy.ca.gov/" TargetMode="External"/><Relationship Id="rId320" Type="http://schemas.openxmlformats.org/officeDocument/2006/relationships/hyperlink" Target="https://dot.ca.gov/caltrans-near-me/district-7" TargetMode="External"/><Relationship Id="rId1399" Type="http://schemas.openxmlformats.org/officeDocument/2006/relationships/hyperlink" Target="https://www.fightthebite.net/" TargetMode="External"/><Relationship Id="rId1389" Type="http://schemas.openxmlformats.org/officeDocument/2006/relationships/hyperlink" Target="https://www.sacramentoriver.org/forum/index.php?id=home" TargetMode="External"/><Relationship Id="rId316" Type="http://schemas.openxmlformats.org/officeDocument/2006/relationships/hyperlink" Target="https://dot.ca.gov/caltrans-near-me/district-3" TargetMode="External"/><Relationship Id="rId315" Type="http://schemas.openxmlformats.org/officeDocument/2006/relationships/hyperlink" Target="https://dot.ca.gov/caltrans-near-me/district-2" TargetMode="External"/><Relationship Id="rId799" Type="http://schemas.openxmlformats.org/officeDocument/2006/relationships/hyperlink" Target="https://www.greenfoothills.org/" TargetMode="External"/><Relationship Id="rId314" Type="http://schemas.openxmlformats.org/officeDocument/2006/relationships/hyperlink" Target="https://dot.ca.gov/caltrans-near-me/district-12" TargetMode="External"/><Relationship Id="rId798" Type="http://schemas.openxmlformats.org/officeDocument/2006/relationships/hyperlink" Target="http://www.esjirwm.org/" TargetMode="External"/><Relationship Id="rId313" Type="http://schemas.openxmlformats.org/officeDocument/2006/relationships/hyperlink" Target="https://dot.ca.gov/caltrans-near-me/district-11" TargetMode="External"/><Relationship Id="rId797" Type="http://schemas.openxmlformats.org/officeDocument/2006/relationships/hyperlink" Target="https://dpw.lacounty.gov/wmd/irwmp/" TargetMode="External"/><Relationship Id="rId319" Type="http://schemas.openxmlformats.org/officeDocument/2006/relationships/hyperlink" Target="https://dot.ca.gov/caltrans-near-me/district-6" TargetMode="External"/><Relationship Id="rId318" Type="http://schemas.openxmlformats.org/officeDocument/2006/relationships/hyperlink" Target="https://dot.ca.gov/caltrans-near-me/district-5" TargetMode="External"/><Relationship Id="rId317" Type="http://schemas.openxmlformats.org/officeDocument/2006/relationships/hyperlink" Target="https://dot.ca.gov/caltrans-near-me/district-4" TargetMode="External"/><Relationship Id="rId1380" Type="http://schemas.openxmlformats.org/officeDocument/2006/relationships/hyperlink" Target="https://regionalparks.saccounty.net/Pages/default.aspx" TargetMode="External"/><Relationship Id="rId792" Type="http://schemas.openxmlformats.org/officeDocument/2006/relationships/hyperlink" Target="http://gwdwater.org/" TargetMode="External"/><Relationship Id="rId1381" Type="http://schemas.openxmlformats.org/officeDocument/2006/relationships/hyperlink" Target="https://www.regionalsan.com/" TargetMode="External"/><Relationship Id="rId791" Type="http://schemas.openxmlformats.org/officeDocument/2006/relationships/hyperlink" Target="http://gwdwater.org/grcd/" TargetMode="External"/><Relationship Id="rId1382" Type="http://schemas.openxmlformats.org/officeDocument/2006/relationships/hyperlink" Target="https://waterresources.saccounty.net/scwa/Pages/default.aspx" TargetMode="External"/><Relationship Id="rId790" Type="http://schemas.openxmlformats.org/officeDocument/2006/relationships/hyperlink" Target="https://opr.ca.gov/" TargetMode="External"/><Relationship Id="rId1383" Type="http://schemas.openxmlformats.org/officeDocument/2006/relationships/hyperlink" Target="https://www.sacramentofoodbank.org/" TargetMode="External"/><Relationship Id="rId1384" Type="http://schemas.openxmlformats.org/officeDocument/2006/relationships/hyperlink" Target="https://www.sgah2o.org/" TargetMode="External"/><Relationship Id="rId312" Type="http://schemas.openxmlformats.org/officeDocument/2006/relationships/hyperlink" Target="https://dot.ca.gov/caltrans-near-me/district-10" TargetMode="External"/><Relationship Id="rId796" Type="http://schemas.openxmlformats.org/officeDocument/2006/relationships/hyperlink" Target="https://greaterkaweahgsa.org/" TargetMode="External"/><Relationship Id="rId1385" Type="http://schemas.openxmlformats.org/officeDocument/2006/relationships/hyperlink" Target="https://sacramento.jobcorps.gov/" TargetMode="External"/><Relationship Id="rId311" Type="http://schemas.openxmlformats.org/officeDocument/2006/relationships/hyperlink" Target="https://dot.ca.gov/caltrans-near-me/district-1" TargetMode="External"/><Relationship Id="rId795" Type="http://schemas.openxmlformats.org/officeDocument/2006/relationships/hyperlink" Target="https://www.greatoldbroads.org/" TargetMode="External"/><Relationship Id="rId1386" Type="http://schemas.openxmlformats.org/officeDocument/2006/relationships/hyperlink" Target="http://www.airquality.org/" TargetMode="External"/><Relationship Id="rId310" Type="http://schemas.openxmlformats.org/officeDocument/2006/relationships/hyperlink" Target="https://dot.ca.gov/programs/environmental-analysis/caltrans-biology" TargetMode="External"/><Relationship Id="rId794" Type="http://schemas.openxmlformats.org/officeDocument/2006/relationships/hyperlink" Target="http://gravellyfordwaterdistrict.com/" TargetMode="External"/><Relationship Id="rId1387" Type="http://schemas.openxmlformats.org/officeDocument/2006/relationships/hyperlink" Target="https://www.smud.org/" TargetMode="External"/><Relationship Id="rId793" Type="http://schemas.openxmlformats.org/officeDocument/2006/relationships/hyperlink" Target="https://www.grassrootsecology.org/" TargetMode="External"/><Relationship Id="rId1388" Type="http://schemas.openxmlformats.org/officeDocument/2006/relationships/hyperlink" Target="http://www.sacrt.com/" TargetMode="External"/><Relationship Id="rId297" Type="http://schemas.openxmlformats.org/officeDocument/2006/relationships/hyperlink" Target="https://www.californiaurbanstreamspartnership.com/" TargetMode="External"/><Relationship Id="rId296" Type="http://schemas.openxmlformats.org/officeDocument/2006/relationships/hyperlink" Target="https://caltrout.org/" TargetMode="External"/><Relationship Id="rId295" Type="http://schemas.openxmlformats.org/officeDocument/2006/relationships/hyperlink" Target="https://www.caltba.com/" TargetMode="External"/><Relationship Id="rId294" Type="http://schemas.openxmlformats.org/officeDocument/2006/relationships/hyperlink" Target="https://catc.ca.gov/" TargetMode="External"/><Relationship Id="rId299" Type="http://schemas.openxmlformats.org/officeDocument/2006/relationships/hyperlink" Target="https://cwc.ca.gov/" TargetMode="External"/><Relationship Id="rId298" Type="http://schemas.openxmlformats.org/officeDocument/2006/relationships/hyperlink" Target="http://californiavalleymiwok.us/" TargetMode="External"/><Relationship Id="rId271" Type="http://schemas.openxmlformats.org/officeDocument/2006/relationships/hyperlink" Target="https://calricewaterbirds.org/" TargetMode="External"/><Relationship Id="rId270" Type="http://schemas.openxmlformats.org/officeDocument/2006/relationships/hyperlink" Target="https://calrice.org/" TargetMode="External"/><Relationship Id="rId269" Type="http://schemas.openxmlformats.org/officeDocument/2006/relationships/hyperlink" Target="https://californiareleaf.org/" TargetMode="External"/><Relationship Id="rId264" Type="http://schemas.openxmlformats.org/officeDocument/2006/relationships/hyperlink" Target="https://www.pollinator.org/california-pollinator-coalition" TargetMode="External"/><Relationship Id="rId263" Type="http://schemas.openxmlformats.org/officeDocument/2006/relationships/hyperlink" Target="http://www.sjvpartnership.org/" TargetMode="External"/><Relationship Id="rId262" Type="http://schemas.openxmlformats.org/officeDocument/2006/relationships/hyperlink" Target="http://www.prbo.org/calpif/about.html" TargetMode="External"/><Relationship Id="rId261" Type="http://schemas.openxmlformats.org/officeDocument/2006/relationships/hyperlink" Target="https://www.cdfa.ca.gov/is/organicprogram/copac.html" TargetMode="External"/><Relationship Id="rId268" Type="http://schemas.openxmlformats.org/officeDocument/2006/relationships/hyperlink" Target="https://www.rangelandtrust.org/" TargetMode="External"/><Relationship Id="rId267" Type="http://schemas.openxmlformats.org/officeDocument/2006/relationships/hyperlink" Target="https://carangeland.org/" TargetMode="External"/><Relationship Id="rId266" Type="http://schemas.openxmlformats.org/officeDocument/2006/relationships/hyperlink" Target="https://www.cpuc.ca.gov/" TargetMode="External"/><Relationship Id="rId265" Type="http://schemas.openxmlformats.org/officeDocument/2006/relationships/hyperlink" Target="https://www.calpoly.edu/" TargetMode="External"/><Relationship Id="rId260" Type="http://schemas.openxmlformats.org/officeDocument/2006/relationships/hyperlink" Target="http://www.californiaopenlands.org/" TargetMode="External"/><Relationship Id="rId259" Type="http://schemas.openxmlformats.org/officeDocument/2006/relationships/hyperlink" Target="https://oehha.ca.gov/" TargetMode="External"/><Relationship Id="rId258" Type="http://schemas.openxmlformats.org/officeDocument/2006/relationships/hyperlink" Target="https://www.caloes.ca.gov/" TargetMode="External"/><Relationship Id="rId253" Type="http://schemas.openxmlformats.org/officeDocument/2006/relationships/hyperlink" Target="https://www.suddenoakdeath.org/" TargetMode="External"/><Relationship Id="rId252" Type="http://schemas.openxmlformats.org/officeDocument/2006/relationships/hyperlink" Target="http://resources.ca.gov/" TargetMode="External"/><Relationship Id="rId251" Type="http://schemas.openxmlformats.org/officeDocument/2006/relationships/hyperlink" Target="http://www.cnps.org" TargetMode="External"/><Relationship Id="rId250" Type="http://schemas.openxmlformats.org/officeDocument/2006/relationships/hyperlink" Target="https://www.cnga.org/" TargetMode="External"/><Relationship Id="rId257" Type="http://schemas.openxmlformats.org/officeDocument/2006/relationships/hyperlink" Target="http://ohv.parks.ca.gov/?page_id=21853" TargetMode="External"/><Relationship Id="rId256" Type="http://schemas.openxmlformats.org/officeDocument/2006/relationships/hyperlink" Target="http://www.opc.ca.gov/" TargetMode="External"/><Relationship Id="rId255" Type="http://schemas.openxmlformats.org/officeDocument/2006/relationships/hyperlink" Target="https://californiaoaks.org/coalition/" TargetMode="External"/><Relationship Id="rId254" Type="http://schemas.openxmlformats.org/officeDocument/2006/relationships/hyperlink" Target="http://californiaoaks.org/" TargetMode="External"/><Relationship Id="rId293" Type="http://schemas.openxmlformats.org/officeDocument/2006/relationships/hyperlink" Target="https://tahoe.ca.gov/" TargetMode="External"/><Relationship Id="rId292" Type="http://schemas.openxmlformats.org/officeDocument/2006/relationships/hyperlink" Target="https://www.sustainablewinegrowing.org/" TargetMode="External"/><Relationship Id="rId291" Type="http://schemas.openxmlformats.org/officeDocument/2006/relationships/hyperlink" Target="http://sgc.ca.gov/" TargetMode="External"/><Relationship Id="rId290" Type="http://schemas.openxmlformats.org/officeDocument/2006/relationships/hyperlink" Target="https://californiastormwaterauthority.org/" TargetMode="External"/><Relationship Id="rId286" Type="http://schemas.openxmlformats.org/officeDocument/2006/relationships/hyperlink" Target="https://www.calstatela.edu/" TargetMode="External"/><Relationship Id="rId285" Type="http://schemas.openxmlformats.org/officeDocument/2006/relationships/hyperlink" Target="https://www.csufresno.edu/" TargetMode="External"/><Relationship Id="rId284" Type="http://schemas.openxmlformats.org/officeDocument/2006/relationships/hyperlink" Target="https://www.csuchico.edu/" TargetMode="External"/><Relationship Id="rId283" Type="http://schemas.openxmlformats.org/officeDocument/2006/relationships/hyperlink" Target="https://www.csuci.edu/" TargetMode="External"/><Relationship Id="rId289" Type="http://schemas.openxmlformats.org/officeDocument/2006/relationships/hyperlink" Target="https://www.waterboards.ca.gov/" TargetMode="External"/><Relationship Id="rId288" Type="http://schemas.openxmlformats.org/officeDocument/2006/relationships/hyperlink" Target="https://www.csustan.edu/" TargetMode="External"/><Relationship Id="rId287" Type="http://schemas.openxmlformats.org/officeDocument/2006/relationships/hyperlink" Target="https://www.csus.edu/" TargetMode="External"/><Relationship Id="rId282" Type="http://schemas.openxmlformats.org/officeDocument/2006/relationships/hyperlink" Target="https://www.csub.edu/" TargetMode="External"/><Relationship Id="rId281" Type="http://schemas.openxmlformats.org/officeDocument/2006/relationships/hyperlink" Target="https://calsta.ca.gov/" TargetMode="External"/><Relationship Id="rId280" Type="http://schemas.openxmlformats.org/officeDocument/2006/relationships/hyperlink" Target="https://www.calparks.org/" TargetMode="External"/><Relationship Id="rId275" Type="http://schemas.openxmlformats.org/officeDocument/2006/relationships/hyperlink" Target="https://www.californiastatebeekeepers.com/" TargetMode="External"/><Relationship Id="rId274" Type="http://schemas.openxmlformats.org/officeDocument/2006/relationships/hyperlink" Target="http://www.csac.counties.org/" TargetMode="External"/><Relationship Id="rId273" Type="http://schemas.openxmlformats.org/officeDocument/2006/relationships/hyperlink" Target="https://calsport.org/news/" TargetMode="External"/><Relationship Id="rId272" Type="http://schemas.openxmlformats.org/officeDocument/2006/relationships/hyperlink" Target="https://www.casalmonandsteelhead.org/" TargetMode="External"/><Relationship Id="rId279" Type="http://schemas.openxmlformats.org/officeDocument/2006/relationships/hyperlink" Target="https://www.parks.ca.gov/?page_id=843" TargetMode="External"/><Relationship Id="rId278" Type="http://schemas.openxmlformats.org/officeDocument/2006/relationships/hyperlink" Target="https://www.slc.ca.gov/" TargetMode="External"/><Relationship Id="rId277" Type="http://schemas.openxmlformats.org/officeDocument/2006/relationships/hyperlink" Target="https://scc.ca.gov/" TargetMode="External"/><Relationship Id="rId276" Type="http://schemas.openxmlformats.org/officeDocument/2006/relationships/hyperlink" Target="https://www.cdfa.ca.gov/State_Board/" TargetMode="External"/><Relationship Id="rId1851" Type="http://schemas.openxmlformats.org/officeDocument/2006/relationships/hyperlink" Target="https://www.ufcw.org/" TargetMode="External"/><Relationship Id="rId1852" Type="http://schemas.openxmlformats.org/officeDocument/2006/relationships/hyperlink" Target="https://www.unitedwater.org/" TargetMode="External"/><Relationship Id="rId1853" Type="http://schemas.openxmlformats.org/officeDocument/2006/relationships/hyperlink" Target="https://www.enterprises.csus.edu/" TargetMode="External"/><Relationship Id="rId1854" Type="http://schemas.openxmlformats.org/officeDocument/2006/relationships/hyperlink" Target="https://www.arizona.edu/" TargetMode="External"/><Relationship Id="rId1855" Type="http://schemas.openxmlformats.org/officeDocument/2006/relationships/hyperlink" Target="https://ucanr.edu/" TargetMode="External"/><Relationship Id="rId1856" Type="http://schemas.openxmlformats.org/officeDocument/2006/relationships/hyperlink" Target="https://www.berkeley.edu/" TargetMode="External"/><Relationship Id="rId1857" Type="http://schemas.openxmlformats.org/officeDocument/2006/relationships/hyperlink" Target="https://ucanr.edu/" TargetMode="External"/><Relationship Id="rId1858" Type="http://schemas.openxmlformats.org/officeDocument/2006/relationships/hyperlink" Target="https://www.ucdavis.edu/" TargetMode="External"/><Relationship Id="rId1859" Type="http://schemas.openxmlformats.org/officeDocument/2006/relationships/hyperlink" Target="https://www.ucla.edu/" TargetMode="External"/><Relationship Id="rId1850" Type="http://schemas.openxmlformats.org/officeDocument/2006/relationships/hyperlink" Target="https://www.auburnrancheria.com/" TargetMode="External"/><Relationship Id="rId1840" Type="http://schemas.openxmlformats.org/officeDocument/2006/relationships/hyperlink" Target="https://naturalsciences.ucmerced.edu/" TargetMode="External"/><Relationship Id="rId1841" Type="http://schemas.openxmlformats.org/officeDocument/2006/relationships/hyperlink" Target="https://ccb.ucr.edu/" TargetMode="External"/><Relationship Id="rId1842" Type="http://schemas.openxmlformats.org/officeDocument/2006/relationships/hyperlink" Target="https://cnas.ucr.edu/" TargetMode="External"/><Relationship Id="rId1843" Type="http://schemas.openxmlformats.org/officeDocument/2006/relationships/hyperlink" Target="https://www.eemb.ucsb.edu/" TargetMode="External"/><Relationship Id="rId1844" Type="http://schemas.openxmlformats.org/officeDocument/2006/relationships/hyperlink" Target="https://msi.ucsb.edu/" TargetMode="External"/><Relationship Id="rId1845" Type="http://schemas.openxmlformats.org/officeDocument/2006/relationships/hyperlink" Target="https://www.eeb.ucsc.edu/" TargetMode="External"/><Relationship Id="rId1846" Type="http://schemas.openxmlformats.org/officeDocument/2006/relationships/hyperlink" Target="https://envs.ucsc.edu/index.html" TargetMode="External"/><Relationship Id="rId1847" Type="http://schemas.openxmlformats.org/officeDocument/2006/relationships/hyperlink" Target="https://ims.ucsc.edu/" TargetMode="External"/><Relationship Id="rId1848" Type="http://schemas.openxmlformats.org/officeDocument/2006/relationships/hyperlink" Target="https://www.mendocinocounty.org/government/affiliated-agencies/ukiah-valley-basin-gsa" TargetMode="External"/><Relationship Id="rId1849" Type="http://schemas.openxmlformats.org/officeDocument/2006/relationships/hyperlink" Target="https://www.upudwater.com/" TargetMode="External"/><Relationship Id="rId1873" Type="http://schemas.openxmlformats.org/officeDocument/2006/relationships/hyperlink" Target="http://willowcountywaterdistrict.org/urrwa" TargetMode="External"/><Relationship Id="rId1874" Type="http://schemas.openxmlformats.org/officeDocument/2006/relationships/hyperlink" Target="https://www.us-ltrcd.org/" TargetMode="External"/><Relationship Id="rId1875" Type="http://schemas.openxmlformats.org/officeDocument/2006/relationships/hyperlink" Target="https://upperdistrict.org/" TargetMode="External"/><Relationship Id="rId1876" Type="http://schemas.openxmlformats.org/officeDocument/2006/relationships/hyperlink" Target="http://www.uppersarhcp.com/" TargetMode="External"/><Relationship Id="rId1877" Type="http://schemas.openxmlformats.org/officeDocument/2006/relationships/hyperlink" Target="https://uvrgroundwater.org/" TargetMode="External"/><Relationship Id="rId1878" Type="http://schemas.openxmlformats.org/officeDocument/2006/relationships/hyperlink" Target="https://urbanbird.org/" TargetMode="External"/><Relationship Id="rId1879" Type="http://schemas.openxmlformats.org/officeDocument/2006/relationships/hyperlink" Target="https://uli.org/" TargetMode="External"/><Relationship Id="rId1870" Type="http://schemas.openxmlformats.org/officeDocument/2006/relationships/hyperlink" Target="http://upperamerican.org/" TargetMode="External"/><Relationship Id="rId1871" Type="http://schemas.openxmlformats.org/officeDocument/2006/relationships/hyperlink" Target="http://www.merced-river.org/" TargetMode="External"/><Relationship Id="rId1872" Type="http://schemas.openxmlformats.org/officeDocument/2006/relationships/hyperlink" Target="http://www.umrwa.org/" TargetMode="External"/><Relationship Id="rId1862" Type="http://schemas.openxmlformats.org/officeDocument/2006/relationships/hyperlink" Target="https://www.ucop.edu/" TargetMode="External"/><Relationship Id="rId1863" Type="http://schemas.openxmlformats.org/officeDocument/2006/relationships/hyperlink" Target="https://www.ucr.edu/" TargetMode="External"/><Relationship Id="rId1864" Type="http://schemas.openxmlformats.org/officeDocument/2006/relationships/hyperlink" Target="https://www.ucsf.edu/" TargetMode="External"/><Relationship Id="rId1865" Type="http://schemas.openxmlformats.org/officeDocument/2006/relationships/hyperlink" Target="https://www.ucsb.edu/" TargetMode="External"/><Relationship Id="rId1866" Type="http://schemas.openxmlformats.org/officeDocument/2006/relationships/hyperlink" Target="https://www.ucsc.edu/" TargetMode="External"/><Relationship Id="rId1867" Type="http://schemas.openxmlformats.org/officeDocument/2006/relationships/hyperlink" Target="https://www.redlands.edu/" TargetMode="External"/><Relationship Id="rId1868" Type="http://schemas.openxmlformats.org/officeDocument/2006/relationships/hyperlink" Target="https://www.sandiego.edu/" TargetMode="External"/><Relationship Id="rId1869" Type="http://schemas.openxmlformats.org/officeDocument/2006/relationships/hyperlink" Target="https://www.usc.edu/" TargetMode="External"/><Relationship Id="rId1860" Type="http://schemas.openxmlformats.org/officeDocument/2006/relationships/hyperlink" Target="https://www.ucmerced.edu/" TargetMode="External"/><Relationship Id="rId1861" Type="http://schemas.openxmlformats.org/officeDocument/2006/relationships/hyperlink" Target="https://ucnrs.org/" TargetMode="External"/><Relationship Id="rId1810" Type="http://schemas.openxmlformats.org/officeDocument/2006/relationships/hyperlink" Target="https://www.fs.usda.gov/" TargetMode="External"/><Relationship Id="rId1811" Type="http://schemas.openxmlformats.org/officeDocument/2006/relationships/hyperlink" Target="https://www.usgs.gov/" TargetMode="External"/><Relationship Id="rId1812" Type="http://schemas.openxmlformats.org/officeDocument/2006/relationships/hyperlink" Target="https://www.nps.gov/index.htm" TargetMode="External"/><Relationship Id="rId1813" Type="http://schemas.openxmlformats.org/officeDocument/2006/relationships/hyperlink" Target="https://www.shorebirdplan.org/" TargetMode="External"/><Relationship Id="rId1814" Type="http://schemas.openxmlformats.org/officeDocument/2006/relationships/hyperlink" Target="https://aic.ucdavis.edu/" TargetMode="External"/><Relationship Id="rId1815" Type="http://schemas.openxmlformats.org/officeDocument/2006/relationships/hyperlink" Target="http://cecapitolcorridor.ucanr.edu/" TargetMode="External"/><Relationship Id="rId1816" Type="http://schemas.openxmlformats.org/officeDocument/2006/relationships/hyperlink" Target="http://celosangeles.ucanr.edu/" TargetMode="External"/><Relationship Id="rId1817" Type="http://schemas.openxmlformats.org/officeDocument/2006/relationships/hyperlink" Target="http://cesanbernardino.ucanr.edu/" TargetMode="External"/><Relationship Id="rId1818" Type="http://schemas.openxmlformats.org/officeDocument/2006/relationships/hyperlink" Target="http://ceorange.ucanr.edu/" TargetMode="External"/><Relationship Id="rId1819" Type="http://schemas.openxmlformats.org/officeDocument/2006/relationships/hyperlink" Target="http://cesanbenito.ucanr.edu/" TargetMode="External"/><Relationship Id="rId1800" Type="http://schemas.openxmlformats.org/officeDocument/2006/relationships/hyperlink" Target="https://www.usace.army.mil/" TargetMode="External"/><Relationship Id="rId1801" Type="http://schemas.openxmlformats.org/officeDocument/2006/relationships/hyperlink" Target="https://www.bia.gov/" TargetMode="External"/><Relationship Id="rId1802" Type="http://schemas.openxmlformats.org/officeDocument/2006/relationships/hyperlink" Target="https://www.blm.gov/" TargetMode="External"/><Relationship Id="rId1803" Type="http://schemas.openxmlformats.org/officeDocument/2006/relationships/hyperlink" Target="https://www.usbr.gov/" TargetMode="External"/><Relationship Id="rId1804" Type="http://schemas.openxmlformats.org/officeDocument/2006/relationships/hyperlink" Target="https://www.usda.gov/" TargetMode="External"/><Relationship Id="rId1805" Type="http://schemas.openxmlformats.org/officeDocument/2006/relationships/hyperlink" Target="https://www.energy.gov/" TargetMode="External"/><Relationship Id="rId1806" Type="http://schemas.openxmlformats.org/officeDocument/2006/relationships/hyperlink" Target="https://www.doi.gov/" TargetMode="External"/><Relationship Id="rId1807" Type="http://schemas.openxmlformats.org/officeDocument/2006/relationships/hyperlink" Target="https://www.epa.gov/" TargetMode="External"/><Relationship Id="rId1808" Type="http://schemas.openxmlformats.org/officeDocument/2006/relationships/hyperlink" Target="https://www.epa.gov/aboutepa/epa-region-9-pacific-southwest" TargetMode="External"/><Relationship Id="rId1809" Type="http://schemas.openxmlformats.org/officeDocument/2006/relationships/hyperlink" Target="https://www.fws.gov/" TargetMode="External"/><Relationship Id="rId1830" Type="http://schemas.openxmlformats.org/officeDocument/2006/relationships/hyperlink" Target="https://desp.ucdavis.edu/" TargetMode="External"/><Relationship Id="rId1831" Type="http://schemas.openxmlformats.org/officeDocument/2006/relationships/hyperlink" Target="https://humanecology.ucdavis.edu/" TargetMode="External"/><Relationship Id="rId1832" Type="http://schemas.openxmlformats.org/officeDocument/2006/relationships/hyperlink" Target="https://caes.ucdavis.edu/research/dept/lawr" TargetMode="External"/><Relationship Id="rId1833" Type="http://schemas.openxmlformats.org/officeDocument/2006/relationships/hyperlink" Target="https://www.plantsciences.ucdavis.edu/" TargetMode="External"/><Relationship Id="rId1834" Type="http://schemas.openxmlformats.org/officeDocument/2006/relationships/hyperlink" Target="https://caes.ucdavis.edu/research/dept/wfc" TargetMode="External"/><Relationship Id="rId1835" Type="http://schemas.openxmlformats.org/officeDocument/2006/relationships/hyperlink" Target="https://caes.ucdavis.edu/research/centers/energy" TargetMode="External"/><Relationship Id="rId1836" Type="http://schemas.openxmlformats.org/officeDocument/2006/relationships/hyperlink" Target="https://epm.ucdavis.edu/" TargetMode="External"/><Relationship Id="rId1837" Type="http://schemas.openxmlformats.org/officeDocument/2006/relationships/hyperlink" Target="https://terc.sf.ucdavis.edu/" TargetMode="External"/><Relationship Id="rId1838" Type="http://schemas.openxmlformats.org/officeDocument/2006/relationships/hyperlink" Target="https://whc.vetmed.ucdavis.edu/" TargetMode="External"/><Relationship Id="rId1839" Type="http://schemas.openxmlformats.org/officeDocument/2006/relationships/hyperlink" Target="https://www.ioes.ucla.edu/" TargetMode="External"/><Relationship Id="rId1820" Type="http://schemas.openxmlformats.org/officeDocument/2006/relationships/hyperlink" Target="http://ceventura.ucanr.edu/" TargetMode="External"/><Relationship Id="rId1821" Type="http://schemas.openxmlformats.org/officeDocument/2006/relationships/hyperlink" Target="https://agroecology.ucsc.edu/" TargetMode="External"/><Relationship Id="rId1822" Type="http://schemas.openxmlformats.org/officeDocument/2006/relationships/hyperlink" Target="https://ls.berkeley.edu/" TargetMode="External"/><Relationship Id="rId1823" Type="http://schemas.openxmlformats.org/officeDocument/2006/relationships/hyperlink" Target="https://ced.berkeley.edu/academics/city-regional-planning/" TargetMode="External"/><Relationship Id="rId1824" Type="http://schemas.openxmlformats.org/officeDocument/2006/relationships/hyperlink" Target="https://ourenvironment.berkeley.edu/" TargetMode="External"/><Relationship Id="rId1825" Type="http://schemas.openxmlformats.org/officeDocument/2006/relationships/hyperlink" Target="https://ib.berkeley.edu/" TargetMode="External"/><Relationship Id="rId1826" Type="http://schemas.openxmlformats.org/officeDocument/2006/relationships/hyperlink" Target="https://watershed.ucdavis.edu/" TargetMode="External"/><Relationship Id="rId1827" Type="http://schemas.openxmlformats.org/officeDocument/2006/relationships/hyperlink" Target="https://caes.ucdavis.edu/" TargetMode="External"/><Relationship Id="rId1828" Type="http://schemas.openxmlformats.org/officeDocument/2006/relationships/hyperlink" Target="https://caes.ucdavis.edu/research/dept/are" TargetMode="External"/><Relationship Id="rId1829" Type="http://schemas.openxmlformats.org/officeDocument/2006/relationships/hyperlink" Target="https://cee.engineering.ucdavis.edu/" TargetMode="External"/><Relationship Id="rId1455" Type="http://schemas.openxmlformats.org/officeDocument/2006/relationships/hyperlink" Target="https://www.sjgov.org/" TargetMode="External"/><Relationship Id="rId1456" Type="http://schemas.openxmlformats.org/officeDocument/2006/relationships/hyperlink" Target="http://www.sjwater.org/" TargetMode="External"/><Relationship Id="rId1457" Type="http://schemas.openxmlformats.org/officeDocument/2006/relationships/hyperlink" Target="http://www.sjcrcd.com/" TargetMode="External"/><Relationship Id="rId1458" Type="http://schemas.openxmlformats.org/officeDocument/2006/relationships/hyperlink" Target="http://sjrc.ca.gov/" TargetMode="External"/><Relationship Id="rId1459" Type="http://schemas.openxmlformats.org/officeDocument/2006/relationships/hyperlink" Target="http://www.sjrecwa.net/" TargetMode="External"/><Relationship Id="rId629" Type="http://schemas.openxmlformats.org/officeDocument/2006/relationships/hyperlink" Target="http://dmca.ca.gov/" TargetMode="External"/><Relationship Id="rId624" Type="http://schemas.openxmlformats.org/officeDocument/2006/relationships/hyperlink" Target="https://www.deid.org/gsa/" TargetMode="External"/><Relationship Id="rId623" Type="http://schemas.openxmlformats.org/officeDocument/2006/relationships/hyperlink" Target="https://www.deid.org/" TargetMode="External"/><Relationship Id="rId622" Type="http://schemas.openxmlformats.org/officeDocument/2006/relationships/hyperlink" Target="https://www.delreycsd.com/" TargetMode="External"/><Relationship Id="rId621" Type="http://schemas.openxmlformats.org/officeDocument/2006/relationships/hyperlink" Target="https://www.delpuertowd.org/" TargetMode="External"/><Relationship Id="rId628" Type="http://schemas.openxmlformats.org/officeDocument/2006/relationships/hyperlink" Target="https://www.deltacouncil.ca.gov/" TargetMode="External"/><Relationship Id="rId627" Type="http://schemas.openxmlformats.org/officeDocument/2006/relationships/hyperlink" Target="http://delta.ca.gov/" TargetMode="External"/><Relationship Id="rId626" Type="http://schemas.openxmlformats.org/officeDocument/2006/relationships/hyperlink" Target="https://www.dcdca.org/" TargetMode="External"/><Relationship Id="rId625" Type="http://schemas.openxmlformats.org/officeDocument/2006/relationships/hyperlink" Target="https://www.delhicwd.org/" TargetMode="External"/><Relationship Id="rId1450" Type="http://schemas.openxmlformats.org/officeDocument/2006/relationships/hyperlink" Target="https://www.sgpgsas.org/" TargetMode="External"/><Relationship Id="rId620" Type="http://schemas.openxmlformats.org/officeDocument/2006/relationships/hyperlink" Target="https://www.delpasomanorwd.org/" TargetMode="External"/><Relationship Id="rId1451" Type="http://schemas.openxmlformats.org/officeDocument/2006/relationships/hyperlink" Target="https://www.sgpwa.com/" TargetMode="External"/><Relationship Id="rId1452" Type="http://schemas.openxmlformats.org/officeDocument/2006/relationships/hyperlink" Target="https://www.sjbrcd.org/" TargetMode="External"/><Relationship Id="rId1453" Type="http://schemas.openxmlformats.org/officeDocument/2006/relationships/hyperlink" Target="http://www.sanjoaquinaudubon.org/" TargetMode="External"/><Relationship Id="rId1454" Type="http://schemas.openxmlformats.org/officeDocument/2006/relationships/hyperlink" Target="https://www.sjcog.org/" TargetMode="External"/><Relationship Id="rId1444" Type="http://schemas.openxmlformats.org/officeDocument/2006/relationships/hyperlink" Target="https://sfrecpark.org/" TargetMode="External"/><Relationship Id="rId1445" Type="http://schemas.openxmlformats.org/officeDocument/2006/relationships/hyperlink" Target="https://www.sfsu.edu/" TargetMode="External"/><Relationship Id="rId1446" Type="http://schemas.openxmlformats.org/officeDocument/2006/relationships/hyperlink" Target="http://sfcjpa.org/" TargetMode="External"/><Relationship Id="rId1447" Type="http://schemas.openxmlformats.org/officeDocument/2006/relationships/hyperlink" Target="https://wqa.com/" TargetMode="External"/><Relationship Id="rId1448" Type="http://schemas.openxmlformats.org/officeDocument/2006/relationships/hyperlink" Target="https://sgcwd.com/" TargetMode="External"/><Relationship Id="rId1449" Type="http://schemas.openxmlformats.org/officeDocument/2006/relationships/hyperlink" Target="https://sgvmwd.com/" TargetMode="External"/><Relationship Id="rId619" Type="http://schemas.openxmlformats.org/officeDocument/2006/relationships/hyperlink" Target="http://www.dnltc.org/" TargetMode="External"/><Relationship Id="rId618" Type="http://schemas.openxmlformats.org/officeDocument/2006/relationships/hyperlink" Target="http://www.co.del-norte.ca.us/" TargetMode="External"/><Relationship Id="rId613" Type="http://schemas.openxmlformats.org/officeDocument/2006/relationships/hyperlink" Target="https://cuyamacsd.specialdistrict.org/" TargetMode="External"/><Relationship Id="rId612" Type="http://schemas.openxmlformats.org/officeDocument/2006/relationships/hyperlink" Target="http://www.cuyamabwd.org/" TargetMode="External"/><Relationship Id="rId611" Type="http://schemas.openxmlformats.org/officeDocument/2006/relationships/hyperlink" Target="https://cuyamabasin.org/" TargetMode="External"/><Relationship Id="rId610" Type="http://schemas.openxmlformats.org/officeDocument/2006/relationships/hyperlink" Target="https://www.cvwdwater.com/" TargetMode="External"/><Relationship Id="rId617" Type="http://schemas.openxmlformats.org/officeDocument/2006/relationships/hyperlink" Target="https://defenders.org/" TargetMode="External"/><Relationship Id="rId616" Type="http://schemas.openxmlformats.org/officeDocument/2006/relationships/hyperlink" Target="https://www.browerdellumsinstitute.org/" TargetMode="External"/><Relationship Id="rId615" Type="http://schemas.openxmlformats.org/officeDocument/2006/relationships/hyperlink" Target="http://www.goldfoundation.org/" TargetMode="External"/><Relationship Id="rId614" Type="http://schemas.openxmlformats.org/officeDocument/2006/relationships/hyperlink" Target="https://www.packard.org/" TargetMode="External"/><Relationship Id="rId1440" Type="http://schemas.openxmlformats.org/officeDocument/2006/relationships/hyperlink" Target="https://www.sfei.org/" TargetMode="External"/><Relationship Id="rId1441" Type="http://schemas.openxmlformats.org/officeDocument/2006/relationships/hyperlink" Target="https://www.sfestuary.org/" TargetMode="External"/><Relationship Id="rId1442" Type="http://schemas.openxmlformats.org/officeDocument/2006/relationships/hyperlink" Target="https://sfforest.org/" TargetMode="External"/><Relationship Id="rId1443" Type="http://schemas.openxmlformats.org/officeDocument/2006/relationships/hyperlink" Target="https://www.sfwater.org/" TargetMode="External"/><Relationship Id="rId1477" Type="http://schemas.openxmlformats.org/officeDocument/2006/relationships/hyperlink" Target="https://resilientsanmateo.org/" TargetMode="External"/><Relationship Id="rId1478" Type="http://schemas.openxmlformats.org/officeDocument/2006/relationships/hyperlink" Target="https://parks.smcgov.org/" TargetMode="External"/><Relationship Id="rId1479" Type="http://schemas.openxmlformats.org/officeDocument/2006/relationships/hyperlink" Target="https://supportparks.org/" TargetMode="External"/><Relationship Id="rId646" Type="http://schemas.openxmlformats.org/officeDocument/2006/relationships/hyperlink" Target="https://www.ebmud.com/" TargetMode="External"/><Relationship Id="rId645" Type="http://schemas.openxmlformats.org/officeDocument/2006/relationships/hyperlink" Target="https://ebce.org/" TargetMode="External"/><Relationship Id="rId644" Type="http://schemas.openxmlformats.org/officeDocument/2006/relationships/hyperlink" Target="http://www.earthisland.org/" TargetMode="External"/><Relationship Id="rId643" Type="http://schemas.openxmlformats.org/officeDocument/2006/relationships/hyperlink" Target="http://www.eaglecrestenergy.com/" TargetMode="External"/><Relationship Id="rId649" Type="http://schemas.openxmlformats.org/officeDocument/2006/relationships/hyperlink" Target="https://www.eccid.org/" TargetMode="External"/><Relationship Id="rId648" Type="http://schemas.openxmlformats.org/officeDocument/2006/relationships/hyperlink" Target="http://www.co.contra-costa.ca.us/depart/cd/water/HCP/" TargetMode="External"/><Relationship Id="rId647" Type="http://schemas.openxmlformats.org/officeDocument/2006/relationships/hyperlink" Target="https://www.ebparks.org/" TargetMode="External"/><Relationship Id="rId1470" Type="http://schemas.openxmlformats.org/officeDocument/2006/relationships/hyperlink" Target="https://www.slocog.org/" TargetMode="External"/><Relationship Id="rId1471" Type="http://schemas.openxmlformats.org/officeDocument/2006/relationships/hyperlink" Target="https://www.slocounty.ca.gov/" TargetMode="External"/><Relationship Id="rId1472" Type="http://schemas.openxmlformats.org/officeDocument/2006/relationships/hyperlink" Target="https://www.slocleanair.org/" TargetMode="External"/><Relationship Id="rId642" Type="http://schemas.openxmlformats.org/officeDocument/2006/relationships/hyperlink" Target="https://www.didwater.org/" TargetMode="External"/><Relationship Id="rId1473" Type="http://schemas.openxmlformats.org/officeDocument/2006/relationships/hyperlink" Target="https://www.slocounty.ca.gov/Departments/Public-Works/Committees-Programs/Integrated-Regional-Water-Management-(IRWM).aspx" TargetMode="External"/><Relationship Id="rId641" Type="http://schemas.openxmlformats.org/officeDocument/2006/relationships/hyperlink" Target="https://www.rd108.org/dunnigan-water-district/" TargetMode="External"/><Relationship Id="rId1474" Type="http://schemas.openxmlformats.org/officeDocument/2006/relationships/hyperlink" Target="https://www.slopost.org/" TargetMode="External"/><Relationship Id="rId640" Type="http://schemas.openxmlformats.org/officeDocument/2006/relationships/hyperlink" Target="http://www.dudleyridgewd.org/" TargetMode="External"/><Relationship Id="rId1475" Type="http://schemas.openxmlformats.org/officeDocument/2006/relationships/hyperlink" Target="https://sanmanuel-nsn.gov/" TargetMode="External"/><Relationship Id="rId1476" Type="http://schemas.openxmlformats.org/officeDocument/2006/relationships/hyperlink" Target="https://www.smcgov.org/" TargetMode="External"/><Relationship Id="rId1466" Type="http://schemas.openxmlformats.org/officeDocument/2006/relationships/hyperlink" Target="https://www.sjwd.org/" TargetMode="External"/><Relationship Id="rId1467" Type="http://schemas.openxmlformats.org/officeDocument/2006/relationships/hyperlink" Target="https://www.slvwd.com/" TargetMode="External"/><Relationship Id="rId1468" Type="http://schemas.openxmlformats.org/officeDocument/2006/relationships/hyperlink" Target="https://sldmwa.org/" TargetMode="External"/><Relationship Id="rId1469" Type="http://schemas.openxmlformats.org/officeDocument/2006/relationships/hyperlink" Target="https://slcc.net/" TargetMode="External"/><Relationship Id="rId635" Type="http://schemas.openxmlformats.org/officeDocument/2006/relationships/hyperlink" Target="https://www.conservation.ca.gov/dlrp" TargetMode="External"/><Relationship Id="rId634" Type="http://schemas.openxmlformats.org/officeDocument/2006/relationships/hyperlink" Target="https://www.dixonrcd.org/" TargetMode="External"/><Relationship Id="rId633" Type="http://schemas.openxmlformats.org/officeDocument/2006/relationships/hyperlink" Target="https://www.dixonrcd.org/joint-powers-authorities" TargetMode="External"/><Relationship Id="rId632" Type="http://schemas.openxmlformats.org/officeDocument/2006/relationships/hyperlink" Target="https://diablowater.org/" TargetMode="External"/><Relationship Id="rId639" Type="http://schemas.openxmlformats.org/officeDocument/2006/relationships/hyperlink" Target="https://www.ducks.org/" TargetMode="External"/><Relationship Id="rId638" Type="http://schemas.openxmlformats.org/officeDocument/2006/relationships/hyperlink" Target="https://www.dsrsd.com/" TargetMode="External"/><Relationship Id="rId637" Type="http://schemas.openxmlformats.org/officeDocument/2006/relationships/hyperlink" Target="https://www.drycreekrancheria.com/" TargetMode="External"/><Relationship Id="rId636" Type="http://schemas.openxmlformats.org/officeDocument/2006/relationships/hyperlink" Target="https://drycreekconservancy.org/" TargetMode="External"/><Relationship Id="rId1460" Type="http://schemas.openxmlformats.org/officeDocument/2006/relationships/hyperlink" Target="https://www.riverparkway.org/" TargetMode="External"/><Relationship Id="rId1461" Type="http://schemas.openxmlformats.org/officeDocument/2006/relationships/hyperlink" Target="http://www.sanjoaquinriverpartnership.org/index.html" TargetMode="External"/><Relationship Id="rId631" Type="http://schemas.openxmlformats.org/officeDocument/2006/relationships/hyperlink" Target="https://dwa.org/" TargetMode="External"/><Relationship Id="rId1462" Type="http://schemas.openxmlformats.org/officeDocument/2006/relationships/hyperlink" Target="http://sjta.wpengine.com/" TargetMode="External"/><Relationship Id="rId630" Type="http://schemas.openxmlformats.org/officeDocument/2006/relationships/hyperlink" Target="http://www.tortoise-tracks.org/wptortoisetracks/" TargetMode="External"/><Relationship Id="rId1463" Type="http://schemas.openxmlformats.org/officeDocument/2006/relationships/hyperlink" Target="https://www.valleyair.org/Home.htm" TargetMode="External"/><Relationship Id="rId1464" Type="http://schemas.openxmlformats.org/officeDocument/2006/relationships/hyperlink" Target="http://sjvracc.net//" TargetMode="External"/><Relationship Id="rId1465" Type="http://schemas.openxmlformats.org/officeDocument/2006/relationships/hyperlink" Target="https://www.sjwd.org/" TargetMode="External"/><Relationship Id="rId1411" Type="http://schemas.openxmlformats.org/officeDocument/2006/relationships/hyperlink" Target="http://www.rcdsanbenito.org/" TargetMode="External"/><Relationship Id="rId1895" Type="http://schemas.openxmlformats.org/officeDocument/2006/relationships/hyperlink" Target="https://vallejowatershedalliance.org/" TargetMode="External"/><Relationship Id="rId1412" Type="http://schemas.openxmlformats.org/officeDocument/2006/relationships/hyperlink" Target="https://pinnaclesfoundation.org/programs/resource-stewardship/san-benito-working-landscapes-group/" TargetMode="External"/><Relationship Id="rId1896" Type="http://schemas.openxmlformats.org/officeDocument/2006/relationships/hyperlink" Target="http://www.vcmwd.org/" TargetMode="External"/><Relationship Id="rId1413" Type="http://schemas.openxmlformats.org/officeDocument/2006/relationships/hyperlink" Target="http://www.sbcounty.gov/main/default.aspx" TargetMode="External"/><Relationship Id="rId1897" Type="http://schemas.openxmlformats.org/officeDocument/2006/relationships/hyperlink" Target="https://valleycleanenergy.org/" TargetMode="External"/><Relationship Id="rId1414" Type="http://schemas.openxmlformats.org/officeDocument/2006/relationships/hyperlink" Target="https://www.gosbcta.com/" TargetMode="External"/><Relationship Id="rId1898" Type="http://schemas.openxmlformats.org/officeDocument/2006/relationships/hyperlink" Target="https://www.vcwd.org/" TargetMode="External"/><Relationship Id="rId1415" Type="http://schemas.openxmlformats.org/officeDocument/2006/relationships/hyperlink" Target="https://sbmlt.net/" TargetMode="External"/><Relationship Id="rId1899" Type="http://schemas.openxmlformats.org/officeDocument/2006/relationships/hyperlink" Target="https://valleyfig.com/" TargetMode="External"/><Relationship Id="rId1416" Type="http://schemas.openxmlformats.org/officeDocument/2006/relationships/hyperlink" Target="https://www.fs.usda.gov/sbnf" TargetMode="External"/><Relationship Id="rId1417" Type="http://schemas.openxmlformats.org/officeDocument/2006/relationships/hyperlink" Target="https://www.sbvmwd.com/" TargetMode="External"/><Relationship Id="rId1418" Type="http://schemas.openxmlformats.org/officeDocument/2006/relationships/hyperlink" Target="https://www.sbvwcd.org/" TargetMode="External"/><Relationship Id="rId1419" Type="http://schemas.openxmlformats.org/officeDocument/2006/relationships/hyperlink" Target="http://www.sandag.org/" TargetMode="External"/><Relationship Id="rId1890" Type="http://schemas.openxmlformats.org/officeDocument/2006/relationships/hyperlink" Target="https://www.usgs.gov/centers/ca-water" TargetMode="External"/><Relationship Id="rId1891" Type="http://schemas.openxmlformats.org/officeDocument/2006/relationships/hyperlink" Target="https://www.usgs.gov/centers/wgsc" TargetMode="External"/><Relationship Id="rId1892" Type="http://schemas.openxmlformats.org/officeDocument/2006/relationships/hyperlink" Target="https://www.uticawater.com/" TargetMode="External"/><Relationship Id="rId1893" Type="http://schemas.openxmlformats.org/officeDocument/2006/relationships/hyperlink" Target="http://www.bentonpaiutereservation.org/" TargetMode="External"/><Relationship Id="rId1410" Type="http://schemas.openxmlformats.org/officeDocument/2006/relationships/hyperlink" Target="https://www.sbfsc.org/" TargetMode="External"/><Relationship Id="rId1894" Type="http://schemas.openxmlformats.org/officeDocument/2006/relationships/hyperlink" Target="https://www.vwd.org/" TargetMode="External"/><Relationship Id="rId1400" Type="http://schemas.openxmlformats.org/officeDocument/2006/relationships/hyperlink" Target="https://svbgsa.org/" TargetMode="External"/><Relationship Id="rId1884" Type="http://schemas.openxmlformats.org/officeDocument/2006/relationships/hyperlink" Target="https://www.nass.usda.gov/" TargetMode="External"/><Relationship Id="rId1401" Type="http://schemas.openxmlformats.org/officeDocument/2006/relationships/hyperlink" Target="https://seaturtles.org/our-work/our-programs/salmon/" TargetMode="External"/><Relationship Id="rId1885" Type="http://schemas.openxmlformats.org/officeDocument/2006/relationships/hyperlink" Target="https://nifa.usda.gov/" TargetMode="External"/><Relationship Id="rId1402" Type="http://schemas.openxmlformats.org/officeDocument/2006/relationships/hyperlink" Target="https://salmonrestoration.com/" TargetMode="External"/><Relationship Id="rId1886" Type="http://schemas.openxmlformats.org/officeDocument/2006/relationships/hyperlink" Target="https://www.rd.usda.gov/" TargetMode="External"/><Relationship Id="rId1403" Type="http://schemas.openxmlformats.org/officeDocument/2006/relationships/hyperlink" Target="https://srrc.org/" TargetMode="External"/><Relationship Id="rId1887" Type="http://schemas.openxmlformats.org/officeDocument/2006/relationships/hyperlink" Target="https://www.fs.usda.gov/r5" TargetMode="External"/><Relationship Id="rId1404" Type="http://schemas.openxmlformats.org/officeDocument/2006/relationships/hyperlink" Target="https://www.calsalmon.org/" TargetMode="External"/><Relationship Id="rId1888" Type="http://schemas.openxmlformats.org/officeDocument/2006/relationships/hyperlink" Target="https://www.fws.gov/cno/" TargetMode="External"/><Relationship Id="rId1405" Type="http://schemas.openxmlformats.org/officeDocument/2006/relationships/hyperlink" Target="https://saltonsea.com/" TargetMode="External"/><Relationship Id="rId1889" Type="http://schemas.openxmlformats.org/officeDocument/2006/relationships/hyperlink" Target="http://biology.usgs.gov/" TargetMode="External"/><Relationship Id="rId1406" Type="http://schemas.openxmlformats.org/officeDocument/2006/relationships/hyperlink" Target="https://sanantoniobasingsa.org/" TargetMode="External"/><Relationship Id="rId1407" Type="http://schemas.openxmlformats.org/officeDocument/2006/relationships/hyperlink" Target="https://sanantoniobasingsa.org/" TargetMode="External"/><Relationship Id="rId1408" Type="http://schemas.openxmlformats.org/officeDocument/2006/relationships/hyperlink" Target="https://www.cosb.us/" TargetMode="External"/><Relationship Id="rId1409" Type="http://schemas.openxmlformats.org/officeDocument/2006/relationships/hyperlink" Target="https://www.sbcwd.com/" TargetMode="External"/><Relationship Id="rId1880" Type="http://schemas.openxmlformats.org/officeDocument/2006/relationships/hyperlink" Target="https://www.spl.usace.army.mil/" TargetMode="External"/><Relationship Id="rId1881" Type="http://schemas.openxmlformats.org/officeDocument/2006/relationships/hyperlink" Target="https://www.spk.usace.army.mil/" TargetMode="External"/><Relationship Id="rId1882" Type="http://schemas.openxmlformats.org/officeDocument/2006/relationships/hyperlink" Target="https://www.spn.usace.army.mil/" TargetMode="External"/><Relationship Id="rId1883" Type="http://schemas.openxmlformats.org/officeDocument/2006/relationships/hyperlink" Target="https://dornsife.usc.edu/uscseagrant/" TargetMode="External"/><Relationship Id="rId1433" Type="http://schemas.openxmlformats.org/officeDocument/2006/relationships/hyperlink" Target="https://www.sfbbo.org/" TargetMode="External"/><Relationship Id="rId1434" Type="http://schemas.openxmlformats.org/officeDocument/2006/relationships/hyperlink" Target="https://bcdc.ca.gov/" TargetMode="External"/><Relationship Id="rId1435" Type="http://schemas.openxmlformats.org/officeDocument/2006/relationships/hyperlink" Target="http://www.sfbayjv.org/" TargetMode="External"/><Relationship Id="rId1436" Type="http://schemas.openxmlformats.org/officeDocument/2006/relationships/hyperlink" Target="https://www.waterboards.ca.gov/sanfranciscobay/" TargetMode="External"/><Relationship Id="rId1437" Type="http://schemas.openxmlformats.org/officeDocument/2006/relationships/hyperlink" Target="http://sfbayrestore.org/" TargetMode="External"/><Relationship Id="rId1438" Type="http://schemas.openxmlformats.org/officeDocument/2006/relationships/hyperlink" Target="https://www.sfcta.org/" TargetMode="External"/><Relationship Id="rId1439" Type="http://schemas.openxmlformats.org/officeDocument/2006/relationships/hyperlink" Target="https://sfenvironment.org/" TargetMode="External"/><Relationship Id="rId609" Type="http://schemas.openxmlformats.org/officeDocument/2006/relationships/hyperlink" Target="https://www.csuchico.edu/geos/" TargetMode="External"/><Relationship Id="rId608" Type="http://schemas.openxmlformats.org/officeDocument/2006/relationships/hyperlink" Target="https://www.csuchico.edu/academics/geography-planning.shtml" TargetMode="External"/><Relationship Id="rId607" Type="http://schemas.openxmlformats.org/officeDocument/2006/relationships/hyperlink" Target="https://www.clawa.org/" TargetMode="External"/><Relationship Id="rId602" Type="http://schemas.openxmlformats.org/officeDocument/2006/relationships/hyperlink" Target="https://www.chosc.org/" TargetMode="External"/><Relationship Id="rId601" Type="http://schemas.openxmlformats.org/officeDocument/2006/relationships/hyperlink" Target="https://www.coyotevalleytribe.org/" TargetMode="External"/><Relationship Id="rId600" Type="http://schemas.openxmlformats.org/officeDocument/2006/relationships/hyperlink" Target="https://www.sandiegocounty.gov/dpw/watersheds.html" TargetMode="External"/><Relationship Id="rId606" Type="http://schemas.openxmlformats.org/officeDocument/2006/relationships/hyperlink" Target="http://www.cvwater.com/" TargetMode="External"/><Relationship Id="rId605" Type="http://schemas.openxmlformats.org/officeDocument/2006/relationships/hyperlink" Target="https://www.cvwd.com/home" TargetMode="External"/><Relationship Id="rId604" Type="http://schemas.openxmlformats.org/officeDocument/2006/relationships/hyperlink" Target="https://creeksidescience.com/" TargetMode="External"/><Relationship Id="rId603" Type="http://schemas.openxmlformats.org/officeDocument/2006/relationships/hyperlink" Target="https://creeklands.org/" TargetMode="External"/><Relationship Id="rId1430" Type="http://schemas.openxmlformats.org/officeDocument/2006/relationships/hyperlink" Target="http://www.sdrp.org/wordpress/" TargetMode="External"/><Relationship Id="rId1431" Type="http://schemas.openxmlformats.org/officeDocument/2006/relationships/hyperlink" Target="https://sdrvc.org/" TargetMode="External"/><Relationship Id="rId1432" Type="http://schemas.openxmlformats.org/officeDocument/2006/relationships/hyperlink" Target="https://encinitasca.gov/Government/Departments/San-Dieguito-Water-District" TargetMode="External"/><Relationship Id="rId1422" Type="http://schemas.openxmlformats.org/officeDocument/2006/relationships/hyperlink" Target="https://www.sdcwa.org/" TargetMode="External"/><Relationship Id="rId1423" Type="http://schemas.openxmlformats.org/officeDocument/2006/relationships/hyperlink" Target="https://www.sdhabitat.org/" TargetMode="External"/><Relationship Id="rId1424" Type="http://schemas.openxmlformats.org/officeDocument/2006/relationships/hyperlink" Target="http://sdclimatecollaborative.org/" TargetMode="External"/><Relationship Id="rId1425" Type="http://schemas.openxmlformats.org/officeDocument/2006/relationships/hyperlink" Target="https://www.waterboards.ca.gov/sandiego/" TargetMode="External"/><Relationship Id="rId1426" Type="http://schemas.openxmlformats.org/officeDocument/2006/relationships/hyperlink" Target="http://sdrc.ca.gov/" TargetMode="External"/><Relationship Id="rId1427" Type="http://schemas.openxmlformats.org/officeDocument/2006/relationships/hyperlink" Target="https://sandiegoriver.org/" TargetMode="External"/><Relationship Id="rId1428" Type="http://schemas.openxmlformats.org/officeDocument/2006/relationships/hyperlink" Target="https://www.sdnhm.org/" TargetMode="External"/><Relationship Id="rId1429" Type="http://schemas.openxmlformats.org/officeDocument/2006/relationships/hyperlink" Target="https://www.sdsu.edu/" TargetMode="External"/><Relationship Id="rId1420" Type="http://schemas.openxmlformats.org/officeDocument/2006/relationships/hyperlink" Target="https://www.sdcoastkeeper.org/" TargetMode="External"/><Relationship Id="rId1421" Type="http://schemas.openxmlformats.org/officeDocument/2006/relationships/hyperlink" Target="https://www.sandiegocounty.gov/" TargetMode="External"/><Relationship Id="rId1059" Type="http://schemas.openxmlformats.org/officeDocument/2006/relationships/hyperlink" Target="http://www.mkwc.org/" TargetMode="External"/><Relationship Id="rId228" Type="http://schemas.openxmlformats.org/officeDocument/2006/relationships/hyperlink" Target="https://www.energy.ca.gov/" TargetMode="External"/><Relationship Id="rId227" Type="http://schemas.openxmlformats.org/officeDocument/2006/relationships/hyperlink" Target="https://www.cadesertcoalition.org/" TargetMode="External"/><Relationship Id="rId226" Type="http://schemas.openxmlformats.org/officeDocument/2006/relationships/hyperlink" Target="https://water.ca.gov/" TargetMode="External"/><Relationship Id="rId225" Type="http://schemas.openxmlformats.org/officeDocument/2006/relationships/hyperlink" Target="https://dtsc.ca.gov/" TargetMode="External"/><Relationship Id="rId229" Type="http://schemas.openxmlformats.org/officeDocument/2006/relationships/hyperlink" Target="https://calepa.ca.gov/" TargetMode="External"/><Relationship Id="rId1050" Type="http://schemas.openxmlformats.org/officeDocument/2006/relationships/hyperlink" Target="http://www.mercedid.com/" TargetMode="External"/><Relationship Id="rId220" Type="http://schemas.openxmlformats.org/officeDocument/2006/relationships/hyperlink" Target="https://www.hcd.ca.gov/" TargetMode="External"/><Relationship Id="rId1051" Type="http://schemas.openxmlformats.org/officeDocument/2006/relationships/hyperlink" Target="https://www.co.merced.ca.us/2799/Merced-Subbasin-GSA" TargetMode="External"/><Relationship Id="rId1052" Type="http://schemas.openxmlformats.org/officeDocument/2006/relationships/hyperlink" Target="https://mercyspringswd.specialdistrict.org/" TargetMode="External"/><Relationship Id="rId1053" Type="http://schemas.openxmlformats.org/officeDocument/2006/relationships/hyperlink" Target="https://merquincountywaterdistrict.com/" TargetMode="External"/><Relationship Id="rId1054" Type="http://schemas.openxmlformats.org/officeDocument/2006/relationships/hyperlink" Target="https://www.mesagrandeband-nsn.gov/" TargetMode="External"/><Relationship Id="rId224" Type="http://schemas.openxmlformats.org/officeDocument/2006/relationships/hyperlink" Target="https://www.calrecycle.ca.gov/" TargetMode="External"/><Relationship Id="rId1055" Type="http://schemas.openxmlformats.org/officeDocument/2006/relationships/hyperlink" Target="https://www.mesawater.org/" TargetMode="External"/><Relationship Id="rId223" Type="http://schemas.openxmlformats.org/officeDocument/2006/relationships/hyperlink" Target="https://www.cdph.ca.gov/" TargetMode="External"/><Relationship Id="rId1056" Type="http://schemas.openxmlformats.org/officeDocument/2006/relationships/hyperlink" Target="https://mtc.ca.gov/" TargetMode="External"/><Relationship Id="rId222" Type="http://schemas.openxmlformats.org/officeDocument/2006/relationships/hyperlink" Target="https://www.cdpr.ca.gov/" TargetMode="External"/><Relationship Id="rId1057" Type="http://schemas.openxmlformats.org/officeDocument/2006/relationships/hyperlink" Target="https://en.wikipedia.org/wiki/Los_Angeles_County,_California" TargetMode="External"/><Relationship Id="rId221" Type="http://schemas.openxmlformats.org/officeDocument/2006/relationships/hyperlink" Target="https://www.parks.ca.gov/" TargetMode="External"/><Relationship Id="rId1058" Type="http://schemas.openxmlformats.org/officeDocument/2006/relationships/hyperlink" Target="http://www.mwdh2o.com/" TargetMode="External"/><Relationship Id="rId1048" Type="http://schemas.openxmlformats.org/officeDocument/2006/relationships/hyperlink" Target="https://www.mcagov.org/" TargetMode="External"/><Relationship Id="rId1049" Type="http://schemas.openxmlformats.org/officeDocument/2006/relationships/hyperlink" Target="https://www.co.merced.ca.us/2374/Planning" TargetMode="External"/><Relationship Id="rId217" Type="http://schemas.openxmlformats.org/officeDocument/2006/relationships/hyperlink" Target="https://www.cdfa.ca.gov/" TargetMode="External"/><Relationship Id="rId216" Type="http://schemas.openxmlformats.org/officeDocument/2006/relationships/hyperlink" Target="https://www.wildlife.ca.gov/" TargetMode="External"/><Relationship Id="rId215" Type="http://schemas.openxmlformats.org/officeDocument/2006/relationships/hyperlink" Target="https://www.conservation.ca.gov/" TargetMode="External"/><Relationship Id="rId699" Type="http://schemas.openxmlformats.org/officeDocument/2006/relationships/hyperlink" Target="https://www.fallbrooklandconservancy.org/" TargetMode="External"/><Relationship Id="rId214" Type="http://schemas.openxmlformats.org/officeDocument/2006/relationships/hyperlink" Target="https://www.csd.ca.gov/" TargetMode="External"/><Relationship Id="rId698" Type="http://schemas.openxmlformats.org/officeDocument/2006/relationships/hyperlink" Target="https://www.frvcsd.org/" TargetMode="External"/><Relationship Id="rId219" Type="http://schemas.openxmlformats.org/officeDocument/2006/relationships/hyperlink" Target="https://www.dgs.ca.gov/" TargetMode="External"/><Relationship Id="rId218" Type="http://schemas.openxmlformats.org/officeDocument/2006/relationships/hyperlink" Target="https://www.fire.ca.gov/" TargetMode="External"/><Relationship Id="rId693" Type="http://schemas.openxmlformats.org/officeDocument/2006/relationships/hyperlink" Target="https://www.ecsd-ca.org/" TargetMode="External"/><Relationship Id="rId1040" Type="http://schemas.openxmlformats.org/officeDocument/2006/relationships/hyperlink" Target="http://meinersoakswater.com/" TargetMode="External"/><Relationship Id="rId692" Type="http://schemas.openxmlformats.org/officeDocument/2006/relationships/hyperlink" Target="http://escondidocreek.org/" TargetMode="External"/><Relationship Id="rId1041" Type="http://schemas.openxmlformats.org/officeDocument/2006/relationships/hyperlink" Target="https://www.mendocinocog.org/" TargetMode="External"/><Relationship Id="rId691" Type="http://schemas.openxmlformats.org/officeDocument/2006/relationships/hyperlink" Target="https://www.epa.gov/aboutepa/about-office-water" TargetMode="External"/><Relationship Id="rId1042" Type="http://schemas.openxmlformats.org/officeDocument/2006/relationships/hyperlink" Target="https://www.mendocinocounty.org/" TargetMode="External"/><Relationship Id="rId690" Type="http://schemas.openxmlformats.org/officeDocument/2006/relationships/hyperlink" Target="https://www.epa.gov/aboutepa/about-office-chemical-safety-and-pollution-prevention-ocspp" TargetMode="External"/><Relationship Id="rId1043" Type="http://schemas.openxmlformats.org/officeDocument/2006/relationships/hyperlink" Target="https://mcrcd.org/" TargetMode="External"/><Relationship Id="rId213" Type="http://schemas.openxmlformats.org/officeDocument/2006/relationships/hyperlink" Target="http://www.dbw.ca.gov/" TargetMode="External"/><Relationship Id="rId697" Type="http://schemas.openxmlformats.org/officeDocument/2006/relationships/hyperlink" Target="https://www.fallriverrcd.org/" TargetMode="External"/><Relationship Id="rId1044" Type="http://schemas.openxmlformats.org/officeDocument/2006/relationships/hyperlink" Target="https://www.mendocinocounty.org/government/executive-office/mendocino-county-water-agency" TargetMode="External"/><Relationship Id="rId212" Type="http://schemas.openxmlformats.org/officeDocument/2006/relationships/hyperlink" Target="https://caldeer.org/" TargetMode="External"/><Relationship Id="rId696" Type="http://schemas.openxmlformats.org/officeDocument/2006/relationships/hyperlink" Target="https://www.fowd.com/" TargetMode="External"/><Relationship Id="rId1045" Type="http://schemas.openxmlformats.org/officeDocument/2006/relationships/hyperlink" Target="https://mendocinolandtrust.org/" TargetMode="External"/><Relationship Id="rId211" Type="http://schemas.openxmlformats.org/officeDocument/2006/relationships/hyperlink" Target="http://www.ccrpa.com/" TargetMode="External"/><Relationship Id="rId695" Type="http://schemas.openxmlformats.org/officeDocument/2006/relationships/hyperlink" Target="http://www.exeterid.org/" TargetMode="External"/><Relationship Id="rId1046" Type="http://schemas.openxmlformats.org/officeDocument/2006/relationships/hyperlink" Target="https://www.fs.usda.gov/mendocino" TargetMode="External"/><Relationship Id="rId210" Type="http://schemas.openxmlformats.org/officeDocument/2006/relationships/hyperlink" Target="https://www.calandtrusts.org/" TargetMode="External"/><Relationship Id="rId694" Type="http://schemas.openxmlformats.org/officeDocument/2006/relationships/hyperlink" Target="https://www.exeloncorp.com/" TargetMode="External"/><Relationship Id="rId1047" Type="http://schemas.openxmlformats.org/officeDocument/2006/relationships/hyperlink" Target="https://www.co.merced.ca.us/" TargetMode="External"/><Relationship Id="rId249" Type="http://schemas.openxmlformats.org/officeDocument/2006/relationships/hyperlink" Target="http://nahc.ca.gov/" TargetMode="External"/><Relationship Id="rId248" Type="http://schemas.openxmlformats.org/officeDocument/2006/relationships/hyperlink" Target="https://calandscapestewardshipnetwork.org/" TargetMode="External"/><Relationship Id="rId247" Type="http://schemas.openxmlformats.org/officeDocument/2006/relationships/hyperlink" Target="https://californialcc.org/" TargetMode="External"/><Relationship Id="rId1070" Type="http://schemas.openxmlformats.org/officeDocument/2006/relationships/hyperlink" Target="https://www.mswd.org/" TargetMode="External"/><Relationship Id="rId1071" Type="http://schemas.openxmlformats.org/officeDocument/2006/relationships/hyperlink" Target="https://www.mid.org/" TargetMode="External"/><Relationship Id="rId1072" Type="http://schemas.openxmlformats.org/officeDocument/2006/relationships/hyperlink" Target="http://www.co.modoc.ca.us/" TargetMode="External"/><Relationship Id="rId242" Type="http://schemas.openxmlformats.org/officeDocument/2006/relationships/hyperlink" Target="http://www.caiso.com/Pages/default.aspx" TargetMode="External"/><Relationship Id="rId1073" Type="http://schemas.openxmlformats.org/officeDocument/2006/relationships/hyperlink" Target="https://modoctransportation.com/" TargetMode="External"/><Relationship Id="rId241" Type="http://schemas.openxmlformats.org/officeDocument/2006/relationships/hyperlink" Target="https://hsr.ca.gov/" TargetMode="External"/><Relationship Id="rId1074" Type="http://schemas.openxmlformats.org/officeDocument/2006/relationships/hyperlink" Target="https://www.fs.usda.gov/modoc/" TargetMode="External"/><Relationship Id="rId240" Type="http://schemas.openxmlformats.org/officeDocument/2006/relationships/hyperlink" Target="https://www.chhs.ca.gov/" TargetMode="External"/><Relationship Id="rId1075" Type="http://schemas.openxmlformats.org/officeDocument/2006/relationships/hyperlink" Target="http://www.modocrcd.org/" TargetMode="External"/><Relationship Id="rId1076" Type="http://schemas.openxmlformats.org/officeDocument/2006/relationships/hyperlink" Target="https://www.mdlt.org/" TargetMode="External"/><Relationship Id="rId246" Type="http://schemas.openxmlformats.org/officeDocument/2006/relationships/hyperlink" Target="https://www.labor.ca.gov/" TargetMode="External"/><Relationship Id="rId1077" Type="http://schemas.openxmlformats.org/officeDocument/2006/relationships/hyperlink" Target="https://www.mojavedesertrcd.org/" TargetMode="External"/><Relationship Id="rId245" Type="http://schemas.openxmlformats.org/officeDocument/2006/relationships/hyperlink" Target="https://www.cal-ipc.org/" TargetMode="External"/><Relationship Id="rId1078" Type="http://schemas.openxmlformats.org/officeDocument/2006/relationships/hyperlink" Target="https://mojavepud.specialdistrict.org/" TargetMode="External"/><Relationship Id="rId244" Type="http://schemas.openxmlformats.org/officeDocument/2006/relationships/hyperlink" Target="https://cifar.ucdavis.edu/" TargetMode="External"/><Relationship Id="rId1079" Type="http://schemas.openxmlformats.org/officeDocument/2006/relationships/hyperlink" Target="http://www.mojavewater.org/" TargetMode="External"/><Relationship Id="rId243" Type="http://schemas.openxmlformats.org/officeDocument/2006/relationships/hyperlink" Target="https://ciesresearch.org/" TargetMode="External"/><Relationship Id="rId239" Type="http://schemas.openxmlformats.org/officeDocument/2006/relationships/hyperlink" Target="https://carcd.org/our-work/project/grazling-lands-coalition/" TargetMode="External"/><Relationship Id="rId238" Type="http://schemas.openxmlformats.org/officeDocument/2006/relationships/hyperlink" Target="https://calforests.org/" TargetMode="External"/><Relationship Id="rId237" Type="http://schemas.openxmlformats.org/officeDocument/2006/relationships/hyperlink" Target="https://fmtf.fire.ca.gov/" TargetMode="External"/><Relationship Id="rId236" Type="http://schemas.openxmlformats.org/officeDocument/2006/relationships/hyperlink" Target="https://www.cafishpassageforum.org/" TargetMode="External"/><Relationship Id="rId1060" Type="http://schemas.openxmlformats.org/officeDocument/2006/relationships/hyperlink" Target="https://www.midkaweah.org/" TargetMode="External"/><Relationship Id="rId1061" Type="http://schemas.openxmlformats.org/officeDocument/2006/relationships/hyperlink" Target="http://www.midkingsrivergsa.org/" TargetMode="External"/><Relationship Id="rId231" Type="http://schemas.openxmlformats.org/officeDocument/2006/relationships/hyperlink" Target="http://cafarmtrust.org/" TargetMode="External"/><Relationship Id="rId1062" Type="http://schemas.openxmlformats.org/officeDocument/2006/relationships/hyperlink" Target="https://www.midpeninsulawater.org/" TargetMode="External"/><Relationship Id="rId230" Type="http://schemas.openxmlformats.org/officeDocument/2006/relationships/hyperlink" Target="https://www.cfbf.com/" TargetMode="External"/><Relationship Id="rId1063" Type="http://schemas.openxmlformats.org/officeDocument/2006/relationships/hyperlink" Target="http://www.middletownrancheria-nsn.gov/" TargetMode="External"/><Relationship Id="rId1064" Type="http://schemas.openxmlformats.org/officeDocument/2006/relationships/hyperlink" Target="https://www.openspace.org/" TargetMode="External"/><Relationship Id="rId1065" Type="http://schemas.openxmlformats.org/officeDocument/2006/relationships/hyperlink" Target="http://www.mhcwd.org/" TargetMode="External"/><Relationship Id="rId235" Type="http://schemas.openxmlformats.org/officeDocument/2006/relationships/hyperlink" Target="https://fgc.ca.gov/" TargetMode="External"/><Relationship Id="rId1066" Type="http://schemas.openxmlformats.org/officeDocument/2006/relationships/hyperlink" Target="http://www.camigratorybirds.org/?page_id=60" TargetMode="External"/><Relationship Id="rId234" Type="http://schemas.openxmlformats.org/officeDocument/2006/relationships/hyperlink" Target="http://www.cafiresci.org/" TargetMode="External"/><Relationship Id="rId1067" Type="http://schemas.openxmlformats.org/officeDocument/2006/relationships/hyperlink" Target="http://www.millvalleystreamkeepers.org/" TargetMode="External"/><Relationship Id="rId233" Type="http://schemas.openxmlformats.org/officeDocument/2006/relationships/hyperlink" Target="https://cafiresafecouncil.org/" TargetMode="External"/><Relationship Id="rId1068" Type="http://schemas.openxmlformats.org/officeDocument/2006/relationships/hyperlink" Target="http://www.mhcsd.org/" TargetMode="External"/><Relationship Id="rId232" Type="http://schemas.openxmlformats.org/officeDocument/2006/relationships/hyperlink" Target="https://www.californiafarmlink.org/" TargetMode="External"/><Relationship Id="rId1069" Type="http://schemas.openxmlformats.org/officeDocument/2006/relationships/hyperlink" Target="https://www.missionrcd.org/" TargetMode="External"/><Relationship Id="rId1015" Type="http://schemas.openxmlformats.org/officeDocument/2006/relationships/hyperlink" Target="https://www.marianaranchoscwd.org/home" TargetMode="External"/><Relationship Id="rId1499" Type="http://schemas.openxmlformats.org/officeDocument/2006/relationships/hyperlink" Target="https://www.countyofsb.org/pwd/wateragency.sbc" TargetMode="External"/><Relationship Id="rId1016" Type="http://schemas.openxmlformats.org/officeDocument/2006/relationships/hyperlink" Target="https://www.malt.org/" TargetMode="External"/><Relationship Id="rId1017" Type="http://schemas.openxmlformats.org/officeDocument/2006/relationships/hyperlink" Target="https://www.marinaudubon.org/" TargetMode="External"/><Relationship Id="rId1018" Type="http://schemas.openxmlformats.org/officeDocument/2006/relationships/hyperlink" Target="https://www.marincarbonproject.org/home" TargetMode="External"/><Relationship Id="rId1019" Type="http://schemas.openxmlformats.org/officeDocument/2006/relationships/hyperlink" Target="https://www.marincf.org/" TargetMode="External"/><Relationship Id="rId668" Type="http://schemas.openxmlformats.org/officeDocument/2006/relationships/hyperlink" Target="https://eldoradorcd.org/" TargetMode="External"/><Relationship Id="rId667" Type="http://schemas.openxmlformats.org/officeDocument/2006/relationships/hyperlink" Target="https://www.edcgov.us/" TargetMode="External"/><Relationship Id="rId666" Type="http://schemas.openxmlformats.org/officeDocument/2006/relationships/hyperlink" Target="https://www.erwig.org/" TargetMode="External"/><Relationship Id="rId665" Type="http://schemas.openxmlformats.org/officeDocument/2006/relationships/hyperlink" Target="https://ecosystempartners.com/" TargetMode="External"/><Relationship Id="rId669" Type="http://schemas.openxmlformats.org/officeDocument/2006/relationships/hyperlink" Target="https://www.eid.org/" TargetMode="External"/><Relationship Id="rId1490" Type="http://schemas.openxmlformats.org/officeDocument/2006/relationships/hyperlink" Target="http://www.sawatershed.org/" TargetMode="External"/><Relationship Id="rId660" Type="http://schemas.openxmlformats.org/officeDocument/2006/relationships/hyperlink" Target="https://www.eslt.org/" TargetMode="External"/><Relationship Id="rId1491" Type="http://schemas.openxmlformats.org/officeDocument/2006/relationships/hyperlink" Target="https://sawpa.org/" TargetMode="External"/><Relationship Id="rId1492" Type="http://schemas.openxmlformats.org/officeDocument/2006/relationships/hyperlink" Target="https://www.sbck.org/" TargetMode="External"/><Relationship Id="rId1493" Type="http://schemas.openxmlformats.org/officeDocument/2006/relationships/hyperlink" Target="https://www.countyofsb.org/" TargetMode="External"/><Relationship Id="rId1010" Type="http://schemas.openxmlformats.org/officeDocument/2006/relationships/hyperlink" Target="http://www.majesticpinescsd.org/" TargetMode="External"/><Relationship Id="rId1494" Type="http://schemas.openxmlformats.org/officeDocument/2006/relationships/hyperlink" Target="https://www.ourair.org/" TargetMode="External"/><Relationship Id="rId664" Type="http://schemas.openxmlformats.org/officeDocument/2006/relationships/hyperlink" Target="https://ecoact.org/" TargetMode="External"/><Relationship Id="rId1011" Type="http://schemas.openxmlformats.org/officeDocument/2006/relationships/hyperlink" Target="https://www.malagacwd.org/" TargetMode="External"/><Relationship Id="rId1495" Type="http://schemas.openxmlformats.org/officeDocument/2006/relationships/hyperlink" Target="http://www.sbcag.org/" TargetMode="External"/><Relationship Id="rId663" Type="http://schemas.openxmlformats.org/officeDocument/2006/relationships/hyperlink" Target="https://eastsidewaterdistrict.com/" TargetMode="External"/><Relationship Id="rId1012" Type="http://schemas.openxmlformats.org/officeDocument/2006/relationships/hyperlink" Target="https://mcwd.dst.ca.us/" TargetMode="External"/><Relationship Id="rId1496" Type="http://schemas.openxmlformats.org/officeDocument/2006/relationships/hyperlink" Target="https://www.countyofsb.org/pwd/floodcontrol.sbc" TargetMode="External"/><Relationship Id="rId662" Type="http://schemas.openxmlformats.org/officeDocument/2006/relationships/hyperlink" Target="https://eastsidepa.org/" TargetMode="External"/><Relationship Id="rId1013" Type="http://schemas.openxmlformats.org/officeDocument/2006/relationships/hyperlink" Target="https://www.mpapomotribe.com/" TargetMode="External"/><Relationship Id="rId1497" Type="http://schemas.openxmlformats.org/officeDocument/2006/relationships/hyperlink" Target="https://www.sycsd.com/" TargetMode="External"/><Relationship Id="rId661" Type="http://schemas.openxmlformats.org/officeDocument/2006/relationships/hyperlink" Target="https://www.easterntulegsa.com/" TargetMode="External"/><Relationship Id="rId1014" Type="http://schemas.openxmlformats.org/officeDocument/2006/relationships/hyperlink" Target="https://www.preservemareislandpreserve.com/" TargetMode="External"/><Relationship Id="rId1498" Type="http://schemas.openxmlformats.org/officeDocument/2006/relationships/hyperlink" Target="https://sbtrails.org/" TargetMode="External"/><Relationship Id="rId1004" Type="http://schemas.openxmlformats.org/officeDocument/2006/relationships/hyperlink" Target="https://www.madera-id.org/" TargetMode="External"/><Relationship Id="rId1488" Type="http://schemas.openxmlformats.org/officeDocument/2006/relationships/hyperlink" Target="https://www.lacsd.org/" TargetMode="External"/><Relationship Id="rId1005" Type="http://schemas.openxmlformats.org/officeDocument/2006/relationships/hyperlink" Target="http://mwdistrict.com/" TargetMode="External"/><Relationship Id="rId1489" Type="http://schemas.openxmlformats.org/officeDocument/2006/relationships/hyperlink" Target="https://www.waterboards.ca.gov/santaana/" TargetMode="External"/><Relationship Id="rId1006" Type="http://schemas.openxmlformats.org/officeDocument/2006/relationships/hyperlink" Target="http://mwdgsa.org/" TargetMode="External"/><Relationship Id="rId1007" Type="http://schemas.openxmlformats.org/officeDocument/2006/relationships/hyperlink" Target="http://maderachowchillarcd.org/" TargetMode="External"/><Relationship Id="rId1008" Type="http://schemas.openxmlformats.org/officeDocument/2006/relationships/hyperlink" Target="https://www.madisoncsd.org/" TargetMode="External"/><Relationship Id="rId1009" Type="http://schemas.openxmlformats.org/officeDocument/2006/relationships/hyperlink" Target="https://www.maidusummit.org/" TargetMode="External"/><Relationship Id="rId657" Type="http://schemas.openxmlformats.org/officeDocument/2006/relationships/hyperlink" Target="https://www.ekcrcd.org/" TargetMode="External"/><Relationship Id="rId656" Type="http://schemas.openxmlformats.org/officeDocument/2006/relationships/hyperlink" Target="https://www.eastvalley.org/" TargetMode="External"/><Relationship Id="rId655" Type="http://schemas.openxmlformats.org/officeDocument/2006/relationships/hyperlink" Target="https://turlockgroundwater.org/" TargetMode="External"/><Relationship Id="rId654" Type="http://schemas.openxmlformats.org/officeDocument/2006/relationships/hyperlink" Target="http://eaststanrcd.org/" TargetMode="External"/><Relationship Id="rId659" Type="http://schemas.openxmlformats.org/officeDocument/2006/relationships/hyperlink" Target="http://www.esjgroundwater.org/" TargetMode="External"/><Relationship Id="rId658" Type="http://schemas.openxmlformats.org/officeDocument/2006/relationships/hyperlink" Target="https://www.emwd.org/" TargetMode="External"/><Relationship Id="rId1480" Type="http://schemas.openxmlformats.org/officeDocument/2006/relationships/hyperlink" Target="https://www.smcta.com/smcta_com.html" TargetMode="External"/><Relationship Id="rId1481" Type="http://schemas.openxmlformats.org/officeDocument/2006/relationships/hyperlink" Target="https://sanmateofoodsystemalliance.wordpress.com/" TargetMode="External"/><Relationship Id="rId1482" Type="http://schemas.openxmlformats.org/officeDocument/2006/relationships/hyperlink" Target="http://www.sanmateorcd.org/" TargetMode="External"/><Relationship Id="rId1483" Type="http://schemas.openxmlformats.org/officeDocument/2006/relationships/hyperlink" Target="https://www.sanpasqualbandofmissionindians.org/" TargetMode="External"/><Relationship Id="rId653" Type="http://schemas.openxmlformats.org/officeDocument/2006/relationships/hyperlink" Target="https://www.eocwd.com/" TargetMode="External"/><Relationship Id="rId1000" Type="http://schemas.openxmlformats.org/officeDocument/2006/relationships/hyperlink" Target="https://www.homelandforlytton.com/" TargetMode="External"/><Relationship Id="rId1484" Type="http://schemas.openxmlformats.org/officeDocument/2006/relationships/hyperlink" Target="https://www.sandiegocounty.gov/content/sdc/pds/SGMA/san-pasqual-valley.html" TargetMode="External"/><Relationship Id="rId652" Type="http://schemas.openxmlformats.org/officeDocument/2006/relationships/hyperlink" Target="https://www.eastmercedrcd.org/" TargetMode="External"/><Relationship Id="rId1001" Type="http://schemas.openxmlformats.org/officeDocument/2006/relationships/hyperlink" Target="https://www.maderacounty.com/" TargetMode="External"/><Relationship Id="rId1485" Type="http://schemas.openxmlformats.org/officeDocument/2006/relationships/hyperlink" Target="http://www.santimoteosgma.org/" TargetMode="External"/><Relationship Id="rId651" Type="http://schemas.openxmlformats.org/officeDocument/2006/relationships/hyperlink" Target="http://www.ekgsa.org/" TargetMode="External"/><Relationship Id="rId1002" Type="http://schemas.openxmlformats.org/officeDocument/2006/relationships/hyperlink" Target="https://www.maderacountywater.com/" TargetMode="External"/><Relationship Id="rId1486" Type="http://schemas.openxmlformats.org/officeDocument/2006/relationships/hyperlink" Target="http://sanctuaryforest.org/" TargetMode="External"/><Relationship Id="rId650" Type="http://schemas.openxmlformats.org/officeDocument/2006/relationships/hyperlink" Target="https://www.eccc-irwm.org/ecwma" TargetMode="External"/><Relationship Id="rId1003" Type="http://schemas.openxmlformats.org/officeDocument/2006/relationships/hyperlink" Target="https://www.maderactc.org/" TargetMode="External"/><Relationship Id="rId1487" Type="http://schemas.openxmlformats.org/officeDocument/2006/relationships/hyperlink" Target="https://sandcountyfoundation.org/" TargetMode="External"/><Relationship Id="rId1037" Type="http://schemas.openxmlformats.org/officeDocument/2006/relationships/hyperlink" Target="http://www.mlandtrust.org/" TargetMode="External"/><Relationship Id="rId1038" Type="http://schemas.openxmlformats.org/officeDocument/2006/relationships/hyperlink" Target="https://www.mcmullinarea.org/" TargetMode="External"/><Relationship Id="rId1039" Type="http://schemas.openxmlformats.org/officeDocument/2006/relationships/hyperlink" Target="https://www.mechoopda-nsn.gov/" TargetMode="External"/><Relationship Id="rId206" Type="http://schemas.openxmlformats.org/officeDocument/2006/relationships/hyperlink" Target="https://www.coastal.ca.gov/" TargetMode="External"/><Relationship Id="rId205" Type="http://schemas.openxmlformats.org/officeDocument/2006/relationships/hyperlink" Target="https://calclimateag.org/" TargetMode="External"/><Relationship Id="rId689" Type="http://schemas.openxmlformats.org/officeDocument/2006/relationships/hyperlink" Target="https://www.epa.gov/aboutepa/about-office-policy-op" TargetMode="External"/><Relationship Id="rId204" Type="http://schemas.openxmlformats.org/officeDocument/2006/relationships/hyperlink" Target="https://www.cacitrusmutual.com/" TargetMode="External"/><Relationship Id="rId688" Type="http://schemas.openxmlformats.org/officeDocument/2006/relationships/hyperlink" Target="https://wildcalifornia.org/" TargetMode="External"/><Relationship Id="rId203" Type="http://schemas.openxmlformats.org/officeDocument/2006/relationships/hyperlink" Target="https://www.californiachaparral.org/" TargetMode="External"/><Relationship Id="rId687" Type="http://schemas.openxmlformats.org/officeDocument/2006/relationships/hyperlink" Target="https://edge.ucr.edu/" TargetMode="External"/><Relationship Id="rId209" Type="http://schemas.openxmlformats.org/officeDocument/2006/relationships/hyperlink" Target="https://calcofi.org/" TargetMode="External"/><Relationship Id="rId208" Type="http://schemas.openxmlformats.org/officeDocument/2006/relationships/hyperlink" Target="https://sites.lifesci.ucla.edu/eeb-CCGP/" TargetMode="External"/><Relationship Id="rId207" Type="http://schemas.openxmlformats.org/officeDocument/2006/relationships/hyperlink" Target="https://ccc.ca.gov/" TargetMode="External"/><Relationship Id="rId682" Type="http://schemas.openxmlformats.org/officeDocument/2006/relationships/hyperlink" Target="https://enterpriserancheria.org/" TargetMode="External"/><Relationship Id="rId681" Type="http://schemas.openxmlformats.org/officeDocument/2006/relationships/hyperlink" Target="https://esrp.csustan.edu/" TargetMode="External"/><Relationship Id="rId1030" Type="http://schemas.openxmlformats.org/officeDocument/2006/relationships/hyperlink" Target="https://www.mariposacounty.org/" TargetMode="External"/><Relationship Id="rId680" Type="http://schemas.openxmlformats.org/officeDocument/2006/relationships/hyperlink" Target="https://www.ehleague.org/" TargetMode="External"/><Relationship Id="rId1031" Type="http://schemas.openxmlformats.org/officeDocument/2006/relationships/hyperlink" Target="https://www.mariposapud.org/" TargetMode="External"/><Relationship Id="rId1032" Type="http://schemas.openxmlformats.org/officeDocument/2006/relationships/hyperlink" Target="http://www.mactrust.org" TargetMode="External"/><Relationship Id="rId202" Type="http://schemas.openxmlformats.org/officeDocument/2006/relationships/hyperlink" Target="https://www.ccof.org/" TargetMode="External"/><Relationship Id="rId686" Type="http://schemas.openxmlformats.org/officeDocument/2006/relationships/hyperlink" Target="https://www.edf.org/" TargetMode="External"/><Relationship Id="rId1033" Type="http://schemas.openxmlformats.org/officeDocument/2006/relationships/hyperlink" Target="http://matilija-coalition.org/" TargetMode="External"/><Relationship Id="rId201" Type="http://schemas.openxmlformats.org/officeDocument/2006/relationships/hyperlink" Target="https://cattlewomen.org/" TargetMode="External"/><Relationship Id="rId685" Type="http://schemas.openxmlformats.org/officeDocument/2006/relationships/hyperlink" Target="https://www.environmentaldefensecenter.org/" TargetMode="External"/><Relationship Id="rId1034" Type="http://schemas.openxmlformats.org/officeDocument/2006/relationships/hyperlink" Target="http://www.mattole.org/" TargetMode="External"/><Relationship Id="rId200" Type="http://schemas.openxmlformats.org/officeDocument/2006/relationships/hyperlink" Target="https://calcattlemen.org/" TargetMode="External"/><Relationship Id="rId684" Type="http://schemas.openxmlformats.org/officeDocument/2006/relationships/hyperlink" Target="https://www.ecosacramento.net/" TargetMode="External"/><Relationship Id="rId1035" Type="http://schemas.openxmlformats.org/officeDocument/2006/relationships/hyperlink" Target="http://www.mattolesalmon.org/" TargetMode="External"/><Relationship Id="rId683" Type="http://schemas.openxmlformats.org/officeDocument/2006/relationships/hyperlink" Target="https://ejcw.org/" TargetMode="External"/><Relationship Id="rId1036" Type="http://schemas.openxmlformats.org/officeDocument/2006/relationships/hyperlink" Target="https://www.mckinleyvillecsd.com/" TargetMode="External"/><Relationship Id="rId1026" Type="http://schemas.openxmlformats.org/officeDocument/2006/relationships/hyperlink" Target="https://www.marinrcd.org/" TargetMode="External"/><Relationship Id="rId1027" Type="http://schemas.openxmlformats.org/officeDocument/2006/relationships/hyperlink" Target="https://www.marinwildfire.org/" TargetMode="External"/><Relationship Id="rId1028" Type="http://schemas.openxmlformats.org/officeDocument/2006/relationships/hyperlink" Target="https://www.mcwd.org/" TargetMode="External"/><Relationship Id="rId1029" Type="http://schemas.openxmlformats.org/officeDocument/2006/relationships/hyperlink" Target="https://www.marinwood.org/" TargetMode="External"/><Relationship Id="rId679" Type="http://schemas.openxmlformats.org/officeDocument/2006/relationships/hyperlink" Target="http://www.ehleague.org/EndangeredHabitatsConservancy.html" TargetMode="External"/><Relationship Id="rId678" Type="http://schemas.openxmlformats.org/officeDocument/2006/relationships/hyperlink" Target="https://www.evmwd.com/" TargetMode="External"/><Relationship Id="rId677" Type="http://schemas.openxmlformats.org/officeDocument/2006/relationships/hyperlink" Target="https://www.elkhornslough.org/" TargetMode="External"/><Relationship Id="rId676" Type="http://schemas.openxmlformats.org/officeDocument/2006/relationships/hyperlink" Target="http://www.elk-valley.com/" TargetMode="External"/><Relationship Id="rId671" Type="http://schemas.openxmlformats.org/officeDocument/2006/relationships/hyperlink" Target="https://www.elrioreyestrust.org/" TargetMode="External"/><Relationship Id="rId670" Type="http://schemas.openxmlformats.org/officeDocument/2006/relationships/hyperlink" Target="https://www.edwateragency.org/" TargetMode="External"/><Relationship Id="rId1020" Type="http://schemas.openxmlformats.org/officeDocument/2006/relationships/hyperlink" Target="http://www.marinconservationleague.org/" TargetMode="External"/><Relationship Id="rId1021" Type="http://schemas.openxmlformats.org/officeDocument/2006/relationships/hyperlink" Target="https://www.marincounty.org/" TargetMode="External"/><Relationship Id="rId675" Type="http://schemas.openxmlformats.org/officeDocument/2006/relationships/hyperlink" Target="https://www.egwd.org/" TargetMode="External"/><Relationship Id="rId1022" Type="http://schemas.openxmlformats.org/officeDocument/2006/relationships/hyperlink" Target="https://www.marincounty.org/depts/pw/divisions/creeks-bay-and-flood/flood-control" TargetMode="External"/><Relationship Id="rId674" Type="http://schemas.openxmlformats.org/officeDocument/2006/relationships/hyperlink" Target="http://www.elemindiancolony.org/" TargetMode="External"/><Relationship Id="rId1023" Type="http://schemas.openxmlformats.org/officeDocument/2006/relationships/hyperlink" Target="https://www.marincountyparks.org/" TargetMode="External"/><Relationship Id="rId673" Type="http://schemas.openxmlformats.org/officeDocument/2006/relationships/hyperlink" Target="https://www.fs.usda.gov/eldorado/" TargetMode="External"/><Relationship Id="rId1024" Type="http://schemas.openxmlformats.org/officeDocument/2006/relationships/hyperlink" Target="https://www.marinwater.org/" TargetMode="External"/><Relationship Id="rId672" Type="http://schemas.openxmlformats.org/officeDocument/2006/relationships/hyperlink" Target="https://etwd.com/" TargetMode="External"/><Relationship Id="rId1025" Type="http://schemas.openxmlformats.org/officeDocument/2006/relationships/hyperlink" Target="https://marinopenspacetrust.org/" TargetMode="External"/><Relationship Id="rId190" Type="http://schemas.openxmlformats.org/officeDocument/2006/relationships/hyperlink" Target="https://ib.berkeley.edu/centers/about.php" TargetMode="External"/><Relationship Id="rId194" Type="http://schemas.openxmlformats.org/officeDocument/2006/relationships/hyperlink" Target="https://bof.fire.ca.gov/about/" TargetMode="External"/><Relationship Id="rId193" Type="http://schemas.openxmlformats.org/officeDocument/2006/relationships/hyperlink" Target="https://cabiodiversitynetwork.org/" TargetMode="External"/><Relationship Id="rId192" Type="http://schemas.openxmlformats.org/officeDocument/2006/relationships/hyperlink" Target="http://biodiversity.ca.gov/" TargetMode="External"/><Relationship Id="rId191" Type="http://schemas.openxmlformats.org/officeDocument/2006/relationships/hyperlink" Target="http://biodiversity.ca.gov/" TargetMode="External"/><Relationship Id="rId187" Type="http://schemas.openxmlformats.org/officeDocument/2006/relationships/hyperlink" Target="https://capca.com/" TargetMode="External"/><Relationship Id="rId186" Type="http://schemas.openxmlformats.org/officeDocument/2006/relationships/hyperlink" Target="https://caanet.org/local/greater-inland-empire/" TargetMode="External"/><Relationship Id="rId185" Type="http://schemas.openxmlformats.org/officeDocument/2006/relationships/hyperlink" Target="https://www.calhay.org/" TargetMode="External"/><Relationship Id="rId184" Type="http://schemas.openxmlformats.org/officeDocument/2006/relationships/hyperlink" Target="https://ww2.arb.ca.gov/" TargetMode="External"/><Relationship Id="rId189" Type="http://schemas.openxmlformats.org/officeDocument/2006/relationships/hyperlink" Target="https://www.cawg.org/" TargetMode="External"/><Relationship Id="rId188" Type="http://schemas.openxmlformats.org/officeDocument/2006/relationships/hyperlink" Target="https://carcd.org/" TargetMode="External"/><Relationship Id="rId183" Type="http://schemas.openxmlformats.org/officeDocument/2006/relationships/hyperlink" Target="https://cafe.ucr.edu/" TargetMode="External"/><Relationship Id="rId182" Type="http://schemas.openxmlformats.org/officeDocument/2006/relationships/hyperlink" Target="https://www.agleaders.org/" TargetMode="External"/><Relationship Id="rId181" Type="http://schemas.openxmlformats.org/officeDocument/2006/relationships/hyperlink" Target="https://www.calacademy.org/" TargetMode="External"/><Relationship Id="rId180" Type="http://schemas.openxmlformats.org/officeDocument/2006/relationships/hyperlink" Target="https://www.calfish.org/" TargetMode="External"/><Relationship Id="rId176" Type="http://schemas.openxmlformats.org/officeDocument/2006/relationships/hyperlink" Target="http://www.calaveraschips.org/" TargetMode="External"/><Relationship Id="rId175" Type="http://schemas.openxmlformats.org/officeDocument/2006/relationships/hyperlink" Target="https://ccwd.org/" TargetMode="External"/><Relationship Id="rId174" Type="http://schemas.openxmlformats.org/officeDocument/2006/relationships/hyperlink" Target="http://www.calaverasrcd.org/" TargetMode="External"/><Relationship Id="rId173" Type="http://schemas.openxmlformats.org/officeDocument/2006/relationships/hyperlink" Target="https://calaverasgov.us/" TargetMode="External"/><Relationship Id="rId179" Type="http://schemas.openxmlformats.org/officeDocument/2006/relationships/hyperlink" Target="https://www.everycrsreport.com/reports/RL31975.html" TargetMode="External"/><Relationship Id="rId178" Type="http://schemas.openxmlformats.org/officeDocument/2006/relationships/hyperlink" Target="https://www.calaverasgrown.org/" TargetMode="External"/><Relationship Id="rId177" Type="http://schemas.openxmlformats.org/officeDocument/2006/relationships/hyperlink" Target="https://www.cpud.org/" TargetMode="External"/><Relationship Id="rId1910" Type="http://schemas.openxmlformats.org/officeDocument/2006/relationships/hyperlink" Target="https://vcrma.org/" TargetMode="External"/><Relationship Id="rId1911" Type="http://schemas.openxmlformats.org/officeDocument/2006/relationships/hyperlink" Target="https://www.goventura.org/" TargetMode="External"/><Relationship Id="rId1912" Type="http://schemas.openxmlformats.org/officeDocument/2006/relationships/hyperlink" Target="https://www.vcpublicworks.org/wp/" TargetMode="External"/><Relationship Id="rId1913" Type="http://schemas.openxmlformats.org/officeDocument/2006/relationships/hyperlink" Target="https://www.venturalandtrust.org/" TargetMode="External"/><Relationship Id="rId1914" Type="http://schemas.openxmlformats.org/officeDocument/2006/relationships/hyperlink" Target="http://venturariverwd.com/" TargetMode="External"/><Relationship Id="rId1915" Type="http://schemas.openxmlformats.org/officeDocument/2006/relationships/hyperlink" Target="https://www.sierraclub.org/los-padres/ventura" TargetMode="External"/><Relationship Id="rId1916" Type="http://schemas.openxmlformats.org/officeDocument/2006/relationships/hyperlink" Target="https://www.sgpgsas.org/" TargetMode="External"/><Relationship Id="rId1917" Type="http://schemas.openxmlformats.org/officeDocument/2006/relationships/hyperlink" Target="http://viejasbandofkumeyaay.org/" TargetMode="External"/><Relationship Id="rId1918" Type="http://schemas.openxmlformats.org/officeDocument/2006/relationships/hyperlink" Target="https://www.vinagsa.org/" TargetMode="External"/><Relationship Id="rId1919" Type="http://schemas.openxmlformats.org/officeDocument/2006/relationships/hyperlink" Target="https://www.vidwater.org/" TargetMode="External"/><Relationship Id="rId1900" Type="http://schemas.openxmlformats.org/officeDocument/2006/relationships/hyperlink" Target="https://www.vomwd.org/" TargetMode="External"/><Relationship Id="rId1901" Type="http://schemas.openxmlformats.org/officeDocument/2006/relationships/hyperlink" Target="https://www.valleyvision.org/" TargetMode="External"/><Relationship Id="rId1902" Type="http://schemas.openxmlformats.org/officeDocument/2006/relationships/hyperlink" Target="http://www.vvcsd.org/index.html" TargetMode="External"/><Relationship Id="rId1903" Type="http://schemas.openxmlformats.org/officeDocument/2006/relationships/hyperlink" Target="http://www.ventanawild.org" TargetMode="External"/><Relationship Id="rId1904" Type="http://schemas.openxmlformats.org/officeDocument/2006/relationships/hyperlink" Target="https://www.venturaaudubon.org/" TargetMode="External"/><Relationship Id="rId1905" Type="http://schemas.openxmlformats.org/officeDocument/2006/relationships/hyperlink" Target="https://www.ventura.org/" TargetMode="External"/><Relationship Id="rId1906" Type="http://schemas.openxmlformats.org/officeDocument/2006/relationships/hyperlink" Target="http://www.vcapcd.org/" TargetMode="External"/><Relationship Id="rId1907" Type="http://schemas.openxmlformats.org/officeDocument/2006/relationships/hyperlink" Target="https://www.vcpublicworks.org/" TargetMode="External"/><Relationship Id="rId1908" Type="http://schemas.openxmlformats.org/officeDocument/2006/relationships/hyperlink" Target="https://www.vcenergy.org/" TargetMode="External"/><Relationship Id="rId1909" Type="http://schemas.openxmlformats.org/officeDocument/2006/relationships/hyperlink" Target="https://www.vcrcd.org/" TargetMode="External"/><Relationship Id="rId198" Type="http://schemas.openxmlformats.org/officeDocument/2006/relationships/hyperlink" Target="http://www.calpeach.com/" TargetMode="External"/><Relationship Id="rId197" Type="http://schemas.openxmlformats.org/officeDocument/2006/relationships/hyperlink" Target="https://www.bcsh.ca.gov/" TargetMode="External"/><Relationship Id="rId196" Type="http://schemas.openxmlformats.org/officeDocument/2006/relationships/hyperlink" Target="https://www.calbg.org/" TargetMode="External"/><Relationship Id="rId195" Type="http://schemas.openxmlformats.org/officeDocument/2006/relationships/hyperlink" Target="http://dbw.parks.ca.gov/?page_id=28835" TargetMode="External"/><Relationship Id="rId199" Type="http://schemas.openxmlformats.org/officeDocument/2006/relationships/hyperlink" Target="https://calcattlecouncil.org/" TargetMode="External"/><Relationship Id="rId150" Type="http://schemas.openxmlformats.org/officeDocument/2006/relationships/hyperlink" Target="https://www.bvh2o.com/" TargetMode="External"/><Relationship Id="rId149" Type="http://schemas.openxmlformats.org/officeDocument/2006/relationships/hyperlink" Target="https://www.buenavistatribe.com/" TargetMode="External"/><Relationship Id="rId148" Type="http://schemas.openxmlformats.org/officeDocument/2006/relationships/hyperlink" Target="https://www.bvid.org/" TargetMode="External"/><Relationship Id="rId1090" Type="http://schemas.openxmlformats.org/officeDocument/2006/relationships/hyperlink" Target="https://3cenergy.org/" TargetMode="External"/><Relationship Id="rId1091" Type="http://schemas.openxmlformats.org/officeDocument/2006/relationships/hyperlink" Target="https://mbstp.org/" TargetMode="External"/><Relationship Id="rId1092" Type="http://schemas.openxmlformats.org/officeDocument/2006/relationships/hyperlink" Target="https://www.co.monterey.ca.us" TargetMode="External"/><Relationship Id="rId1093" Type="http://schemas.openxmlformats.org/officeDocument/2006/relationships/hyperlink" Target="https://www.co.monterey.ca.us/government/departments-i-z/resource-management-agency" TargetMode="External"/><Relationship Id="rId1094" Type="http://schemas.openxmlformats.org/officeDocument/2006/relationships/hyperlink" Target="https://www.co.monterey.ca.us/government/government-links/water-resources-agency" TargetMode="External"/><Relationship Id="rId143" Type="http://schemas.openxmlformats.org/officeDocument/2006/relationships/hyperlink" Target="http://www.borregowd.org/" TargetMode="External"/><Relationship Id="rId1095" Type="http://schemas.openxmlformats.org/officeDocument/2006/relationships/hyperlink" Target="https://www.mprpd.org/" TargetMode="External"/><Relationship Id="rId142" Type="http://schemas.openxmlformats.org/officeDocument/2006/relationships/hyperlink" Target="https://boroncsd.com/" TargetMode="External"/><Relationship Id="rId1096" Type="http://schemas.openxmlformats.org/officeDocument/2006/relationships/hyperlink" Target="https://www.mpwmd.net/" TargetMode="External"/><Relationship Id="rId141" Type="http://schemas.openxmlformats.org/officeDocument/2006/relationships/hyperlink" Target="https://www.bamco.com/" TargetMode="External"/><Relationship Id="rId1097" Type="http://schemas.openxmlformats.org/officeDocument/2006/relationships/hyperlink" Target="https://montnafarms.com/" TargetMode="External"/><Relationship Id="rId140" Type="http://schemas.openxmlformats.org/officeDocument/2006/relationships/hyperlink" Target="http://bclandtrust.org/" TargetMode="External"/><Relationship Id="rId1098" Type="http://schemas.openxmlformats.org/officeDocument/2006/relationships/hyperlink" Target="https://www.mooretownrancheria-nsn.gov/" TargetMode="External"/><Relationship Id="rId147" Type="http://schemas.openxmlformats.org/officeDocument/2006/relationships/hyperlink" Target="https://www.btcsd.org/" TargetMode="External"/><Relationship Id="rId1099" Type="http://schemas.openxmlformats.org/officeDocument/2006/relationships/hyperlink" Target="https://morongonation.org/" TargetMode="External"/><Relationship Id="rId146" Type="http://schemas.openxmlformats.org/officeDocument/2006/relationships/hyperlink" Target="http://www.bridgeportindiancolony.com/" TargetMode="External"/><Relationship Id="rId145" Type="http://schemas.openxmlformats.org/officeDocument/2006/relationships/hyperlink" Target="https://bren.ucsb.edu/" TargetMode="External"/><Relationship Id="rId144" Type="http://schemas.openxmlformats.org/officeDocument/2006/relationships/hyperlink" Target="https://sacbreathe.org/" TargetMode="External"/><Relationship Id="rId139" Type="http://schemas.openxmlformats.org/officeDocument/2006/relationships/hyperlink" Target="https://bolsachica.org/" TargetMode="External"/><Relationship Id="rId138" Type="http://schemas.openxmlformats.org/officeDocument/2006/relationships/hyperlink" Target="https://bcpud.org/" TargetMode="External"/><Relationship Id="rId137" Type="http://schemas.openxmlformats.org/officeDocument/2006/relationships/hyperlink" Target="https://bodiehills.org/" TargetMode="External"/><Relationship Id="rId1080" Type="http://schemas.openxmlformats.org/officeDocument/2006/relationships/hyperlink" Target="https://monarchjointventure.org/" TargetMode="External"/><Relationship Id="rId1081" Type="http://schemas.openxmlformats.org/officeDocument/2006/relationships/hyperlink" Target="https://www.monarchwatch.org/" TargetMode="External"/><Relationship Id="rId1082" Type="http://schemas.openxmlformats.org/officeDocument/2006/relationships/hyperlink" Target="https://monocounty.ca.gov/" TargetMode="External"/><Relationship Id="rId1083" Type="http://schemas.openxmlformats.org/officeDocument/2006/relationships/hyperlink" Target="http://www.monorcd.org/" TargetMode="External"/><Relationship Id="rId132" Type="http://schemas.openxmlformats.org/officeDocument/2006/relationships/hyperlink" Target="https://bluelakerancheria-nsn.gov/" TargetMode="External"/><Relationship Id="rId1084" Type="http://schemas.openxmlformats.org/officeDocument/2006/relationships/hyperlink" Target="https://www.monolake.org/" TargetMode="External"/><Relationship Id="rId131" Type="http://schemas.openxmlformats.org/officeDocument/2006/relationships/hyperlink" Target="https://www.blueforest.org/" TargetMode="External"/><Relationship Id="rId1085" Type="http://schemas.openxmlformats.org/officeDocument/2006/relationships/hyperlink" Target="https://monocounty.ca.gov/ltc" TargetMode="External"/><Relationship Id="rId130" Type="http://schemas.openxmlformats.org/officeDocument/2006/relationships/hyperlink" Target="https://www.bluediamond.com/" TargetMode="External"/><Relationship Id="rId1086" Type="http://schemas.openxmlformats.org/officeDocument/2006/relationships/hyperlink" Target="https://monroevillewater.specialdistrict.org/" TargetMode="External"/><Relationship Id="rId1087" Type="http://schemas.openxmlformats.org/officeDocument/2006/relationships/hyperlink" Target="https://www.montaguewaterconservationdistrict.com/" TargetMode="External"/><Relationship Id="rId136" Type="http://schemas.openxmlformats.org/officeDocument/2006/relationships/hyperlink" Target="https://caes.ucdavis.edu/research/centers/bml" TargetMode="External"/><Relationship Id="rId1088" Type="http://schemas.openxmlformats.org/officeDocument/2006/relationships/hyperlink" Target="https://www.mvwd.org/" TargetMode="External"/><Relationship Id="rId135" Type="http://schemas.openxmlformats.org/officeDocument/2006/relationships/hyperlink" Target="http://www.bodegalandtrust.org/" TargetMode="External"/><Relationship Id="rId1089" Type="http://schemas.openxmlformats.org/officeDocument/2006/relationships/hyperlink" Target="https://www.montecitowater.com/" TargetMode="External"/><Relationship Id="rId134" Type="http://schemas.openxmlformats.org/officeDocument/2006/relationships/hyperlink" Target="https://www.bodegabaypud.com/" TargetMode="External"/><Relationship Id="rId133" Type="http://schemas.openxmlformats.org/officeDocument/2006/relationships/hyperlink" Target="https://resources.ca.gov/Initiatives/Blue-Ribbon-Committee-for-the-Rehabilitation-of-Clear-Lake" TargetMode="External"/><Relationship Id="rId172" Type="http://schemas.openxmlformats.org/officeDocument/2006/relationships/hyperlink" Target="https://www.cahuilla.net/" TargetMode="External"/><Relationship Id="rId171" Type="http://schemas.openxmlformats.org/officeDocument/2006/relationships/hyperlink" Target="http://www.cahto.org/" TargetMode="External"/><Relationship Id="rId170" Type="http://schemas.openxmlformats.org/officeDocument/2006/relationships/hyperlink" Target="https://www.rcdsantabarbara.org/" TargetMode="External"/><Relationship Id="rId165" Type="http://schemas.openxmlformats.org/officeDocument/2006/relationships/hyperlink" Target="https://cachecreekconservancy.org/" TargetMode="External"/><Relationship Id="rId164" Type="http://schemas.openxmlformats.org/officeDocument/2006/relationships/hyperlink" Target="http://www.cabazonwater.org/" TargetMode="External"/><Relationship Id="rId163" Type="http://schemas.openxmlformats.org/officeDocument/2006/relationships/hyperlink" Target="https://cabazontribe.com/" TargetMode="External"/><Relationship Id="rId162" Type="http://schemas.openxmlformats.org/officeDocument/2006/relationships/hyperlink" Target="https://bbid.org/" TargetMode="External"/><Relationship Id="rId169" Type="http://schemas.openxmlformats.org/officeDocument/2006/relationships/hyperlink" Target="https://www.cachuma-board.org/" TargetMode="External"/><Relationship Id="rId168" Type="http://schemas.openxmlformats.org/officeDocument/2006/relationships/hyperlink" Target="https://www.ccrb-board.org/" TargetMode="External"/><Relationship Id="rId167" Type="http://schemas.openxmlformats.org/officeDocument/2006/relationships/hyperlink" Target="http://www.colusa-nsn.gov/" TargetMode="External"/><Relationship Id="rId166" Type="http://schemas.openxmlformats.org/officeDocument/2006/relationships/hyperlink" Target="https://lakelive.info/ccwf/" TargetMode="External"/><Relationship Id="rId161" Type="http://schemas.openxmlformats.org/officeDocument/2006/relationships/hyperlink" Target="https://buttewaterdistrict.org/" TargetMode="External"/><Relationship Id="rId160" Type="http://schemas.openxmlformats.org/officeDocument/2006/relationships/hyperlink" Target="https://www.becnet.org/" TargetMode="External"/><Relationship Id="rId159" Type="http://schemas.openxmlformats.org/officeDocument/2006/relationships/hyperlink" Target="https://bucra.com/" TargetMode="External"/><Relationship Id="rId154" Type="http://schemas.openxmlformats.org/officeDocument/2006/relationships/hyperlink" Target="https://burrowingowls.org/" TargetMode="External"/><Relationship Id="rId153" Type="http://schemas.openxmlformats.org/officeDocument/2006/relationships/hyperlink" Target="https://www.burroughsfamilyfarms.com/" TargetMode="External"/><Relationship Id="rId152" Type="http://schemas.openxmlformats.org/officeDocument/2006/relationships/hyperlink" Target="http://www.bullvalleyagriculturalcenter.org/" TargetMode="External"/><Relationship Id="rId151" Type="http://schemas.openxmlformats.org/officeDocument/2006/relationships/hyperlink" Target="https://biasc.org/" TargetMode="External"/><Relationship Id="rId158" Type="http://schemas.openxmlformats.org/officeDocument/2006/relationships/hyperlink" Target="https://www.bcrcd.org/" TargetMode="External"/><Relationship Id="rId157" Type="http://schemas.openxmlformats.org/officeDocument/2006/relationships/hyperlink" Target="https://buttefiresafe.net/" TargetMode="External"/><Relationship Id="rId156" Type="http://schemas.openxmlformats.org/officeDocument/2006/relationships/hyperlink" Target="http://www.bcag.org/" TargetMode="External"/><Relationship Id="rId155" Type="http://schemas.openxmlformats.org/officeDocument/2006/relationships/hyperlink" Target="https://www.buttecounty.net/" TargetMode="External"/><Relationship Id="rId1972" Type="http://schemas.openxmlformats.org/officeDocument/2006/relationships/hyperlink" Target="http://willowcountywaterdistrict.org/" TargetMode="External"/><Relationship Id="rId1973" Type="http://schemas.openxmlformats.org/officeDocument/2006/relationships/hyperlink" Target="https://wiltonrancheria-nsn.gov/" TargetMode="External"/><Relationship Id="rId1974" Type="http://schemas.openxmlformats.org/officeDocument/2006/relationships/hyperlink" Target="https://www.wiyot.us/" TargetMode="External"/><Relationship Id="rId1975" Type="http://schemas.openxmlformats.org/officeDocument/2006/relationships/hyperlink" Target="https://www.wolfcreekalliance.org/" TargetMode="External"/><Relationship Id="rId1976" Type="http://schemas.openxmlformats.org/officeDocument/2006/relationships/hyperlink" Target="https://sites.google.com/site/woodbridgeirrigationdistrict/" TargetMode="External"/><Relationship Id="rId1977" Type="http://schemas.openxmlformats.org/officeDocument/2006/relationships/hyperlink" Target="https://www.wdcwa.com/" TargetMode="External"/><Relationship Id="rId1978" Type="http://schemas.openxmlformats.org/officeDocument/2006/relationships/hyperlink" Target="https://worldfoodcenter.ucdavis.edu/" TargetMode="External"/><Relationship Id="rId1979" Type="http://schemas.openxmlformats.org/officeDocument/2006/relationships/hyperlink" Target="https://www.wyandottecreekgsa.com/" TargetMode="External"/><Relationship Id="rId1970" Type="http://schemas.openxmlformats.org/officeDocument/2006/relationships/hyperlink" Target="https://sandiegoeco.org/wildlife-habitat-conservation-coalition/" TargetMode="External"/><Relationship Id="rId1971" Type="http://schemas.openxmlformats.org/officeDocument/2006/relationships/hyperlink" Target="https://www.wildlifeheritage.org/" TargetMode="External"/><Relationship Id="rId1961" Type="http://schemas.openxmlformats.org/officeDocument/2006/relationships/hyperlink" Target="http://www.wheelercrestcsd.org/index.html" TargetMode="External"/><Relationship Id="rId1962" Type="http://schemas.openxmlformats.org/officeDocument/2006/relationships/hyperlink" Target="https://wrmwsd.com/" TargetMode="External"/><Relationship Id="rId1963" Type="http://schemas.openxmlformats.org/officeDocument/2006/relationships/hyperlink" Target="http://whitewolfgsa.org/" TargetMode="External"/><Relationship Id="rId1964" Type="http://schemas.openxmlformats.org/officeDocument/2006/relationships/hyperlink" Target="https://www.wildfarmalliance.org/" TargetMode="External"/><Relationship Id="rId1965" Type="http://schemas.openxmlformats.org/officeDocument/2006/relationships/hyperlink" Target="https://wildernesslandtrust.org/" TargetMode="External"/><Relationship Id="rId1966" Type="http://schemas.openxmlformats.org/officeDocument/2006/relationships/hyperlink" Target="https://www.wildlandsinc.com/" TargetMode="External"/><Relationship Id="rId1967" Type="http://schemas.openxmlformats.org/officeDocument/2006/relationships/hyperlink" Target="https://wildlandsnetwork.org/" TargetMode="External"/><Relationship Id="rId1968" Type="http://schemas.openxmlformats.org/officeDocument/2006/relationships/hyperlink" Target="https://www.countyofnapa.org/1454/Wildlife-Conservation-Commission" TargetMode="External"/><Relationship Id="rId1969" Type="http://schemas.openxmlformats.org/officeDocument/2006/relationships/hyperlink" Target="https://smmc.ca.gov/our-partners/wildlife-corridor-conservation-authority/" TargetMode="External"/><Relationship Id="rId1960" Type="http://schemas.openxmlformats.org/officeDocument/2006/relationships/hyperlink" Target="https://www.westsidewa.org/" TargetMode="External"/><Relationship Id="rId1510" Type="http://schemas.openxmlformats.org/officeDocument/2006/relationships/hyperlink" Target="http://www.scope.org/" TargetMode="External"/><Relationship Id="rId1994" Type="http://schemas.openxmlformats.org/officeDocument/2006/relationships/hyperlink" Target="https://www.ylwd.com/" TargetMode="External"/><Relationship Id="rId1511" Type="http://schemas.openxmlformats.org/officeDocument/2006/relationships/hyperlink" Target="https://scvgsa.org/" TargetMode="External"/><Relationship Id="rId1995" Type="http://schemas.openxmlformats.org/officeDocument/2006/relationships/hyperlink" Target="https://youthoutside.org/" TargetMode="External"/><Relationship Id="rId1512" Type="http://schemas.openxmlformats.org/officeDocument/2006/relationships/hyperlink" Target="https://yourscvwater.com/" TargetMode="External"/><Relationship Id="rId1996" Type="http://schemas.openxmlformats.org/officeDocument/2006/relationships/hyperlink" Target="https://www.yuba.org/" TargetMode="External"/><Relationship Id="rId1513" Type="http://schemas.openxmlformats.org/officeDocument/2006/relationships/hyperlink" Target="https://www.co.santa-cruz.ca.us/" TargetMode="External"/><Relationship Id="rId1997" Type="http://schemas.openxmlformats.org/officeDocument/2006/relationships/hyperlink" Target="https://www.yuba.org/" TargetMode="External"/><Relationship Id="rId1514" Type="http://schemas.openxmlformats.org/officeDocument/2006/relationships/hyperlink" Target="https://www.scparks.com/" TargetMode="External"/><Relationship Id="rId1998" Type="http://schemas.openxmlformats.org/officeDocument/2006/relationships/hyperlink" Target="https://www.yubawater.org/" TargetMode="External"/><Relationship Id="rId1515" Type="http://schemas.openxmlformats.org/officeDocument/2006/relationships/hyperlink" Target="https://sccrtc.org/" TargetMode="External"/><Relationship Id="rId1999" Type="http://schemas.openxmlformats.org/officeDocument/2006/relationships/hyperlink" Target="https://www.yubawater.org/158/Yuba-Salmon-Partnership" TargetMode="External"/><Relationship Id="rId1516" Type="http://schemas.openxmlformats.org/officeDocument/2006/relationships/hyperlink" Target="https://www.midcountygroundwater.org/" TargetMode="External"/><Relationship Id="rId1517" Type="http://schemas.openxmlformats.org/officeDocument/2006/relationships/hyperlink" Target="http://scmsn.net/" TargetMode="External"/><Relationship Id="rId1518" Type="http://schemas.openxmlformats.org/officeDocument/2006/relationships/hyperlink" Target="https://www.sfidwater.org/" TargetMode="External"/><Relationship Id="rId1519" Type="http://schemas.openxmlformats.org/officeDocument/2006/relationships/hyperlink" Target="https://slconservancy.org/" TargetMode="External"/><Relationship Id="rId1990" Type="http://schemas.openxmlformats.org/officeDocument/2006/relationships/hyperlink" Target="https://www.yolohabitatconservancy.org/" TargetMode="External"/><Relationship Id="rId1991" Type="http://schemas.openxmlformats.org/officeDocument/2006/relationships/hyperlink" Target="http://theyololandtrust.org/" TargetMode="External"/><Relationship Id="rId1992" Type="http://schemas.openxmlformats.org/officeDocument/2006/relationships/hyperlink" Target="https://www.yologroundwater.org/" TargetMode="External"/><Relationship Id="rId1993" Type="http://schemas.openxmlformats.org/officeDocument/2006/relationships/hyperlink" Target="https://www.ysaqmd.org/" TargetMode="External"/><Relationship Id="rId1983" Type="http://schemas.openxmlformats.org/officeDocument/2006/relationships/hyperlink" Target="https://www.yochadehe.org/" TargetMode="External"/><Relationship Id="rId1500" Type="http://schemas.openxmlformats.org/officeDocument/2006/relationships/hyperlink" Target="https://www.sbfoundation.org/" TargetMode="External"/><Relationship Id="rId1984" Type="http://schemas.openxmlformats.org/officeDocument/2006/relationships/hyperlink" Target="http://yolobasin.org/" TargetMode="External"/><Relationship Id="rId1501" Type="http://schemas.openxmlformats.org/officeDocument/2006/relationships/hyperlink" Target="http://www.sbpermaculture.org/index.html" TargetMode="External"/><Relationship Id="rId1985" Type="http://schemas.openxmlformats.org/officeDocument/2006/relationships/hyperlink" Target="http://yolobasin.org/yolo-bypass-working-group/" TargetMode="External"/><Relationship Id="rId1502" Type="http://schemas.openxmlformats.org/officeDocument/2006/relationships/hyperlink" Target="https://www.sccgov.org/sites/scc/Documents/home.html" TargetMode="External"/><Relationship Id="rId1986" Type="http://schemas.openxmlformats.org/officeDocument/2006/relationships/hyperlink" Target="https://www.yolocounty.org/" TargetMode="External"/><Relationship Id="rId1503" Type="http://schemas.openxmlformats.org/officeDocument/2006/relationships/hyperlink" Target="https://www.sccgov.org/sites/parks/Pages/Welcome-to-Santa-Clara-County-Parks.aspx" TargetMode="External"/><Relationship Id="rId1987" Type="http://schemas.openxmlformats.org/officeDocument/2006/relationships/hyperlink" Target="http://www.ycfcwcd.org/" TargetMode="External"/><Relationship Id="rId1504" Type="http://schemas.openxmlformats.org/officeDocument/2006/relationships/hyperlink" Target="http://santaclarariver.org" TargetMode="External"/><Relationship Id="rId1988" Type="http://schemas.openxmlformats.org/officeDocument/2006/relationships/hyperlink" Target="http://www.ych.ca.gov/" TargetMode="External"/><Relationship Id="rId1505" Type="http://schemas.openxmlformats.org/officeDocument/2006/relationships/hyperlink" Target="https://scvas.org/" TargetMode="External"/><Relationship Id="rId1989" Type="http://schemas.openxmlformats.org/officeDocument/2006/relationships/hyperlink" Target="http://www.yolorcd.org/" TargetMode="External"/><Relationship Id="rId1506" Type="http://schemas.openxmlformats.org/officeDocument/2006/relationships/hyperlink" Target="https://scv-habitatagency.org/" TargetMode="External"/><Relationship Id="rId1507" Type="http://schemas.openxmlformats.org/officeDocument/2006/relationships/hyperlink" Target="https://www.openspaceauthority.org/" TargetMode="External"/><Relationship Id="rId1508" Type="http://schemas.openxmlformats.org/officeDocument/2006/relationships/hyperlink" Target="https://www.vta.org/" TargetMode="External"/><Relationship Id="rId1509" Type="http://schemas.openxmlformats.org/officeDocument/2006/relationships/hyperlink" Target="https://www.valleywater.org/" TargetMode="External"/><Relationship Id="rId1980" Type="http://schemas.openxmlformats.org/officeDocument/2006/relationships/hyperlink" Target="https://wynolawaterdistrict.com/" TargetMode="External"/><Relationship Id="rId1981" Type="http://schemas.openxmlformats.org/officeDocument/2006/relationships/hyperlink" Target="https://xerces.org/" TargetMode="External"/><Relationship Id="rId1982" Type="http://schemas.openxmlformats.org/officeDocument/2006/relationships/hyperlink" Target="https://www.yesfamilies.org/" TargetMode="External"/><Relationship Id="rId1930" Type="http://schemas.openxmlformats.org/officeDocument/2006/relationships/hyperlink" Target="https://www.wca.ca.gov/" TargetMode="External"/><Relationship Id="rId1931" Type="http://schemas.openxmlformats.org/officeDocument/2006/relationships/hyperlink" Target="https://www.thewatershedcenter.com/" TargetMode="External"/><Relationship Id="rId1932" Type="http://schemas.openxmlformats.org/officeDocument/2006/relationships/hyperlink" Target="http://wcvc.ventura.org/" TargetMode="External"/><Relationship Id="rId1933" Type="http://schemas.openxmlformats.org/officeDocument/2006/relationships/hyperlink" Target="https://www.weavervillecsd.com/" TargetMode="External"/><Relationship Id="rId1934" Type="http://schemas.openxmlformats.org/officeDocument/2006/relationships/hyperlink" Target="https://www.westbasin.org/" TargetMode="External"/><Relationship Id="rId1935" Type="http://schemas.openxmlformats.org/officeDocument/2006/relationships/hyperlink" Target="http://www.westcarb.org/" TargetMode="External"/><Relationship Id="rId1936" Type="http://schemas.openxmlformats.org/officeDocument/2006/relationships/hyperlink" Target="https://www.wkwd.org/" TargetMode="External"/><Relationship Id="rId1937" Type="http://schemas.openxmlformats.org/officeDocument/2006/relationships/hyperlink" Target="https://westplacergroundwater.com/" TargetMode="External"/><Relationship Id="rId1938" Type="http://schemas.openxmlformats.org/officeDocument/2006/relationships/hyperlink" Target="https://www.cityofwestsacramento.org/government/departments/city-manager-s-office/flood-protection/west-sacramento-area-flood-control-agency" TargetMode="External"/><Relationship Id="rId1939" Type="http://schemas.openxmlformats.org/officeDocument/2006/relationships/hyperlink" Target="https://weststanislausid.org/" TargetMode="External"/><Relationship Id="rId1920" Type="http://schemas.openxmlformats.org/officeDocument/2006/relationships/hyperlink" Target="https://www.walksacramento.org/" TargetMode="External"/><Relationship Id="rId1921" Type="http://schemas.openxmlformats.org/officeDocument/2006/relationships/hyperlink" Target="https://www.walkerbasin.org/" TargetMode="External"/><Relationship Id="rId1922" Type="http://schemas.openxmlformats.org/officeDocument/2006/relationships/hyperlink" Target="https://www.wvwd.com/" TargetMode="External"/><Relationship Id="rId1923" Type="http://schemas.openxmlformats.org/officeDocument/2006/relationships/hyperlink" Target="https://warnefoundation.org/" TargetMode="External"/><Relationship Id="rId1924" Type="http://schemas.openxmlformats.org/officeDocument/2006/relationships/hyperlink" Target="https://washingtonwater.specialdistrict.org/" TargetMode="External"/><Relationship Id="rId1925" Type="http://schemas.openxmlformats.org/officeDocument/2006/relationships/hyperlink" Target="https://washoetribe.us/" TargetMode="External"/><Relationship Id="rId1926" Type="http://schemas.openxmlformats.org/officeDocument/2006/relationships/hyperlink" Target="https://www.waterforum.org/" TargetMode="External"/><Relationship Id="rId1927" Type="http://schemas.openxmlformats.org/officeDocument/2006/relationships/hyperlink" Target="http://waterfdn.org" TargetMode="External"/><Relationship Id="rId1928" Type="http://schemas.openxmlformats.org/officeDocument/2006/relationships/hyperlink" Target="https://www.wrd.org/" TargetMode="External"/><Relationship Id="rId1929" Type="http://schemas.openxmlformats.org/officeDocument/2006/relationships/hyperlink" Target="http://www.yolowra.org/" TargetMode="External"/><Relationship Id="rId1950" Type="http://schemas.openxmlformats.org/officeDocument/2006/relationships/hyperlink" Target="https://westgov.org/" TargetMode="External"/><Relationship Id="rId1951" Type="http://schemas.openxmlformats.org/officeDocument/2006/relationships/hyperlink" Target="https://www.wkrp.network/" TargetMode="External"/><Relationship Id="rId1952" Type="http://schemas.openxmlformats.org/officeDocument/2006/relationships/hyperlink" Target="https://www.wmwd.com/" TargetMode="External"/><Relationship Id="rId1953" Type="http://schemas.openxmlformats.org/officeDocument/2006/relationships/hyperlink" Target="http://www.westernrivers.org/" TargetMode="External"/><Relationship Id="rId1954" Type="http://schemas.openxmlformats.org/officeDocument/2006/relationships/hyperlink" Target="https://www.wrc-rca.org/" TargetMode="External"/><Relationship Id="rId1955" Type="http://schemas.openxmlformats.org/officeDocument/2006/relationships/hyperlink" Target="http://www.westernshastarcd.org/" TargetMode="External"/><Relationship Id="rId1956" Type="http://schemas.openxmlformats.org/officeDocument/2006/relationships/hyperlink" Target="https://western.sare.org/" TargetMode="External"/><Relationship Id="rId1957" Type="http://schemas.openxmlformats.org/officeDocument/2006/relationships/hyperlink" Target="https://www.westernwatersheds.org/" TargetMode="External"/><Relationship Id="rId1958" Type="http://schemas.openxmlformats.org/officeDocument/2006/relationships/hyperlink" Target="https://wesmitigation.com/" TargetMode="External"/><Relationship Id="rId1959" Type="http://schemas.openxmlformats.org/officeDocument/2006/relationships/hyperlink" Target="https://wwd.ca.gov/" TargetMode="External"/><Relationship Id="rId1940" Type="http://schemas.openxmlformats.org/officeDocument/2006/relationships/hyperlink" Target="https://sites.google.com/site/weststanrcd/" TargetMode="External"/><Relationship Id="rId1941" Type="http://schemas.openxmlformats.org/officeDocument/2006/relationships/hyperlink" Target="https://turlockgroundwater.org/" TargetMode="External"/><Relationship Id="rId1942" Type="http://schemas.openxmlformats.org/officeDocument/2006/relationships/hyperlink" Target="https://wvwd.org/" TargetMode="External"/><Relationship Id="rId1943" Type="http://schemas.openxmlformats.org/officeDocument/2006/relationships/hyperlink" Target="https://www.westboroughwater.org/" TargetMode="External"/><Relationship Id="rId1944" Type="http://schemas.openxmlformats.org/officeDocument/2006/relationships/hyperlink" Target="https://www.wanconservancy.org/index.php" TargetMode="External"/><Relationship Id="rId1945" Type="http://schemas.openxmlformats.org/officeDocument/2006/relationships/hyperlink" Target="https://www.wapa.gov/Pages/Western.aspx" TargetMode="External"/><Relationship Id="rId1946" Type="http://schemas.openxmlformats.org/officeDocument/2006/relationships/hyperlink" Target="https://www.wafwa.org/" TargetMode="External"/><Relationship Id="rId1947" Type="http://schemas.openxmlformats.org/officeDocument/2006/relationships/hyperlink" Target="https://westerncanal.com/" TargetMode="External"/><Relationship Id="rId1948" Type="http://schemas.openxmlformats.org/officeDocument/2006/relationships/hyperlink" Target="https://aghealth.ucdavis.edu/" TargetMode="External"/><Relationship Id="rId1949" Type="http://schemas.openxmlformats.org/officeDocument/2006/relationships/hyperlink" Target="https://www.usgs.gov/centers/werc" TargetMode="External"/><Relationship Id="rId1576" Type="http://schemas.openxmlformats.org/officeDocument/2006/relationships/hyperlink" Target="https://www.sierraclub.org/los-padres" TargetMode="External"/><Relationship Id="rId1577" Type="http://schemas.openxmlformats.org/officeDocument/2006/relationships/hyperlink" Target="https://www.sierraclub.org/tehipite/merced-events-meetings-outings" TargetMode="External"/><Relationship Id="rId1578" Type="http://schemas.openxmlformats.org/officeDocument/2006/relationships/hyperlink" Target="https://www.sierraclub.org/kern-kaweah/mineral-king" TargetMode="External"/><Relationship Id="rId1579" Type="http://schemas.openxmlformats.org/officeDocument/2006/relationships/hyperlink" Target="https://www.sierraclub.org/mother-lode" TargetMode="External"/><Relationship Id="rId509" Type="http://schemas.openxmlformats.org/officeDocument/2006/relationships/hyperlink" Target="https://www.clocwd.org/" TargetMode="External"/><Relationship Id="rId508" Type="http://schemas.openxmlformats.org/officeDocument/2006/relationships/hyperlink" Target="https://www.clearcreekcsd.org/" TargetMode="External"/><Relationship Id="rId503" Type="http://schemas.openxmlformats.org/officeDocument/2006/relationships/hyperlink" Target="https://www.yubacity.net/" TargetMode="External"/><Relationship Id="rId987" Type="http://schemas.openxmlformats.org/officeDocument/2006/relationships/hyperlink" Target="https://www.lacitysan.org" TargetMode="External"/><Relationship Id="rId502" Type="http://schemas.openxmlformats.org/officeDocument/2006/relationships/hyperlink" Target="https://www.cityofwoodland.org/" TargetMode="External"/><Relationship Id="rId986" Type="http://schemas.openxmlformats.org/officeDocument/2006/relationships/hyperlink" Target="https://www.waterboards.ca.gov/losangeles/" TargetMode="External"/><Relationship Id="rId501" Type="http://schemas.openxmlformats.org/officeDocument/2006/relationships/hyperlink" Target="http://www.cityofwinters.org/" TargetMode="External"/><Relationship Id="rId985" Type="http://schemas.openxmlformats.org/officeDocument/2006/relationships/hyperlink" Target="http://laregionalcollaborative.com/" TargetMode="External"/><Relationship Id="rId500" Type="http://schemas.openxmlformats.org/officeDocument/2006/relationships/hyperlink" Target="https://www.cityofwillows.org/" TargetMode="External"/><Relationship Id="rId984" Type="http://schemas.openxmlformats.org/officeDocument/2006/relationships/hyperlink" Target="https://www.lanlt.org/" TargetMode="External"/><Relationship Id="rId507" Type="http://schemas.openxmlformats.org/officeDocument/2006/relationships/hyperlink" Target="https://cleanpoweralliance.org/" TargetMode="External"/><Relationship Id="rId506" Type="http://schemas.openxmlformats.org/officeDocument/2006/relationships/hyperlink" Target="https://sscawa.org/clay-water-district" TargetMode="External"/><Relationship Id="rId505" Type="http://schemas.openxmlformats.org/officeDocument/2006/relationships/hyperlink" Target="https://www.claremontcanyon.org/" TargetMode="External"/><Relationship Id="rId989" Type="http://schemas.openxmlformats.org/officeDocument/2006/relationships/hyperlink" Target="https://intoloscerritoswetlands.org/los-cerritos-wetlands-authority/" TargetMode="External"/><Relationship Id="rId504" Type="http://schemas.openxmlformats.org/officeDocument/2006/relationships/hyperlink" Target="http://www.civicenterprise.com/" TargetMode="External"/><Relationship Id="rId988" Type="http://schemas.openxmlformats.org/officeDocument/2006/relationships/hyperlink" Target="https://www.lawaterkeeper.org/" TargetMode="External"/><Relationship Id="rId1570" Type="http://schemas.openxmlformats.org/officeDocument/2006/relationships/hyperlink" Target="http://www.sbcsierracamp.org/" TargetMode="External"/><Relationship Id="rId1571" Type="http://schemas.openxmlformats.org/officeDocument/2006/relationships/hyperlink" Target="https://www.sierraclub.org/" TargetMode="External"/><Relationship Id="rId983" Type="http://schemas.openxmlformats.org/officeDocument/2006/relationships/hyperlink" Target="https://www.goodfoodla.org/" TargetMode="External"/><Relationship Id="rId1572" Type="http://schemas.openxmlformats.org/officeDocument/2006/relationships/hyperlink" Target="https://angeles.sierraclub.org/" TargetMode="External"/><Relationship Id="rId982" Type="http://schemas.openxmlformats.org/officeDocument/2006/relationships/hyperlink" Target="https://www.ladwp.com" TargetMode="External"/><Relationship Id="rId1573" Type="http://schemas.openxmlformats.org/officeDocument/2006/relationships/hyperlink" Target="https://www.sierraclub.org/kern-kaweah/condor-group" TargetMode="External"/><Relationship Id="rId981" Type="http://schemas.openxmlformats.org/officeDocument/2006/relationships/hyperlink" Target="https://ladot.lacity.org/" TargetMode="External"/><Relationship Id="rId1574" Type="http://schemas.openxmlformats.org/officeDocument/2006/relationships/hyperlink" Target="https://www.sierraclub.org/mother-lode/delta-sierra" TargetMode="External"/><Relationship Id="rId980" Type="http://schemas.openxmlformats.org/officeDocument/2006/relationships/hyperlink" Target="https://dpw.lacounty.gov/wwd/web/Default.aspx" TargetMode="External"/><Relationship Id="rId1575" Type="http://schemas.openxmlformats.org/officeDocument/2006/relationships/hyperlink" Target="https://www.sierraclub.org/kern-kaweah" TargetMode="External"/><Relationship Id="rId1565" Type="http://schemas.openxmlformats.org/officeDocument/2006/relationships/hyperlink" Target="https://www.shinglespringsrancheria.com/" TargetMode="External"/><Relationship Id="rId1566" Type="http://schemas.openxmlformats.org/officeDocument/2006/relationships/hyperlink" Target="https://www.sierrabusiness.org/" TargetMode="External"/><Relationship Id="rId1567" Type="http://schemas.openxmlformats.org/officeDocument/2006/relationships/hyperlink" Target="https://sierratrails.org/" TargetMode="External"/><Relationship Id="rId1568" Type="http://schemas.openxmlformats.org/officeDocument/2006/relationships/hyperlink" Target="https://www.sierracascadelandtrustcouncil.org/" TargetMode="External"/><Relationship Id="rId1569" Type="http://schemas.openxmlformats.org/officeDocument/2006/relationships/hyperlink" Target="http://sierracedars.com/" TargetMode="External"/><Relationship Id="rId976" Type="http://schemas.openxmlformats.org/officeDocument/2006/relationships/hyperlink" Target="https://planning.lacounty.gov/" TargetMode="External"/><Relationship Id="rId975" Type="http://schemas.openxmlformats.org/officeDocument/2006/relationships/hyperlink" Target="https://dpw.lacounty.gov/" TargetMode="External"/><Relationship Id="rId974" Type="http://schemas.openxmlformats.org/officeDocument/2006/relationships/hyperlink" Target="https://parks.lacounty.gov/" TargetMode="External"/><Relationship Id="rId973" Type="http://schemas.openxmlformats.org/officeDocument/2006/relationships/hyperlink" Target="https://bizfedlacounty.org/" TargetMode="External"/><Relationship Id="rId979" Type="http://schemas.openxmlformats.org/officeDocument/2006/relationships/hyperlink" Target="https://rposd.lacounty.gov/" TargetMode="External"/><Relationship Id="rId978" Type="http://schemas.openxmlformats.org/officeDocument/2006/relationships/hyperlink" Target="https://www.metro.net/" TargetMode="External"/><Relationship Id="rId977" Type="http://schemas.openxmlformats.org/officeDocument/2006/relationships/hyperlink" Target="https://dpw.lacounty.gov/LACFCD/web/" TargetMode="External"/><Relationship Id="rId1560" Type="http://schemas.openxmlformats.org/officeDocument/2006/relationships/hyperlink" Target="http://www.shastalandtrust.org/" TargetMode="External"/><Relationship Id="rId972" Type="http://schemas.openxmlformats.org/officeDocument/2006/relationships/hyperlink" Target="https://lacounty.gov/" TargetMode="External"/><Relationship Id="rId1561" Type="http://schemas.openxmlformats.org/officeDocument/2006/relationships/hyperlink" Target="https://www.srta.ca.gov/" TargetMode="External"/><Relationship Id="rId971" Type="http://schemas.openxmlformats.org/officeDocument/2006/relationships/hyperlink" Target="https://laane.org/" TargetMode="External"/><Relationship Id="rId1562" Type="http://schemas.openxmlformats.org/officeDocument/2006/relationships/hyperlink" Target="http://svrcd.org/wordpress/" TargetMode="External"/><Relationship Id="rId970" Type="http://schemas.openxmlformats.org/officeDocument/2006/relationships/hyperlink" Target="http://www.losalamoscsd.com/" TargetMode="External"/><Relationship Id="rId1563" Type="http://schemas.openxmlformats.org/officeDocument/2006/relationships/hyperlink" Target="https://www.fs.usda.gov/stnf/" TargetMode="External"/><Relationship Id="rId1564" Type="http://schemas.openxmlformats.org/officeDocument/2006/relationships/hyperlink" Target="https://www.sherwoodvalleybandofpomo.com/" TargetMode="External"/><Relationship Id="rId1114" Type="http://schemas.openxmlformats.org/officeDocument/2006/relationships/hyperlink" Target="https://www.countyofnapa.org/" TargetMode="External"/><Relationship Id="rId1598" Type="http://schemas.openxmlformats.org/officeDocument/2006/relationships/hyperlink" Target="https://www.fs.usda.gov/sierra/" TargetMode="External"/><Relationship Id="rId1115" Type="http://schemas.openxmlformats.org/officeDocument/2006/relationships/hyperlink" Target="https://www.countyofnapa.org/1074/Flood-Water-Resources" TargetMode="External"/><Relationship Id="rId1599" Type="http://schemas.openxmlformats.org/officeDocument/2006/relationships/hyperlink" Target="https://sierranevadaalliance.org/" TargetMode="External"/><Relationship Id="rId1116" Type="http://schemas.openxmlformats.org/officeDocument/2006/relationships/hyperlink" Target="https://napaoutdoors.org/" TargetMode="External"/><Relationship Id="rId1117" Type="http://schemas.openxmlformats.org/officeDocument/2006/relationships/hyperlink" Target="https://naparcd.org/" TargetMode="External"/><Relationship Id="rId1118" Type="http://schemas.openxmlformats.org/officeDocument/2006/relationships/hyperlink" Target="https://protectnapawatersheds.org/" TargetMode="External"/><Relationship Id="rId1119" Type="http://schemas.openxmlformats.org/officeDocument/2006/relationships/hyperlink" Target="https://www.nvta.ca.gov/" TargetMode="External"/><Relationship Id="rId525" Type="http://schemas.openxmlformats.org/officeDocument/2006/relationships/hyperlink" Target="https://milobaker.cnps.org/" TargetMode="External"/><Relationship Id="rId524" Type="http://schemas.openxmlformats.org/officeDocument/2006/relationships/hyperlink" Target="https://www.cnpsmarin.org/" TargetMode="External"/><Relationship Id="rId523" Type="http://schemas.openxmlformats.org/officeDocument/2006/relationships/hyperlink" Target="https://lasmmcnps.org/" TargetMode="External"/><Relationship Id="rId522" Type="http://schemas.openxmlformats.org/officeDocument/2006/relationships/hyperlink" Target="https://kern.cnps.org/" TargetMode="External"/><Relationship Id="rId529" Type="http://schemas.openxmlformats.org/officeDocument/2006/relationships/hyperlink" Target="https://chapters.cnps.org/napa/" TargetMode="External"/><Relationship Id="rId528" Type="http://schemas.openxmlformats.org/officeDocument/2006/relationships/hyperlink" Target="https://mountlassen.cnps.org/" TargetMode="External"/><Relationship Id="rId527" Type="http://schemas.openxmlformats.org/officeDocument/2006/relationships/hyperlink" Target="https://chapters.cnps.org/montereybay/" TargetMode="External"/><Relationship Id="rId526" Type="http://schemas.openxmlformats.org/officeDocument/2006/relationships/hyperlink" Target="https://mojave.cnps.org/" TargetMode="External"/><Relationship Id="rId1590" Type="http://schemas.openxmlformats.org/officeDocument/2006/relationships/hyperlink" Target="http://www.sierracountylandtrust.org/" TargetMode="External"/><Relationship Id="rId1591" Type="http://schemas.openxmlformats.org/officeDocument/2006/relationships/hyperlink" Target="https://sierrafoothill.org/" TargetMode="External"/><Relationship Id="rId1592" Type="http://schemas.openxmlformats.org/officeDocument/2006/relationships/hyperlink" Target="https://sierrafoothillsaudubon.org/" TargetMode="External"/><Relationship Id="rId1593" Type="http://schemas.openxmlformats.org/officeDocument/2006/relationships/hyperlink" Target="https://www.sierraforestlegacy.org/" TargetMode="External"/><Relationship Id="rId521" Type="http://schemas.openxmlformats.org/officeDocument/2006/relationships/hyperlink" Target="https://www.eldoradocnps.org/" TargetMode="External"/><Relationship Id="rId1110" Type="http://schemas.openxmlformats.org/officeDocument/2006/relationships/hyperlink" Target="https://mrca.ca.gov/" TargetMode="External"/><Relationship Id="rId1594" Type="http://schemas.openxmlformats.org/officeDocument/2006/relationships/hyperlink" Target="http://www.sierrafund.org" TargetMode="External"/><Relationship Id="rId520" Type="http://schemas.openxmlformats.org/officeDocument/2006/relationships/hyperlink" Target="https://ebcnps.org/" TargetMode="External"/><Relationship Id="rId1111" Type="http://schemas.openxmlformats.org/officeDocument/2006/relationships/hyperlink" Target="http://www.mountainstrust.org/" TargetMode="External"/><Relationship Id="rId1595" Type="http://schemas.openxmlformats.org/officeDocument/2006/relationships/hyperlink" Target="https://sierrahighlandscsd.myruralwater.com/home" TargetMode="External"/><Relationship Id="rId1112" Type="http://schemas.openxmlformats.org/officeDocument/2006/relationships/hyperlink" Target="https://muirbeachcsd.com/" TargetMode="External"/><Relationship Id="rId1596" Type="http://schemas.openxmlformats.org/officeDocument/2006/relationships/hyperlink" Target="https://slcwd.org/" TargetMode="External"/><Relationship Id="rId1113" Type="http://schemas.openxmlformats.org/officeDocument/2006/relationships/hyperlink" Target="https://www.mwdoc.com/" TargetMode="External"/><Relationship Id="rId1597" Type="http://schemas.openxmlformats.org/officeDocument/2006/relationships/hyperlink" Target="https://www.sierrameadows.org/" TargetMode="External"/><Relationship Id="rId1103" Type="http://schemas.openxmlformats.org/officeDocument/2006/relationships/hyperlink" Target="https://www.mnwd.com/" TargetMode="External"/><Relationship Id="rId1587" Type="http://schemas.openxmlformats.org/officeDocument/2006/relationships/hyperlink" Target="https://www.sierraclub.org/mother-lode/yahi" TargetMode="External"/><Relationship Id="rId1104" Type="http://schemas.openxmlformats.org/officeDocument/2006/relationships/hyperlink" Target="https://www.moundbasingsa.org/" TargetMode="External"/><Relationship Id="rId1588" Type="http://schemas.openxmlformats.org/officeDocument/2006/relationships/hyperlink" Target="https://www.sierraclub.org/mother-lode/yokuts" TargetMode="External"/><Relationship Id="rId1105" Type="http://schemas.openxmlformats.org/officeDocument/2006/relationships/hyperlink" Target="https://www.mountainareapreservation.org/" TargetMode="External"/><Relationship Id="rId1589" Type="http://schemas.openxmlformats.org/officeDocument/2006/relationships/hyperlink" Target="https://www.sierracounty.ca.gov/" TargetMode="External"/><Relationship Id="rId1106" Type="http://schemas.openxmlformats.org/officeDocument/2006/relationships/hyperlink" Target="https://mountaincountieswater.com/" TargetMode="External"/><Relationship Id="rId1107" Type="http://schemas.openxmlformats.org/officeDocument/2006/relationships/hyperlink" Target="https://www.mountaingatecsd.com/" TargetMode="External"/><Relationship Id="rId1108" Type="http://schemas.openxmlformats.org/officeDocument/2006/relationships/hyperlink" Target="https://www.mountainhousecsd.org/" TargetMode="External"/><Relationship Id="rId1109" Type="http://schemas.openxmlformats.org/officeDocument/2006/relationships/hyperlink" Target="https://mountainlion.org/" TargetMode="External"/><Relationship Id="rId519" Type="http://schemas.openxmlformats.org/officeDocument/2006/relationships/hyperlink" Target="https://www.dkycnps.org/" TargetMode="External"/><Relationship Id="rId514" Type="http://schemas.openxmlformats.org/officeDocument/2006/relationships/hyperlink" Target="https://clovervalleyfoundation.org/" TargetMode="External"/><Relationship Id="rId998" Type="http://schemas.openxmlformats.org/officeDocument/2006/relationships/hyperlink" Target="https://www.yubawater.org/191/Lower-Yuba-River-Management-Team-RMT" TargetMode="External"/><Relationship Id="rId513" Type="http://schemas.openxmlformats.org/officeDocument/2006/relationships/hyperlink" Target="https://www.climatesciencealliance.org/" TargetMode="External"/><Relationship Id="rId997" Type="http://schemas.openxmlformats.org/officeDocument/2006/relationships/hyperlink" Target="http://www.ltrid.org/" TargetMode="External"/><Relationship Id="rId512" Type="http://schemas.openxmlformats.org/officeDocument/2006/relationships/hyperlink" Target="https://www.climatepolicyinitiative.org/" TargetMode="External"/><Relationship Id="rId996" Type="http://schemas.openxmlformats.org/officeDocument/2006/relationships/hyperlink" Target="http://www.scwa2.com/water-supply/lpccc" TargetMode="External"/><Relationship Id="rId511" Type="http://schemas.openxmlformats.org/officeDocument/2006/relationships/hyperlink" Target="https://www.cfrog.org/" TargetMode="External"/><Relationship Id="rId995" Type="http://schemas.openxmlformats.org/officeDocument/2006/relationships/hyperlink" Target="https://www.lhwd.org/" TargetMode="External"/><Relationship Id="rId518" Type="http://schemas.openxmlformats.org/officeDocument/2006/relationships/hyperlink" Target="http://www.cnpsci.org/" TargetMode="External"/><Relationship Id="rId517" Type="http://schemas.openxmlformats.org/officeDocument/2006/relationships/hyperlink" Target="http://bristleconecnps.org/index.php" TargetMode="External"/><Relationship Id="rId516" Type="http://schemas.openxmlformats.org/officeDocument/2006/relationships/hyperlink" Target="https://altapeakcnps.org/" TargetMode="External"/><Relationship Id="rId515" Type="http://schemas.openxmlformats.org/officeDocument/2006/relationships/hyperlink" Target="http://www.cloverdalerancheria.com/" TargetMode="External"/><Relationship Id="rId999" Type="http://schemas.openxmlformats.org/officeDocument/2006/relationships/hyperlink" Target="https://www.lundberg.com/" TargetMode="External"/><Relationship Id="rId990" Type="http://schemas.openxmlformats.org/officeDocument/2006/relationships/hyperlink" Target="https://www.losolivoscsd.com/" TargetMode="External"/><Relationship Id="rId1580" Type="http://schemas.openxmlformats.org/officeDocument/2006/relationships/hyperlink" Target="https://www.sierraclub.org/mother-lode/placer" TargetMode="External"/><Relationship Id="rId1581" Type="http://schemas.openxmlformats.org/officeDocument/2006/relationships/hyperlink" Target="https://www.sierraclub.org/toiyabe/range-light" TargetMode="External"/><Relationship Id="rId1582" Type="http://schemas.openxmlformats.org/officeDocument/2006/relationships/hyperlink" Target="https://www.sierraclub.org/mother-lode/sacramento" TargetMode="External"/><Relationship Id="rId510" Type="http://schemas.openxmlformats.org/officeDocument/2006/relationships/hyperlink" Target="https://www.fs.usda.gov/cleveland/" TargetMode="External"/><Relationship Id="rId994" Type="http://schemas.openxmlformats.org/officeDocument/2006/relationships/hyperlink" Target="https://lostcoastranch.net/" TargetMode="External"/><Relationship Id="rId1583" Type="http://schemas.openxmlformats.org/officeDocument/2006/relationships/hyperlink" Target="https://www.sierraclub.org/mother-lode/sierra-nevada" TargetMode="External"/><Relationship Id="rId993" Type="http://schemas.openxmlformats.org/officeDocument/2006/relationships/hyperlink" Target="https://losvaquerosjpa.com/" TargetMode="External"/><Relationship Id="rId1100" Type="http://schemas.openxmlformats.org/officeDocument/2006/relationships/hyperlink" Target="https://www.morrisgrassfed.com/" TargetMode="External"/><Relationship Id="rId1584" Type="http://schemas.openxmlformats.org/officeDocument/2006/relationships/hyperlink" Target="https://www.sierraclub.org/mother-lode/tahoe" TargetMode="External"/><Relationship Id="rId992" Type="http://schemas.openxmlformats.org/officeDocument/2006/relationships/hyperlink" Target="https://www.fs.usda.gov/lpnf" TargetMode="External"/><Relationship Id="rId1101" Type="http://schemas.openxmlformats.org/officeDocument/2006/relationships/hyperlink" Target="https://www.mbnep.org/" TargetMode="External"/><Relationship Id="rId1585" Type="http://schemas.openxmlformats.org/officeDocument/2006/relationships/hyperlink" Target="https://www.sierraclub.org/tehipite" TargetMode="External"/><Relationship Id="rId991" Type="http://schemas.openxmlformats.org/officeDocument/2006/relationships/hyperlink" Target="https://lpfw.org/" TargetMode="External"/><Relationship Id="rId1102" Type="http://schemas.openxmlformats.org/officeDocument/2006/relationships/hyperlink" Target="http://www.motherlodelandtrust.org/" TargetMode="External"/><Relationship Id="rId1586" Type="http://schemas.openxmlformats.org/officeDocument/2006/relationships/hyperlink" Target="https://www.sierraclub.org/toiyabe" TargetMode="External"/><Relationship Id="rId1532" Type="http://schemas.openxmlformats.org/officeDocument/2006/relationships/hyperlink" Target="https://www.syrwd.org/" TargetMode="External"/><Relationship Id="rId1533" Type="http://schemas.openxmlformats.org/officeDocument/2006/relationships/hyperlink" Target="https://www.irwd.com/about-us/santiago-aqueduct-commission" TargetMode="External"/><Relationship Id="rId1534" Type="http://schemas.openxmlformats.org/officeDocument/2006/relationships/hyperlink" Target="https://www.santiagogreenway.org/" TargetMode="External"/><Relationship Id="rId1535" Type="http://schemas.openxmlformats.org/officeDocument/2006/relationships/hyperlink" Target="https://sarsas.org/" TargetMode="External"/><Relationship Id="rId1536" Type="http://schemas.openxmlformats.org/officeDocument/2006/relationships/hyperlink" Target="https://www.sierraclub.org/angeles/sierra-sage/hobo" TargetMode="External"/><Relationship Id="rId1537" Type="http://schemas.openxmlformats.org/officeDocument/2006/relationships/hyperlink" Target="https://www.savemountdiablo.org/" TargetMode="External"/><Relationship Id="rId1538" Type="http://schemas.openxmlformats.org/officeDocument/2006/relationships/hyperlink" Target="http://soscranes.org/" TargetMode="External"/><Relationship Id="rId1539" Type="http://schemas.openxmlformats.org/officeDocument/2006/relationships/hyperlink" Target="https://saveourshores.org/" TargetMode="External"/><Relationship Id="rId949" Type="http://schemas.openxmlformats.org/officeDocument/2006/relationships/hyperlink" Target="https://napalandtrust.org/" TargetMode="External"/><Relationship Id="rId948" Type="http://schemas.openxmlformats.org/officeDocument/2006/relationships/hyperlink" Target="https://www.sblandtrust.org/" TargetMode="External"/><Relationship Id="rId943" Type="http://schemas.openxmlformats.org/officeDocument/2006/relationships/hyperlink" Target="https://lcslo.org/" TargetMode="External"/><Relationship Id="rId942" Type="http://schemas.openxmlformats.org/officeDocument/2006/relationships/hyperlink" Target="https://www.lakesideriverpark.org/" TargetMode="External"/><Relationship Id="rId941" Type="http://schemas.openxmlformats.org/officeDocument/2006/relationships/hyperlink" Target="https://lakesidewater.org/" TargetMode="External"/><Relationship Id="rId940" Type="http://schemas.openxmlformats.org/officeDocument/2006/relationships/hyperlink" Target="https://www.nationalforests.org/who-we-are/regional-offices/california-program/laketahoewest" TargetMode="External"/><Relationship Id="rId947" Type="http://schemas.openxmlformats.org/officeDocument/2006/relationships/hyperlink" Target="https://www.landtrustalliance.org/" TargetMode="External"/><Relationship Id="rId946" Type="http://schemas.openxmlformats.org/officeDocument/2006/relationships/hyperlink" Target="https://www.landolakes.com/" TargetMode="External"/><Relationship Id="rId945" Type="http://schemas.openxmlformats.org/officeDocument/2006/relationships/hyperlink" Target="https://www.landiq.com/" TargetMode="External"/><Relationship Id="rId944" Type="http://schemas.openxmlformats.org/officeDocument/2006/relationships/hyperlink" Target="http://landconserve.com/" TargetMode="External"/><Relationship Id="rId1530" Type="http://schemas.openxmlformats.org/officeDocument/2006/relationships/hyperlink" Target="https://www.santaynezchumash.org/" TargetMode="External"/><Relationship Id="rId1531" Type="http://schemas.openxmlformats.org/officeDocument/2006/relationships/hyperlink" Target="https://www.sycsd.com/" TargetMode="External"/><Relationship Id="rId1521" Type="http://schemas.openxmlformats.org/officeDocument/2006/relationships/hyperlink" Target="https://www.smwd.com/" TargetMode="External"/><Relationship Id="rId1522" Type="http://schemas.openxmlformats.org/officeDocument/2006/relationships/hyperlink" Target="https://www.smbrc.ca.gov/" TargetMode="External"/><Relationship Id="rId1523" Type="http://schemas.openxmlformats.org/officeDocument/2006/relationships/hyperlink" Target="http://www.smmc.ca.gov/" TargetMode="External"/><Relationship Id="rId1524" Type="http://schemas.openxmlformats.org/officeDocument/2006/relationships/hyperlink" Target="https://samofund.org/" TargetMode="External"/><Relationship Id="rId1525" Type="http://schemas.openxmlformats.org/officeDocument/2006/relationships/hyperlink" Target="https://www.nps.gov/samo/index.htm" TargetMode="External"/><Relationship Id="rId1526" Type="http://schemas.openxmlformats.org/officeDocument/2006/relationships/hyperlink" Target="http://www.sncwd.com/" TargetMode="External"/><Relationship Id="rId1527" Type="http://schemas.openxmlformats.org/officeDocument/2006/relationships/hyperlink" Target="https://santarosacahuilla-nsn.gov/" TargetMode="External"/><Relationship Id="rId1528" Type="http://schemas.openxmlformats.org/officeDocument/2006/relationships/hyperlink" Target="https://santarosaplaingroundwater.org/" TargetMode="External"/><Relationship Id="rId1529" Type="http://schemas.openxmlformats.org/officeDocument/2006/relationships/hyperlink" Target="https://srrra-jpa.org/" TargetMode="External"/><Relationship Id="rId939" Type="http://schemas.openxmlformats.org/officeDocument/2006/relationships/hyperlink" Target="https://www.fs.usda.gov/ltbmu" TargetMode="External"/><Relationship Id="rId938" Type="http://schemas.openxmlformats.org/officeDocument/2006/relationships/hyperlink" Target="https://www.lhmwd.org/" TargetMode="External"/><Relationship Id="rId937" Type="http://schemas.openxmlformats.org/officeDocument/2006/relationships/hyperlink" Target="https://www.ldpcsd.org/" TargetMode="External"/><Relationship Id="rId932" Type="http://schemas.openxmlformats.org/officeDocument/2006/relationships/hyperlink" Target="https://www.lagunaoceanfoundation.org/" TargetMode="External"/><Relationship Id="rId931" Type="http://schemas.openxmlformats.org/officeDocument/2006/relationships/hyperlink" Target="https://lagunagreenbelt.org/" TargetMode="External"/><Relationship Id="rId930" Type="http://schemas.openxmlformats.org/officeDocument/2006/relationships/hyperlink" Target="http://www.lagunafoundation.org/" TargetMode="External"/><Relationship Id="rId936" Type="http://schemas.openxmlformats.org/officeDocument/2006/relationships/hyperlink" Target="https://www.lakercd.org/" TargetMode="External"/><Relationship Id="rId935" Type="http://schemas.openxmlformats.org/officeDocument/2006/relationships/hyperlink" Target="http://www.lakecountylandtrust.org/" TargetMode="External"/><Relationship Id="rId934" Type="http://schemas.openxmlformats.org/officeDocument/2006/relationships/hyperlink" Target="https://www.lakecountyca.gov/" TargetMode="External"/><Relationship Id="rId933" Type="http://schemas.openxmlformats.org/officeDocument/2006/relationships/hyperlink" Target="http://www.lakearrowheadcsd.com/" TargetMode="External"/><Relationship Id="rId1520" Type="http://schemas.openxmlformats.org/officeDocument/2006/relationships/hyperlink" Target="https://www.smgwa.org/" TargetMode="External"/><Relationship Id="rId1554" Type="http://schemas.openxmlformats.org/officeDocument/2006/relationships/hyperlink" Target="https://biology.sfsu.edu/" TargetMode="External"/><Relationship Id="rId1555" Type="http://schemas.openxmlformats.org/officeDocument/2006/relationships/hyperlink" Target="http://www.swid.org/" TargetMode="External"/><Relationship Id="rId1556" Type="http://schemas.openxmlformats.org/officeDocument/2006/relationships/hyperlink" Target="https://shastacsd.org/" TargetMode="External"/><Relationship Id="rId1557" Type="http://schemas.openxmlformats.org/officeDocument/2006/relationships/hyperlink" Target="https://www.co.shasta.ca.us/index.aspx" TargetMode="External"/><Relationship Id="rId1558" Type="http://schemas.openxmlformats.org/officeDocument/2006/relationships/hyperlink" Target="https://www.co.shasta.ca.us/index/public-works/engineering/water-agency" TargetMode="External"/><Relationship Id="rId1559" Type="http://schemas.openxmlformats.org/officeDocument/2006/relationships/hyperlink" Target="https://www.ecoshasta.org/" TargetMode="External"/><Relationship Id="rId965" Type="http://schemas.openxmlformats.org/officeDocument/2006/relationships/hyperlink" Target="https://www.lgc.org/" TargetMode="External"/><Relationship Id="rId964" Type="http://schemas.openxmlformats.org/officeDocument/2006/relationships/hyperlink" Target="https://lavwma.com/" TargetMode="External"/><Relationship Id="rId963" Type="http://schemas.openxmlformats.org/officeDocument/2006/relationships/hyperlink" Target="https://www.lrcid.com/" TargetMode="External"/><Relationship Id="rId962" Type="http://schemas.openxmlformats.org/officeDocument/2006/relationships/hyperlink" Target="http://lsid.org/" TargetMode="External"/><Relationship Id="rId969" Type="http://schemas.openxmlformats.org/officeDocument/2006/relationships/hyperlink" Target="https://lppsr.org/wp/" TargetMode="External"/><Relationship Id="rId968" Type="http://schemas.openxmlformats.org/officeDocument/2006/relationships/hyperlink" Target="https://lomakatsi.org/" TargetMode="External"/><Relationship Id="rId967" Type="http://schemas.openxmlformats.org/officeDocument/2006/relationships/hyperlink" Target="http://www.lomaprietarcd.org/" TargetMode="External"/><Relationship Id="rId966" Type="http://schemas.openxmlformats.org/officeDocument/2006/relationships/hyperlink" Target="https://lockefordcsd.specialdistrict.org/" TargetMode="External"/><Relationship Id="rId961" Type="http://schemas.openxmlformats.org/officeDocument/2006/relationships/hyperlink" Target="http://www.lindmoreid.com/" TargetMode="External"/><Relationship Id="rId1550" Type="http://schemas.openxmlformats.org/officeDocument/2006/relationships/hyperlink" Target="https://sempervirens.org/" TargetMode="External"/><Relationship Id="rId960" Type="http://schemas.openxmlformats.org/officeDocument/2006/relationships/hyperlink" Target="http://www.lindencwd.com/" TargetMode="External"/><Relationship Id="rId1551" Type="http://schemas.openxmlformats.org/officeDocument/2006/relationships/hyperlink" Target="https://www.fs.usda.gov/sequoia/" TargetMode="External"/><Relationship Id="rId1552" Type="http://schemas.openxmlformats.org/officeDocument/2006/relationships/hyperlink" Target="https://sequoiariverlands.org/" TargetMode="External"/><Relationship Id="rId1553" Type="http://schemas.openxmlformats.org/officeDocument/2006/relationships/hyperlink" Target="https://www.serranowater.org/" TargetMode="External"/><Relationship Id="rId1543" Type="http://schemas.openxmlformats.org/officeDocument/2006/relationships/hyperlink" Target="http://www.scwildlands.org/" TargetMode="External"/><Relationship Id="rId1544" Type="http://schemas.openxmlformats.org/officeDocument/2006/relationships/hyperlink" Target="http://scopela.org/" TargetMode="External"/><Relationship Id="rId1545" Type="http://schemas.openxmlformats.org/officeDocument/2006/relationships/hyperlink" Target="https://www.scottriverwatershedcouncil.com/" TargetMode="External"/><Relationship Id="rId1546" Type="http://schemas.openxmlformats.org/officeDocument/2006/relationships/hyperlink" Target="http://www.svtribaltanf.org/" TargetMode="External"/><Relationship Id="rId1547" Type="http://schemas.openxmlformats.org/officeDocument/2006/relationships/hyperlink" Target="https://www.svwd.org/" TargetMode="External"/><Relationship Id="rId1548" Type="http://schemas.openxmlformats.org/officeDocument/2006/relationships/hyperlink" Target="https://iemm.sdsu.edu/" TargetMode="External"/><Relationship Id="rId1549" Type="http://schemas.openxmlformats.org/officeDocument/2006/relationships/hyperlink" Target="http://www.semitropic.com/" TargetMode="External"/><Relationship Id="rId959" Type="http://schemas.openxmlformats.org/officeDocument/2006/relationships/hyperlink" Target="https://www.lebecwater.com/" TargetMode="External"/><Relationship Id="rId954" Type="http://schemas.openxmlformats.org/officeDocument/2006/relationships/hyperlink" Target="https://www.lvmwd.com/about-us/joint-powers-authority" TargetMode="External"/><Relationship Id="rId953" Type="http://schemas.openxmlformats.org/officeDocument/2006/relationships/hyperlink" Target="https://www.lvmwd.com/" TargetMode="External"/><Relationship Id="rId952" Type="http://schemas.openxmlformats.org/officeDocument/2006/relationships/hyperlink" Target="https://langetwins.com/" TargetMode="External"/><Relationship Id="rId951" Type="http://schemas.openxmlformats.org/officeDocument/2006/relationships/hyperlink" Target="https://www.landpaths.org/" TargetMode="External"/><Relationship Id="rId958" Type="http://schemas.openxmlformats.org/officeDocument/2006/relationships/hyperlink" Target="https://www.lwvoc.org/" TargetMode="External"/><Relationship Id="rId957" Type="http://schemas.openxmlformats.org/officeDocument/2006/relationships/hyperlink" Target="https://www.fs.usda.gov/lassen" TargetMode="External"/><Relationship Id="rId956" Type="http://schemas.openxmlformats.org/officeDocument/2006/relationships/hyperlink" Target="https://www.lassenctc.com/" TargetMode="External"/><Relationship Id="rId955" Type="http://schemas.openxmlformats.org/officeDocument/2006/relationships/hyperlink" Target="http://lassencounty.org/" TargetMode="External"/><Relationship Id="rId950" Type="http://schemas.openxmlformats.org/officeDocument/2006/relationships/hyperlink" Target="https://www.landtrustsantacruz.org/" TargetMode="External"/><Relationship Id="rId1540" Type="http://schemas.openxmlformats.org/officeDocument/2006/relationships/hyperlink" Target="https://www.sarariverwatch.org/" TargetMode="External"/><Relationship Id="rId1541" Type="http://schemas.openxmlformats.org/officeDocument/2006/relationships/hyperlink" Target="https://savesfbay.org/" TargetMode="External"/><Relationship Id="rId1542" Type="http://schemas.openxmlformats.org/officeDocument/2006/relationships/hyperlink" Target="https://www.savetheredwoods.org/" TargetMode="External"/><Relationship Id="rId590" Type="http://schemas.openxmlformats.org/officeDocument/2006/relationships/hyperlink" Target="https://cabyregion.org/" TargetMode="External"/><Relationship Id="rId107" Type="http://schemas.openxmlformats.org/officeDocument/2006/relationships/hyperlink" Target="https://www.bigpinepaiute.org/" TargetMode="External"/><Relationship Id="rId106" Type="http://schemas.openxmlformats.org/officeDocument/2006/relationships/hyperlink" Target="http://www.bigpinecsd.org/" TargetMode="External"/><Relationship Id="rId105" Type="http://schemas.openxmlformats.org/officeDocument/2006/relationships/hyperlink" Target="https://www.bbmwd.com/" TargetMode="External"/><Relationship Id="rId589" Type="http://schemas.openxmlformats.org/officeDocument/2006/relationships/hyperlink" Target="https://www.cooldavis.org/" TargetMode="External"/><Relationship Id="rId104" Type="http://schemas.openxmlformats.org/officeDocument/2006/relationships/hyperlink" Target="https://www.bbccsd.org/" TargetMode="External"/><Relationship Id="rId588" Type="http://schemas.openxmlformats.org/officeDocument/2006/relationships/hyperlink" Target="https://www.ccwater.com/" TargetMode="External"/><Relationship Id="rId109" Type="http://schemas.openxmlformats.org/officeDocument/2006/relationships/hyperlink" Target="https://bigsurlandtrust.org/" TargetMode="External"/><Relationship Id="rId1170" Type="http://schemas.openxmlformats.org/officeDocument/2006/relationships/hyperlink" Target="http://northwestkernrcd.org/" TargetMode="External"/><Relationship Id="rId108" Type="http://schemas.openxmlformats.org/officeDocument/2006/relationships/hyperlink" Target="https://www.bigsandyrancheria.com/" TargetMode="External"/><Relationship Id="rId1171" Type="http://schemas.openxmlformats.org/officeDocument/2006/relationships/hyperlink" Target="https://www.nywd.org/" TargetMode="External"/><Relationship Id="rId583" Type="http://schemas.openxmlformats.org/officeDocument/2006/relationships/hyperlink" Target="https://cidwater.com/" TargetMode="External"/><Relationship Id="rId1172" Type="http://schemas.openxmlformats.org/officeDocument/2006/relationships/hyperlink" Target="http://ncrlt.org/" TargetMode="External"/><Relationship Id="rId582" Type="http://schemas.openxmlformats.org/officeDocument/2006/relationships/hyperlink" Target="https://www.csgcalifornia.com/" TargetMode="External"/><Relationship Id="rId1173" Type="http://schemas.openxmlformats.org/officeDocument/2006/relationships/hyperlink" Target="http://www.gbawater.org/" TargetMode="External"/><Relationship Id="rId2020" Type="http://schemas.openxmlformats.org/officeDocument/2006/relationships/hyperlink" Target="https://www.petalumabounty.org/" TargetMode="External"/><Relationship Id="rId581" Type="http://schemas.openxmlformats.org/officeDocument/2006/relationships/hyperlink" Target="http://www.conservationpathways.net/" TargetMode="External"/><Relationship Id="rId1174" Type="http://schemas.openxmlformats.org/officeDocument/2006/relationships/hyperlink" Target="https://conservationplanning.info/" TargetMode="External"/><Relationship Id="rId2021" Type="http://schemas.openxmlformats.org/officeDocument/2006/relationships/hyperlink" Target="https://www.sdfoundation.org/" TargetMode="External"/><Relationship Id="rId580" Type="http://schemas.openxmlformats.org/officeDocument/2006/relationships/hyperlink" Target="http://www.conservationpartners.com" TargetMode="External"/><Relationship Id="rId1175" Type="http://schemas.openxmlformats.org/officeDocument/2006/relationships/hyperlink" Target="https://www.ncpa.com/" TargetMode="External"/><Relationship Id="rId2022" Type="http://schemas.openxmlformats.org/officeDocument/2006/relationships/hyperlink" Target="https://dot.ca.gov/programs/rail-and-mass-transportation" TargetMode="External"/><Relationship Id="rId103" Type="http://schemas.openxmlformats.org/officeDocument/2006/relationships/hyperlink" Target="https://www.bbarwa.org/" TargetMode="External"/><Relationship Id="rId587" Type="http://schemas.openxmlformats.org/officeDocument/2006/relationships/hyperlink" Target="https://ccta.net/" TargetMode="External"/><Relationship Id="rId1176" Type="http://schemas.openxmlformats.org/officeDocument/2006/relationships/hyperlink" Target="http://landconservation.org/" TargetMode="External"/><Relationship Id="rId2023" Type="http://schemas.openxmlformats.org/officeDocument/2006/relationships/drawing" Target="../drawings/drawing4.xml"/><Relationship Id="rId102" Type="http://schemas.openxmlformats.org/officeDocument/2006/relationships/hyperlink" Target="https://www.biaoc.com/" TargetMode="External"/><Relationship Id="rId586" Type="http://schemas.openxmlformats.org/officeDocument/2006/relationships/hyperlink" Target="https://www.ccrcd.org/" TargetMode="External"/><Relationship Id="rId1177" Type="http://schemas.openxmlformats.org/officeDocument/2006/relationships/hyperlink" Target="https://norcalwater.org/" TargetMode="External"/><Relationship Id="rId101" Type="http://schemas.openxmlformats.org/officeDocument/2006/relationships/hyperlink" Target="https://www.biabuild.com/" TargetMode="External"/><Relationship Id="rId585" Type="http://schemas.openxmlformats.org/officeDocument/2006/relationships/hyperlink" Target="https://www.contracosta.ca.gov/5743/Flood-Control-District" TargetMode="External"/><Relationship Id="rId1178" Type="http://schemas.openxmlformats.org/officeDocument/2006/relationships/hyperlink" Target="https://www.ndgsa.org/" TargetMode="External"/><Relationship Id="rId100" Type="http://schemas.openxmlformats.org/officeDocument/2006/relationships/hyperlink" Target="https://www.betterworldgroup.com/" TargetMode="External"/><Relationship Id="rId584" Type="http://schemas.openxmlformats.org/officeDocument/2006/relationships/hyperlink" Target="https://www.contracosta.ca.gov/" TargetMode="External"/><Relationship Id="rId1179" Type="http://schemas.openxmlformats.org/officeDocument/2006/relationships/hyperlink" Target="http://northernfoothills.org/" TargetMode="External"/><Relationship Id="rId1169" Type="http://schemas.openxmlformats.org/officeDocument/2006/relationships/hyperlink" Target="https://tularelakebasin.com/alliance/northern-tulare-county-regional-water-alliance/" TargetMode="External"/><Relationship Id="rId2016" Type="http://schemas.openxmlformats.org/officeDocument/2006/relationships/hyperlink" Target="https://www.afcec.af.mil/" TargetMode="External"/><Relationship Id="rId2017" Type="http://schemas.openxmlformats.org/officeDocument/2006/relationships/hyperlink" Target="https://www.forestsandrangelands.gov/leadership/" TargetMode="External"/><Relationship Id="rId2018" Type="http://schemas.openxmlformats.org/officeDocument/2006/relationships/hyperlink" Target="https://www.housingclimatealliance.org/" TargetMode="External"/><Relationship Id="rId2019" Type="http://schemas.openxmlformats.org/officeDocument/2006/relationships/hyperlink" Target="http://www.landwatch.org/index.html" TargetMode="External"/><Relationship Id="rId579" Type="http://schemas.openxmlformats.org/officeDocument/2006/relationships/hyperlink" Target="https://www.conservationlands.org/" TargetMode="External"/><Relationship Id="rId578" Type="http://schemas.openxmlformats.org/officeDocument/2006/relationships/hyperlink" Target="https://consbio.org/" TargetMode="External"/><Relationship Id="rId577" Type="http://schemas.openxmlformats.org/officeDocument/2006/relationships/hyperlink" Target="http://www.conservationalliance.com/" TargetMode="External"/><Relationship Id="rId1160" Type="http://schemas.openxmlformats.org/officeDocument/2006/relationships/hyperlink" Target="https://gonctd.com/" TargetMode="External"/><Relationship Id="rId572" Type="http://schemas.openxmlformats.org/officeDocument/2006/relationships/hyperlink" Target="http://www.thecrew.org/" TargetMode="External"/><Relationship Id="rId1161" Type="http://schemas.openxmlformats.org/officeDocument/2006/relationships/hyperlink" Target="http://www.northdeltawater.net/" TargetMode="External"/><Relationship Id="rId571" Type="http://schemas.openxmlformats.org/officeDocument/2006/relationships/hyperlink" Target="https://www.communityresourceproject.org/" TargetMode="External"/><Relationship Id="rId1162" Type="http://schemas.openxmlformats.org/officeDocument/2006/relationships/hyperlink" Target="http://www.nfara.org/" TargetMode="External"/><Relationship Id="rId570" Type="http://schemas.openxmlformats.org/officeDocument/2006/relationships/hyperlink" Target="https://www.sonomacf.org/" TargetMode="External"/><Relationship Id="rId1163" Type="http://schemas.openxmlformats.org/officeDocument/2006/relationships/hyperlink" Target="http://northforkkings.org/" TargetMode="External"/><Relationship Id="rId2010" Type="http://schemas.openxmlformats.org/officeDocument/2006/relationships/hyperlink" Target="https://www.ironhorsevineyards.com/" TargetMode="External"/><Relationship Id="rId1164" Type="http://schemas.openxmlformats.org/officeDocument/2006/relationships/hyperlink" Target="https://www.northforkrancheria-nsn.gov/" TargetMode="External"/><Relationship Id="rId2011" Type="http://schemas.openxmlformats.org/officeDocument/2006/relationships/hyperlink" Target="https://cafes.calpoly.edu/" TargetMode="External"/><Relationship Id="rId576" Type="http://schemas.openxmlformats.org/officeDocument/2006/relationships/hyperlink" Target="https://www.cce.csus.edu/collaborative" TargetMode="External"/><Relationship Id="rId1165" Type="http://schemas.openxmlformats.org/officeDocument/2006/relationships/hyperlink" Target="https://www.northkernwsd.com/" TargetMode="External"/><Relationship Id="rId2012" Type="http://schemas.openxmlformats.org/officeDocument/2006/relationships/hyperlink" Target="https://www.growershipper.com/" TargetMode="External"/><Relationship Id="rId575" Type="http://schemas.openxmlformats.org/officeDocument/2006/relationships/hyperlink" Target="https://www.crpd.org/" TargetMode="External"/><Relationship Id="rId1166" Type="http://schemas.openxmlformats.org/officeDocument/2006/relationships/hyperlink" Target="https://nmwd.com/" TargetMode="External"/><Relationship Id="rId2013" Type="http://schemas.openxmlformats.org/officeDocument/2006/relationships/hyperlink" Target="https://biology.sfsu.edu/" TargetMode="External"/><Relationship Id="rId574" Type="http://schemas.openxmlformats.org/officeDocument/2006/relationships/hyperlink" Target="http://www.conejo-openspace.org/" TargetMode="External"/><Relationship Id="rId1167" Type="http://schemas.openxmlformats.org/officeDocument/2006/relationships/hyperlink" Target="https://nsjgroundwater.org/" TargetMode="External"/><Relationship Id="rId2014" Type="http://schemas.openxmlformats.org/officeDocument/2006/relationships/hyperlink" Target="https://cose.sfsu.edu/" TargetMode="External"/><Relationship Id="rId573" Type="http://schemas.openxmlformats.org/officeDocument/2006/relationships/hyperlink" Target="https://www.conejooaktreeadvocates.org/" TargetMode="External"/><Relationship Id="rId1168" Type="http://schemas.openxmlformats.org/officeDocument/2006/relationships/hyperlink" Target="https://ntpud.org/" TargetMode="External"/><Relationship Id="rId2015" Type="http://schemas.openxmlformats.org/officeDocument/2006/relationships/hyperlink" Target="https://les.ucmerced.edu/" TargetMode="External"/><Relationship Id="rId129" Type="http://schemas.openxmlformats.org/officeDocument/2006/relationships/hyperlink" Target="https://www.blm.gov/office/ukiah-field-office" TargetMode="External"/><Relationship Id="rId128" Type="http://schemas.openxmlformats.org/officeDocument/2006/relationships/hyperlink" Target="https://www.blm.gov/office/ridgecrest-field-office" TargetMode="External"/><Relationship Id="rId127" Type="http://schemas.openxmlformats.org/officeDocument/2006/relationships/hyperlink" Target="https://www.blm.gov/office/redding-field-office" TargetMode="External"/><Relationship Id="rId126" Type="http://schemas.openxmlformats.org/officeDocument/2006/relationships/hyperlink" Target="https://www.blm.gov/office/palm-springs-south-coast-field-office" TargetMode="External"/><Relationship Id="rId1190" Type="http://schemas.openxmlformats.org/officeDocument/2006/relationships/hyperlink" Target="https://www.ocgov.com/" TargetMode="External"/><Relationship Id="rId1191" Type="http://schemas.openxmlformats.org/officeDocument/2006/relationships/hyperlink" Target="https://www.coastkeeper.org/" TargetMode="External"/><Relationship Id="rId1192" Type="http://schemas.openxmlformats.org/officeDocument/2006/relationships/hyperlink" Target="http://www.ocparks.com/" TargetMode="External"/><Relationship Id="rId1193" Type="http://schemas.openxmlformats.org/officeDocument/2006/relationships/hyperlink" Target="https://ocpublicworks.com/" TargetMode="External"/><Relationship Id="rId121" Type="http://schemas.openxmlformats.org/officeDocument/2006/relationships/hyperlink" Target="https://www.blm.gov/office/eagle-lake-field-office" TargetMode="External"/><Relationship Id="rId1194" Type="http://schemas.openxmlformats.org/officeDocument/2006/relationships/hyperlink" Target="https://www.ocsd.com/" TargetMode="External"/><Relationship Id="rId120" Type="http://schemas.openxmlformats.org/officeDocument/2006/relationships/hyperlink" Target="https://www.blm.gov/office/central-coast-field-office" TargetMode="External"/><Relationship Id="rId1195" Type="http://schemas.openxmlformats.org/officeDocument/2006/relationships/hyperlink" Target="https://www.octa.net/" TargetMode="External"/><Relationship Id="rId1196" Type="http://schemas.openxmlformats.org/officeDocument/2006/relationships/hyperlink" Target="https://www.ocwd.com/" TargetMode="External"/><Relationship Id="rId1197" Type="http://schemas.openxmlformats.org/officeDocument/2006/relationships/hyperlink" Target="http://www.orangecoveid.org/" TargetMode="External"/><Relationship Id="rId125" Type="http://schemas.openxmlformats.org/officeDocument/2006/relationships/hyperlink" Target="https://www.blm.gov/office/northern-california-district-office" TargetMode="External"/><Relationship Id="rId1198" Type="http://schemas.openxmlformats.org/officeDocument/2006/relationships/hyperlink" Target="https://www.odwd.org/home" TargetMode="External"/><Relationship Id="rId124" Type="http://schemas.openxmlformats.org/officeDocument/2006/relationships/hyperlink" Target="https://www.blm.gov/office/needles-field-office" TargetMode="External"/><Relationship Id="rId1199" Type="http://schemas.openxmlformats.org/officeDocument/2006/relationships/hyperlink" Target="https://www.oawd.org/" TargetMode="External"/><Relationship Id="rId123" Type="http://schemas.openxmlformats.org/officeDocument/2006/relationships/hyperlink" Target="https://www.blm.gov/office/mother-lode-field-office" TargetMode="External"/><Relationship Id="rId122" Type="http://schemas.openxmlformats.org/officeDocument/2006/relationships/hyperlink" Target="https://www.blm.gov/office/el-centro-field-office" TargetMode="External"/><Relationship Id="rId118" Type="http://schemas.openxmlformats.org/officeDocument/2006/relationships/hyperlink" Target="https://www.blm.gov/office/california-desert-district-office" TargetMode="External"/><Relationship Id="rId117" Type="http://schemas.openxmlformats.org/officeDocument/2006/relationships/hyperlink" Target="https://www.blm.gov/office/bishop-field-office" TargetMode="External"/><Relationship Id="rId116" Type="http://schemas.openxmlformats.org/officeDocument/2006/relationships/hyperlink" Target="https://www.blm.gov/office/barstow-field-office" TargetMode="External"/><Relationship Id="rId115" Type="http://schemas.openxmlformats.org/officeDocument/2006/relationships/hyperlink" Target="https://www.blm.gov/office/bakersfield-field-office" TargetMode="External"/><Relationship Id="rId599" Type="http://schemas.openxmlformats.org/officeDocument/2006/relationships/hyperlink" Target="https://www.sdparks.org/content/sdparks/en/home.html" TargetMode="External"/><Relationship Id="rId1180" Type="http://schemas.openxmlformats.org/officeDocument/2006/relationships/hyperlink" Target="http://northernsierrapartnership.org/" TargetMode="External"/><Relationship Id="rId1181" Type="http://schemas.openxmlformats.org/officeDocument/2006/relationships/hyperlink" Target="http://northwestcarcdc.org/index.html" TargetMode="External"/><Relationship Id="rId119" Type="http://schemas.openxmlformats.org/officeDocument/2006/relationships/hyperlink" Target="https://www.blm.gov/office/central-california-district-office" TargetMode="External"/><Relationship Id="rId1182" Type="http://schemas.openxmlformats.org/officeDocument/2006/relationships/hyperlink" Target="https://www.oakdaleirrigation.com/" TargetMode="External"/><Relationship Id="rId110" Type="http://schemas.openxmlformats.org/officeDocument/2006/relationships/hyperlink" Target="https://www.bvrancheria.com/" TargetMode="External"/><Relationship Id="rId594" Type="http://schemas.openxmlformats.org/officeDocument/2006/relationships/hyperlink" Target="http://cottonwoodwaterdistrict.org/ubweb/" TargetMode="External"/><Relationship Id="rId1183" Type="http://schemas.openxmlformats.org/officeDocument/2006/relationships/hyperlink" Target="https://museumca.org/" TargetMode="External"/><Relationship Id="rId593" Type="http://schemas.openxmlformats.org/officeDocument/2006/relationships/hyperlink" Target="https://www.cosumnes.org/" TargetMode="External"/><Relationship Id="rId1184" Type="http://schemas.openxmlformats.org/officeDocument/2006/relationships/hyperlink" Target="https://www.cdfa.ca.gov/oefi/" TargetMode="External"/><Relationship Id="rId592" Type="http://schemas.openxmlformats.org/officeDocument/2006/relationships/hyperlink" Target="https://www.ccaww.org/" TargetMode="External"/><Relationship Id="rId1185" Type="http://schemas.openxmlformats.org/officeDocument/2006/relationships/hyperlink" Target="http://obgma.com/" TargetMode="External"/><Relationship Id="rId591" Type="http://schemas.openxmlformats.org/officeDocument/2006/relationships/hyperlink" Target="https://cosumnescoalition.org/" TargetMode="External"/><Relationship Id="rId1186" Type="http://schemas.openxmlformats.org/officeDocument/2006/relationships/hyperlink" Target="https://ojaivalleygreencoalition.org/" TargetMode="External"/><Relationship Id="rId114" Type="http://schemas.openxmlformats.org/officeDocument/2006/relationships/hyperlink" Target="https://www.blm.gov/office/arcata-field-office" TargetMode="External"/><Relationship Id="rId598" Type="http://schemas.openxmlformats.org/officeDocument/2006/relationships/hyperlink" Target="https://www.sandiegocounty.gov/content/sdc/dpw.html" TargetMode="External"/><Relationship Id="rId1187" Type="http://schemas.openxmlformats.org/officeDocument/2006/relationships/hyperlink" Target="https://ovlc.org/" TargetMode="External"/><Relationship Id="rId113" Type="http://schemas.openxmlformats.org/officeDocument/2006/relationships/hyperlink" Target="https://www.blm.gov/office/applegate-field-office" TargetMode="External"/><Relationship Id="rId597" Type="http://schemas.openxmlformats.org/officeDocument/2006/relationships/hyperlink" Target="http://sanbenitocog.org/" TargetMode="External"/><Relationship Id="rId1188" Type="http://schemas.openxmlformats.org/officeDocument/2006/relationships/hyperlink" Target="https://www.olivenhain.com/" TargetMode="External"/><Relationship Id="rId112" Type="http://schemas.openxmlformats.org/officeDocument/2006/relationships/hyperlink" Target="http://www.bishoppaiutetribe.com/" TargetMode="External"/><Relationship Id="rId596" Type="http://schemas.openxmlformats.org/officeDocument/2006/relationships/hyperlink" Target="https://www.watershedhealth.org/" TargetMode="External"/><Relationship Id="rId1189" Type="http://schemas.openxmlformats.org/officeDocument/2006/relationships/hyperlink" Target="http://ohwd.org/" TargetMode="External"/><Relationship Id="rId111" Type="http://schemas.openxmlformats.org/officeDocument/2006/relationships/hyperlink" Target="https://www.bwgwater.com/" TargetMode="External"/><Relationship Id="rId595" Type="http://schemas.openxmlformats.org/officeDocument/2006/relationships/hyperlink" Target="https://cougarconservancy.org/" TargetMode="External"/><Relationship Id="rId1136" Type="http://schemas.openxmlformats.org/officeDocument/2006/relationships/hyperlink" Target="http://nativeamericanland.org/" TargetMode="External"/><Relationship Id="rId1137" Type="http://schemas.openxmlformats.org/officeDocument/2006/relationships/hyperlink" Target="https://www.natomasbasin.org/" TargetMode="External"/><Relationship Id="rId1138" Type="http://schemas.openxmlformats.org/officeDocument/2006/relationships/hyperlink" Target="https://naturalcapitalproject.stanford.edu/" TargetMode="External"/><Relationship Id="rId1139" Type="http://schemas.openxmlformats.org/officeDocument/2006/relationships/hyperlink" Target="https://occonservation.org/" TargetMode="External"/><Relationship Id="rId547" Type="http://schemas.openxmlformats.org/officeDocument/2006/relationships/hyperlink" Target="http://cnps-yerbabuena.org/" TargetMode="External"/><Relationship Id="rId546" Type="http://schemas.openxmlformats.org/officeDocument/2006/relationships/hyperlink" Target="https://jepson.cnps.org/" TargetMode="External"/><Relationship Id="rId545" Type="http://schemas.openxmlformats.org/officeDocument/2006/relationships/hyperlink" Target="http://www.sccnps.org" TargetMode="External"/><Relationship Id="rId544" Type="http://schemas.openxmlformats.org/officeDocument/2006/relationships/hyperlink" Target="http://www.sierrafoothillscnps.org/" TargetMode="External"/><Relationship Id="rId549" Type="http://schemas.openxmlformats.org/officeDocument/2006/relationships/hyperlink" Target="http://cvmc.ca.gov/" TargetMode="External"/><Relationship Id="rId548" Type="http://schemas.openxmlformats.org/officeDocument/2006/relationships/hyperlink" Target="https://www.cvag.org/" TargetMode="External"/><Relationship Id="rId1130" Type="http://schemas.openxmlformats.org/officeDocument/2006/relationships/hyperlink" Target="https://www.fisheries.noaa.gov/about-us" TargetMode="External"/><Relationship Id="rId1131" Type="http://schemas.openxmlformats.org/officeDocument/2006/relationships/hyperlink" Target="https://sanctuaries.noaa.gov/" TargetMode="External"/><Relationship Id="rId543" Type="http://schemas.openxmlformats.org/officeDocument/2006/relationships/hyperlink" Target="https://www.shastacnps.org/" TargetMode="External"/><Relationship Id="rId1132" Type="http://schemas.openxmlformats.org/officeDocument/2006/relationships/hyperlink" Target="https://www.westcoast.fisheries.noaa.gov/whatwedo/overview/what_we_do_overview.html" TargetMode="External"/><Relationship Id="rId542" Type="http://schemas.openxmlformats.org/officeDocument/2006/relationships/hyperlink" Target="http://www.cnps-sequoia.org/" TargetMode="External"/><Relationship Id="rId1133" Type="http://schemas.openxmlformats.org/officeDocument/2006/relationships/hyperlink" Target="https://www.nsf.gov/" TargetMode="External"/><Relationship Id="rId541" Type="http://schemas.openxmlformats.org/officeDocument/2006/relationships/hyperlink" Target="https://cruzcnps.org/" TargetMode="External"/><Relationship Id="rId1134" Type="http://schemas.openxmlformats.org/officeDocument/2006/relationships/hyperlink" Target="https://sustainableagriculture.net/" TargetMode="External"/><Relationship Id="rId540" Type="http://schemas.openxmlformats.org/officeDocument/2006/relationships/hyperlink" Target="https://www.cnps-scv.org/" TargetMode="External"/><Relationship Id="rId1135" Type="http://schemas.openxmlformats.org/officeDocument/2006/relationships/hyperlink" Target="https://www.nwf.org/" TargetMode="External"/><Relationship Id="rId1125" Type="http://schemas.openxmlformats.org/officeDocument/2006/relationships/hyperlink" Target="https://www.drought.gov/drought/resources/national-drought-resilience-partnership" TargetMode="External"/><Relationship Id="rId1126" Type="http://schemas.openxmlformats.org/officeDocument/2006/relationships/hyperlink" Target="https://nfu.org/" TargetMode="External"/><Relationship Id="rId1127" Type="http://schemas.openxmlformats.org/officeDocument/2006/relationships/hyperlink" Target="https://www.nfwf.org/" TargetMode="External"/><Relationship Id="rId1128" Type="http://schemas.openxmlformats.org/officeDocument/2006/relationships/hyperlink" Target="https://www.nationalforests.org/" TargetMode="External"/><Relationship Id="rId1129" Type="http://schemas.openxmlformats.org/officeDocument/2006/relationships/hyperlink" Target="https://nifa.usda.gov/" TargetMode="External"/><Relationship Id="rId536" Type="http://schemas.openxmlformats.org/officeDocument/2006/relationships/hyperlink" Target="https://www.cnpssd.org/" TargetMode="External"/><Relationship Id="rId535" Type="http://schemas.openxmlformats.org/officeDocument/2006/relationships/hyperlink" Target="https://www.sacvalleycnps.org/" TargetMode="External"/><Relationship Id="rId534" Type="http://schemas.openxmlformats.org/officeDocument/2006/relationships/hyperlink" Target="https://riverside-sanbernardino.cnps.org/" TargetMode="External"/><Relationship Id="rId533" Type="http://schemas.openxmlformats.org/officeDocument/2006/relationships/hyperlink" Target="https://chapters.cnps.org/redbud/" TargetMode="External"/><Relationship Id="rId539" Type="http://schemas.openxmlformats.org/officeDocument/2006/relationships/hyperlink" Target="https://sanhedrin.cnps.org/" TargetMode="External"/><Relationship Id="rId538" Type="http://schemas.openxmlformats.org/officeDocument/2006/relationships/hyperlink" Target="https://cnpsslo.org/" TargetMode="External"/><Relationship Id="rId537" Type="http://schemas.openxmlformats.org/officeDocument/2006/relationships/hyperlink" Target="https://www.cnps-sgm.org/" TargetMode="External"/><Relationship Id="rId1120" Type="http://schemas.openxmlformats.org/officeDocument/2006/relationships/hyperlink" Target="https://nafoalliance.org/" TargetMode="External"/><Relationship Id="rId532" Type="http://schemas.openxmlformats.org/officeDocument/2006/relationships/hyperlink" Target="https://www.occnps.org/" TargetMode="External"/><Relationship Id="rId1121" Type="http://schemas.openxmlformats.org/officeDocument/2006/relationships/hyperlink" Target="https://www.nasda.org/" TargetMode="External"/><Relationship Id="rId531" Type="http://schemas.openxmlformats.org/officeDocument/2006/relationships/hyperlink" Target="https://nsj.cnps.org/" TargetMode="External"/><Relationship Id="rId1122" Type="http://schemas.openxmlformats.org/officeDocument/2006/relationships/hyperlink" Target="https://www.audubon.org/" TargetMode="External"/><Relationship Id="rId530" Type="http://schemas.openxmlformats.org/officeDocument/2006/relationships/hyperlink" Target="https://northcoastcnps.org/" TargetMode="External"/><Relationship Id="rId1123" Type="http://schemas.openxmlformats.org/officeDocument/2006/relationships/hyperlink" Target="https://www.nceas.ucsb.edu/" TargetMode="External"/><Relationship Id="rId1124" Type="http://schemas.openxmlformats.org/officeDocument/2006/relationships/hyperlink" Target="http://ncfc.org/" TargetMode="External"/><Relationship Id="rId1158" Type="http://schemas.openxmlformats.org/officeDocument/2006/relationships/hyperlink" Target="https://northcoastresourcepartnership.org/" TargetMode="External"/><Relationship Id="rId2005" Type="http://schemas.openxmlformats.org/officeDocument/2006/relationships/hyperlink" Target="https://www.ctga.org/" TargetMode="External"/><Relationship Id="rId1159" Type="http://schemas.openxmlformats.org/officeDocument/2006/relationships/hyperlink" Target="https://ncccalliance.org/" TargetMode="External"/><Relationship Id="rId2006" Type="http://schemas.openxmlformats.org/officeDocument/2006/relationships/hyperlink" Target="https://suscon.org/" TargetMode="External"/><Relationship Id="rId2007" Type="http://schemas.openxmlformats.org/officeDocument/2006/relationships/hyperlink" Target="https://www.terranovaranch.com/" TargetMode="External"/><Relationship Id="rId2008" Type="http://schemas.openxmlformats.org/officeDocument/2006/relationships/hyperlink" Target="https://www.bransfordfarms.com/" TargetMode="External"/><Relationship Id="rId2009" Type="http://schemas.openxmlformats.org/officeDocument/2006/relationships/hyperlink" Target="https://www.wildwillowfarm.org/" TargetMode="External"/><Relationship Id="rId569" Type="http://schemas.openxmlformats.org/officeDocument/2006/relationships/hyperlink" Target="https://www.cecsb.org/" TargetMode="External"/><Relationship Id="rId568" Type="http://schemas.openxmlformats.org/officeDocument/2006/relationships/hyperlink" Target="https://www.caff.org/" TargetMode="External"/><Relationship Id="rId567" Type="http://schemas.openxmlformats.org/officeDocument/2006/relationships/hyperlink" Target="http://calaverascap.com/" TargetMode="External"/><Relationship Id="rId566" Type="http://schemas.openxmlformats.org/officeDocument/2006/relationships/hyperlink" Target="https://colusagroundwater.org/" TargetMode="External"/><Relationship Id="rId561" Type="http://schemas.openxmlformats.org/officeDocument/2006/relationships/hyperlink" Target="http://www.coastsidelandtrust.org/" TargetMode="External"/><Relationship Id="rId1150" Type="http://schemas.openxmlformats.org/officeDocument/2006/relationships/hyperlink" Target="https://www.nimanranch.com/" TargetMode="External"/><Relationship Id="rId560" Type="http://schemas.openxmlformats.org/officeDocument/2006/relationships/hyperlink" Target="https://www.coastsidewater.org/" TargetMode="External"/><Relationship Id="rId1151" Type="http://schemas.openxmlformats.org/officeDocument/2006/relationships/hyperlink" Target="https://www.naba.org/" TargetMode="External"/><Relationship Id="rId1152" Type="http://schemas.openxmlformats.org/officeDocument/2006/relationships/hyperlink" Target="https://www.fws.gov/birds/grants/north-american-wetland-conservation-act/north-american-wetland-conservation-council.php" TargetMode="External"/><Relationship Id="rId1153" Type="http://schemas.openxmlformats.org/officeDocument/2006/relationships/hyperlink" Target="https://nbwd.specialdistrict.org/" TargetMode="External"/><Relationship Id="rId2000" Type="http://schemas.openxmlformats.org/officeDocument/2006/relationships/hyperlink" Target="https://yubawatershedinstitute.org/" TargetMode="External"/><Relationship Id="rId565" Type="http://schemas.openxmlformats.org/officeDocument/2006/relationships/hyperlink" Target="https://www.colusarcd.org/" TargetMode="External"/><Relationship Id="rId1154" Type="http://schemas.openxmlformats.org/officeDocument/2006/relationships/hyperlink" Target="https://www.nccwd.com/" TargetMode="External"/><Relationship Id="rId2001" Type="http://schemas.openxmlformats.org/officeDocument/2006/relationships/hyperlink" Target="https://www.yvwd.us/" TargetMode="External"/><Relationship Id="rId564" Type="http://schemas.openxmlformats.org/officeDocument/2006/relationships/hyperlink" Target="https://www.countyofcolusa.org/" TargetMode="External"/><Relationship Id="rId1155" Type="http://schemas.openxmlformats.org/officeDocument/2006/relationships/hyperlink" Target="https://www.northcoastgrowersassociation.org/" TargetMode="External"/><Relationship Id="rId2002" Type="http://schemas.openxmlformats.org/officeDocument/2006/relationships/hyperlink" Target="https://www.yuimamwd.com/newdev/" TargetMode="External"/><Relationship Id="rId563" Type="http://schemas.openxmlformats.org/officeDocument/2006/relationships/hyperlink" Target="http://crb.ca.gov/" TargetMode="External"/><Relationship Id="rId1156" Type="http://schemas.openxmlformats.org/officeDocument/2006/relationships/hyperlink" Target="https://www.waterboards.ca.gov/northcoast/" TargetMode="External"/><Relationship Id="rId2003" Type="http://schemas.openxmlformats.org/officeDocument/2006/relationships/hyperlink" Target="https://www.yuroktribe.org/" TargetMode="External"/><Relationship Id="rId562" Type="http://schemas.openxmlformats.org/officeDocument/2006/relationships/hyperlink" Target="https://www.waterboards.ca.gov/coloradoriver/" TargetMode="External"/><Relationship Id="rId1157" Type="http://schemas.openxmlformats.org/officeDocument/2006/relationships/hyperlink" Target="http://www.ncrcanddc.org/" TargetMode="External"/><Relationship Id="rId2004" Type="http://schemas.openxmlformats.org/officeDocument/2006/relationships/hyperlink" Target="https://www.zone7water.com/" TargetMode="External"/><Relationship Id="rId1147" Type="http://schemas.openxmlformats.org/officeDocument/2006/relationships/hyperlink" Target="https://newcurrentwater.com/" TargetMode="External"/><Relationship Id="rId1148" Type="http://schemas.openxmlformats.org/officeDocument/2006/relationships/hyperlink" Target="http://newportbay.org" TargetMode="External"/><Relationship Id="rId1149" Type="http://schemas.openxmlformats.org/officeDocument/2006/relationships/hyperlink" Target="https://www.nichemeatprocessing.org/" TargetMode="External"/><Relationship Id="rId558" Type="http://schemas.openxmlformats.org/officeDocument/2006/relationships/hyperlink" Target="http://www.coastalrcd.org/" TargetMode="External"/><Relationship Id="rId557" Type="http://schemas.openxmlformats.org/officeDocument/2006/relationships/hyperlink" Target="https://coastalranchesconservancy.org/" TargetMode="External"/><Relationship Id="rId556" Type="http://schemas.openxmlformats.org/officeDocument/2006/relationships/hyperlink" Target="https://www.coastal-quest.org/" TargetMode="External"/><Relationship Id="rId555" Type="http://schemas.openxmlformats.org/officeDocument/2006/relationships/hyperlink" Target="http://www.coastalecosystemsinstitute.org/" TargetMode="External"/><Relationship Id="rId559" Type="http://schemas.openxmlformats.org/officeDocument/2006/relationships/hyperlink" Target="https://coastal-watershed.org/" TargetMode="External"/><Relationship Id="rId550" Type="http://schemas.openxmlformats.org/officeDocument/2006/relationships/hyperlink" Target="https://www.cvrcd.com/" TargetMode="External"/><Relationship Id="rId1140" Type="http://schemas.openxmlformats.org/officeDocument/2006/relationships/hyperlink" Target="https://nhm.org/" TargetMode="External"/><Relationship Id="rId1141" Type="http://schemas.openxmlformats.org/officeDocument/2006/relationships/hyperlink" Target="https://www.nrcs.usda.gov/wps/portal/nrcs/site/national/home/" TargetMode="External"/><Relationship Id="rId1142" Type="http://schemas.openxmlformats.org/officeDocument/2006/relationships/hyperlink" Target="https://www.nrdc.org/" TargetMode="External"/><Relationship Id="rId554" Type="http://schemas.openxmlformats.org/officeDocument/2006/relationships/hyperlink" Target="http://ccandr.org/" TargetMode="External"/><Relationship Id="rId1143" Type="http://schemas.openxmlformats.org/officeDocument/2006/relationships/hyperlink" Target="https://lanatureforall.org/" TargetMode="External"/><Relationship Id="rId553" Type="http://schemas.openxmlformats.org/officeDocument/2006/relationships/hyperlink" Target="http://www.crcd.org" TargetMode="External"/><Relationship Id="rId1144" Type="http://schemas.openxmlformats.org/officeDocument/2006/relationships/hyperlink" Target="https://landscapeconservation.org" TargetMode="External"/><Relationship Id="rId552" Type="http://schemas.openxmlformats.org/officeDocument/2006/relationships/hyperlink" Target="https://cvwaterkeeper.org/" TargetMode="External"/><Relationship Id="rId1145" Type="http://schemas.openxmlformats.org/officeDocument/2006/relationships/hyperlink" Target="http://www.ncrcd.org/" TargetMode="External"/><Relationship Id="rId551" Type="http://schemas.openxmlformats.org/officeDocument/2006/relationships/hyperlink" Target="http://www.cvwd.org/" TargetMode="External"/><Relationship Id="rId1146" Type="http://schemas.openxmlformats.org/officeDocument/2006/relationships/hyperlink" Target="https://www.nidwater.com/" TargetMode="External"/><Relationship Id="rId495" Type="http://schemas.openxmlformats.org/officeDocument/2006/relationships/hyperlink" Target="https://www.visalia.city/" TargetMode="External"/><Relationship Id="rId494" Type="http://schemas.openxmlformats.org/officeDocument/2006/relationships/hyperlink" Target="https://www.cityofventura.ca.gov/" TargetMode="External"/><Relationship Id="rId493" Type="http://schemas.openxmlformats.org/officeDocument/2006/relationships/hyperlink" Target="https://www.ci.vacaville.ca.us/" TargetMode="External"/><Relationship Id="rId492" Type="http://schemas.openxmlformats.org/officeDocument/2006/relationships/hyperlink" Target="https://www.cityofukiah.com/" TargetMode="External"/><Relationship Id="rId499" Type="http://schemas.openxmlformats.org/officeDocument/2006/relationships/hyperlink" Target="https://www.cityofwilliams.org/" TargetMode="External"/><Relationship Id="rId498" Type="http://schemas.openxmlformats.org/officeDocument/2006/relationships/hyperlink" Target="https://www.wheatland.ca.gov/" TargetMode="External"/><Relationship Id="rId497" Type="http://schemas.openxmlformats.org/officeDocument/2006/relationships/hyperlink" Target="https://www.cityofwestsacramento.org/home" TargetMode="External"/><Relationship Id="rId496" Type="http://schemas.openxmlformats.org/officeDocument/2006/relationships/hyperlink" Target="https://www.cityofwaterford.org/" TargetMode="External"/><Relationship Id="rId1610" Type="http://schemas.openxmlformats.org/officeDocument/2006/relationships/hyperlink" Target="https://www.siskiyoulandtrust.org/" TargetMode="External"/><Relationship Id="rId1611" Type="http://schemas.openxmlformats.org/officeDocument/2006/relationships/hyperlink" Target="https://www.siskiyourcd.com/" TargetMode="External"/><Relationship Id="rId1612" Type="http://schemas.openxmlformats.org/officeDocument/2006/relationships/hyperlink" Target="https://sitesproject.org/" TargetMode="External"/><Relationship Id="rId1613" Type="http://schemas.openxmlformats.org/officeDocument/2006/relationships/hyperlink" Target="https://www.fs.usda.gov/srnf" TargetMode="External"/><Relationship Id="rId1614" Type="http://schemas.openxmlformats.org/officeDocument/2006/relationships/hyperlink" Target="http://sloughhousercd.org/" TargetMode="External"/><Relationship Id="rId1615" Type="http://schemas.openxmlformats.org/officeDocument/2006/relationships/hyperlink" Target="http://smithriveralliance.org/" TargetMode="External"/><Relationship Id="rId1616" Type="http://schemas.openxmlformats.org/officeDocument/2006/relationships/hyperlink" Target="https://smithriveralliance.org/smith-river-collaborative/" TargetMode="External"/><Relationship Id="rId907" Type="http://schemas.openxmlformats.org/officeDocument/2006/relationships/hyperlink" Target="https://www.kingscog.org/" TargetMode="External"/><Relationship Id="rId1617" Type="http://schemas.openxmlformats.org/officeDocument/2006/relationships/hyperlink" Target="https://www.snowlands.org/" TargetMode="External"/><Relationship Id="rId906" Type="http://schemas.openxmlformats.org/officeDocument/2006/relationships/hyperlink" Target="https://www.countyofkings.com/" TargetMode="External"/><Relationship Id="rId1618" Type="http://schemas.openxmlformats.org/officeDocument/2006/relationships/hyperlink" Target="https://www.soboba-nsn.gov/" TargetMode="External"/><Relationship Id="rId905" Type="http://schemas.openxmlformats.org/officeDocument/2006/relationships/hyperlink" Target="https://www.kingsbasinauthority.org/" TargetMode="External"/><Relationship Id="rId1619" Type="http://schemas.openxmlformats.org/officeDocument/2006/relationships/hyperlink" Target="https://soilcarboncoalition.org/" TargetMode="External"/><Relationship Id="rId904" Type="http://schemas.openxmlformats.org/officeDocument/2006/relationships/hyperlink" Target="http://kingrangealliance.org/" TargetMode="External"/><Relationship Id="rId909" Type="http://schemas.openxmlformats.org/officeDocument/2006/relationships/hyperlink" Target="https://www.kingsriverconservancy.org/" TargetMode="External"/><Relationship Id="rId908" Type="http://schemas.openxmlformats.org/officeDocument/2006/relationships/hyperlink" Target="http://www.kingscwd.org/" TargetMode="External"/><Relationship Id="rId903" Type="http://schemas.openxmlformats.org/officeDocument/2006/relationships/hyperlink" Target="https://kern-tulare.com/" TargetMode="External"/><Relationship Id="rId902" Type="http://schemas.openxmlformats.org/officeDocument/2006/relationships/hyperlink" Target="https://www.kwb.org/" TargetMode="External"/><Relationship Id="rId901" Type="http://schemas.openxmlformats.org/officeDocument/2006/relationships/hyperlink" Target="https://www.krvhf.org/" TargetMode="External"/><Relationship Id="rId900" Type="http://schemas.openxmlformats.org/officeDocument/2006/relationships/hyperlink" Target="http://www.kernrivergsa.org/" TargetMode="External"/><Relationship Id="rId1600" Type="http://schemas.openxmlformats.org/officeDocument/2006/relationships/hyperlink" Target="https://sierranevada.ca.gov/" TargetMode="External"/><Relationship Id="rId1601" Type="http://schemas.openxmlformats.org/officeDocument/2006/relationships/hyperlink" Target="https://snri.ucmerced.edu/" TargetMode="External"/><Relationship Id="rId1602" Type="http://schemas.openxmlformats.org/officeDocument/2006/relationships/hyperlink" Target="https://craigmcnamara.org/sierra/" TargetMode="External"/><Relationship Id="rId1603" Type="http://schemas.openxmlformats.org/officeDocument/2006/relationships/hyperlink" Target="https://sierrarcd.com/" TargetMode="External"/><Relationship Id="rId1604" Type="http://schemas.openxmlformats.org/officeDocument/2006/relationships/hyperlink" Target="https://sierrastateparks.org/" TargetMode="External"/><Relationship Id="rId1605" Type="http://schemas.openxmlformats.org/officeDocument/2006/relationships/hyperlink" Target="https://sierrastreamsinstitute.org/" TargetMode="External"/><Relationship Id="rId1606" Type="http://schemas.openxmlformats.org/officeDocument/2006/relationships/hyperlink" Target="https://www.4swep.org/" TargetMode="External"/><Relationship Id="rId1607" Type="http://schemas.openxmlformats.org/officeDocument/2006/relationships/hyperlink" Target="https://www.siliconvalleycf.org/" TargetMode="External"/><Relationship Id="rId1608" Type="http://schemas.openxmlformats.org/officeDocument/2006/relationships/hyperlink" Target="http://smrpd.org/" TargetMode="External"/><Relationship Id="rId1609" Type="http://schemas.openxmlformats.org/officeDocument/2006/relationships/hyperlink" Target="https://www.co.siskiyou.ca.us/" TargetMode="External"/><Relationship Id="rId1631" Type="http://schemas.openxmlformats.org/officeDocument/2006/relationships/hyperlink" Target="https://www.sonomaopenspace.org/" TargetMode="External"/><Relationship Id="rId1632" Type="http://schemas.openxmlformats.org/officeDocument/2006/relationships/hyperlink" Target="https://parks.sonomacounty.ca.gov/" TargetMode="External"/><Relationship Id="rId1633" Type="http://schemas.openxmlformats.org/officeDocument/2006/relationships/hyperlink" Target="https://scta.ca.gov/" TargetMode="External"/><Relationship Id="rId1634" Type="http://schemas.openxmlformats.org/officeDocument/2006/relationships/hyperlink" Target="https://www.sonomawater.org/" TargetMode="External"/><Relationship Id="rId1635" Type="http://schemas.openxmlformats.org/officeDocument/2006/relationships/hyperlink" Target="https://sonomaecologycenter.org/" TargetMode="External"/><Relationship Id="rId1636" Type="http://schemas.openxmlformats.org/officeDocument/2006/relationships/hyperlink" Target="https://sonomalandtrust.org/" TargetMode="External"/><Relationship Id="rId1637" Type="http://schemas.openxmlformats.org/officeDocument/2006/relationships/hyperlink" Target="https://smcwd.net/" TargetMode="External"/><Relationship Id="rId1638" Type="http://schemas.openxmlformats.org/officeDocument/2006/relationships/hyperlink" Target="https://sonomarcd.org/" TargetMode="External"/><Relationship Id="rId929" Type="http://schemas.openxmlformats.org/officeDocument/2006/relationships/hyperlink" Target="https://lagunacanyon.org/" TargetMode="External"/><Relationship Id="rId1639" Type="http://schemas.openxmlformats.org/officeDocument/2006/relationships/hyperlink" Target="https://sonomavalleygroundwater.org/" TargetMode="External"/><Relationship Id="rId928" Type="http://schemas.openxmlformats.org/officeDocument/2006/relationships/hyperlink" Target="https://www.lagunacanyonconservancy.org/" TargetMode="External"/><Relationship Id="rId927" Type="http://schemas.openxmlformats.org/officeDocument/2006/relationships/hyperlink" Target="https://www.lbcwd.org/" TargetMode="External"/><Relationship Id="rId926" Type="http://schemas.openxmlformats.org/officeDocument/2006/relationships/hyperlink" Target="https://www.lapuentewater.com/" TargetMode="External"/><Relationship Id="rId921" Type="http://schemas.openxmlformats.org/officeDocument/2006/relationships/hyperlink" Target="https://koopmannfamilybeef.com/" TargetMode="External"/><Relationship Id="rId920" Type="http://schemas.openxmlformats.org/officeDocument/2006/relationships/hyperlink" Target="https://koination.com/" TargetMode="External"/><Relationship Id="rId925" Type="http://schemas.openxmlformats.org/officeDocument/2006/relationships/hyperlink" Target="https://www.ioes.ucla.edu/lakretz/" TargetMode="External"/><Relationship Id="rId924" Type="http://schemas.openxmlformats.org/officeDocument/2006/relationships/hyperlink" Target="https://www.lajollaindians.com/" TargetMode="External"/><Relationship Id="rId923" Type="http://schemas.openxmlformats.org/officeDocument/2006/relationships/hyperlink" Target="http://www.lhhcwd.com/" TargetMode="External"/><Relationship Id="rId922" Type="http://schemas.openxmlformats.org/officeDocument/2006/relationships/hyperlink" Target="https://www.lacorps.org/" TargetMode="External"/><Relationship Id="rId1630" Type="http://schemas.openxmlformats.org/officeDocument/2006/relationships/hyperlink" Target="https://sonomacounty.ca.gov/Home/" TargetMode="External"/><Relationship Id="rId1620" Type="http://schemas.openxmlformats.org/officeDocument/2006/relationships/hyperlink" Target="https://soilhealthinstitute.org/" TargetMode="External"/><Relationship Id="rId1621" Type="http://schemas.openxmlformats.org/officeDocument/2006/relationships/hyperlink" Target="http://www.solseeker.org/" TargetMode="External"/><Relationship Id="rId1622" Type="http://schemas.openxmlformats.org/officeDocument/2006/relationships/hyperlink" Target="https://www.solanocounty.com/" TargetMode="External"/><Relationship Id="rId1623" Type="http://schemas.openxmlformats.org/officeDocument/2006/relationships/hyperlink" Target="https://www.scwa2.com/" TargetMode="External"/><Relationship Id="rId1624" Type="http://schemas.openxmlformats.org/officeDocument/2006/relationships/hyperlink" Target="https://www.scwa2.com/groundwater/sgma/" TargetMode="External"/><Relationship Id="rId1625" Type="http://schemas.openxmlformats.org/officeDocument/2006/relationships/hyperlink" Target="https://www.sidwater.org/" TargetMode="External"/><Relationship Id="rId1626" Type="http://schemas.openxmlformats.org/officeDocument/2006/relationships/hyperlink" Target="https://solanolandtrust.org/" TargetMode="External"/><Relationship Id="rId1627" Type="http://schemas.openxmlformats.org/officeDocument/2006/relationships/hyperlink" Target="https://www.solanorcd.org/" TargetMode="External"/><Relationship Id="rId918" Type="http://schemas.openxmlformats.org/officeDocument/2006/relationships/hyperlink" Target="https://www.kswild.org/" TargetMode="External"/><Relationship Id="rId1628" Type="http://schemas.openxmlformats.org/officeDocument/2006/relationships/hyperlink" Target="https://sta.ca.gov/" TargetMode="External"/><Relationship Id="rId917" Type="http://schemas.openxmlformats.org/officeDocument/2006/relationships/hyperlink" Target="https://www.fs.usda.gov/klamath/" TargetMode="External"/><Relationship Id="rId1629" Type="http://schemas.openxmlformats.org/officeDocument/2006/relationships/hyperlink" Target="https://sonomacleanpower.org/" TargetMode="External"/><Relationship Id="rId916" Type="http://schemas.openxmlformats.org/officeDocument/2006/relationships/hyperlink" Target="https://www.klamathforestalliance.org/" TargetMode="External"/><Relationship Id="rId915" Type="http://schemas.openxmlformats.org/officeDocument/2006/relationships/hyperlink" Target="https://www.kmpud.com/" TargetMode="External"/><Relationship Id="rId919" Type="http://schemas.openxmlformats.org/officeDocument/2006/relationships/hyperlink" Target="https://www.kletseldehe.org/" TargetMode="External"/><Relationship Id="rId910" Type="http://schemas.openxmlformats.org/officeDocument/2006/relationships/hyperlink" Target="https://krcd.org/" TargetMode="External"/><Relationship Id="rId914" Type="http://schemas.openxmlformats.org/officeDocument/2006/relationships/hyperlink" Target="https://www.kinneloairrigationdistrict.info/" TargetMode="External"/><Relationship Id="rId913" Type="http://schemas.openxmlformats.org/officeDocument/2006/relationships/hyperlink" Target="https://kingsriverwqc.org/" TargetMode="External"/><Relationship Id="rId912" Type="http://schemas.openxmlformats.org/officeDocument/2006/relationships/hyperlink" Target="https://krfmp.org/" TargetMode="External"/><Relationship Id="rId911" Type="http://schemas.openxmlformats.org/officeDocument/2006/relationships/hyperlink" Target="https://kingsrivereast.org/" TargetMode="External"/><Relationship Id="rId1213" Type="http://schemas.openxmlformats.org/officeDocument/2006/relationships/hyperlink" Target="http://www.psmfc.org/" TargetMode="External"/><Relationship Id="rId1697" Type="http://schemas.openxmlformats.org/officeDocument/2006/relationships/hyperlink" Target="https://www.sutterbutteslandtrust.org/" TargetMode="External"/><Relationship Id="rId1214" Type="http://schemas.openxmlformats.org/officeDocument/2006/relationships/hyperlink" Target="https://www.pacifica-land-trust.org/" TargetMode="External"/><Relationship Id="rId1698" Type="http://schemas.openxmlformats.org/officeDocument/2006/relationships/hyperlink" Target="https://www.suttercounty.org/" TargetMode="External"/><Relationship Id="rId1215" Type="http://schemas.openxmlformats.org/officeDocument/2006/relationships/hyperlink" Target="https://www.pacificorp.com/" TargetMode="External"/><Relationship Id="rId1699" Type="http://schemas.openxmlformats.org/officeDocument/2006/relationships/hyperlink" Target="http://www.scrcd.org/" TargetMode="External"/><Relationship Id="rId1216" Type="http://schemas.openxmlformats.org/officeDocument/2006/relationships/hyperlink" Target="https://www.padredam.org/" TargetMode="External"/><Relationship Id="rId1217" Type="http://schemas.openxmlformats.org/officeDocument/2006/relationships/hyperlink" Target="https://paicinesranch.com/" TargetMode="External"/><Relationship Id="rId1218" Type="http://schemas.openxmlformats.org/officeDocument/2006/relationships/hyperlink" Target="https://www.prfma.org/" TargetMode="External"/><Relationship Id="rId1219" Type="http://schemas.openxmlformats.org/officeDocument/2006/relationships/hyperlink" Target="https://www.pvwater.org/" TargetMode="External"/><Relationship Id="rId866" Type="http://schemas.openxmlformats.org/officeDocument/2006/relationships/hyperlink" Target="https://www.inyocounty.us/" TargetMode="External"/><Relationship Id="rId865" Type="http://schemas.openxmlformats.org/officeDocument/2006/relationships/hyperlink" Target="https://www.invernesspud.org/" TargetMode="External"/><Relationship Id="rId864" Type="http://schemas.openxmlformats.org/officeDocument/2006/relationships/hyperlink" Target="http://www.iscc.ca.gov/" TargetMode="External"/><Relationship Id="rId863" Type="http://schemas.openxmlformats.org/officeDocument/2006/relationships/hyperlink" Target="https://caes.ucdavis.edu/research/centers/its" TargetMode="External"/><Relationship Id="rId869" Type="http://schemas.openxmlformats.org/officeDocument/2006/relationships/hyperlink" Target="https://inyo-monowater.org/" TargetMode="External"/><Relationship Id="rId868" Type="http://schemas.openxmlformats.org/officeDocument/2006/relationships/hyperlink" Target="https://www.fs.usda.gov/inyo/" TargetMode="External"/><Relationship Id="rId867" Type="http://schemas.openxmlformats.org/officeDocument/2006/relationships/hyperlink" Target="http://www.inyoltc.org/" TargetMode="External"/><Relationship Id="rId1690" Type="http://schemas.openxmlformats.org/officeDocument/2006/relationships/hyperlink" Target="https://www.sunsweet.com/" TargetMode="External"/><Relationship Id="rId1691" Type="http://schemas.openxmlformats.org/officeDocument/2006/relationships/hyperlink" Target="https://www.surfrider.org/" TargetMode="External"/><Relationship Id="rId1692" Type="http://schemas.openxmlformats.org/officeDocument/2006/relationships/hyperlink" Target="http://www.sir-nsn.gov/" TargetMode="External"/><Relationship Id="rId862" Type="http://schemas.openxmlformats.org/officeDocument/2006/relationships/hyperlink" Target="https://parks.berkeley.edu/" TargetMode="External"/><Relationship Id="rId1693" Type="http://schemas.openxmlformats.org/officeDocument/2006/relationships/hyperlink" Target="https://www.sagecenter.org/" TargetMode="External"/><Relationship Id="rId861" Type="http://schemas.openxmlformats.org/officeDocument/2006/relationships/hyperlink" Target="https://www.ca-ilg.org/" TargetMode="External"/><Relationship Id="rId1210" Type="http://schemas.openxmlformats.org/officeDocument/2006/relationships/hyperlink" Target="https://www.pacificforest.org/" TargetMode="External"/><Relationship Id="rId1694" Type="http://schemas.openxmlformats.org/officeDocument/2006/relationships/hyperlink" Target="https://sarep.ucdavis.edu/" TargetMode="External"/><Relationship Id="rId860" Type="http://schemas.openxmlformats.org/officeDocument/2006/relationships/hyperlink" Target="http://www.ifrfish.org/" TargetMode="External"/><Relationship Id="rId1211" Type="http://schemas.openxmlformats.org/officeDocument/2006/relationships/hyperlink" Target="https://www.pge.com/" TargetMode="External"/><Relationship Id="rId1695" Type="http://schemas.openxmlformats.org/officeDocument/2006/relationships/hyperlink" Target="https://sutterbasinwater.com/" TargetMode="External"/><Relationship Id="rId1212" Type="http://schemas.openxmlformats.org/officeDocument/2006/relationships/hyperlink" Target="https://www.fs.fed.us/psw/" TargetMode="External"/><Relationship Id="rId1696" Type="http://schemas.openxmlformats.org/officeDocument/2006/relationships/hyperlink" Target="http://sutterbutteflood.org/" TargetMode="External"/><Relationship Id="rId1202" Type="http://schemas.openxmlformats.org/officeDocument/2006/relationships/hyperlink" Target="https://www.nationalacademies.org/our-work/owens-lake-scientific-advisory-panel-evaluating-the-effectiveness-of-alternative-dust-control-methods" TargetMode="External"/><Relationship Id="rId1686" Type="http://schemas.openxmlformats.org/officeDocument/2006/relationships/hyperlink" Target="https://www.sidwater.org/98/Suisun-Solano-Water-Authority" TargetMode="External"/><Relationship Id="rId1203" Type="http://schemas.openxmlformats.org/officeDocument/2006/relationships/hyperlink" Target="https://owensvalley.org/" TargetMode="External"/><Relationship Id="rId1687" Type="http://schemas.openxmlformats.org/officeDocument/2006/relationships/hyperlink" Target="https://www.sunmaid.com/" TargetMode="External"/><Relationship Id="rId1204" Type="http://schemas.openxmlformats.org/officeDocument/2006/relationships/hyperlink" Target="https://ovga.us/" TargetMode="External"/><Relationship Id="rId1688" Type="http://schemas.openxmlformats.org/officeDocument/2006/relationships/hyperlink" Target="https://www.sunkist.com/" TargetMode="External"/><Relationship Id="rId1205" Type="http://schemas.openxmlformats.org/officeDocument/2006/relationships/hyperlink" Target="http://www.oviwc.org/" TargetMode="External"/><Relationship Id="rId1689" Type="http://schemas.openxmlformats.org/officeDocument/2006/relationships/hyperlink" Target="https://www.sunnyslopewater.org/" TargetMode="External"/><Relationship Id="rId1206" Type="http://schemas.openxmlformats.org/officeDocument/2006/relationships/hyperlink" Target="https://pcffa.org/" TargetMode="External"/><Relationship Id="rId1207" Type="http://schemas.openxmlformats.org/officeDocument/2006/relationships/hyperlink" Target="https://www.pcfwwra.org/" TargetMode="External"/><Relationship Id="rId1208" Type="http://schemas.openxmlformats.org/officeDocument/2006/relationships/hyperlink" Target="https://pacificcoastproducers.com/" TargetMode="External"/><Relationship Id="rId1209" Type="http://schemas.openxmlformats.org/officeDocument/2006/relationships/hyperlink" Target="http://www.stewardshipcouncil.org/" TargetMode="External"/><Relationship Id="rId855" Type="http://schemas.openxmlformats.org/officeDocument/2006/relationships/hyperlink" Target="https://www.ieua.org/" TargetMode="External"/><Relationship Id="rId854" Type="http://schemas.openxmlformats.org/officeDocument/2006/relationships/hyperlink" Target="https://www.iercd.org/" TargetMode="External"/><Relationship Id="rId853" Type="http://schemas.openxmlformats.org/officeDocument/2006/relationships/hyperlink" Target="http://ieep.com/" TargetMode="External"/><Relationship Id="rId852" Type="http://schemas.openxmlformats.org/officeDocument/2006/relationships/hyperlink" Target="http://ice.ucdavis.edu/" TargetMode="External"/><Relationship Id="rId859" Type="http://schemas.openxmlformats.org/officeDocument/2006/relationships/hyperlink" Target="http://www.instituteforecologicalhealth.org/" TargetMode="External"/><Relationship Id="rId858" Type="http://schemas.openxmlformats.org/officeDocument/2006/relationships/hyperlink" Target="https://www.birdpop.org/" TargetMode="External"/><Relationship Id="rId857" Type="http://schemas.openxmlformats.org/officeDocument/2006/relationships/hyperlink" Target="https://mendoiwpc.com/" TargetMode="External"/><Relationship Id="rId856" Type="http://schemas.openxmlformats.org/officeDocument/2006/relationships/hyperlink" Target="https://www.iewaterkeeper.org/" TargetMode="External"/><Relationship Id="rId1680" Type="http://schemas.openxmlformats.org/officeDocument/2006/relationships/hyperlink" Target="https://sewd.net/" TargetMode="External"/><Relationship Id="rId1681" Type="http://schemas.openxmlformats.org/officeDocument/2006/relationships/hyperlink" Target="http://www.stonecorralid.com/" TargetMode="External"/><Relationship Id="rId851" Type="http://schemas.openxmlformats.org/officeDocument/2006/relationships/hyperlink" Target="https://www.indio.org/your_government/water/default.htm" TargetMode="External"/><Relationship Id="rId1682" Type="http://schemas.openxmlformats.org/officeDocument/2006/relationships/hyperlink" Target="https://stratfordirrigation.com/" TargetMode="External"/><Relationship Id="rId850" Type="http://schemas.openxmlformats.org/officeDocument/2006/relationships/hyperlink" Target="https://www.iwvwd.com/" TargetMode="External"/><Relationship Id="rId1683" Type="http://schemas.openxmlformats.org/officeDocument/2006/relationships/hyperlink" Target="https://www.thesca.org/" TargetMode="External"/><Relationship Id="rId1200" Type="http://schemas.openxmlformats.org/officeDocument/2006/relationships/hyperlink" Target="https://oswitlandtrust.org/" TargetMode="External"/><Relationship Id="rId1684" Type="http://schemas.openxmlformats.org/officeDocument/2006/relationships/hyperlink" Target="https://sugarpinefoundation.org/" TargetMode="External"/><Relationship Id="rId1201" Type="http://schemas.openxmlformats.org/officeDocument/2006/relationships/hyperlink" Target="https://otaywater.gov/" TargetMode="External"/><Relationship Id="rId1685" Type="http://schemas.openxmlformats.org/officeDocument/2006/relationships/hyperlink" Target="https://suisunrcd.org/" TargetMode="External"/><Relationship Id="rId1235" Type="http://schemas.openxmlformats.org/officeDocument/2006/relationships/hyperlink" Target="https://www.pechanga-nsn.gov/" TargetMode="External"/><Relationship Id="rId1236" Type="http://schemas.openxmlformats.org/officeDocument/2006/relationships/hyperlink" Target="https://www.peninsulacleanenergy.com/" TargetMode="External"/><Relationship Id="rId1237" Type="http://schemas.openxmlformats.org/officeDocument/2006/relationships/hyperlink" Target="https://openspacetrust.org/" TargetMode="External"/><Relationship Id="rId1238" Type="http://schemas.openxmlformats.org/officeDocument/2006/relationships/hyperlink" Target="https://www.pepperwoodpreserve.org/" TargetMode="External"/><Relationship Id="rId1239" Type="http://schemas.openxmlformats.org/officeDocument/2006/relationships/hyperlink" Target="http://pescaderoreclamationdistrict2058.yolasite.com/" TargetMode="External"/><Relationship Id="rId409" Type="http://schemas.openxmlformats.org/officeDocument/2006/relationships/hyperlink" Target="https://www.brisbaneca.org/" TargetMode="External"/><Relationship Id="rId404" Type="http://schemas.openxmlformats.org/officeDocument/2006/relationships/hyperlink" Target="https://www.bakersfieldcity.us/" TargetMode="External"/><Relationship Id="rId888" Type="http://schemas.openxmlformats.org/officeDocument/2006/relationships/hyperlink" Target="https://www.stewartspoint.org/wp2/" TargetMode="External"/><Relationship Id="rId403" Type="http://schemas.openxmlformats.org/officeDocument/2006/relationships/hyperlink" Target="https://www.ci.azusa.ca.us/" TargetMode="External"/><Relationship Id="rId887" Type="http://schemas.openxmlformats.org/officeDocument/2006/relationships/hyperlink" Target="https://www.karuk.us/" TargetMode="External"/><Relationship Id="rId402" Type="http://schemas.openxmlformats.org/officeDocument/2006/relationships/hyperlink" Target="https://www.auburn.ca.gov/" TargetMode="External"/><Relationship Id="rId886" Type="http://schemas.openxmlformats.org/officeDocument/2006/relationships/hyperlink" Target="https://www.karuk.us/index.php/departments/natural-resources" TargetMode="External"/><Relationship Id="rId401" Type="http://schemas.openxmlformats.org/officeDocument/2006/relationships/hyperlink" Target="https://angelscamp.gov/" TargetMode="External"/><Relationship Id="rId885" Type="http://schemas.openxmlformats.org/officeDocument/2006/relationships/hyperlink" Target="https://www.jcsd.us/" TargetMode="External"/><Relationship Id="rId408" Type="http://schemas.openxmlformats.org/officeDocument/2006/relationships/hyperlink" Target="https://www.cityofbishop.com/" TargetMode="External"/><Relationship Id="rId407" Type="http://schemas.openxmlformats.org/officeDocument/2006/relationships/hyperlink" Target="https://www.bbldwp.com/" TargetMode="External"/><Relationship Id="rId406" Type="http://schemas.openxmlformats.org/officeDocument/2006/relationships/hyperlink" Target="https://www.citybigbearlake.com/" TargetMode="External"/><Relationship Id="rId405" Type="http://schemas.openxmlformats.org/officeDocument/2006/relationships/hyperlink" Target="http://www.banning.ca.us/" TargetMode="External"/><Relationship Id="rId889" Type="http://schemas.openxmlformats.org/officeDocument/2006/relationships/hyperlink" Target="http://www.kdwcd.com/" TargetMode="External"/><Relationship Id="rId880" Type="http://schemas.openxmlformats.org/officeDocument/2006/relationships/hyperlink" Target="https://johnmuir.ucdavis.edu/" TargetMode="External"/><Relationship Id="rId1230" Type="http://schemas.openxmlformats.org/officeDocument/2006/relationships/hyperlink" Target="https://paskenta-nsn.gov/" TargetMode="External"/><Relationship Id="rId400" Type="http://schemas.openxmlformats.org/officeDocument/2006/relationships/hyperlink" Target="https://avcity.org/" TargetMode="External"/><Relationship Id="rId884" Type="http://schemas.openxmlformats.org/officeDocument/2006/relationships/hyperlink" Target="https://www.junelakepud.com/" TargetMode="External"/><Relationship Id="rId1231" Type="http://schemas.openxmlformats.org/officeDocument/2006/relationships/hyperlink" Target="http://pathwaysforwildlife.com/" TargetMode="External"/><Relationship Id="rId883" Type="http://schemas.openxmlformats.org/officeDocument/2006/relationships/hyperlink" Target="https://www.jbwd.com/" TargetMode="External"/><Relationship Id="rId1232" Type="http://schemas.openxmlformats.org/officeDocument/2006/relationships/hyperlink" Target="https://www.pattersonid.org/" TargetMode="External"/><Relationship Id="rId882" Type="http://schemas.openxmlformats.org/officeDocument/2006/relationships/hyperlink" Target="https://jointwaterdistricts.com/" TargetMode="External"/><Relationship Id="rId1233" Type="http://schemas.openxmlformats.org/officeDocument/2006/relationships/hyperlink" Target="https://www.paumatribe.com/" TargetMode="External"/><Relationship Id="rId881" Type="http://schemas.openxmlformats.org/officeDocument/2006/relationships/hyperlink" Target="https://www.jmlt.org/" TargetMode="External"/><Relationship Id="rId1234" Type="http://schemas.openxmlformats.org/officeDocument/2006/relationships/hyperlink" Target="https://pbcsd.org/" TargetMode="External"/><Relationship Id="rId1224" Type="http://schemas.openxmlformats.org/officeDocument/2006/relationships/hyperlink" Target="https://www.pvid.org/" TargetMode="External"/><Relationship Id="rId1225" Type="http://schemas.openxmlformats.org/officeDocument/2006/relationships/hyperlink" Target="https://pvplc.org/" TargetMode="External"/><Relationship Id="rId1226" Type="http://schemas.openxmlformats.org/officeDocument/2006/relationships/hyperlink" Target="https://panochedrainage.specialdistrict.org/" TargetMode="External"/><Relationship Id="rId1227" Type="http://schemas.openxmlformats.org/officeDocument/2006/relationships/hyperlink" Target="https://panochewd.specialdistrict.org/" TargetMode="External"/><Relationship Id="rId1228" Type="http://schemas.openxmlformats.org/officeDocument/2006/relationships/hyperlink" Target="https://panoramameats.com/" TargetMode="External"/><Relationship Id="rId1229" Type="http://schemas.openxmlformats.org/officeDocument/2006/relationships/hyperlink" Target="https://pidwater.com/" TargetMode="External"/><Relationship Id="rId877" Type="http://schemas.openxmlformats.org/officeDocument/2006/relationships/hyperlink" Target="http://www.jamesid.org/" TargetMode="External"/><Relationship Id="rId876" Type="http://schemas.openxmlformats.org/officeDocument/2006/relationships/hyperlink" Target="http://jamesgsa.org/" TargetMode="External"/><Relationship Id="rId875" Type="http://schemas.openxmlformats.org/officeDocument/2006/relationships/hyperlink" Target="https://www.jvid.org/" TargetMode="External"/><Relationship Id="rId874" Type="http://schemas.openxmlformats.org/officeDocument/2006/relationships/hyperlink" Target="https://ivanhoepud.com/" TargetMode="External"/><Relationship Id="rId879" Type="http://schemas.openxmlformats.org/officeDocument/2006/relationships/hyperlink" Target="https://jrbp.stanford.edu/" TargetMode="External"/><Relationship Id="rId878" Type="http://schemas.openxmlformats.org/officeDocument/2006/relationships/hyperlink" Target="https://jamulindianvillage.com/" TargetMode="External"/><Relationship Id="rId873" Type="http://schemas.openxmlformats.org/officeDocument/2006/relationships/hyperlink" Target="https://www.ivanhoeid.org/" TargetMode="External"/><Relationship Id="rId1220" Type="http://schemas.openxmlformats.org/officeDocument/2006/relationships/hyperlink" Target="http://pajarosunnymesa.com/" TargetMode="External"/><Relationship Id="rId872" Type="http://schemas.openxmlformats.org/officeDocument/2006/relationships/hyperlink" Target="https://www.irwd.com/" TargetMode="External"/><Relationship Id="rId1221" Type="http://schemas.openxmlformats.org/officeDocument/2006/relationships/hyperlink" Target="http://www.palatribe.com/" TargetMode="External"/><Relationship Id="rId871" Type="http://schemas.openxmlformats.org/officeDocument/2006/relationships/hyperlink" Target="http://www.irconservancy.org/" TargetMode="External"/><Relationship Id="rId1222" Type="http://schemas.openxmlformats.org/officeDocument/2006/relationships/hyperlink" Target="http://www.palmranchid.com/" TargetMode="External"/><Relationship Id="rId870" Type="http://schemas.openxmlformats.org/officeDocument/2006/relationships/hyperlink" Target="https://ionemiwok.net/" TargetMode="External"/><Relationship Id="rId1223" Type="http://schemas.openxmlformats.org/officeDocument/2006/relationships/hyperlink" Target="https://www.palmdalewater.org/" TargetMode="External"/><Relationship Id="rId1653" Type="http://schemas.openxmlformats.org/officeDocument/2006/relationships/hyperlink" Target="https://www.ssjid.com/" TargetMode="External"/><Relationship Id="rId1654" Type="http://schemas.openxmlformats.org/officeDocument/2006/relationships/hyperlink" Target="http://www.southsutterwd.com/" TargetMode="External"/><Relationship Id="rId1655" Type="http://schemas.openxmlformats.org/officeDocument/2006/relationships/hyperlink" Target="https://stpud.us/" TargetMode="External"/><Relationship Id="rId1656" Type="http://schemas.openxmlformats.org/officeDocument/2006/relationships/hyperlink" Target="http://www.svwater.org/" TargetMode="External"/><Relationship Id="rId1657" Type="http://schemas.openxmlformats.org/officeDocument/2006/relationships/hyperlink" Target="https://yubariver.org/" TargetMode="External"/><Relationship Id="rId1658" Type="http://schemas.openxmlformats.org/officeDocument/2006/relationships/hyperlink" Target="https://sscawa.org/" TargetMode="External"/><Relationship Id="rId1659" Type="http://schemas.openxmlformats.org/officeDocument/2006/relationships/hyperlink" Target="http://www.scag.ca.gov/" TargetMode="External"/><Relationship Id="rId829" Type="http://schemas.openxmlformats.org/officeDocument/2006/relationships/hyperlink" Target="https://www.hbmwd.com/" TargetMode="External"/><Relationship Id="rId828" Type="http://schemas.openxmlformats.org/officeDocument/2006/relationships/hyperlink" Target="http://humboldtbay.org/" TargetMode="External"/><Relationship Id="rId827" Type="http://schemas.openxmlformats.org/officeDocument/2006/relationships/hyperlink" Target="https://horizonnut.com/" TargetMode="External"/><Relationship Id="rId822" Type="http://schemas.openxmlformats.org/officeDocument/2006/relationships/hyperlink" Target="https://www.hollisterranch.org/" TargetMode="External"/><Relationship Id="rId821" Type="http://schemas.openxmlformats.org/officeDocument/2006/relationships/hyperlink" Target="https://www.hilmarcwd.org/" TargetMode="External"/><Relationship Id="rId820" Type="http://schemas.openxmlformats.org/officeDocument/2006/relationships/hyperlink" Target="https://www.hillsforeveryone.org/" TargetMode="External"/><Relationship Id="rId826" Type="http://schemas.openxmlformats.org/officeDocument/2006/relationships/hyperlink" Target="https://www.hoplandtribe.com/" TargetMode="External"/><Relationship Id="rId825" Type="http://schemas.openxmlformats.org/officeDocument/2006/relationships/hyperlink" Target="https://www.hoopa-nsn.gov/" TargetMode="External"/><Relationship Id="rId824" Type="http://schemas.openxmlformats.org/officeDocument/2006/relationships/hyperlink" Target="https://www.honeylakevalleyrcd.us/" TargetMode="External"/><Relationship Id="rId823" Type="http://schemas.openxmlformats.org/officeDocument/2006/relationships/hyperlink" Target="https://honey.ucdavis.edu/" TargetMode="External"/><Relationship Id="rId1650" Type="http://schemas.openxmlformats.org/officeDocument/2006/relationships/hyperlink" Target="https://smid.specialdistrict.org/" TargetMode="External"/><Relationship Id="rId1651" Type="http://schemas.openxmlformats.org/officeDocument/2006/relationships/hyperlink" Target="https://www.southsachcp.com/south-sacramento-conservation-agency.html" TargetMode="External"/><Relationship Id="rId1652" Type="http://schemas.openxmlformats.org/officeDocument/2006/relationships/hyperlink" Target="https://www.ssjid.com/about-us/agendas-and-minutes-south-san-joaquin-groundwater-sustainability-agency-ssjgsa/" TargetMode="External"/><Relationship Id="rId1642" Type="http://schemas.openxmlformats.org/officeDocument/2006/relationships/hyperlink" Target="https://www.sweetwater.org/228/South-Bay-Irrigation-District-SBID" TargetMode="External"/><Relationship Id="rId1643" Type="http://schemas.openxmlformats.org/officeDocument/2006/relationships/hyperlink" Target="http://schabitatrestoration.org/" TargetMode="External"/><Relationship Id="rId1644" Type="http://schemas.openxmlformats.org/officeDocument/2006/relationships/hyperlink" Target="http://screc.ucanr.edu/" TargetMode="External"/><Relationship Id="rId1645" Type="http://schemas.openxmlformats.org/officeDocument/2006/relationships/hyperlink" Target="https://www.scwd.org/" TargetMode="External"/><Relationship Id="rId1646" Type="http://schemas.openxmlformats.org/officeDocument/2006/relationships/hyperlink" Target="https://southdeltawater.org/" TargetMode="External"/><Relationship Id="rId1647" Type="http://schemas.openxmlformats.org/officeDocument/2006/relationships/hyperlink" Target="https://southfeather.com/" TargetMode="External"/><Relationship Id="rId1648" Type="http://schemas.openxmlformats.org/officeDocument/2006/relationships/hyperlink" Target="https://southforkkings.org/" TargetMode="External"/><Relationship Id="rId1649" Type="http://schemas.openxmlformats.org/officeDocument/2006/relationships/hyperlink" Target="http://www.southkingsgsa.org/" TargetMode="External"/><Relationship Id="rId819" Type="http://schemas.openxmlformats.org/officeDocument/2006/relationships/hyperlink" Target="https://www.hvlcsd.org/" TargetMode="External"/><Relationship Id="rId818" Type="http://schemas.openxmlformats.org/officeDocument/2006/relationships/hyperlink" Target="https://www.hdwd.com/" TargetMode="External"/><Relationship Id="rId817" Type="http://schemas.openxmlformats.org/officeDocument/2006/relationships/hyperlink" Target="https://www.hmrd.net/" TargetMode="External"/><Relationship Id="rId816" Type="http://schemas.openxmlformats.org/officeDocument/2006/relationships/hyperlink" Target="https://hwd.com/" TargetMode="External"/><Relationship Id="rId811" Type="http://schemas.openxmlformats.org/officeDocument/2006/relationships/hyperlink" Target="https://www.haywardrec.org/" TargetMode="External"/><Relationship Id="rId810" Type="http://schemas.openxmlformats.org/officeDocument/2006/relationships/hyperlink" Target="https://www.ecosacramento.net/about-us/committees/habitat-conservation-committee/" TargetMode="External"/><Relationship Id="rId815" Type="http://schemas.openxmlformats.org/officeDocument/2006/relationships/hyperlink" Target="https://www.hedgerowfarms.com/" TargetMode="External"/><Relationship Id="rId814" Type="http://schemas.openxmlformats.org/officeDocument/2006/relationships/hyperlink" Target="http://www.heber.ca.gov/" TargetMode="External"/><Relationship Id="rId813" Type="http://schemas.openxmlformats.org/officeDocument/2006/relationships/hyperlink" Target="https://www.healtheocean.org/" TargetMode="External"/><Relationship Id="rId812" Type="http://schemas.openxmlformats.org/officeDocument/2006/relationships/hyperlink" Target="https://www.hayward-ca.gov/your-government/boards-commissions/HASPA" TargetMode="External"/><Relationship Id="rId1640" Type="http://schemas.openxmlformats.org/officeDocument/2006/relationships/hyperlink" Target="https://www.soquelcreekwater.org/" TargetMode="External"/><Relationship Id="rId1641" Type="http://schemas.openxmlformats.org/officeDocument/2006/relationships/hyperlink" Target="https://southbaycities.org/" TargetMode="External"/><Relationship Id="rId1675" Type="http://schemas.openxmlformats.org/officeDocument/2006/relationships/hyperlink" Target="https://www.stantec.com/en" TargetMode="External"/><Relationship Id="rId1676" Type="http://schemas.openxmlformats.org/officeDocument/2006/relationships/hyperlink" Target="https://sfcwa.org/" TargetMode="External"/><Relationship Id="rId1677" Type="http://schemas.openxmlformats.org/officeDocument/2006/relationships/hyperlink" Target="https://swc.org/" TargetMode="External"/><Relationship Id="rId1678" Type="http://schemas.openxmlformats.org/officeDocument/2006/relationships/hyperlink" Target="https://stewardscr.org/" TargetMode="External"/><Relationship Id="rId1679" Type="http://schemas.openxmlformats.org/officeDocument/2006/relationships/hyperlink" Target="http://stinson-beach-cwd.dst.ca.us/" TargetMode="External"/><Relationship Id="rId849" Type="http://schemas.openxmlformats.org/officeDocument/2006/relationships/hyperlink" Target="https://iwvga.org/" TargetMode="External"/><Relationship Id="rId844" Type="http://schemas.openxmlformats.org/officeDocument/2006/relationships/hyperlink" Target="https://www.iid.com/" TargetMode="External"/><Relationship Id="rId843" Type="http://schemas.openxmlformats.org/officeDocument/2006/relationships/hyperlink" Target="http://www.imperialctc.org/" TargetMode="External"/><Relationship Id="rId842" Type="http://schemas.openxmlformats.org/officeDocument/2006/relationships/hyperlink" Target="https://imperialcounty.org/" TargetMode="External"/><Relationship Id="rId841" Type="http://schemas.openxmlformats.org/officeDocument/2006/relationships/hyperlink" Target="https://www.idyllwildwater.com/" TargetMode="External"/><Relationship Id="rId848" Type="http://schemas.openxmlformats.org/officeDocument/2006/relationships/hyperlink" Target="https://indiancreekwestridgecsd.myruralwater.com/home" TargetMode="External"/><Relationship Id="rId847" Type="http://schemas.openxmlformats.org/officeDocument/2006/relationships/hyperlink" Target="https://www.idausa.org/" TargetMode="External"/><Relationship Id="rId846" Type="http://schemas.openxmlformats.org/officeDocument/2006/relationships/hyperlink" Target="https://imperialirwmp.org/" TargetMode="External"/><Relationship Id="rId845" Type="http://schemas.openxmlformats.org/officeDocument/2006/relationships/hyperlink" Target="https://www.iid.com/" TargetMode="External"/><Relationship Id="rId1670" Type="http://schemas.openxmlformats.org/officeDocument/2006/relationships/hyperlink" Target="http://www.stancog.org/" TargetMode="External"/><Relationship Id="rId840" Type="http://schemas.openxmlformats.org/officeDocument/2006/relationships/hyperlink" Target="https://www.icf.com/" TargetMode="External"/><Relationship Id="rId1671" Type="http://schemas.openxmlformats.org/officeDocument/2006/relationships/hyperlink" Target="http://www.stancounty.com/" TargetMode="External"/><Relationship Id="rId1672" Type="http://schemas.openxmlformats.org/officeDocument/2006/relationships/hyperlink" Target="http://www.stancounty.com/publicworks/" TargetMode="External"/><Relationship Id="rId1673" Type="http://schemas.openxmlformats.org/officeDocument/2006/relationships/hyperlink" Target="https://www.fs.usda.gov/stanislaus" TargetMode="External"/><Relationship Id="rId1674" Type="http://schemas.openxmlformats.org/officeDocument/2006/relationships/hyperlink" Target="https://stanrwa.com/" TargetMode="External"/><Relationship Id="rId1664" Type="http://schemas.openxmlformats.org/officeDocument/2006/relationships/hyperlink" Target="https://socalwater.org/" TargetMode="External"/><Relationship Id="rId1665" Type="http://schemas.openxmlformats.org/officeDocument/2006/relationships/hyperlink" Target="https://ssjmud.org/" TargetMode="External"/><Relationship Id="rId1666" Type="http://schemas.openxmlformats.org/officeDocument/2006/relationships/hyperlink" Target="http://www.swkgsa.org/" TargetMode="External"/><Relationship Id="rId1667" Type="http://schemas.openxmlformats.org/officeDocument/2006/relationships/hyperlink" Target="https://www.stanford.edu/" TargetMode="External"/><Relationship Id="rId1668" Type="http://schemas.openxmlformats.org/officeDocument/2006/relationships/hyperlink" Target="https://www.strgba.org/" TargetMode="External"/><Relationship Id="rId1669" Type="http://schemas.openxmlformats.org/officeDocument/2006/relationships/hyperlink" Target="https://sites.google.com/site/stanislausaudubonsociety" TargetMode="External"/><Relationship Id="rId839" Type="http://schemas.openxmlformats.org/officeDocument/2006/relationships/hyperlink" Target="https://www.ic-foods.org/" TargetMode="External"/><Relationship Id="rId838" Type="http://schemas.openxmlformats.org/officeDocument/2006/relationships/hyperlink" Target="http://www.hbwetlands.org" TargetMode="External"/><Relationship Id="rId833" Type="http://schemas.openxmlformats.org/officeDocument/2006/relationships/hyperlink" Target="https://humboldtgov.org/1392/Public-Works" TargetMode="External"/><Relationship Id="rId832" Type="http://schemas.openxmlformats.org/officeDocument/2006/relationships/hyperlink" Target="https://www.hcaog.net/" TargetMode="External"/><Relationship Id="rId831" Type="http://schemas.openxmlformats.org/officeDocument/2006/relationships/hyperlink" Target="https://humboldtgov.org/" TargetMode="External"/><Relationship Id="rId830" Type="http://schemas.openxmlformats.org/officeDocument/2006/relationships/hyperlink" Target="https://humboldtcsd.org/" TargetMode="External"/><Relationship Id="rId837" Type="http://schemas.openxmlformats.org/officeDocument/2006/relationships/hyperlink" Target="https://www.fs.usda.gov/htnf" TargetMode="External"/><Relationship Id="rId836" Type="http://schemas.openxmlformats.org/officeDocument/2006/relationships/hyperlink" Target="https://www.humboldt.edu/" TargetMode="External"/><Relationship Id="rId835" Type="http://schemas.openxmlformats.org/officeDocument/2006/relationships/hyperlink" Target="http://humboldtrcd.org/" TargetMode="External"/><Relationship Id="rId834" Type="http://schemas.openxmlformats.org/officeDocument/2006/relationships/hyperlink" Target="https://humboldtgov.org/FireSafeCouncil" TargetMode="External"/><Relationship Id="rId1660" Type="http://schemas.openxmlformats.org/officeDocument/2006/relationships/hyperlink" Target="https://www.sccwrp.org/" TargetMode="External"/><Relationship Id="rId1661" Type="http://schemas.openxmlformats.org/officeDocument/2006/relationships/hyperlink" Target="https://www.sce.com/" TargetMode="External"/><Relationship Id="rId1662" Type="http://schemas.openxmlformats.org/officeDocument/2006/relationships/hyperlink" Target="http://www.scppa.org/" TargetMode="External"/><Relationship Id="rId1663" Type="http://schemas.openxmlformats.org/officeDocument/2006/relationships/hyperlink" Target="https://sctca.net/" TargetMode="External"/><Relationship Id="rId469" Type="http://schemas.openxmlformats.org/officeDocument/2006/relationships/hyperlink" Target="https://www.rpcity.org/" TargetMode="External"/><Relationship Id="rId468" Type="http://schemas.openxmlformats.org/officeDocument/2006/relationships/hyperlink" Target="https://www.rocklin.ca.us/" TargetMode="External"/><Relationship Id="rId467" Type="http://schemas.openxmlformats.org/officeDocument/2006/relationships/hyperlink" Target="https://riversideca.gov/" TargetMode="External"/><Relationship Id="rId1290" Type="http://schemas.openxmlformats.org/officeDocument/2006/relationships/hyperlink" Target="https://www.ranchowater.com/" TargetMode="External"/><Relationship Id="rId1291" Type="http://schemas.openxmlformats.org/officeDocument/2006/relationships/hyperlink" Target="https://www.ranchomurietacsd.com/" TargetMode="External"/><Relationship Id="rId1292" Type="http://schemas.openxmlformats.org/officeDocument/2006/relationships/hyperlink" Target="http://www.rsrpd.org/" TargetMode="External"/><Relationship Id="rId462" Type="http://schemas.openxmlformats.org/officeDocument/2006/relationships/hyperlink" Target="https://www.cityofranchocordova.org/" TargetMode="External"/><Relationship Id="rId1293" Type="http://schemas.openxmlformats.org/officeDocument/2006/relationships/hyperlink" Target="https://randwaterdistrict.com/index.html" TargetMode="External"/><Relationship Id="rId461" Type="http://schemas.openxmlformats.org/officeDocument/2006/relationships/hyperlink" Target="https://www.pomonaca.gov/" TargetMode="External"/><Relationship Id="rId1294" Type="http://schemas.openxmlformats.org/officeDocument/2006/relationships/hyperlink" Target="https://nature.berkeley.edu/" TargetMode="External"/><Relationship Id="rId460" Type="http://schemas.openxmlformats.org/officeDocument/2006/relationships/hyperlink" Target="https://www.cityofpleasantonca.gov/" TargetMode="External"/><Relationship Id="rId1295" Type="http://schemas.openxmlformats.org/officeDocument/2006/relationships/hyperlink" Target="https://rebuildnorthbay.org/" TargetMode="External"/><Relationship Id="rId1296" Type="http://schemas.openxmlformats.org/officeDocument/2006/relationships/hyperlink" Target="https://www.rd1000.org/" TargetMode="External"/><Relationship Id="rId466" Type="http://schemas.openxmlformats.org/officeDocument/2006/relationships/hyperlink" Target="https://www.riverbank.org/" TargetMode="External"/><Relationship Id="rId1297" Type="http://schemas.openxmlformats.org/officeDocument/2006/relationships/hyperlink" Target="https://reclamationdistrict1004.us/" TargetMode="External"/><Relationship Id="rId465" Type="http://schemas.openxmlformats.org/officeDocument/2006/relationships/hyperlink" Target="http://www.cityofripon.org/" TargetMode="External"/><Relationship Id="rId1298" Type="http://schemas.openxmlformats.org/officeDocument/2006/relationships/hyperlink" Target="https://www.rd108.org/" TargetMode="External"/><Relationship Id="rId464" Type="http://schemas.openxmlformats.org/officeDocument/2006/relationships/hyperlink" Target="https://www.ridgecrest-ca.gov/" TargetMode="External"/><Relationship Id="rId1299" Type="http://schemas.openxmlformats.org/officeDocument/2006/relationships/hyperlink" Target="https://www.rd150.com/" TargetMode="External"/><Relationship Id="rId463" Type="http://schemas.openxmlformats.org/officeDocument/2006/relationships/hyperlink" Target="https://www.cityofredlands.org/" TargetMode="External"/><Relationship Id="rId459" Type="http://schemas.openxmlformats.org/officeDocument/2006/relationships/hyperlink" Target="https://www.cityofplacerville.org/" TargetMode="External"/><Relationship Id="rId458" Type="http://schemas.openxmlformats.org/officeDocument/2006/relationships/hyperlink" Target="https://cityofpetaluma.org/" TargetMode="External"/><Relationship Id="rId457" Type="http://schemas.openxmlformats.org/officeDocument/2006/relationships/hyperlink" Target="https://parlier.ca.us/" TargetMode="External"/><Relationship Id="rId456" Type="http://schemas.openxmlformats.org/officeDocument/2006/relationships/hyperlink" Target="https://www.cityofpalmdale.org/" TargetMode="External"/><Relationship Id="rId1280" Type="http://schemas.openxmlformats.org/officeDocument/2006/relationships/hyperlink" Target="https://www.ptranch.co/" TargetMode="External"/><Relationship Id="rId1281" Type="http://schemas.openxmlformats.org/officeDocument/2006/relationships/hyperlink" Target="https://puentebasin.com/" TargetMode="External"/><Relationship Id="rId451" Type="http://schemas.openxmlformats.org/officeDocument/2006/relationships/hyperlink" Target="https://www.ci.oceanside.ca.us/" TargetMode="External"/><Relationship Id="rId1282" Type="http://schemas.openxmlformats.org/officeDocument/2006/relationships/hyperlink" Target="https://www.purissimawater.org/" TargetMode="External"/><Relationship Id="rId450" Type="http://schemas.openxmlformats.org/officeDocument/2006/relationships/hyperlink" Target="https://www.oaklandca.gov/" TargetMode="External"/><Relationship Id="rId1283" Type="http://schemas.openxmlformats.org/officeDocument/2006/relationships/hyperlink" Target="http://www.putahcreekcouncil.org" TargetMode="External"/><Relationship Id="rId1284" Type="http://schemas.openxmlformats.org/officeDocument/2006/relationships/hyperlink" Target="https://qhwd.org/" TargetMode="External"/><Relationship Id="rId1285" Type="http://schemas.openxmlformats.org/officeDocument/2006/relationships/hyperlink" Target="http://www.qvir.com/" TargetMode="External"/><Relationship Id="rId455" Type="http://schemas.openxmlformats.org/officeDocument/2006/relationships/hyperlink" Target="https://www.oxnard.org/" TargetMode="External"/><Relationship Id="rId1286" Type="http://schemas.openxmlformats.org/officeDocument/2006/relationships/hyperlink" Target="https://www.rainbowmwd.com/" TargetMode="External"/><Relationship Id="rId454" Type="http://schemas.openxmlformats.org/officeDocument/2006/relationships/hyperlink" Target="https://www.cityoforoville.org/" TargetMode="External"/><Relationship Id="rId1287" Type="http://schemas.openxmlformats.org/officeDocument/2006/relationships/hyperlink" Target="https://www.raisinbargainingassociation.com/" TargetMode="External"/><Relationship Id="rId453" Type="http://schemas.openxmlformats.org/officeDocument/2006/relationships/hyperlink" Target="https://www.cityoforland.com/" TargetMode="External"/><Relationship Id="rId1288" Type="http://schemas.openxmlformats.org/officeDocument/2006/relationships/hyperlink" Target="http://rcwd.ca.gov/home.html" TargetMode="External"/><Relationship Id="rId452" Type="http://schemas.openxmlformats.org/officeDocument/2006/relationships/hyperlink" Target="https://www.ontarioca.gov/" TargetMode="External"/><Relationship Id="rId1289" Type="http://schemas.openxmlformats.org/officeDocument/2006/relationships/hyperlink" Target="https://www.rmwd.org/" TargetMode="External"/><Relationship Id="rId491" Type="http://schemas.openxmlformats.org/officeDocument/2006/relationships/hyperlink" Target="https://www.tulare.ca.gov/" TargetMode="External"/><Relationship Id="rId490" Type="http://schemas.openxmlformats.org/officeDocument/2006/relationships/hyperlink" Target="https://www.truckee.com/" TargetMode="External"/><Relationship Id="rId489" Type="http://schemas.openxmlformats.org/officeDocument/2006/relationships/hyperlink" Target="https://www.toaks.org/" TargetMode="External"/><Relationship Id="rId484" Type="http://schemas.openxmlformats.org/officeDocument/2006/relationships/hyperlink" Target="https://www.ci.sebastopol.ca.us/" TargetMode="External"/><Relationship Id="rId483" Type="http://schemas.openxmlformats.org/officeDocument/2006/relationships/hyperlink" Target="https://www.sealbeachca.gov/" TargetMode="External"/><Relationship Id="rId482" Type="http://schemas.openxmlformats.org/officeDocument/2006/relationships/hyperlink" Target="https://srcity.org/" TargetMode="External"/><Relationship Id="rId481" Type="http://schemas.openxmlformats.org/officeDocument/2006/relationships/hyperlink" Target="https://www.cityofsantacruz.com/" TargetMode="External"/><Relationship Id="rId488" Type="http://schemas.openxmlformats.org/officeDocument/2006/relationships/hyperlink" Target="http://ww1.stocktonca.gov/" TargetMode="External"/><Relationship Id="rId487" Type="http://schemas.openxmlformats.org/officeDocument/2006/relationships/hyperlink" Target="https://www.cityofslt.us/" TargetMode="External"/><Relationship Id="rId486" Type="http://schemas.openxmlformats.org/officeDocument/2006/relationships/hyperlink" Target="https://www.sonomacity.org/" TargetMode="External"/><Relationship Id="rId485" Type="http://schemas.openxmlformats.org/officeDocument/2006/relationships/hyperlink" Target="https://cityofsoledad.com/" TargetMode="External"/><Relationship Id="rId480" Type="http://schemas.openxmlformats.org/officeDocument/2006/relationships/hyperlink" Target="https://www.santa-clarita.com/city-hall/departments/neighborhood-services/special-districts/open-space-preservation-district" TargetMode="External"/><Relationship Id="rId479" Type="http://schemas.openxmlformats.org/officeDocument/2006/relationships/hyperlink" Target="https://www.santa-clarita.com/" TargetMode="External"/><Relationship Id="rId478" Type="http://schemas.openxmlformats.org/officeDocument/2006/relationships/hyperlink" Target="https://www.santaclaraca.gov/" TargetMode="External"/><Relationship Id="rId473" Type="http://schemas.openxmlformats.org/officeDocument/2006/relationships/hyperlink" Target="https://www.sandiego.gov/" TargetMode="External"/><Relationship Id="rId472" Type="http://schemas.openxmlformats.org/officeDocument/2006/relationships/hyperlink" Target="https://www.cityofsalinas.org/" TargetMode="External"/><Relationship Id="rId471" Type="http://schemas.openxmlformats.org/officeDocument/2006/relationships/hyperlink" Target="https://www.cityofsacramento.org/" TargetMode="External"/><Relationship Id="rId470" Type="http://schemas.openxmlformats.org/officeDocument/2006/relationships/hyperlink" Target="https://www.roseville.ca.us/" TargetMode="External"/><Relationship Id="rId477" Type="http://schemas.openxmlformats.org/officeDocument/2006/relationships/hyperlink" Target="https://www.santabarbaraca.gov/" TargetMode="External"/><Relationship Id="rId476" Type="http://schemas.openxmlformats.org/officeDocument/2006/relationships/hyperlink" Target="https://www.ci.sanger.ca.us/" TargetMode="External"/><Relationship Id="rId475" Type="http://schemas.openxmlformats.org/officeDocument/2006/relationships/hyperlink" Target="https://www.sanjoseca.gov/home" TargetMode="External"/><Relationship Id="rId474" Type="http://schemas.openxmlformats.org/officeDocument/2006/relationships/hyperlink" Target="https://www.sandiego.gov/public-utilities" TargetMode="External"/><Relationship Id="rId1257" Type="http://schemas.openxmlformats.org/officeDocument/2006/relationships/hyperlink" Target="https://www.pcl.org/" TargetMode="External"/><Relationship Id="rId1258" Type="http://schemas.openxmlformats.org/officeDocument/2006/relationships/hyperlink" Target="https://www.edcgov.us/Government/planning/Pages/plant_and_wildlife_technical_advisory_committee_(pawtac).aspx" TargetMode="External"/><Relationship Id="rId1259" Type="http://schemas.openxmlformats.org/officeDocument/2006/relationships/hyperlink" Target="https://pleasantvalleywaterdistrict.com/" TargetMode="External"/><Relationship Id="rId426" Type="http://schemas.openxmlformats.org/officeDocument/2006/relationships/hyperlink" Target="https://www.folsom.ca.us/" TargetMode="External"/><Relationship Id="rId425" Type="http://schemas.openxmlformats.org/officeDocument/2006/relationships/hyperlink" Target="https://www.fillmoreca.com/" TargetMode="External"/><Relationship Id="rId424" Type="http://schemas.openxmlformats.org/officeDocument/2006/relationships/hyperlink" Target="http://www.cityofescalon.org/" TargetMode="External"/><Relationship Id="rId423" Type="http://schemas.openxmlformats.org/officeDocument/2006/relationships/hyperlink" Target="https://encinitasca.gov/" TargetMode="External"/><Relationship Id="rId429" Type="http://schemas.openxmlformats.org/officeDocument/2006/relationships/hyperlink" Target="http://www.ci.galt.ca.us/" TargetMode="External"/><Relationship Id="rId428" Type="http://schemas.openxmlformats.org/officeDocument/2006/relationships/hyperlink" Target="https://www.fresno.gov/" TargetMode="External"/><Relationship Id="rId427" Type="http://schemas.openxmlformats.org/officeDocument/2006/relationships/hyperlink" Target="http://fowlercity.org/" TargetMode="External"/><Relationship Id="rId1250" Type="http://schemas.openxmlformats.org/officeDocument/2006/relationships/hyperlink" Target="https://www.placer.ca.gov/" TargetMode="External"/><Relationship Id="rId1251" Type="http://schemas.openxmlformats.org/officeDocument/2006/relationships/hyperlink" Target="https://www.placerair.org/" TargetMode="External"/><Relationship Id="rId1252" Type="http://schemas.openxmlformats.org/officeDocument/2006/relationships/hyperlink" Target="https://www.placer.ca.gov/1492/Public-Works" TargetMode="External"/><Relationship Id="rId422" Type="http://schemas.openxmlformats.org/officeDocument/2006/relationships/hyperlink" Target="http://www.elkgrovecity.org/" TargetMode="External"/><Relationship Id="rId1253" Type="http://schemas.openxmlformats.org/officeDocument/2006/relationships/hyperlink" Target="http://placerrcd.org/" TargetMode="External"/><Relationship Id="rId421" Type="http://schemas.openxmlformats.org/officeDocument/2006/relationships/hyperlink" Target="https://www.ci.east-palo-alto.ca.us/" TargetMode="External"/><Relationship Id="rId1254" Type="http://schemas.openxmlformats.org/officeDocument/2006/relationships/hyperlink" Target="https://www.pcwa.net/" TargetMode="External"/><Relationship Id="rId420" Type="http://schemas.openxmlformats.org/officeDocument/2006/relationships/hyperlink" Target="https://www.cityofdixon.us/" TargetMode="External"/><Relationship Id="rId1255" Type="http://schemas.openxmlformats.org/officeDocument/2006/relationships/hyperlink" Target="https://www.placerlandtrust.org/" TargetMode="External"/><Relationship Id="rId1256" Type="http://schemas.openxmlformats.org/officeDocument/2006/relationships/hyperlink" Target="https://www.planadacsd.org/" TargetMode="External"/><Relationship Id="rId1246" Type="http://schemas.openxmlformats.org/officeDocument/2006/relationships/hyperlink" Target="https://pinoleville-nsn.gov/" TargetMode="External"/><Relationship Id="rId1247" Type="http://schemas.openxmlformats.org/officeDocument/2006/relationships/hyperlink" Target="http://www.pinyonpinescwd.ca.gov/" TargetMode="External"/><Relationship Id="rId1248" Type="http://schemas.openxmlformats.org/officeDocument/2006/relationships/hyperlink" Target="https://www.pitrcd.org/" TargetMode="External"/><Relationship Id="rId1249" Type="http://schemas.openxmlformats.org/officeDocument/2006/relationships/hyperlink" Target="http://pitrivertribe.org/" TargetMode="External"/><Relationship Id="rId415" Type="http://schemas.openxmlformats.org/officeDocument/2006/relationships/hyperlink" Target="https://www.cityofcolusa.com/" TargetMode="External"/><Relationship Id="rId899" Type="http://schemas.openxmlformats.org/officeDocument/2006/relationships/hyperlink" Target="http://www.kernriverconservancy.org/" TargetMode="External"/><Relationship Id="rId414" Type="http://schemas.openxmlformats.org/officeDocument/2006/relationships/hyperlink" Target="https://colfax-ca.gov/" TargetMode="External"/><Relationship Id="rId898" Type="http://schemas.openxmlformats.org/officeDocument/2006/relationships/hyperlink" Target="http://www.kerngwa.com/" TargetMode="External"/><Relationship Id="rId413" Type="http://schemas.openxmlformats.org/officeDocument/2006/relationships/hyperlink" Target="https://www.citrusheights.net/" TargetMode="External"/><Relationship Id="rId897" Type="http://schemas.openxmlformats.org/officeDocument/2006/relationships/hyperlink" Target="https://kernfiresafe.org/" TargetMode="External"/><Relationship Id="rId412" Type="http://schemas.openxmlformats.org/officeDocument/2006/relationships/hyperlink" Target="https://chico.ca.us/" TargetMode="External"/><Relationship Id="rId896" Type="http://schemas.openxmlformats.org/officeDocument/2006/relationships/hyperlink" Target="https://www.kerndelta.org/" TargetMode="External"/><Relationship Id="rId419" Type="http://schemas.openxmlformats.org/officeDocument/2006/relationships/hyperlink" Target="https://www.cityofdavis.org/city-hall/commissions-and-committees/open-space-and-habitat-commission" TargetMode="External"/><Relationship Id="rId418" Type="http://schemas.openxmlformats.org/officeDocument/2006/relationships/hyperlink" Target="https://www.cityofdavis.org/" TargetMode="External"/><Relationship Id="rId417" Type="http://schemas.openxmlformats.org/officeDocument/2006/relationships/hyperlink" Target="http://www.cotaticity.org/" TargetMode="External"/><Relationship Id="rId416" Type="http://schemas.openxmlformats.org/officeDocument/2006/relationships/hyperlink" Target="https://www.coronaca.gov/" TargetMode="External"/><Relationship Id="rId891" Type="http://schemas.openxmlformats.org/officeDocument/2006/relationships/hyperlink" Target="https://www.kernaudubonsociety.org/" TargetMode="External"/><Relationship Id="rId890" Type="http://schemas.openxmlformats.org/officeDocument/2006/relationships/hyperlink" Target="https://keelercsd.specialdistrict.org/" TargetMode="External"/><Relationship Id="rId1240" Type="http://schemas.openxmlformats.org/officeDocument/2006/relationships/hyperlink" Target="https://tpsalliance.org/" TargetMode="External"/><Relationship Id="rId1241" Type="http://schemas.openxmlformats.org/officeDocument/2006/relationships/hyperlink" Target="https://petalumavalleygroundwater.org/" TargetMode="External"/><Relationship Id="rId411" Type="http://schemas.openxmlformats.org/officeDocument/2006/relationships/hyperlink" Target="https://carpinteriaca.gov/" TargetMode="External"/><Relationship Id="rId895" Type="http://schemas.openxmlformats.org/officeDocument/2006/relationships/hyperlink" Target="https://www.kcwa.com/" TargetMode="External"/><Relationship Id="rId1242" Type="http://schemas.openxmlformats.org/officeDocument/2006/relationships/hyperlink" Target="https://www.pewtrusts.org/en/" TargetMode="External"/><Relationship Id="rId410" Type="http://schemas.openxmlformats.org/officeDocument/2006/relationships/hyperlink" Target="https://www.burlingame.org/" TargetMode="External"/><Relationship Id="rId894" Type="http://schemas.openxmlformats.org/officeDocument/2006/relationships/hyperlink" Target="https://www.kerncounty.com/" TargetMode="External"/><Relationship Id="rId1243" Type="http://schemas.openxmlformats.org/officeDocument/2006/relationships/hyperlink" Target="https://chukchansitribe.net/" TargetMode="External"/><Relationship Id="rId893" Type="http://schemas.openxmlformats.org/officeDocument/2006/relationships/hyperlink" Target="https://www.kerncog.org/" TargetMode="External"/><Relationship Id="rId1244" Type="http://schemas.openxmlformats.org/officeDocument/2006/relationships/hyperlink" Target="https://www.picowaterdistrict.net/" TargetMode="External"/><Relationship Id="rId892" Type="http://schemas.openxmlformats.org/officeDocument/2006/relationships/hyperlink" Target="https://www.kernfoundation.org/" TargetMode="External"/><Relationship Id="rId1245" Type="http://schemas.openxmlformats.org/officeDocument/2006/relationships/hyperlink" Target="http://pcwdonline.com/" TargetMode="External"/><Relationship Id="rId1279" Type="http://schemas.openxmlformats.org/officeDocument/2006/relationships/hyperlink" Target="https://www.providentid.org/" TargetMode="External"/><Relationship Id="rId448" Type="http://schemas.openxmlformats.org/officeDocument/2006/relationships/hyperlink" Target="https://www.modestogov.com/" TargetMode="External"/><Relationship Id="rId447" Type="http://schemas.openxmlformats.org/officeDocument/2006/relationships/hyperlink" Target="https://www.marysville.ca.us/" TargetMode="External"/><Relationship Id="rId446" Type="http://schemas.openxmlformats.org/officeDocument/2006/relationships/hyperlink" Target="https://www.ci.manteca.ca.us/Pages/default.aspx" TargetMode="External"/><Relationship Id="rId445" Type="http://schemas.openxmlformats.org/officeDocument/2006/relationships/hyperlink" Target="https://www.laparks.org/" TargetMode="External"/><Relationship Id="rId449" Type="http://schemas.openxmlformats.org/officeDocument/2006/relationships/hyperlink" Target="https://www.oakdalegov.com/" TargetMode="External"/><Relationship Id="rId1270" Type="http://schemas.openxmlformats.org/officeDocument/2006/relationships/hyperlink" Target="https://www.pottervalleywater.org/index.html" TargetMode="External"/><Relationship Id="rId440" Type="http://schemas.openxmlformats.org/officeDocument/2006/relationships/hyperlink" Target="https://www.cityoflivermore.net/" TargetMode="External"/><Relationship Id="rId1271" Type="http://schemas.openxmlformats.org/officeDocument/2006/relationships/hyperlink" Target="http://pottervalleytribe.com/" TargetMode="External"/><Relationship Id="rId1272" Type="http://schemas.openxmlformats.org/officeDocument/2006/relationships/hyperlink" Target="https://www.pwrpa.org/" TargetMode="External"/><Relationship Id="rId1273" Type="http://schemas.openxmlformats.org/officeDocument/2006/relationships/hyperlink" Target="https://www.pratherranch.com/" TargetMode="External"/><Relationship Id="rId1274" Type="http://schemas.openxmlformats.org/officeDocument/2006/relationships/hyperlink" Target="https://www.presidio.gov/" TargetMode="External"/><Relationship Id="rId444" Type="http://schemas.openxmlformats.org/officeDocument/2006/relationships/hyperlink" Target="https://www.lacitysan.org" TargetMode="External"/><Relationship Id="rId1275" Type="http://schemas.openxmlformats.org/officeDocument/2006/relationships/hyperlink" Target="https://www.pcgid.org/" TargetMode="External"/><Relationship Id="rId443" Type="http://schemas.openxmlformats.org/officeDocument/2006/relationships/hyperlink" Target="https://www.lacity.org/" TargetMode="External"/><Relationship Id="rId1276" Type="http://schemas.openxmlformats.org/officeDocument/2006/relationships/hyperlink" Target="https://www.projectapism.org/" TargetMode="External"/><Relationship Id="rId442" Type="http://schemas.openxmlformats.org/officeDocument/2006/relationships/hyperlink" Target="https://www.longbeach.gov/" TargetMode="External"/><Relationship Id="rId1277" Type="http://schemas.openxmlformats.org/officeDocument/2006/relationships/hyperlink" Target="https://www.prometheusfireconsulting.com/" TargetMode="External"/><Relationship Id="rId441" Type="http://schemas.openxmlformats.org/officeDocument/2006/relationships/hyperlink" Target="https://www.lodi.gov/" TargetMode="External"/><Relationship Id="rId1278" Type="http://schemas.openxmlformats.org/officeDocument/2006/relationships/hyperlink" Target="https://www.parc-auburn.org/" TargetMode="External"/><Relationship Id="rId1268" Type="http://schemas.openxmlformats.org/officeDocument/2006/relationships/hyperlink" Target="https://www.pollinator.org/" TargetMode="External"/><Relationship Id="rId1269" Type="http://schemas.openxmlformats.org/officeDocument/2006/relationships/hyperlink" Target="https://www.wvwd.com/pomona-walnut-rowland-joint-water-line/" TargetMode="External"/><Relationship Id="rId437" Type="http://schemas.openxmlformats.org/officeDocument/2006/relationships/hyperlink" Target="https://lemoore.com/" TargetMode="External"/><Relationship Id="rId436" Type="http://schemas.openxmlformats.org/officeDocument/2006/relationships/hyperlink" Target="https://www.cityoflagunawoods.org/" TargetMode="External"/><Relationship Id="rId435" Type="http://schemas.openxmlformats.org/officeDocument/2006/relationships/hyperlink" Target="https://www.cityofkingsburg-ca.gov/" TargetMode="External"/><Relationship Id="rId434" Type="http://schemas.openxmlformats.org/officeDocument/2006/relationships/hyperlink" Target="http://www.kingcity.com/" TargetMode="External"/><Relationship Id="rId439" Type="http://schemas.openxmlformats.org/officeDocument/2006/relationships/hyperlink" Target="https://www.liveoakcity.org/" TargetMode="External"/><Relationship Id="rId438" Type="http://schemas.openxmlformats.org/officeDocument/2006/relationships/hyperlink" Target="http://www.lincolnca.gov/" TargetMode="External"/><Relationship Id="rId1260" Type="http://schemas.openxmlformats.org/officeDocument/2006/relationships/hyperlink" Target="http://www.plumascorporation.org/" TargetMode="External"/><Relationship Id="rId1261" Type="http://schemas.openxmlformats.org/officeDocument/2006/relationships/hyperlink" Target="https://www.plumascounty.us/" TargetMode="External"/><Relationship Id="rId1262" Type="http://schemas.openxmlformats.org/officeDocument/2006/relationships/hyperlink" Target="https://www.plumascounty.us/2285/Transportation-Commission" TargetMode="External"/><Relationship Id="rId1263" Type="http://schemas.openxmlformats.org/officeDocument/2006/relationships/hyperlink" Target="https://www.fs.usda.gov/plumas/" TargetMode="External"/><Relationship Id="rId433" Type="http://schemas.openxmlformats.org/officeDocument/2006/relationships/hyperlink" Target="https://cityofisleton.com/" TargetMode="External"/><Relationship Id="rId1264" Type="http://schemas.openxmlformats.org/officeDocument/2006/relationships/hyperlink" Target="https://www.pointblue.org/" TargetMode="External"/><Relationship Id="rId432" Type="http://schemas.openxmlformats.org/officeDocument/2006/relationships/hyperlink" Target="https://www.indio.org/" TargetMode="External"/><Relationship Id="rId1265" Type="http://schemas.openxmlformats.org/officeDocument/2006/relationships/hyperlink" Target="https://www.pointreyescheese.com/" TargetMode="External"/><Relationship Id="rId431" Type="http://schemas.openxmlformats.org/officeDocument/2006/relationships/hyperlink" Target="https://www.hayward-ca.gov/" TargetMode="External"/><Relationship Id="rId1266" Type="http://schemas.openxmlformats.org/officeDocument/2006/relationships/hyperlink" Target="https://www.nps.gov/pore/index.htm" TargetMode="External"/><Relationship Id="rId430" Type="http://schemas.openxmlformats.org/officeDocument/2006/relationships/hyperlink" Target="https://www.ci.hanford.ca.us/" TargetMode="External"/><Relationship Id="rId1267" Type="http://schemas.openxmlformats.org/officeDocument/2006/relationships/hyperlink" Target="http://www.ptreyes.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ources.ca.gov/Initiatives/Access-for-All" TargetMode="External"/><Relationship Id="rId2" Type="http://schemas.openxmlformats.org/officeDocument/2006/relationships/hyperlink" Target="https://www.nfwf.org/programs/acres-america" TargetMode="External"/><Relationship Id="rId3" Type="http://schemas.openxmlformats.org/officeDocument/2006/relationships/hyperlink" Target="http://sgc.ca.gov/programs/ahsc/" TargetMode="External"/><Relationship Id="rId4" Type="http://schemas.openxmlformats.org/officeDocument/2006/relationships/hyperlink" Target="https://www.nrcs.usda.gov/wps/portal/nrcs/main/national/programs/easements/acep/" TargetMode="External"/><Relationship Id="rId9" Type="http://schemas.openxmlformats.org/officeDocument/2006/relationships/hyperlink" Target="https://ww2.arb.ca.gov/our-work/programs/cap-and-trade-program" TargetMode="External"/><Relationship Id="rId5" Type="http://schemas.openxmlformats.org/officeDocument/2006/relationships/hyperlink" Target="https://www.conservation.ca.gov/dlrp/grant-programs/mitigation/Pages/AgLandMitigationHSR4.aspx" TargetMode="External"/><Relationship Id="rId6" Type="http://schemas.openxmlformats.org/officeDocument/2006/relationships/hyperlink" Target="https://www.waterboards.ca.gov/water_issues/programs/grants_loans/awqgp/index.html" TargetMode="External"/><Relationship Id="rId7" Type="http://schemas.openxmlformats.org/officeDocument/2006/relationships/hyperlink" Target="https://www.cdfa.ca.gov/oefi/AMMP/" TargetMode="External"/><Relationship Id="rId8" Type="http://schemas.openxmlformats.org/officeDocument/2006/relationships/hyperlink" Target="https://www.fws.gov/lodi/anadromous_fish_restoration/afrp_index.htm" TargetMode="External"/><Relationship Id="rId40" Type="http://schemas.openxmlformats.org/officeDocument/2006/relationships/hyperlink" Target="https://www.fsa.usda.gov/news-room/news-releases/2021/usda-opens-signup-for-clear30-expands-pilot-to-be-nationwide?utm_campaign=crp&amp;utm_content=clear30&amp;utm_medium=email&amp;utm_source=govdelivery" TargetMode="External"/><Relationship Id="rId42" Type="http://schemas.openxmlformats.org/officeDocument/2006/relationships/hyperlink" Target="https://www.cdfa.ca.gov/oefi/technical/index.html" TargetMode="External"/><Relationship Id="rId41" Type="http://schemas.openxmlformats.org/officeDocument/2006/relationships/hyperlink" Target="https://sgc.ca.gov/programs/climate-research/" TargetMode="External"/><Relationship Id="rId44" Type="http://schemas.openxmlformats.org/officeDocument/2006/relationships/hyperlink" Target="https://coast.noaa.gov/resilience-grant/" TargetMode="External"/><Relationship Id="rId43" Type="http://schemas.openxmlformats.org/officeDocument/2006/relationships/hyperlink" Target="https://www.tpl.org/how-we-work/climate-smart-cities" TargetMode="External"/><Relationship Id="rId46" Type="http://schemas.openxmlformats.org/officeDocument/2006/relationships/hyperlink" Target="https://www.treedavis.org/city-of-davis-community-canopy/" TargetMode="External"/><Relationship Id="rId45" Type="http://schemas.openxmlformats.org/officeDocument/2006/relationships/hyperlink" Target="https://sgc.ca.gov/programs/cace/" TargetMode="External"/><Relationship Id="rId48" Type="http://schemas.openxmlformats.org/officeDocument/2006/relationships/hyperlink" Target="https://resources.ca.gov/Initiatives/Community-Wildfire-Prevention-and-Mitigation" TargetMode="External"/><Relationship Id="rId47" Type="http://schemas.openxmlformats.org/officeDocument/2006/relationships/hyperlink" Target="https://crsresources.org/" TargetMode="External"/><Relationship Id="rId49" Type="http://schemas.openxmlformats.org/officeDocument/2006/relationships/hyperlink" Target="https://wildlife.ca.gov/Lands/CWHP" TargetMode="External"/><Relationship Id="rId31" Type="http://schemas.openxmlformats.org/officeDocument/2006/relationships/hyperlink" Target="https://www.audubon.org/conservation/project/california-working-lands" TargetMode="External"/><Relationship Id="rId30" Type="http://schemas.openxmlformats.org/officeDocument/2006/relationships/hyperlink" Target="https://rosefdn.org/calwildlands" TargetMode="External"/><Relationship Id="rId33" Type="http://schemas.openxmlformats.org/officeDocument/2006/relationships/hyperlink" Target="https://carcd.org/our-work/project/carbon-farming/" TargetMode="External"/><Relationship Id="rId32" Type="http://schemas.openxmlformats.org/officeDocument/2006/relationships/hyperlink" Target="https://www.cdfa.ca.gov/healthysoils/" TargetMode="External"/><Relationship Id="rId35" Type="http://schemas.openxmlformats.org/officeDocument/2006/relationships/hyperlink" Target="https://www.edf.org/ecosystems/central-valley-habitat-exchange" TargetMode="External"/><Relationship Id="rId34" Type="http://schemas.openxmlformats.org/officeDocument/2006/relationships/hyperlink" Target="https://www.universityofcalifornia.edu/initiative/carbon-neutrality-initiative" TargetMode="External"/><Relationship Id="rId37" Type="http://schemas.openxmlformats.org/officeDocument/2006/relationships/hyperlink" Target="http://www.usbr.gov/mp/cvpcp/" TargetMode="External"/><Relationship Id="rId36" Type="http://schemas.openxmlformats.org/officeDocument/2006/relationships/hyperlink" Target="https://www.usbr.gov/mp/cvpcp/" TargetMode="External"/><Relationship Id="rId39" Type="http://schemas.openxmlformats.org/officeDocument/2006/relationships/hyperlink" Target="https://www.cityofdavis.org/city-hall/community-development-and-sustainability/open-space-program" TargetMode="External"/><Relationship Id="rId38" Type="http://schemas.openxmlformats.org/officeDocument/2006/relationships/hyperlink" Target="https://www.usbr.gov/mp/cvpcp/" TargetMode="External"/><Relationship Id="rId20" Type="http://schemas.openxmlformats.org/officeDocument/2006/relationships/hyperlink" Target="https://www.fire.ca.gov/grants/forest-legacy/" TargetMode="External"/><Relationship Id="rId22" Type="http://schemas.openxmlformats.org/officeDocument/2006/relationships/hyperlink" Target="http://climate.calcommons.org/" TargetMode="External"/><Relationship Id="rId21" Type="http://schemas.openxmlformats.org/officeDocument/2006/relationships/hyperlink" Target="https://wildlife.ca.gov/Lands/CWHP/Private-Lands-Programs/Landowner-Incentive-Program/Phase-1" TargetMode="External"/><Relationship Id="rId24" Type="http://schemas.openxmlformats.org/officeDocument/2006/relationships/hyperlink" Target="https://www.nationalforests.org/who-we-are/regional-offices/california-program" TargetMode="External"/><Relationship Id="rId23" Type="http://schemas.openxmlformats.org/officeDocument/2006/relationships/hyperlink" Target="https://www.grants.gov/web/grants/view-opportunity.html?oppId=331823" TargetMode="External"/><Relationship Id="rId26" Type="http://schemas.openxmlformats.org/officeDocument/2006/relationships/hyperlink" Target="https://wcb.ca.gov/Programs/Riparian" TargetMode="External"/><Relationship Id="rId25" Type="http://schemas.openxmlformats.org/officeDocument/2006/relationships/hyperlink" Target="https://www.grants.gov/web/grants/view-opportunity.html?oppId=331824" TargetMode="External"/><Relationship Id="rId28" Type="http://schemas.openxmlformats.org/officeDocument/2006/relationships/hyperlink" Target="https://wildlife.ca.gov/lands/cwhp/private-lands-programs/waterfowl-habitat" TargetMode="External"/><Relationship Id="rId27" Type="http://schemas.openxmlformats.org/officeDocument/2006/relationships/hyperlink" Target="http://bondaccountability.resources.ca.gov/Program.aspx?ProgramPK=22&amp;Program=California%20River%20Parkways%20Program&amp;PropositionPK=4" TargetMode="External"/><Relationship Id="rId29" Type="http://schemas.openxmlformats.org/officeDocument/2006/relationships/hyperlink" Target="https://rosefdn.org/california-watershed-protection-fund" TargetMode="External"/><Relationship Id="rId11" Type="http://schemas.openxmlformats.org/officeDocument/2006/relationships/hyperlink" Target="https://www.nfwf.org/programs/bring-back-natives" TargetMode="External"/><Relationship Id="rId10" Type="http://schemas.openxmlformats.org/officeDocument/2006/relationships/hyperlink" Target="https://nifa.usda.gov/program/beginning-farmer-and-rancher-development-program-bfrdp" TargetMode="External"/><Relationship Id="rId13" Type="http://schemas.openxmlformats.org/officeDocument/2006/relationships/hyperlink" Target="https://resources.ca.gov/Initiatives/Building-Climate-Resilience" TargetMode="External"/><Relationship Id="rId12" Type="http://schemas.openxmlformats.org/officeDocument/2006/relationships/hyperlink" Target="https://www.epa.gov/brownfields/brownfields-and-land-revitalization-california-arizona-nevada-and-hawaii" TargetMode="External"/><Relationship Id="rId15" Type="http://schemas.openxmlformats.org/officeDocument/2006/relationships/hyperlink" Target="https://www.fire.ca.gov/grants/fire-prevention-grants/" TargetMode="External"/><Relationship Id="rId14" Type="http://schemas.openxmlformats.org/officeDocument/2006/relationships/hyperlink" Target="https://www.nfwf.org/programs/bureau-reclamation-klamath-coho-habitat-restoration-program" TargetMode="External"/><Relationship Id="rId17" Type="http://schemas.openxmlformats.org/officeDocument/2006/relationships/hyperlink" Target="http://resources.ca.gov/ecorestore/" TargetMode="External"/><Relationship Id="rId16" Type="http://schemas.openxmlformats.org/officeDocument/2006/relationships/hyperlink" Target="https://coastalresilience.org/project/california-coastal-resilience-network/" TargetMode="External"/><Relationship Id="rId19" Type="http://schemas.openxmlformats.org/officeDocument/2006/relationships/hyperlink" Target="https://www.fire.ca.gov/grants/california-forest-improvement-program-cfip/" TargetMode="External"/><Relationship Id="rId18" Type="http://schemas.openxmlformats.org/officeDocument/2006/relationships/hyperlink" Target="https://www.conservation.ca.gov/dlrp/grant-programs/cfcp" TargetMode="External"/><Relationship Id="rId84" Type="http://schemas.openxmlformats.org/officeDocument/2006/relationships/hyperlink" Target="https://www.forestresiliencebond.com/" TargetMode="External"/><Relationship Id="rId83" Type="http://schemas.openxmlformats.org/officeDocument/2006/relationships/hyperlink" Target="https://www.fire.ca.gov/grants/forest-legacy/" TargetMode="External"/><Relationship Id="rId86" Type="http://schemas.openxmlformats.org/officeDocument/2006/relationships/hyperlink" Target="https://ww2.arb.ca.gov/our-workprogramscalifornia-climate-investments/cci-funded-programs" TargetMode="External"/><Relationship Id="rId85" Type="http://schemas.openxmlformats.org/officeDocument/2006/relationships/hyperlink" Target="https://scag.ca.gov/sustainability-program-green-region-initiative" TargetMode="External"/><Relationship Id="rId88" Type="http://schemas.openxmlformats.org/officeDocument/2006/relationships/hyperlink" Target="https://www.wildlife.ca.gov/Conservation/Planning/NCCP/Grants" TargetMode="External"/><Relationship Id="rId87" Type="http://schemas.openxmlformats.org/officeDocument/2006/relationships/hyperlink" Target="https://www.parks.ca.gov/?page_id=21361" TargetMode="External"/><Relationship Id="rId89" Type="http://schemas.openxmlformats.org/officeDocument/2006/relationships/hyperlink" Target="https://wcb.ca.gov/Programs/Habitat-Enhancement" TargetMode="External"/><Relationship Id="rId80" Type="http://schemas.openxmlformats.org/officeDocument/2006/relationships/hyperlink" Target="https://www.fire.ca.gov/grants/forest-health-grants/" TargetMode="External"/><Relationship Id="rId82" Type="http://schemas.openxmlformats.org/officeDocument/2006/relationships/hyperlink" Target="https://tahoe.ca.gov/forest-improvement/" TargetMode="External"/><Relationship Id="rId81" Type="http://schemas.openxmlformats.org/officeDocument/2006/relationships/hyperlink" Target="https://www.conservation.ca.gov/dlrp/grant-programs/watershed/Pages/Index.aspx" TargetMode="External"/><Relationship Id="rId73" Type="http://schemas.openxmlformats.org/officeDocument/2006/relationships/hyperlink" Target="https://www.ams.usda.gov/selling-food-to-usda/farmers-to-families-food-box" TargetMode="External"/><Relationship Id="rId72" Type="http://schemas.openxmlformats.org/officeDocument/2006/relationships/hyperlink" Target="https://www.ams.usda.gov/sites/default/files/media/FMMPFAQ.pdf" TargetMode="External"/><Relationship Id="rId75" Type="http://schemas.openxmlformats.org/officeDocument/2006/relationships/hyperlink" Target="https://www.blm.gov/programs/fish-and-wildlife/fisheries-and-aquatics/about-the-program" TargetMode="External"/><Relationship Id="rId74" Type="http://schemas.openxmlformats.org/officeDocument/2006/relationships/hyperlink" Target="https://water.ca.gov/fishpassage/" TargetMode="External"/><Relationship Id="rId77" Type="http://schemas.openxmlformats.org/officeDocument/2006/relationships/hyperlink" Target="https://www.nfwf.org/programs/five-star-and-urban-waters-restoration-grant-program" TargetMode="External"/><Relationship Id="rId76" Type="http://schemas.openxmlformats.org/officeDocument/2006/relationships/hyperlink" Target="https://wildlife.ca.gov/Grants/FRGP" TargetMode="External"/><Relationship Id="rId79" Type="http://schemas.openxmlformats.org/officeDocument/2006/relationships/hyperlink" Target="https://wcb.ca.gov/Programs/Forest" TargetMode="External"/><Relationship Id="rId78" Type="http://schemas.openxmlformats.org/officeDocument/2006/relationships/hyperlink" Target="https://sierranevada.ca.gov/funding/snc-grants/" TargetMode="External"/><Relationship Id="rId71" Type="http://schemas.openxmlformats.org/officeDocument/2006/relationships/hyperlink" Target="https://scc.ca.gov/grants/explore-the-coast-grants/" TargetMode="External"/><Relationship Id="rId70" Type="http://schemas.openxmlformats.org/officeDocument/2006/relationships/hyperlink" Target="https://www.nrcs.usda.gov/wps/portal/nrcs/main/national/programs/financial/eqip/" TargetMode="External"/><Relationship Id="rId62" Type="http://schemas.openxmlformats.org/officeDocument/2006/relationships/hyperlink" Target="https://www.dfg.ca.gov/erp/" TargetMode="External"/><Relationship Id="rId61" Type="http://schemas.openxmlformats.org/officeDocument/2006/relationships/hyperlink" Target="http://deltaconservancy.ca.gov/economic-development-program-0/" TargetMode="External"/><Relationship Id="rId64" Type="http://schemas.openxmlformats.org/officeDocument/2006/relationships/hyperlink" Target="https://www.fsa.usda.gov/programs-and-services/disaster-assistance-program/emergency-forest-restoration/index" TargetMode="External"/><Relationship Id="rId63" Type="http://schemas.openxmlformats.org/officeDocument/2006/relationships/hyperlink" Target="https://www.fsa.usda.gov/programs-and-services/conservation-programs/emergency-conservation/index" TargetMode="External"/><Relationship Id="rId66" Type="http://schemas.openxmlformats.org/officeDocument/2006/relationships/hyperlink" Target="https://www.epa.gov/endangered-species" TargetMode="External"/><Relationship Id="rId65" Type="http://schemas.openxmlformats.org/officeDocument/2006/relationships/hyperlink" Target="https://wildlife.ca.gov/Grants/Endangered-Species" TargetMode="External"/><Relationship Id="rId68" Type="http://schemas.openxmlformats.org/officeDocument/2006/relationships/hyperlink" Target="https://resources.ca.gov/grants/environmental-enhancement-and-mitigation-eem/" TargetMode="External"/><Relationship Id="rId67" Type="http://schemas.openxmlformats.org/officeDocument/2006/relationships/hyperlink" Target="https://www.sacramentofoodbank.org/smud-energyhelp" TargetMode="External"/><Relationship Id="rId60" Type="http://schemas.openxmlformats.org/officeDocument/2006/relationships/hyperlink" Target="https://resources.ca.gov/Initiatives/Delta-Smelt-Resiliency-Strategy" TargetMode="External"/><Relationship Id="rId69" Type="http://schemas.openxmlformats.org/officeDocument/2006/relationships/hyperlink" Target="https://calepa.ca.gov/envjustice/" TargetMode="External"/><Relationship Id="rId51" Type="http://schemas.openxmlformats.org/officeDocument/2006/relationships/hyperlink" Target="https://www.fsa.usda.gov/programs-and-services/conservation-programs/conservation-reserve-enhancement/index" TargetMode="External"/><Relationship Id="rId50" Type="http://schemas.openxmlformats.org/officeDocument/2006/relationships/hyperlink" Target="https://www.nrcs.usda.gov/wps/portal/nrcs/main/national/programs/financial/cig/" TargetMode="External"/><Relationship Id="rId53" Type="http://schemas.openxmlformats.org/officeDocument/2006/relationships/hyperlink" Target="https://www.fsa.usda.gov/programs-and-services/conservation-programs/crp-grasslands/index" TargetMode="External"/><Relationship Id="rId52" Type="http://schemas.openxmlformats.org/officeDocument/2006/relationships/hyperlink" Target="https://www.fsa.usda.gov/programs-and-services/conservation-programs/conservation-reserve-program/index" TargetMode="External"/><Relationship Id="rId55" Type="http://schemas.openxmlformats.org/officeDocument/2006/relationships/hyperlink" Target="https://www.nrcs.usda.gov/wps/portal/nrcs/main/national/programs/technical/" TargetMode="External"/><Relationship Id="rId54" Type="http://schemas.openxmlformats.org/officeDocument/2006/relationships/hyperlink" Target="https://www.nrcs.usda.gov/wps/portal/nrcs/main/national/programs/financial/csp/" TargetMode="External"/><Relationship Id="rId57" Type="http://schemas.openxmlformats.org/officeDocument/2006/relationships/hyperlink" Target="https://resources.ca.gov/Initiatives/Cutting-the-Green-Tape" TargetMode="External"/><Relationship Id="rId56" Type="http://schemas.openxmlformats.org/officeDocument/2006/relationships/hyperlink" Target="https://www.farmers.gov/cfap" TargetMode="External"/><Relationship Id="rId59" Type="http://schemas.openxmlformats.org/officeDocument/2006/relationships/hyperlink" Target="http://deltaconservancy.ca.gov/delta-carbon-program/" TargetMode="External"/><Relationship Id="rId58" Type="http://schemas.openxmlformats.org/officeDocument/2006/relationships/hyperlink" Target="https://www.cdfa.ca.gov/oefi/ddrdp/" TargetMode="External"/><Relationship Id="rId95" Type="http://schemas.openxmlformats.org/officeDocument/2006/relationships/hyperlink" Target="https://www.epa.gov/healthywatersheds" TargetMode="External"/><Relationship Id="rId94" Type="http://schemas.openxmlformats.org/officeDocument/2006/relationships/hyperlink" Target="http://waterfdn.org" TargetMode="External"/><Relationship Id="rId97" Type="http://schemas.openxmlformats.org/officeDocument/2006/relationships/hyperlink" Target="https://www.grants.ca.gov/grants/inland-wetlands-conservation-program/" TargetMode="External"/><Relationship Id="rId96" Type="http://schemas.openxmlformats.org/officeDocument/2006/relationships/hyperlink" Target="https://covid19.ca.gov/housing-for-agricultural-workers/" TargetMode="External"/><Relationship Id="rId99" Type="http://schemas.openxmlformats.org/officeDocument/2006/relationships/hyperlink" Target="https://opr.ca.gov/planning/icarp/" TargetMode="External"/><Relationship Id="rId98" Type="http://schemas.openxmlformats.org/officeDocument/2006/relationships/hyperlink" Target="http://www.ifnfgrants.org/" TargetMode="External"/><Relationship Id="rId91" Type="http://schemas.openxmlformats.org/officeDocument/2006/relationships/hyperlink" Target="http://waterfdn.org" TargetMode="External"/><Relationship Id="rId90" Type="http://schemas.openxmlformats.org/officeDocument/2006/relationships/hyperlink" Target="https://sgc.ca.gov/programs/hiap/" TargetMode="External"/><Relationship Id="rId93" Type="http://schemas.openxmlformats.org/officeDocument/2006/relationships/hyperlink" Target="https://www.cdfa.ca.gov/oefi/healthysoils/" TargetMode="External"/><Relationship Id="rId92" Type="http://schemas.openxmlformats.org/officeDocument/2006/relationships/hyperlink" Target="https://www.nrcs.usda.gov/wps/portal/nrcs/main/national/programs/easements/forests/" TargetMode="External"/><Relationship Id="rId211" Type="http://schemas.openxmlformats.org/officeDocument/2006/relationships/drawing" Target="../drawings/drawing5.xml"/><Relationship Id="rId210" Type="http://schemas.openxmlformats.org/officeDocument/2006/relationships/hyperlink" Target="https://www.rd.usda.gov/programs-services/energy-programs/rural-energy-pilot-program" TargetMode="External"/><Relationship Id="rId206" Type="http://schemas.openxmlformats.org/officeDocument/2006/relationships/hyperlink" Target="https://www.epa.gov/smartgrowth/recreation-economy-rural-communities-2021-application" TargetMode="External"/><Relationship Id="rId205" Type="http://schemas.openxmlformats.org/officeDocument/2006/relationships/hyperlink" Target="http://www.parks.ca.gov/?page_id=29940" TargetMode="External"/><Relationship Id="rId204" Type="http://schemas.openxmlformats.org/officeDocument/2006/relationships/hyperlink" Target="https://www.fws.gov/birds/grants/neotropical-migratory-bird-conservation-act.php" TargetMode="External"/><Relationship Id="rId203" Type="http://schemas.openxmlformats.org/officeDocument/2006/relationships/hyperlink" Target="http://www.farmingtonprogram.org/" TargetMode="External"/><Relationship Id="rId209" Type="http://schemas.openxmlformats.org/officeDocument/2006/relationships/hyperlink" Target="https://sierranevada.ca.gov/what-we-do/TCSI/" TargetMode="External"/><Relationship Id="rId208" Type="http://schemas.openxmlformats.org/officeDocument/2006/relationships/hyperlink" Target="https://water.ca.gov/Water-Basics/Drought/Small-Community-Drought-Relief" TargetMode="External"/><Relationship Id="rId207" Type="http://schemas.openxmlformats.org/officeDocument/2006/relationships/hyperlink" Target="https://www.nrcs.usda.gov/wps/portal/nrcs/detail/national/water/?cid=stelprdb1047761" TargetMode="External"/><Relationship Id="rId202" Type="http://schemas.openxmlformats.org/officeDocument/2006/relationships/hyperlink" Target="https://www.waterboards.ca.gov/centralvalley/water_issues/irrigated_lands/" TargetMode="External"/><Relationship Id="rId201" Type="http://schemas.openxmlformats.org/officeDocument/2006/relationships/hyperlink" Target="https://www.calandtrusts.org/wp-content/uploads/2014/03/Yolo-County-Agricultural-Conservation-Easement-Program.pdf" TargetMode="External"/><Relationship Id="rId200" Type="http://schemas.openxmlformats.org/officeDocument/2006/relationships/hyperlink" Target="https://water.ca.gov/Programs/Environmental-Services/Restoration-Mitigation-Compliance/Yolo-Bypass-Projects" TargetMode="External"/><Relationship Id="rId190" Type="http://schemas.openxmlformats.org/officeDocument/2006/relationships/hyperlink" Target="https://www.nrcs.usda.gov/wps/portal/nrcs/main/ct/programs/planning/wpfp/" TargetMode="External"/><Relationship Id="rId194" Type="http://schemas.openxmlformats.org/officeDocument/2006/relationships/hyperlink" Target="https://www.wildlife.ca.gov/conservation/watersheds/greenhouse-gas-reduction" TargetMode="External"/><Relationship Id="rId193" Type="http://schemas.openxmlformats.org/officeDocument/2006/relationships/hyperlink" Target="https://www.epa.gov/wetlands/wetland-program-development-grants-and-epa-wetlands-grant-coordinators" TargetMode="External"/><Relationship Id="rId192" Type="http://schemas.openxmlformats.org/officeDocument/2006/relationships/hyperlink" Target="https://placerlandtrust.org/" TargetMode="External"/><Relationship Id="rId191" Type="http://schemas.openxmlformats.org/officeDocument/2006/relationships/hyperlink" Target="https://www.nrcs.usda.gov/wps/portal/nrcs/detail/national/programs/financial/eqip/?cid=nrcseprd1685421" TargetMode="External"/><Relationship Id="rId187" Type="http://schemas.openxmlformats.org/officeDocument/2006/relationships/hyperlink" Target="https://www.waterboards.ca.gov/water_issues/programs/grants_loans/propositions/docs/prop50text.pdf" TargetMode="External"/><Relationship Id="rId186" Type="http://schemas.openxmlformats.org/officeDocument/2006/relationships/hyperlink" Target="https://waterresilience.ca.gov/" TargetMode="External"/><Relationship Id="rId185" Type="http://schemas.openxmlformats.org/officeDocument/2006/relationships/hyperlink" Target="https://tahoe.ca.gov/programs/water-quality-watersheds/" TargetMode="External"/><Relationship Id="rId184" Type="http://schemas.openxmlformats.org/officeDocument/2006/relationships/hyperlink" Target="https://www.nfwf.org/programs/walker-basin-restoration-program" TargetMode="External"/><Relationship Id="rId189" Type="http://schemas.openxmlformats.org/officeDocument/2006/relationships/hyperlink" Target="https://www.conservation.ca.gov/dlrp/grant-programs/watershed" TargetMode="External"/><Relationship Id="rId188" Type="http://schemas.openxmlformats.org/officeDocument/2006/relationships/hyperlink" Target="https://www.nrcs.usda.gov/wps/portal/nrcs/detailfull/national/programs/initiatives/?cid=steldevb1027669" TargetMode="External"/><Relationship Id="rId183" Type="http://schemas.openxmlformats.org/officeDocument/2006/relationships/hyperlink" Target="https://www.fire.ca.gov/programs/resource-management/resource-protection-improvement/vegetation-management-program/" TargetMode="External"/><Relationship Id="rId182" Type="http://schemas.openxmlformats.org/officeDocument/2006/relationships/hyperlink" Target="https://www.fs.fed.us/psw/programs/uesd/index.shtml" TargetMode="External"/><Relationship Id="rId181" Type="http://schemas.openxmlformats.org/officeDocument/2006/relationships/hyperlink" Target="https://www.fs.fed.us/psw/programs/ff/" TargetMode="External"/><Relationship Id="rId180" Type="http://schemas.openxmlformats.org/officeDocument/2006/relationships/hyperlink" Target="https://www.fs.fed.us/psw/programs/efh/index.shtml" TargetMode="External"/><Relationship Id="rId176" Type="http://schemas.openxmlformats.org/officeDocument/2006/relationships/hyperlink" Target="https://www.trrp.net/" TargetMode="External"/><Relationship Id="rId175" Type="http://schemas.openxmlformats.org/officeDocument/2006/relationships/hyperlink" Target="https://www.fws.gov/nativeamerican/grants.html" TargetMode="External"/><Relationship Id="rId174" Type="http://schemas.openxmlformats.org/officeDocument/2006/relationships/hyperlink" Target="https://www.bia.gov/bia/ots/tribal-climate-resilience-program" TargetMode="External"/><Relationship Id="rId173" Type="http://schemas.openxmlformats.org/officeDocument/2006/relationships/hyperlink" Target="https://www.conservation.ca.gov/dlrp/grant-programs/Pages/Transformative-Climate-Communities-Program.aspx" TargetMode="External"/><Relationship Id="rId179" Type="http://schemas.openxmlformats.org/officeDocument/2006/relationships/hyperlink" Target="https://www.fs.fed.us/psw/programs/cb/index.shtml" TargetMode="External"/><Relationship Id="rId178" Type="http://schemas.openxmlformats.org/officeDocument/2006/relationships/hyperlink" Target="https://www.fws.gov/urban/" TargetMode="External"/><Relationship Id="rId177" Type="http://schemas.openxmlformats.org/officeDocument/2006/relationships/hyperlink" Target="https://water.ca.gov/Programs/Integrated-Regional-Water-Management/Urban-Streams-Restoration-Program" TargetMode="External"/><Relationship Id="rId198" Type="http://schemas.openxmlformats.org/officeDocument/2006/relationships/hyperlink" Target="https://www.conservation.ca.gov/dlrp/grant-programs/Pages/Working-Lands-and-Riparian-Corridors-Program.aspx" TargetMode="External"/><Relationship Id="rId197" Type="http://schemas.openxmlformats.org/officeDocument/2006/relationships/hyperlink" Target="https://www.workingforestfund.org/" TargetMode="External"/><Relationship Id="rId196" Type="http://schemas.openxmlformats.org/officeDocument/2006/relationships/hyperlink" Target="https://wsfrprograms.fws.gov/subpages/grantprograms/wr/wr.htm" TargetMode="External"/><Relationship Id="rId195" Type="http://schemas.openxmlformats.org/officeDocument/2006/relationships/hyperlink" Target="https://www.grants.gov/web/grants/view-opportunity.html?oppId=331985" TargetMode="External"/><Relationship Id="rId199" Type="http://schemas.openxmlformats.org/officeDocument/2006/relationships/hyperlink" Target="https://ca.audubon.org/conservation/working-lands" TargetMode="External"/><Relationship Id="rId150" Type="http://schemas.openxmlformats.org/officeDocument/2006/relationships/hyperlink" Target="https://www.nfwf.org/programs/russian-river-coho" TargetMode="External"/><Relationship Id="rId149" Type="http://schemas.openxmlformats.org/officeDocument/2006/relationships/hyperlink" Target="https://www.rd.usda.gov/programs-services/rural-energy-america-program-renewable-energy-systems-energy-efficiency" TargetMode="External"/><Relationship Id="rId148" Type="http://schemas.openxmlformats.org/officeDocument/2006/relationships/hyperlink" Target="https://water.ca.gov/Programs/Integrated-Regional-Water-Management/Riverine-Stewardship-Program" TargetMode="External"/><Relationship Id="rId143" Type="http://schemas.openxmlformats.org/officeDocument/2006/relationships/hyperlink" Target="https://www.nrcs.usda.gov/wps/portal/nrcs/main/ca/programs/farmbill/rcpp/" TargetMode="External"/><Relationship Id="rId142" Type="http://schemas.openxmlformats.org/officeDocument/2006/relationships/hyperlink" Target="https://wildlife.ca.gov/Conservation/Planning/Regional-Conservation" TargetMode="External"/><Relationship Id="rId141" Type="http://schemas.openxmlformats.org/officeDocument/2006/relationships/hyperlink" Target="https://www.adaptationclearinghouse.org/resources/ca-sb-1072-regional-climate-collaborative-program-technical-assistance.html" TargetMode="External"/><Relationship Id="rId140" Type="http://schemas.openxmlformats.org/officeDocument/2006/relationships/hyperlink" Target="https://tahoe.ca.gov/recreation-public-access/" TargetMode="External"/><Relationship Id="rId147" Type="http://schemas.openxmlformats.org/officeDocument/2006/relationships/hyperlink" Target="http://www.safca.org/Protection/Environmental_Collaboration_RCMP.html" TargetMode="External"/><Relationship Id="rId146" Type="http://schemas.openxmlformats.org/officeDocument/2006/relationships/hyperlink" Target="https://www.conservation.ca.gov/dlrp/grant-programs/Pages/RCD-FinancialAssistance/grant_program.aspx" TargetMode="External"/><Relationship Id="rId145" Type="http://schemas.openxmlformats.org/officeDocument/2006/relationships/hyperlink" Target="https://www.nfwf.org/programs/resilient-communities-program" TargetMode="External"/><Relationship Id="rId144" Type="http://schemas.openxmlformats.org/officeDocument/2006/relationships/hyperlink" Target="https://www.conservation.ca.gov/dlrp/grant-programs/Pages/Regional-Forest-and-Fire-Capacity-Program.aspx" TargetMode="External"/><Relationship Id="rId139" Type="http://schemas.openxmlformats.org/officeDocument/2006/relationships/hyperlink" Target="https://www.federalgrantswire.com/plant-conservation-and-restoration-management.html" TargetMode="External"/><Relationship Id="rId138" Type="http://schemas.openxmlformats.org/officeDocument/2006/relationships/hyperlink" Target="https://www.placer.ca.gov/departments/communitydevelopment/planning/placerlegacy" TargetMode="External"/><Relationship Id="rId137" Type="http://schemas.openxmlformats.org/officeDocument/2006/relationships/hyperlink" Target="https://www.placerconservation.com/" TargetMode="External"/><Relationship Id="rId132" Type="http://schemas.openxmlformats.org/officeDocument/2006/relationships/hyperlink" Target="https://www.nfwf.org/programs/pacific-southwest-fuels-management-partnership" TargetMode="External"/><Relationship Id="rId131" Type="http://schemas.openxmlformats.org/officeDocument/2006/relationships/hyperlink" Target="https://wcb.ca.gov/Grants" TargetMode="External"/><Relationship Id="rId130" Type="http://schemas.openxmlformats.org/officeDocument/2006/relationships/hyperlink" Target="https://www.fisheries.noaa.gov/grant/pacific-coastal-salmon-recovery-fund" TargetMode="External"/><Relationship Id="rId136" Type="http://schemas.openxmlformats.org/officeDocument/2006/relationships/hyperlink" Target="https://www.ams.usda.gov/datasets/pdp" TargetMode="External"/><Relationship Id="rId135" Type="http://schemas.openxmlformats.org/officeDocument/2006/relationships/hyperlink" Target="https://www.fws.gov/partners/" TargetMode="External"/><Relationship Id="rId134" Type="http://schemas.openxmlformats.org/officeDocument/2006/relationships/hyperlink" Target="https://partnersadvancingclimateequity.org/" TargetMode="External"/><Relationship Id="rId133" Type="http://schemas.openxmlformats.org/officeDocument/2006/relationships/hyperlink" Target="https://www.conservationfund.org/our-work/cities-program/our-projects/parks-with-purpose" TargetMode="External"/><Relationship Id="rId172" Type="http://schemas.openxmlformats.org/officeDocument/2006/relationships/hyperlink" Target="https://tahoe.ca.gov/programs/tahoe-livable-communities/" TargetMode="External"/><Relationship Id="rId171" Type="http://schemas.openxmlformats.org/officeDocument/2006/relationships/hyperlink" Target="http://www.opc.ca.gov/programs-summary/sustainable-fisheries/" TargetMode="External"/><Relationship Id="rId170" Type="http://schemas.openxmlformats.org/officeDocument/2006/relationships/hyperlink" Target="https://www.sare.org/" TargetMode="External"/><Relationship Id="rId165" Type="http://schemas.openxmlformats.org/officeDocument/2006/relationships/hyperlink" Target="https://www.cdfa.ca.gov/oefi/sweep/" TargetMode="External"/><Relationship Id="rId164" Type="http://schemas.openxmlformats.org/officeDocument/2006/relationships/hyperlink" Target="https://cafiresafecouncil.org/grants-and-funding/21-sfa-grant-program/" TargetMode="External"/><Relationship Id="rId163" Type="http://schemas.openxmlformats.org/officeDocument/2006/relationships/hyperlink" Target="https://www.nfwf.org/programs/southern-california-forests-and-watersheds" TargetMode="External"/><Relationship Id="rId162" Type="http://schemas.openxmlformats.org/officeDocument/2006/relationships/hyperlink" Target="https://sierranevada.ca.gov/what-we-do/" TargetMode="External"/><Relationship Id="rId169" Type="http://schemas.openxmlformats.org/officeDocument/2006/relationships/hyperlink" Target="https://www.conservation.ca.gov/dlrp/grant-programs/SALCP" TargetMode="External"/><Relationship Id="rId168" Type="http://schemas.openxmlformats.org/officeDocument/2006/relationships/hyperlink" Target="https://wcb.ca.gov/Programs/Stream-Flow-Enhancement" TargetMode="External"/><Relationship Id="rId167" Type="http://schemas.openxmlformats.org/officeDocument/2006/relationships/hyperlink" Target="http://bondaccountability.resources.ca.gov/Program.aspx?ProgramPK=55&amp;Program=Statewide%20Park%20Development%20and%20Community%20Revitalization%20Program%20(Statewide%20Park%20Program)&amp;PropositionPK=4" TargetMode="External"/><Relationship Id="rId166" Type="http://schemas.openxmlformats.org/officeDocument/2006/relationships/hyperlink" Target="https://www.wildlife.ca.gov/SWAP" TargetMode="External"/><Relationship Id="rId161" Type="http://schemas.openxmlformats.org/officeDocument/2006/relationships/hyperlink" Target="https://www.smud.org/en/Going-Green/Free-Shade-Trees" TargetMode="External"/><Relationship Id="rId160" Type="http://schemas.openxmlformats.org/officeDocument/2006/relationships/hyperlink" Target="https://scc.ca.gov/projects/santa-ana-river-conservancy/" TargetMode="External"/><Relationship Id="rId159" Type="http://schemas.openxmlformats.org/officeDocument/2006/relationships/hyperlink" Target="http://www.restoresjr.net/" TargetMode="External"/><Relationship Id="rId154" Type="http://schemas.openxmlformats.org/officeDocument/2006/relationships/hyperlink" Target="http://bondaccountability.resources.ca.gov/p84.aspx" TargetMode="External"/><Relationship Id="rId153" Type="http://schemas.openxmlformats.org/officeDocument/2006/relationships/hyperlink" Target="https://resources.ca.gov/Initiatives/Sacramento-Valley-Salmon-Resiliency-Strategy" TargetMode="External"/><Relationship Id="rId152" Type="http://schemas.openxmlformats.org/officeDocument/2006/relationships/hyperlink" Target="https://www.sacramentoriver.org/forum/index.php?id=channels" TargetMode="External"/><Relationship Id="rId151" Type="http://schemas.openxmlformats.org/officeDocument/2006/relationships/hyperlink" Target="https://planning.saccounty.net/EnvironmentalDocuments/Pages/SwainsonsHawkOrdinance.aspx" TargetMode="External"/><Relationship Id="rId158" Type="http://schemas.openxmlformats.org/officeDocument/2006/relationships/hyperlink" Target="https://water.ca.gov/Programs/Integrated-Regional-Water-Management/Riverine-Stewardship-Program" TargetMode="External"/><Relationship Id="rId157" Type="http://schemas.openxmlformats.org/officeDocument/2006/relationships/hyperlink" Target="https://scc.ca.gov/projects/san-francisco-bay/" TargetMode="External"/><Relationship Id="rId156" Type="http://schemas.openxmlformats.org/officeDocument/2006/relationships/hyperlink" Target="http://resources.ca.gov/salton-sea/" TargetMode="External"/><Relationship Id="rId155" Type="http://schemas.openxmlformats.org/officeDocument/2006/relationships/hyperlink" Target="https://www.fws.gov/endangered/landowners/safe-harbor-agreements.html" TargetMode="External"/><Relationship Id="rId107" Type="http://schemas.openxmlformats.org/officeDocument/2006/relationships/hyperlink" Target="https://tahoe.ca.gov/programs/land-management/" TargetMode="External"/><Relationship Id="rId106" Type="http://schemas.openxmlformats.org/officeDocument/2006/relationships/hyperlink" Target="https://www.conservationfund.org/our-work/conservation-loans" TargetMode="External"/><Relationship Id="rId105" Type="http://schemas.openxmlformats.org/officeDocument/2006/relationships/hyperlink" Target="https://wcb.ca.gov/Programs/Acquisition" TargetMode="External"/><Relationship Id="rId104" Type="http://schemas.openxmlformats.org/officeDocument/2006/relationships/hyperlink" Target="https://www.nfwf.org/programs/bureau-reclamation-klamath-coho-habitat-restoration-program" TargetMode="External"/><Relationship Id="rId109" Type="http://schemas.openxmlformats.org/officeDocument/2006/relationships/hyperlink" Target="https://www.fsa.usda.gov/programs-and-services/disaster-assistance-program/livestock-indemnity/index" TargetMode="External"/><Relationship Id="rId108" Type="http://schemas.openxmlformats.org/officeDocument/2006/relationships/hyperlink" Target="https://www.fsa.usda.gov/programs-and-services/disaster-assistance-program/livestock-forage/index" TargetMode="External"/><Relationship Id="rId103" Type="http://schemas.openxmlformats.org/officeDocument/2006/relationships/hyperlink" Target="https://www.nfwf.org/programs/klamath-basin-restoration-program" TargetMode="External"/><Relationship Id="rId102" Type="http://schemas.openxmlformats.org/officeDocument/2006/relationships/hyperlink" Target="http://nrcs.usda.gov/wps/portal/nrcs/detail/national/programs/initiatives/?cid=stelprdb1244394" TargetMode="External"/><Relationship Id="rId101" Type="http://schemas.openxmlformats.org/officeDocument/2006/relationships/hyperlink" Target="https://wildlife.ca.gov/Conservation/Invasives" TargetMode="External"/><Relationship Id="rId100" Type="http://schemas.openxmlformats.org/officeDocument/2006/relationships/hyperlink" Target="https://water.ca.gov/Programs/Integrated-Regional-Water-Management" TargetMode="External"/><Relationship Id="rId129" Type="http://schemas.openxmlformats.org/officeDocument/2006/relationships/hyperlink" Target="http://www.opc.ca.gov/opc-climate-change-program/" TargetMode="External"/><Relationship Id="rId128" Type="http://schemas.openxmlformats.org/officeDocument/2006/relationships/hyperlink" Target="https://wcb.ca.gov/Programs/Oaks" TargetMode="External"/><Relationship Id="rId127" Type="http://schemas.openxmlformats.org/officeDocument/2006/relationships/hyperlink" Target="https://www.nfwf.org/programs/northern-california-forests-and-watersheds" TargetMode="External"/><Relationship Id="rId126" Type="http://schemas.openxmlformats.org/officeDocument/2006/relationships/hyperlink" Target="https://water.ca.gov/Programs/Flood-Management/Delta-Conveyance-And-Flood-Protection/North-Delta-Program" TargetMode="External"/><Relationship Id="rId121" Type="http://schemas.openxmlformats.org/officeDocument/2006/relationships/hyperlink" Target="https://www.sactree.com/neighborwoods" TargetMode="External"/><Relationship Id="rId120" Type="http://schemas.openxmlformats.org/officeDocument/2006/relationships/hyperlink" Target="https://www.nfwf.org/nrt/Pages/home.aspx" TargetMode="External"/><Relationship Id="rId125" Type="http://schemas.openxmlformats.org/officeDocument/2006/relationships/hyperlink" Target="https://rebuildnorthbay.org/innovate/nbfip/" TargetMode="External"/><Relationship Id="rId124" Type="http://schemas.openxmlformats.org/officeDocument/2006/relationships/hyperlink" Target="https://www.fws.gov/birds/grants/north-american-wetland-conservation-act.php" TargetMode="External"/><Relationship Id="rId123" Type="http://schemas.openxmlformats.org/officeDocument/2006/relationships/hyperlink" Target="https://www.waterboards.ca.gov/water_issues/programs/nps/319grants.html" TargetMode="External"/><Relationship Id="rId122" Type="http://schemas.openxmlformats.org/officeDocument/2006/relationships/hyperlink" Target="https://www.fsa.usda.gov/programs-and-services/disaster-assistance-program/noninsured-crop-disaster-assistance/index" TargetMode="External"/><Relationship Id="rId118" Type="http://schemas.openxmlformats.org/officeDocument/2006/relationships/hyperlink" Target="https://www.nfwf.org/programs/national-coastal-resilience-fund" TargetMode="External"/><Relationship Id="rId117" Type="http://schemas.openxmlformats.org/officeDocument/2006/relationships/hyperlink" Target="https://www.nfwf.org/programs/monarch-butterfly-and-pollinators-conservation-fund" TargetMode="External"/><Relationship Id="rId116" Type="http://schemas.openxmlformats.org/officeDocument/2006/relationships/hyperlink" Target="http://www.opc.ca.gov/programs-summary/marine-protected-areas/" TargetMode="External"/><Relationship Id="rId115" Type="http://schemas.openxmlformats.org/officeDocument/2006/relationships/hyperlink" Target="http://www.opc.ca.gov/programs-summary/marine-pollution/" TargetMode="External"/><Relationship Id="rId119" Type="http://schemas.openxmlformats.org/officeDocument/2006/relationships/hyperlink" Target="https://www.fws.gov/coastal/coastalgrants/" TargetMode="External"/><Relationship Id="rId110" Type="http://schemas.openxmlformats.org/officeDocument/2006/relationships/hyperlink" Target="https://www.ams.usda.gov/services/grants/lfpp" TargetMode="External"/><Relationship Id="rId114" Type="http://schemas.openxmlformats.org/officeDocument/2006/relationships/hyperlink" Target="https://wildlife.ca.gov/OSPR/Science/Marine-Invasive-Species-Program" TargetMode="External"/><Relationship Id="rId113" Type="http://schemas.openxmlformats.org/officeDocument/2006/relationships/hyperlink" Target="https://www.lcrmscp.gov/index.html" TargetMode="External"/><Relationship Id="rId112" Type="http://schemas.openxmlformats.org/officeDocument/2006/relationships/hyperlink" Target="https://wcb.ca.gov/Programs/Lower-American-River" TargetMode="External"/><Relationship Id="rId111" Type="http://schemas.openxmlformats.org/officeDocument/2006/relationships/hyperlink" Target="https://www.nature.org/en-us/about-us/where-we-work/united-states/california/stories-in-california/urban-conservation-pioneering-solutions-in-los-angel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anmateorcd.org/project/100-ponds/" TargetMode="External"/><Relationship Id="rId2" Type="http://schemas.openxmlformats.org/officeDocument/2006/relationships/hyperlink" Target="https://docs.google.com/spreadsheets/d/1NFYUMZYuFSmGHe6j-XakrmivEVE6WH1N1UJisGyrgl4/edit?usp=sharing" TargetMode="External"/><Relationship Id="rId3" Type="http://schemas.openxmlformats.org/officeDocument/2006/relationships/hyperlink" Target="https://waterresilience.ca.gov/wp-content/uploads/2020/01/California-Water-Resilience-Portfolio-2019-Final2.pdf" TargetMode="External"/><Relationship Id="rId4" Type="http://schemas.openxmlformats.org/officeDocument/2006/relationships/hyperlink" Target="https://docs.google.com/spreadsheets/d/1NFYUMZYuFSmGHe6j-XakrmivEVE6WH1N1UJisGyrgl4/edit" TargetMode="External"/><Relationship Id="rId9" Type="http://schemas.openxmlformats.org/officeDocument/2006/relationships/hyperlink" Target="https://www.lagunaoceanfoundation.org/aliso-creek-estuary-restoration/" TargetMode="External"/><Relationship Id="rId5" Type="http://schemas.openxmlformats.org/officeDocument/2006/relationships/hyperlink" Target="https://www.smud.org/zerocarbon" TargetMode="External"/><Relationship Id="rId6" Type="http://schemas.openxmlformats.org/officeDocument/2006/relationships/hyperlink" Target="http://bondaccountability.resources.ca.gov/Project.aspx?ProjectPK=30474&amp;PropositionPK=48" TargetMode="External"/><Relationship Id="rId7" Type="http://schemas.openxmlformats.org/officeDocument/2006/relationships/hyperlink" Target="http://yubairwmp.org/plan-2019/" TargetMode="External"/><Relationship Id="rId8" Type="http://schemas.openxmlformats.org/officeDocument/2006/relationships/hyperlink" Target="https://scc.ca.gov/webmaster/ftp/pdf/sccbb/2018/1803/20180322Board08_Alameda_Creek_Fish_Passage.pdf" TargetMode="External"/><Relationship Id="rId40" Type="http://schemas.openxmlformats.org/officeDocument/2006/relationships/hyperlink" Target="https://wildlife.ca.gov/Conservation/Invasives/Plan" TargetMode="External"/><Relationship Id="rId42" Type="http://schemas.openxmlformats.org/officeDocument/2006/relationships/hyperlink" Target="https://docs.google.com/spreadsheets/d/1yHuu5CkvsXo3Cd8_AIXtyVwunElkZ_KHGvSCXfnGBr0/edit?usp=sharing" TargetMode="External"/><Relationship Id="rId41" Type="http://schemas.openxmlformats.org/officeDocument/2006/relationships/hyperlink" Target="https://docs.google.com/spreadsheets/d/1Uh5b2ysY8hRmMMhPNhn8rXaUqXCiBCLV79BFQQQaxGM/edit?usp=sharing" TargetMode="External"/><Relationship Id="rId44" Type="http://schemas.openxmlformats.org/officeDocument/2006/relationships/hyperlink" Target="http://www.prbo.org/calpif/htmldocs/conifer.html" TargetMode="External"/><Relationship Id="rId43" Type="http://schemas.openxmlformats.org/officeDocument/2006/relationships/hyperlink" Target="https://www.californiabiodiversityinitiative.org/pdf/california-biodiversity-action-plan.pdf" TargetMode="External"/><Relationship Id="rId46" Type="http://schemas.openxmlformats.org/officeDocument/2006/relationships/hyperlink" Target="https://docs.google.com/spreadsheets/d/1yHuu5CkvsXo3Cd8_AIXtyVwunElkZ_KHGvSCXfnGBr0/edit" TargetMode="External"/><Relationship Id="rId45" Type="http://schemas.openxmlformats.org/officeDocument/2006/relationships/hyperlink" Target="https://wildlife.ca.gov/Conservation/Planning/Connectivity/CEHC" TargetMode="External"/><Relationship Id="rId48" Type="http://schemas.openxmlformats.org/officeDocument/2006/relationships/hyperlink" Target="https://carcd.org/our-work/project/grazling-lands-coalition/" TargetMode="External"/><Relationship Id="rId47" Type="http://schemas.openxmlformats.org/officeDocument/2006/relationships/hyperlink" Target="http://resources.ca.gov/wp-content/uploads/2018/05/California-Forest-Carbon-Plan-Final-Draft-for-Public-Release-May-2018.pdf" TargetMode="External"/><Relationship Id="rId49" Type="http://schemas.openxmlformats.org/officeDocument/2006/relationships/hyperlink" Target="https://www.ecosacramento.net/about-us/our-work/california-heartland-project/" TargetMode="External"/><Relationship Id="rId31" Type="http://schemas.openxmlformats.org/officeDocument/2006/relationships/hyperlink" Target="https://www.usbr.gov/projects/index.php?id=514" TargetMode="External"/><Relationship Id="rId30" Type="http://schemas.openxmlformats.org/officeDocument/2006/relationships/hyperlink" Target="http://tuolumneriverconservancy.org/bobcat-flat-phase-1/" TargetMode="External"/><Relationship Id="rId33" Type="http://schemas.openxmlformats.org/officeDocument/2006/relationships/hyperlink" Target="https://nrcs.maps.arcgis.com/apps/Shortlist/index.html?appid=ab6aa86f9aea48e2af92ed165450d110" TargetMode="External"/><Relationship Id="rId32" Type="http://schemas.openxmlformats.org/officeDocument/2006/relationships/hyperlink" Target="http://www.bucksrelicensing.com/Public/default.aspx" TargetMode="External"/><Relationship Id="rId35" Type="http://schemas.openxmlformats.org/officeDocument/2006/relationships/hyperlink" Target="http://www.sanmateorcd.org/project/butano-creek-reconnection-project/" TargetMode="External"/><Relationship Id="rId34" Type="http://schemas.openxmlformats.org/officeDocument/2006/relationships/hyperlink" Target="https://bushylake.com/" TargetMode="External"/><Relationship Id="rId37" Type="http://schemas.openxmlformats.org/officeDocument/2006/relationships/hyperlink" Target="https://www.usbr.gov/mp/mpr-news/docs/factsheets/cachuma-project.pdf" TargetMode="External"/><Relationship Id="rId36" Type="http://schemas.openxmlformats.org/officeDocument/2006/relationships/hyperlink" Target="http://www.yolorcd.org/nodes/programs/projects/Cache_Creek_Watershed_Weed_Management_Plan.htm" TargetMode="External"/><Relationship Id="rId39" Type="http://schemas.openxmlformats.org/officeDocument/2006/relationships/hyperlink" Target="https://docs.google.com/spreadsheets/d/1Uh5b2ysY8hRmMMhPNhn8rXaUqXCiBCLV79BFQQQaxGM/edit?usp=sharing" TargetMode="External"/><Relationship Id="rId38" Type="http://schemas.openxmlformats.org/officeDocument/2006/relationships/hyperlink" Target="https://www.fisheries.noaa.gov/action/calaveras-river-habitat-conservation-plan-and-environmental-assessment" TargetMode="External"/><Relationship Id="rId20" Type="http://schemas.openxmlformats.org/officeDocument/2006/relationships/hyperlink" Target="http://www.bapp.org/" TargetMode="External"/><Relationship Id="rId22" Type="http://schemas.openxmlformats.org/officeDocument/2006/relationships/hyperlink" Target="https://baylandsgoals.org/" TargetMode="External"/><Relationship Id="rId21" Type="http://schemas.openxmlformats.org/officeDocument/2006/relationships/hyperlink" Target="https://www.sfbayjv.org/project-bay-point-restoration-and-public-access-project.php" TargetMode="External"/><Relationship Id="rId24" Type="http://schemas.openxmlformats.org/officeDocument/2006/relationships/hyperlink" Target="https://www.tridamproject.com/about-tri-dam/" TargetMode="External"/><Relationship Id="rId23" Type="http://schemas.openxmlformats.org/officeDocument/2006/relationships/hyperlink" Target="https://www.riverpartners.org/project/bear_river_setback/" TargetMode="External"/><Relationship Id="rId26" Type="http://schemas.openxmlformats.org/officeDocument/2006/relationships/hyperlink" Target="https://www.waterboards.ca.gov/waterrights/water_issues/programs/water_quality_cert/big_creek/" TargetMode="External"/><Relationship Id="rId25" Type="http://schemas.openxmlformats.org/officeDocument/2006/relationships/hyperlink" Target="https://www.waterboards.ca.gov/waterrights/water_issues/programs/water_quality_cert/big_creek/" TargetMode="External"/><Relationship Id="rId28" Type="http://schemas.openxmlformats.org/officeDocument/2006/relationships/hyperlink" Target="https://www.waterboards.ca.gov/waterrights/water_issues/programs/water_quality_cert/big_creek/" TargetMode="External"/><Relationship Id="rId27" Type="http://schemas.openxmlformats.org/officeDocument/2006/relationships/hyperlink" Target="https://www.waterboards.ca.gov/waterrights/water_issues/programs/water_quality_cert/big_creek/" TargetMode="External"/><Relationship Id="rId29" Type="http://schemas.openxmlformats.org/officeDocument/2006/relationships/hyperlink" Target="https://www.sce.com/regulatory/hydro-licensing/bishop-creek-project-relicensing" TargetMode="External"/><Relationship Id="rId11" Type="http://schemas.openxmlformats.org/officeDocument/2006/relationships/hyperlink" Target="https://www.sacbee.com/news/local/article235315552.html" TargetMode="External"/><Relationship Id="rId10" Type="http://schemas.openxmlformats.org/officeDocument/2006/relationships/hyperlink" Target="https://www.nature.org/en-us/get-involved/how-to-help/places-we-protect/amargosa-river/" TargetMode="External"/><Relationship Id="rId13" Type="http://schemas.openxmlformats.org/officeDocument/2006/relationships/hyperlink" Target="https://www.waterforum.org/the-river/habitat-management/" TargetMode="External"/><Relationship Id="rId12" Type="http://schemas.openxmlformats.org/officeDocument/2006/relationships/hyperlink" Target="http://www.usbr.gov/mp/cvpcp/" TargetMode="External"/><Relationship Id="rId15" Type="http://schemas.openxmlformats.org/officeDocument/2006/relationships/hyperlink" Target="https://www.placer.ca.gov/3486/Auburn-Ravine-Coon-Creek-Restoration-Pla" TargetMode="External"/><Relationship Id="rId14" Type="http://schemas.openxmlformats.org/officeDocument/2006/relationships/hyperlink" Target="http://www.arconservancy.org" TargetMode="External"/><Relationship Id="rId17" Type="http://schemas.openxmlformats.org/officeDocument/2006/relationships/hyperlink" Target="http://ballonarestoration.org/" TargetMode="External"/><Relationship Id="rId16" Type="http://schemas.openxmlformats.org/officeDocument/2006/relationships/hyperlink" Target="https://www.usbr.gov/projects/index.php?id=480" TargetMode="External"/><Relationship Id="rId19" Type="http://schemas.openxmlformats.org/officeDocument/2006/relationships/hyperlink" Target="https://www.bayareagreenprint.org/" TargetMode="External"/><Relationship Id="rId18" Type="http://schemas.openxmlformats.org/officeDocument/2006/relationships/hyperlink" Target="https://www.battle-creek.net/restoration.html" TargetMode="External"/><Relationship Id="rId84" Type="http://schemas.openxmlformats.org/officeDocument/2006/relationships/hyperlink" Target="http://cabyregion.org/mdocs-posts/2021-caby-plan-update/" TargetMode="External"/><Relationship Id="rId83" Type="http://schemas.openxmlformats.org/officeDocument/2006/relationships/hyperlink" Target="https://www.sacog.org/coordinated-rural-opportunities-plan-crop" TargetMode="External"/><Relationship Id="rId86" Type="http://schemas.openxmlformats.org/officeDocument/2006/relationships/hyperlink" Target="http://www.cosumnes.org/wp-content/uploads/2014/01/tCougarFloodplainEA_31Jan2014.pdf" TargetMode="External"/><Relationship Id="rId85" Type="http://schemas.openxmlformats.org/officeDocument/2006/relationships/hyperlink" Target="https://www.nature.org/en-us/get-involved/how-to-help/places-we-protect/cosumnes-river/" TargetMode="External"/><Relationship Id="rId88" Type="http://schemas.openxmlformats.org/officeDocument/2006/relationships/hyperlink" Target="http://www.sanmateorcd.org/project/creek-habitat/" TargetMode="External"/><Relationship Id="rId87" Type="http://schemas.openxmlformats.org/officeDocument/2006/relationships/hyperlink" Target="https://www.openspaceauthority.org/system/documents/Coyote%20Valley%20Landscape%20Linkage%20Report_Final_lowres.pdf" TargetMode="External"/><Relationship Id="rId89" Type="http://schemas.openxmlformats.org/officeDocument/2006/relationships/hyperlink" Target="https://www.nrcs.usda.gov/wps/portal/nrcs/detail/ca/programs/farmbill/rcpp/?cid=nrcseprd1454463" TargetMode="External"/><Relationship Id="rId80" Type="http://schemas.openxmlformats.org/officeDocument/2006/relationships/hyperlink" Target="http://www.prbo.org/calpif/htmldocs/scrub.html" TargetMode="External"/><Relationship Id="rId82" Type="http://schemas.openxmlformats.org/officeDocument/2006/relationships/hyperlink" Target="https://cdfgnews.wordpress.com/2016/12/06/cdfw-releases-final-wolf-management-plan-for-california/" TargetMode="External"/><Relationship Id="rId81" Type="http://schemas.openxmlformats.org/officeDocument/2006/relationships/hyperlink" Target="https://www.sandiego.edu/soles/hub-nonprofit/initiatives/climate-collaborative/" TargetMode="External"/><Relationship Id="rId73" Type="http://schemas.openxmlformats.org/officeDocument/2006/relationships/hyperlink" Target="http://www.yolorcd.org/nodes/programs/projects/CityofWoodlandStorzPondWeedManagement.htm" TargetMode="External"/><Relationship Id="rId72" Type="http://schemas.openxmlformats.org/officeDocument/2006/relationships/hyperlink" Target="http://www.yolorcd.org/nodes/programs/projects/CityofWoodlandEastRegionalPondNativePlanting.htm" TargetMode="External"/><Relationship Id="rId75" Type="http://schemas.openxmlformats.org/officeDocument/2006/relationships/hyperlink" Target="https://docs.google.com/spreadsheets/d/1uKKYN7nEk20RRhtQDKMwEYrdSh4RkXVDVizqWNBcakc/edit?usp=sharing" TargetMode="External"/><Relationship Id="rId74" Type="http://schemas.openxmlformats.org/officeDocument/2006/relationships/hyperlink" Target="http://www.yolorcd.org/nodes/programs/projects/CityofWoodlandRoadsideWeedManagement.htm" TargetMode="External"/><Relationship Id="rId77" Type="http://schemas.openxmlformats.org/officeDocument/2006/relationships/hyperlink" Target="https://docs.google.com/spreadsheets/d/1uKKYN7nEk20RRhtQDKMwEYrdSh4RkXVDVizqWNBcakc/edit" TargetMode="External"/><Relationship Id="rId76" Type="http://schemas.openxmlformats.org/officeDocument/2006/relationships/hyperlink" Target="https://www.usda.gov/sites/default/files/documents/climate_indicators_for_agriculture.pdf" TargetMode="External"/><Relationship Id="rId79" Type="http://schemas.openxmlformats.org/officeDocument/2006/relationships/hyperlink" Target="https://www.centralvalleyjointventure.org/assets/pdf/BCR32_WaterbirdCon_interactive_10FEB14.pdf" TargetMode="External"/><Relationship Id="rId78" Type="http://schemas.openxmlformats.org/officeDocument/2006/relationships/hyperlink" Target="http://www.cvmshcp.org/" TargetMode="External"/><Relationship Id="rId71" Type="http://schemas.openxmlformats.org/officeDocument/2006/relationships/hyperlink" Target="https://www.cityofdavis.org/sustainability/2020-climate-action-and-adaptation-plan-caap" TargetMode="External"/><Relationship Id="rId70" Type="http://schemas.openxmlformats.org/officeDocument/2006/relationships/hyperlink" Target="https://www.waterboards.ca.gov/waterrights/water_issues/programs/water_quality_cert/chilibar_ferc2155.html" TargetMode="External"/><Relationship Id="rId62" Type="http://schemas.openxmlformats.org/officeDocument/2006/relationships/hyperlink" Target="https://climatereadiness.info/uhi-project/" TargetMode="External"/><Relationship Id="rId61" Type="http://schemas.openxmlformats.org/officeDocument/2006/relationships/hyperlink" Target="http://www.yolorcd.org/nodes/programs/projects/caltrans_interchange_planting.htm" TargetMode="External"/><Relationship Id="rId64" Type="http://schemas.openxmlformats.org/officeDocument/2006/relationships/hyperlink" Target="https://www.fs.usda.gov/detail/eldorado/landmanagement/?cid=fseprd553069" TargetMode="External"/><Relationship Id="rId63" Type="http://schemas.openxmlformats.org/officeDocument/2006/relationships/hyperlink" Target="https://www.eid.org/home/showdocument?id=5822" TargetMode="External"/><Relationship Id="rId66" Type="http://schemas.openxmlformats.org/officeDocument/2006/relationships/hyperlink" Target="https://www.fs.usda.gov/Internet/FSE_DOCUMENTS/fseprd532298.pdf" TargetMode="External"/><Relationship Id="rId65" Type="http://schemas.openxmlformats.org/officeDocument/2006/relationships/hyperlink" Target="https://www.co.monterey.ca.us/government/departments-i-z/resource-management-agency-rma-/planning/current-major-projects/carmel-river-free" TargetMode="External"/><Relationship Id="rId68" Type="http://schemas.openxmlformats.org/officeDocument/2006/relationships/hyperlink" Target="https://www.centralvalleyjointventure.org//assets/pdf/CVJV_fnl.pdf" TargetMode="External"/><Relationship Id="rId67" Type="http://schemas.openxmlformats.org/officeDocument/2006/relationships/hyperlink" Target="https://water.ca.gov/Programs/Flood-Management/Flood-Planning-and-Studies/Central-Valley-Flood-Protection-Plan" TargetMode="External"/><Relationship Id="rId60" Type="http://schemas.openxmlformats.org/officeDocument/2006/relationships/hyperlink" Target="http://www.yolorcd.org/nodes/programs/projects/caltrans_2_native_tree_planting.htm" TargetMode="External"/><Relationship Id="rId69" Type="http://schemas.openxmlformats.org/officeDocument/2006/relationships/hyperlink" Target="https://www.usbr.gov/mp/cvp/" TargetMode="External"/><Relationship Id="rId51" Type="http://schemas.openxmlformats.org/officeDocument/2006/relationships/hyperlink" Target="https://whc.vetmed.ucdavis.edu/programs-projects/ca-conservation/mountain-lion-project" TargetMode="External"/><Relationship Id="rId50" Type="http://schemas.openxmlformats.org/officeDocument/2006/relationships/hyperlink" Target="https://www.epa.gov/sites/production/files/2015-11/documents/ca_hw_report_111213_0.pdf" TargetMode="External"/><Relationship Id="rId53" Type="http://schemas.openxmlformats.org/officeDocument/2006/relationships/hyperlink" Target="https://www.caplantrescue.org/" TargetMode="External"/><Relationship Id="rId52" Type="http://schemas.openxmlformats.org/officeDocument/2006/relationships/hyperlink" Target="http://californiaoaks.org/" TargetMode="External"/><Relationship Id="rId55" Type="http://schemas.openxmlformats.org/officeDocument/2006/relationships/hyperlink" Target="https://water.ca.gov/Programs/State-Water-Project" TargetMode="External"/><Relationship Id="rId54" Type="http://schemas.openxmlformats.org/officeDocument/2006/relationships/hyperlink" Target="https://www.fs.usda.gov/detail/r5/plants-animals/wildlife/?cid=STELPRD3854419" TargetMode="External"/><Relationship Id="rId57" Type="http://schemas.openxmlformats.org/officeDocument/2006/relationships/hyperlink" Target="https://docs.google.com/spreadsheets/d/1sw4OoJjgW3ZouePs4azJR_WRvzW126yLTiJG6L73Qzg/edit?usp=sharing" TargetMode="External"/><Relationship Id="rId56" Type="http://schemas.openxmlformats.org/officeDocument/2006/relationships/hyperlink" Target="https://resources.ca.gov/Initiatives/California-Water-Action-Plan" TargetMode="External"/><Relationship Id="rId59" Type="http://schemas.openxmlformats.org/officeDocument/2006/relationships/hyperlink" Target="http://www.prbo.org/calpif/htmldocs/desert.htm" TargetMode="External"/><Relationship Id="rId58" Type="http://schemas.openxmlformats.org/officeDocument/2006/relationships/hyperlink" Target="https://www.fire.ca.gov/media/ps4p2vck/californiawildfireandforestresilienceactionplan.pdf?utm_medium=email&amp;utm_source=govdelivery" TargetMode="External"/><Relationship Id="rId341" Type="http://schemas.openxmlformats.org/officeDocument/2006/relationships/hyperlink" Target="http://www.freeportproject.org/" TargetMode="External"/><Relationship Id="rId340" Type="http://schemas.openxmlformats.org/officeDocument/2006/relationships/hyperlink" Target="https://imperialirwmp.org/" TargetMode="External"/><Relationship Id="rId343" Type="http://schemas.openxmlformats.org/officeDocument/2006/relationships/drawing" Target="../drawings/drawing6.xml"/><Relationship Id="rId342" Type="http://schemas.openxmlformats.org/officeDocument/2006/relationships/hyperlink" Target="https://resources.ca.gov/Initiatives/Building-Climate-Resilience/2021-State-Adaptation-Strategy-Update" TargetMode="External"/><Relationship Id="rId338" Type="http://schemas.openxmlformats.org/officeDocument/2006/relationships/hyperlink" Target="https://norcalwater.org/efficient-water-management/efficient-water-management-regional-sustainability/regional-planning/irwmp/" TargetMode="External"/><Relationship Id="rId337" Type="http://schemas.openxmlformats.org/officeDocument/2006/relationships/hyperlink" Target="https://inyo-monowater.org/" TargetMode="External"/><Relationship Id="rId336" Type="http://schemas.openxmlformats.org/officeDocument/2006/relationships/hyperlink" Target="https://dpw.lacounty.gov/wmd/irwmp/" TargetMode="External"/><Relationship Id="rId335" Type="http://schemas.openxmlformats.org/officeDocument/2006/relationships/hyperlink" Target="http://www.esjirwm.org/IRWMP/2014-IRWMP" TargetMode="External"/><Relationship Id="rId339" Type="http://schemas.openxmlformats.org/officeDocument/2006/relationships/hyperlink" Target="https://www.ranchowater.com/255/Integrated-Regional-Water-Management-IRW" TargetMode="External"/><Relationship Id="rId330" Type="http://schemas.openxmlformats.org/officeDocument/2006/relationships/hyperlink" Target="https://www.yubawater.org/DocumentCenter/View/4133/Yuba-County-Integrated-Regional-Water-Management-Plan" TargetMode="External"/><Relationship Id="rId334" Type="http://schemas.openxmlformats.org/officeDocument/2006/relationships/hyperlink" Target="https://www.usbr.gov/projects/index.php?id=391" TargetMode="External"/><Relationship Id="rId333" Type="http://schemas.openxmlformats.org/officeDocument/2006/relationships/hyperlink" Target="http://www.eurekasw.com/NID/default.aspx" TargetMode="External"/><Relationship Id="rId332" Type="http://schemas.openxmlformats.org/officeDocument/2006/relationships/hyperlink" Target="https://www.waterboards.ca.gov/waterrights/water_issues/programs/water_quality_cert/yubariver_ferc2246.html" TargetMode="External"/><Relationship Id="rId331" Type="http://schemas.openxmlformats.org/officeDocument/2006/relationships/hyperlink" Target="https://yubariver.org/wp-content/uploads/2016/12/EA-IS-public-draft_FINAL_PRINT.pdf" TargetMode="External"/><Relationship Id="rId95" Type="http://schemas.openxmlformats.org/officeDocument/2006/relationships/hyperlink" Target="https://www.placerlandtrust.org/doty-ravine-preserve/" TargetMode="External"/><Relationship Id="rId94" Type="http://schemas.openxmlformats.org/officeDocument/2006/relationships/hyperlink" Target="https://www.riverpartners.org/project/dos-rios-ranch/" TargetMode="External"/><Relationship Id="rId97" Type="http://schemas.openxmlformats.org/officeDocument/2006/relationships/hyperlink" Target="https://www.placer.ca.gov/departments/communitydevelopment/planning/placerlegacy/watershedplanning/drycreek/drycrkgreenwayvisionplan" TargetMode="External"/><Relationship Id="rId96" Type="http://schemas.openxmlformats.org/officeDocument/2006/relationships/hyperlink" Target="https://arboretum.ucdavis.edu/blog/city-davis-and-uc-davis-arboretum-partner-greening-project" TargetMode="External"/><Relationship Id="rId99" Type="http://schemas.openxmlformats.org/officeDocument/2006/relationships/hyperlink" Target="http://placerrcd.org/wp-content/uploads/documents/RedSesbaniaMgtPgm.pdf" TargetMode="External"/><Relationship Id="rId98" Type="http://schemas.openxmlformats.org/officeDocument/2006/relationships/hyperlink" Target="https://www.sonomawater.org/dry-creek-habitat" TargetMode="External"/><Relationship Id="rId91" Type="http://schemas.openxmlformats.org/officeDocument/2006/relationships/hyperlink" Target="http://www.prbo.org/calpif/htmldocs/desert.htm" TargetMode="External"/><Relationship Id="rId90" Type="http://schemas.openxmlformats.org/officeDocument/2006/relationships/hyperlink" Target="https://www.epa.gov/sfbay-delta/cullinan-ranch-tidal-marsh-restoration-project" TargetMode="External"/><Relationship Id="rId93" Type="http://schemas.openxmlformats.org/officeDocument/2006/relationships/hyperlink" Target="https://donpedro-relicensing.com/" TargetMode="External"/><Relationship Id="rId92" Type="http://schemas.openxmlformats.org/officeDocument/2006/relationships/hyperlink" Target="https://www.blm.gov/programs/planning-and-nepa/plans-in-development/california/desert-renewable-energy-conservation-plan" TargetMode="External"/><Relationship Id="rId305" Type="http://schemas.openxmlformats.org/officeDocument/2006/relationships/hyperlink" Target="https://www.waterboards.ca.gov/waterrights/water_issues/programs/water_quality_cert/big_creek/" TargetMode="External"/><Relationship Id="rId304" Type="http://schemas.openxmlformats.org/officeDocument/2006/relationships/hyperlink" Target="http://sacramento.granicus.com/MetaViewer.php?view_id=22&amp;clip_id=1587&amp;meta_id=155038" TargetMode="External"/><Relationship Id="rId303" Type="http://schemas.openxmlformats.org/officeDocument/2006/relationships/hyperlink" Target="https://tahoe.ca.gov/upper-truckee-marsh/" TargetMode="External"/><Relationship Id="rId302" Type="http://schemas.openxmlformats.org/officeDocument/2006/relationships/hyperlink" Target="https://www.sbvwcd.org/our-projects/wash-plan.html" TargetMode="External"/><Relationship Id="rId309" Type="http://schemas.openxmlformats.org/officeDocument/2006/relationships/hyperlink" Target="http://www.yolorcd.org/nodes/programs/projects/WatershedCoordinationofColusaBasin.htm" TargetMode="External"/><Relationship Id="rId308" Type="http://schemas.openxmlformats.org/officeDocument/2006/relationships/hyperlink" Target="https://www.nrcs.usda.gov/wps/portal/nrcs/detail/ca/programs/farmbill/rcpp/?cid=nrcseprd996406" TargetMode="External"/><Relationship Id="rId307" Type="http://schemas.openxmlformats.org/officeDocument/2006/relationships/hyperlink" Target="http://www.sanmateorcd.org/project/water-for-farms-fish-and-people/" TargetMode="External"/><Relationship Id="rId306" Type="http://schemas.openxmlformats.org/officeDocument/2006/relationships/hyperlink" Target="https://www.spk.usace.army.mil/Portals/12/documents/usace_project_public_notices/DraftEA_LowerYuba_Combined.pdf" TargetMode="External"/><Relationship Id="rId301" Type="http://schemas.openxmlformats.org/officeDocument/2006/relationships/hyperlink" Target="http://www.uppersarhcp.com/" TargetMode="External"/><Relationship Id="rId300" Type="http://schemas.openxmlformats.org/officeDocument/2006/relationships/hyperlink" Target="https://en.wikipedia.org/wiki/Upper_North_Fork_Feather_River_Project" TargetMode="External"/><Relationship Id="rId327" Type="http://schemas.openxmlformats.org/officeDocument/2006/relationships/hyperlink" Target="https://www.yolohabitatconservancy.org/" TargetMode="External"/><Relationship Id="rId326" Type="http://schemas.openxmlformats.org/officeDocument/2006/relationships/hyperlink" Target="http://www.yolorcd.org/nodes/programs/projects/WMA_Yolo.htm" TargetMode="External"/><Relationship Id="rId325" Type="http://schemas.openxmlformats.org/officeDocument/2006/relationships/hyperlink" Target="https://www.yolocounty.org/general-government/general-government-departments/parks/oak-woodlands-conservation-and-management" TargetMode="External"/><Relationship Id="rId324" Type="http://schemas.openxmlformats.org/officeDocument/2006/relationships/hyperlink" Target="http://www.yolowra.org/irwmp.html" TargetMode="External"/><Relationship Id="rId329" Type="http://schemas.openxmlformats.org/officeDocument/2006/relationships/hyperlink" Target="https://bondaccountability.resources.ca.gov/Project.aspx?ProjectPK=29188&amp;PropositionPK=49" TargetMode="External"/><Relationship Id="rId328" Type="http://schemas.openxmlformats.org/officeDocument/2006/relationships/hyperlink" Target="https://www.rangelandtrust.org/ranch/yolo-land-cattle-co/" TargetMode="External"/><Relationship Id="rId323" Type="http://schemas.openxmlformats.org/officeDocument/2006/relationships/hyperlink" Target="http://yolobasin.org/ybwa-management-plan/" TargetMode="External"/><Relationship Id="rId322" Type="http://schemas.openxmlformats.org/officeDocument/2006/relationships/hyperlink" Target="https://www.usbr.gov/mp/bdo/yolo-bypass.html" TargetMode="External"/><Relationship Id="rId321" Type="http://schemas.openxmlformats.org/officeDocument/2006/relationships/hyperlink" Target="http://yolobasin.org/yolo-bypass-studies/" TargetMode="External"/><Relationship Id="rId320" Type="http://schemas.openxmlformats.org/officeDocument/2006/relationships/hyperlink" Target="https://resources.ca.gov/CNRALegacyFiles/docs/ecorestore/projects/Winter_Island_Tidal_Habitat_Restoration.pdf" TargetMode="External"/><Relationship Id="rId316" Type="http://schemas.openxmlformats.org/officeDocument/2006/relationships/hyperlink" Target="https://docs.google.com/spreadsheets/d/1xwEzcNZtNs7bHrvrh_Uh1MEjlaVRTkJ4J0TII_NHe0s/edit" TargetMode="External"/><Relationship Id="rId315" Type="http://schemas.openxmlformats.org/officeDocument/2006/relationships/hyperlink" Target="https://nrm.dfg.ca.gov/FileHandler.ashx?DocumentID=174180&amp;inline" TargetMode="External"/><Relationship Id="rId314" Type="http://schemas.openxmlformats.org/officeDocument/2006/relationships/hyperlink" Target="https://docs.google.com/spreadsheets/d/1xwEzcNZtNs7bHrvrh_Uh1MEjlaVRTkJ4J0TII_NHe0s/edit?usp=sharing" TargetMode="External"/><Relationship Id="rId313" Type="http://schemas.openxmlformats.org/officeDocument/2006/relationships/hyperlink" Target="http://bondaccountability.resources.ca.gov/Project.aspx?ProjectPK=12879&amp;PropositionPK=5" TargetMode="External"/><Relationship Id="rId319" Type="http://schemas.openxmlformats.org/officeDocument/2006/relationships/hyperlink" Target="http://www.yolorcd.org/nodes/programs/invasives.htm" TargetMode="External"/><Relationship Id="rId318" Type="http://schemas.openxmlformats.org/officeDocument/2006/relationships/hyperlink" Target="https://mcrcd.org/project/willits-bypass-mitigation" TargetMode="External"/><Relationship Id="rId317" Type="http://schemas.openxmlformats.org/officeDocument/2006/relationships/hyperlink" Target="https://www.rcdprojects.org/Project/Detail/8455" TargetMode="External"/><Relationship Id="rId312" Type="http://schemas.openxmlformats.org/officeDocument/2006/relationships/hyperlink" Target="http://sldmwa.org/OHTDocs/pdf_documents/Groundwater/WSJ_IRWMP_2019_Final_w_appendices.pdf" TargetMode="External"/><Relationship Id="rId311" Type="http://schemas.openxmlformats.org/officeDocument/2006/relationships/hyperlink" Target="https://www.wafwa.org/Documents%20and%20Settings/37/Site%20Documents/Committees/Monarch/Western%20Monarch%20Butterfly%20Conservation%20Plan%202019-2069.pdf" TargetMode="External"/><Relationship Id="rId310" Type="http://schemas.openxmlformats.org/officeDocument/2006/relationships/hyperlink" Target="http://www.yolorcd.org/nodes/programs/projects/Willow_Slough_Watershed.htm" TargetMode="External"/><Relationship Id="rId297" Type="http://schemas.openxmlformats.org/officeDocument/2006/relationships/hyperlink" Target="https://www.regionalsan.com/upper-beach-lake" TargetMode="External"/><Relationship Id="rId296" Type="http://schemas.openxmlformats.org/officeDocument/2006/relationships/hyperlink" Target="https://www.smud.org/en/Corporate/Environmental-Leadership/Power-Sources/Upper-American-River-Project" TargetMode="External"/><Relationship Id="rId295" Type="http://schemas.openxmlformats.org/officeDocument/2006/relationships/hyperlink" Target="https://www.avek.org/upper-amargosa-creek-recharge-project" TargetMode="External"/><Relationship Id="rId294" Type="http://schemas.openxmlformats.org/officeDocument/2006/relationships/hyperlink" Target="http://www.tuolumnerivermanagementplan.com/" TargetMode="External"/><Relationship Id="rId299" Type="http://schemas.openxmlformats.org/officeDocument/2006/relationships/hyperlink" Target="http://bondaccountability.resources.ca.gov/Project.aspx?ProjectPK=29192&amp;PropositionPK=49" TargetMode="External"/><Relationship Id="rId298" Type="http://schemas.openxmlformats.org/officeDocument/2006/relationships/hyperlink" Target="http://www.eurekasw.com/DS/default.aspx" TargetMode="External"/><Relationship Id="rId271" Type="http://schemas.openxmlformats.org/officeDocument/2006/relationships/hyperlink" Target="https://www.waterboards.ca.gov/waterrights/water_issues/programs/water_quality_cert/springgap_ferc2130.html" TargetMode="External"/><Relationship Id="rId270" Type="http://schemas.openxmlformats.org/officeDocument/2006/relationships/hyperlink" Target="https://saltonsea.ca.gov/projects/" TargetMode="External"/><Relationship Id="rId269" Type="http://schemas.openxmlformats.org/officeDocument/2006/relationships/hyperlink" Target="https://www.shorebirdplan.org/wp-content/uploads/2013/01/SoPacificRev04.pdf" TargetMode="External"/><Relationship Id="rId264" Type="http://schemas.openxmlformats.org/officeDocument/2006/relationships/hyperlink" Target="https://archive.fisheries.noaa.gov/wcr/protected_species/salmon_steelhead/recovery_planning_and_implementation/south_central_southern_california_coast/south_cental_southern_california_coast_recovery_plan_documents.html" TargetMode="External"/><Relationship Id="rId263" Type="http://schemas.openxmlformats.org/officeDocument/2006/relationships/hyperlink" Target="https://archive.fisheries.noaa.gov/wcr/protected_species/salmon_steelhead/recovery_planning_and_implementation/south_central_southern_california_coast/south_cental_southern_california_coast_recovery_plan_documents.html" TargetMode="External"/><Relationship Id="rId262" Type="http://schemas.openxmlformats.org/officeDocument/2006/relationships/hyperlink" Target="http://www.southbayshoreline.org/" TargetMode="External"/><Relationship Id="rId261" Type="http://schemas.openxmlformats.org/officeDocument/2006/relationships/hyperlink" Target="https://www.southsachcp.com/" TargetMode="External"/><Relationship Id="rId268" Type="http://schemas.openxmlformats.org/officeDocument/2006/relationships/hyperlink" Target="https://archive.fisheries.noaa.gov/wcr/protected_species/salmon_steelhead/recovery_planning_and_implementation/southern_oregon_northern_california_coast/SONCC_recovery_plan.html" TargetMode="External"/><Relationship Id="rId267" Type="http://schemas.openxmlformats.org/officeDocument/2006/relationships/hyperlink" Target="https://scwrp.org/" TargetMode="External"/><Relationship Id="rId266" Type="http://schemas.openxmlformats.org/officeDocument/2006/relationships/hyperlink" Target="https://www.fisheries.noaa.gov/resource/document/southern-california-steelhead-recovery-plan" TargetMode="External"/><Relationship Id="rId265" Type="http://schemas.openxmlformats.org/officeDocument/2006/relationships/hyperlink" Target="https://wildlife.ca.gov/Conservation/Marine/SCFRMP" TargetMode="External"/><Relationship Id="rId260" Type="http://schemas.openxmlformats.org/officeDocument/2006/relationships/hyperlink" Target="https://www.regionalsan.com/south-sacramento-county-streams-restoration-project" TargetMode="External"/><Relationship Id="rId259" Type="http://schemas.openxmlformats.org/officeDocument/2006/relationships/hyperlink" Target="https://www.waterboards.ca.gov/waterrights/water_issues/programs/water_quality_cert/southfeather_ferc2088.html" TargetMode="External"/><Relationship Id="rId258" Type="http://schemas.openxmlformats.org/officeDocument/2006/relationships/hyperlink" Target="https://www.southbayrestoration.org/" TargetMode="External"/><Relationship Id="rId253" Type="http://schemas.openxmlformats.org/officeDocument/2006/relationships/hyperlink" Target="https://www.placer.ca.gov/1448/Snow-Creek-Wetlands-Restoration" TargetMode="External"/><Relationship Id="rId252" Type="http://schemas.openxmlformats.org/officeDocument/2006/relationships/hyperlink" Target="https://www.frlt.org/blog/sierra-valley-conservation-partnership/" TargetMode="External"/><Relationship Id="rId251" Type="http://schemas.openxmlformats.org/officeDocument/2006/relationships/hyperlink" Target="https://wildlife.ca.gov/Data/Analysis/Connectivity" TargetMode="External"/><Relationship Id="rId250" Type="http://schemas.openxmlformats.org/officeDocument/2006/relationships/hyperlink" Target="http://www.prbo.org/calpif/htmldocs/sierra.html" TargetMode="External"/><Relationship Id="rId257" Type="http://schemas.openxmlformats.org/officeDocument/2006/relationships/hyperlink" Target="https://ca.audubon.org/conservation/conservation/seas-shores/san-francisco-bay/sonoma-creek-restoration" TargetMode="External"/><Relationship Id="rId256" Type="http://schemas.openxmlformats.org/officeDocument/2006/relationships/hyperlink" Target="https://www.usbr.gov/projects/index.php?id=421" TargetMode="External"/><Relationship Id="rId255" Type="http://schemas.openxmlformats.org/officeDocument/2006/relationships/hyperlink" Target="https://www.smud.org/en/Corporate/Environmental-Leadership/Power-Sources/Solano-4-Wind" TargetMode="External"/><Relationship Id="rId254" Type="http://schemas.openxmlformats.org/officeDocument/2006/relationships/hyperlink" Target="https://nrcs.maps.arcgis.com/apps/Shortlist/index.html?appid=ab6aa86f9aea48e2af92ed165450d110" TargetMode="External"/><Relationship Id="rId293" Type="http://schemas.openxmlformats.org/officeDocument/2006/relationships/hyperlink" Target="https://www.tridamproject.com/about-tri-dam/" TargetMode="External"/><Relationship Id="rId292" Type="http://schemas.openxmlformats.org/officeDocument/2006/relationships/hyperlink" Target="https://www.spk.usace.army.mil/Missions/Civil-Works/Tule-River-Spillway-Enlargement/" TargetMode="External"/><Relationship Id="rId291" Type="http://schemas.openxmlformats.org/officeDocument/2006/relationships/hyperlink" Target="https://sfcwa.org/project/tule-red-restoration-project/" TargetMode="External"/><Relationship Id="rId290" Type="http://schemas.openxmlformats.org/officeDocument/2006/relationships/hyperlink" Target="http://www.tularebasinwildlifepartners.org/tulare-basin-watershed-initiative.html" TargetMode="External"/><Relationship Id="rId286" Type="http://schemas.openxmlformats.org/officeDocument/2006/relationships/hyperlink" Target="https://richardsonbay.audubon.org/conservation/transforming-urban-wetland-marin-city" TargetMode="External"/><Relationship Id="rId285" Type="http://schemas.openxmlformats.org/officeDocument/2006/relationships/hyperlink" Target="https://www.nationalforests.org/who-we-are/regional-offices/california-program/the-yuba-project" TargetMode="External"/><Relationship Id="rId284" Type="http://schemas.openxmlformats.org/officeDocument/2006/relationships/hyperlink" Target="https://www.sandiego.gov/planning/programs/mscp/vphcp" TargetMode="External"/><Relationship Id="rId283" Type="http://schemas.openxmlformats.org/officeDocument/2006/relationships/hyperlink" Target="http://tahoesierrairwm.com/" TargetMode="External"/><Relationship Id="rId289" Type="http://schemas.openxmlformats.org/officeDocument/2006/relationships/hyperlink" Target="https://www.townoftruckee.com/government/engineering-and-public-works/engineering/town-capital-improvement-projects/trout-creek-restoration-project" TargetMode="External"/><Relationship Id="rId288" Type="http://schemas.openxmlformats.org/officeDocument/2006/relationships/hyperlink" Target="https://acrcd.org/projects/transportation-wildlife-corridors/" TargetMode="External"/><Relationship Id="rId287" Type="http://schemas.openxmlformats.org/officeDocument/2006/relationships/hyperlink" Target="https://farmland.org/project/transitioning-land-to-a-new-generation/" TargetMode="External"/><Relationship Id="rId282" Type="http://schemas.openxmlformats.org/officeDocument/2006/relationships/hyperlink" Target="https://www.fs.usda.gov/project/?project=56983" TargetMode="External"/><Relationship Id="rId281" Type="http://schemas.openxmlformats.org/officeDocument/2006/relationships/hyperlink" Target="https://www.placer.ca.gov/3590/Tahoe-Basin-Area-Plan" TargetMode="External"/><Relationship Id="rId280" Type="http://schemas.openxmlformats.org/officeDocument/2006/relationships/hyperlink" Target="https://www.placer.ca.gov/departments/communitydevelopment/planning/sunset" TargetMode="External"/><Relationship Id="rId275" Type="http://schemas.openxmlformats.org/officeDocument/2006/relationships/hyperlink" Target="https://www.wildlife.ca.gov/conservation/mammals/elk" TargetMode="External"/><Relationship Id="rId274" Type="http://schemas.openxmlformats.org/officeDocument/2006/relationships/hyperlink" Target="https://docs.google.com/spreadsheets/d/1sw4OoJjgW3ZouePs4azJR_WRvzW126yLTiJG6L73Qzg/edit" TargetMode="External"/><Relationship Id="rId273" Type="http://schemas.openxmlformats.org/officeDocument/2006/relationships/hyperlink" Target="https://www.wildlife.ca.gov/SWAP" TargetMode="External"/><Relationship Id="rId272" Type="http://schemas.openxmlformats.org/officeDocument/2006/relationships/hyperlink" Target="https://www.unitedwater.org/state-water-project/" TargetMode="External"/><Relationship Id="rId279" Type="http://schemas.openxmlformats.org/officeDocument/2006/relationships/hyperlink" Target="https://www.placer.ca.gov/departments/communitydevelopment/planning/placerlegacy/watershedplanning/lakeviewfarmswetlandrestoration" TargetMode="External"/><Relationship Id="rId278" Type="http://schemas.openxmlformats.org/officeDocument/2006/relationships/hyperlink" Target="https://www.bcdc.ca.gov/plans/suisun_marsh" TargetMode="External"/><Relationship Id="rId277" Type="http://schemas.openxmlformats.org/officeDocument/2006/relationships/hyperlink" Target="https://www.usbr.gov/mp/nepa/includes/documentShow.php?Doc_ID=17283" TargetMode="External"/><Relationship Id="rId276" Type="http://schemas.openxmlformats.org/officeDocument/2006/relationships/hyperlink" Target="https://wildlife.ca.gov/Conservation/Fishes/Coastal-Rainbow-Trout-Steelhead" TargetMode="External"/><Relationship Id="rId228" Type="http://schemas.openxmlformats.org/officeDocument/2006/relationships/hyperlink" Target="http://westernshastarcd.org/oldsite/projects/35-50_SacramentoRiver.html" TargetMode="External"/><Relationship Id="rId227" Type="http://schemas.openxmlformats.org/officeDocument/2006/relationships/hyperlink" Target="https://www.spk.usace.army.mil/Missions/Civil-Works/Sacramento-River-GRR/" TargetMode="External"/><Relationship Id="rId226" Type="http://schemas.openxmlformats.org/officeDocument/2006/relationships/hyperlink" Target="https://www.sacog.org/sacramento-region-blueprint" TargetMode="External"/><Relationship Id="rId225" Type="http://schemas.openxmlformats.org/officeDocument/2006/relationships/hyperlink" Target="https://www.usbr.gov/projects/index.php?id=509" TargetMode="External"/><Relationship Id="rId229" Type="http://schemas.openxmlformats.org/officeDocument/2006/relationships/hyperlink" Target="http://www.prbo.org/calpif/htmldocs/sage.htm" TargetMode="External"/><Relationship Id="rId220" Type="http://schemas.openxmlformats.org/officeDocument/2006/relationships/hyperlink" Target="http://www.prbo.org/calpif/htmldocs/riparian.html" TargetMode="External"/><Relationship Id="rId224" Type="http://schemas.openxmlformats.org/officeDocument/2006/relationships/hyperlink" Target="https://www.sacog.org/rural-urban-connections-strategy" TargetMode="External"/><Relationship Id="rId223" Type="http://schemas.openxmlformats.org/officeDocument/2006/relationships/hyperlink" Target="https://www.fs.usda.gov/detail/srnf/news-events/?cid=FSEPRD623128" TargetMode="External"/><Relationship Id="rId222" Type="http://schemas.openxmlformats.org/officeDocument/2006/relationships/hyperlink" Target="https://hydroreform.org/wp-content/uploads/2020/06/NFFeather_FINAL_0.pdf" TargetMode="External"/><Relationship Id="rId221" Type="http://schemas.openxmlformats.org/officeDocument/2006/relationships/hyperlink" Target="https://www.placer.ca.gov/departments/communitydevelopment/planning/placerlegacy/watershedplanning/rockcreek" TargetMode="External"/><Relationship Id="rId217" Type="http://schemas.openxmlformats.org/officeDocument/2006/relationships/hyperlink" Target="https://www.fws.gov/sfbaydelta/documents/tidal_marsh_recovery_plan_v1.pdf" TargetMode="External"/><Relationship Id="rId216" Type="http://schemas.openxmlformats.org/officeDocument/2006/relationships/hyperlink" Target="http://www.amphibians.org/wp-content/uploads/2013/07/California-Red-legged-Frog-Recovery-Plan.pdf" TargetMode="External"/><Relationship Id="rId215" Type="http://schemas.openxmlformats.org/officeDocument/2006/relationships/hyperlink" Target="http://www.yolorcd.org/nodes/programs/projects/rd_108_levee_revegetation.htm" TargetMode="External"/><Relationship Id="rId214" Type="http://schemas.openxmlformats.org/officeDocument/2006/relationships/hyperlink" Target="http://landconservation.org/news/?cdg-s=3" TargetMode="External"/><Relationship Id="rId219" Type="http://schemas.openxmlformats.org/officeDocument/2006/relationships/hyperlink" Target="https://www.sacog.org/regional-prosperity-partnership" TargetMode="External"/><Relationship Id="rId218" Type="http://schemas.openxmlformats.org/officeDocument/2006/relationships/hyperlink" Target="https://www.sce.com/about-us/reliability/upgrading-transmission/red-bluff" TargetMode="External"/><Relationship Id="rId213" Type="http://schemas.openxmlformats.org/officeDocument/2006/relationships/hyperlink" Target="https://www.smud.org/en/Corporate/Environmental-Leadership/Power-Sources/Rancho-Seco-Solar-II-Development" TargetMode="External"/><Relationship Id="rId212" Type="http://schemas.openxmlformats.org/officeDocument/2006/relationships/hyperlink" Target="https://yolorcd.org/project/putah-cache-watershed-arundo-eradication-program/" TargetMode="External"/><Relationship Id="rId211" Type="http://schemas.openxmlformats.org/officeDocument/2006/relationships/hyperlink" Target="https://docs.google.com/spreadsheets/d/1DteBlYi1FWQIvzVV5kZdl8ZgczWzPhAKbooK5mvpPzk/edit" TargetMode="External"/><Relationship Id="rId210" Type="http://schemas.openxmlformats.org/officeDocument/2006/relationships/hyperlink" Target="https://mltpa.org/images/downloads/StrategicPlan_web_final.pdf" TargetMode="External"/><Relationship Id="rId249" Type="http://schemas.openxmlformats.org/officeDocument/2006/relationships/hyperlink" Target="https://www.usbr.gov/projects/index.php?id=342" TargetMode="External"/><Relationship Id="rId248" Type="http://schemas.openxmlformats.org/officeDocument/2006/relationships/hyperlink" Target="https://bondaccountability.resources.ca.gov/Project.aspx?ProjectPK=30496&amp;PropositionPK=48" TargetMode="External"/><Relationship Id="rId247" Type="http://schemas.openxmlformats.org/officeDocument/2006/relationships/hyperlink" Target="https://www.waterboards.ca.gov/waterrights/water_issues/programs/water_quality_cert/santafelicia_ferc2153.html" TargetMode="External"/><Relationship Id="rId242" Type="http://schemas.openxmlformats.org/officeDocument/2006/relationships/hyperlink" Target="http://www.sercal.org/the-latest/2017/9/30/san-luis-rey-flood-risk-management" TargetMode="External"/><Relationship Id="rId241" Type="http://schemas.openxmlformats.org/officeDocument/2006/relationships/hyperlink" Target="http://duwestblog.org/du-san-joaquin-wetlands-conservation-project-receives-nawca-funding/" TargetMode="External"/><Relationship Id="rId240" Type="http://schemas.openxmlformats.org/officeDocument/2006/relationships/hyperlink" Target="https://nrcs.maps.arcgis.com/apps/Shortlist/index.html?appid=ab6aa86f9aea48e2af92ed165450d110" TargetMode="External"/><Relationship Id="rId246" Type="http://schemas.openxmlformats.org/officeDocument/2006/relationships/hyperlink" Target="https://scv-habitatagency.org/178/Santa-Clara-Valley-Habitat-Plan" TargetMode="External"/><Relationship Id="rId245" Type="http://schemas.openxmlformats.org/officeDocument/2006/relationships/hyperlink" Target="https://www.sycsd.com/" TargetMode="External"/><Relationship Id="rId244" Type="http://schemas.openxmlformats.org/officeDocument/2006/relationships/hyperlink" Target="http://sbcblueprint.net/" TargetMode="External"/><Relationship Id="rId243" Type="http://schemas.openxmlformats.org/officeDocument/2006/relationships/hyperlink" Target="https://www.nrcs.usda.gov/wps/portal/nrcs/detail/ca/programs/farmbill/rcpp/?cid=nrcseprd1382855" TargetMode="External"/><Relationship Id="rId239" Type="http://schemas.openxmlformats.org/officeDocument/2006/relationships/hyperlink" Target="http://www.sanmateorcd.org/project/sgcreeklwd/" TargetMode="External"/><Relationship Id="rId238" Type="http://schemas.openxmlformats.org/officeDocument/2006/relationships/hyperlink" Target="http://www.spartina.org/" TargetMode="External"/><Relationship Id="rId237" Type="http://schemas.openxmlformats.org/officeDocument/2006/relationships/hyperlink" Target="https://www.sfestuary.org/ccmp/" TargetMode="External"/><Relationship Id="rId236" Type="http://schemas.openxmlformats.org/officeDocument/2006/relationships/hyperlink" Target="http://www.sfbaysubtidal.org/sf_shorelines_about.html" TargetMode="External"/><Relationship Id="rId231" Type="http://schemas.openxmlformats.org/officeDocument/2006/relationships/hyperlink" Target="http://salmon.calrice.org/" TargetMode="External"/><Relationship Id="rId230" Type="http://schemas.openxmlformats.org/officeDocument/2006/relationships/hyperlink" Target="https://www.rcdmonterey.org/salinas-river-arundo-and-tamarisk-control" TargetMode="External"/><Relationship Id="rId235" Type="http://schemas.openxmlformats.org/officeDocument/2006/relationships/hyperlink" Target="https://www.usbr.gov/projects/index.php?id=389" TargetMode="External"/><Relationship Id="rId234" Type="http://schemas.openxmlformats.org/officeDocument/2006/relationships/hyperlink" Target="https://nrcs.maps.arcgis.com/apps/Shortlist/index.html?appid=ab6aa86f9aea48e2af92ed165450d110" TargetMode="External"/><Relationship Id="rId233" Type="http://schemas.openxmlformats.org/officeDocument/2006/relationships/hyperlink" Target="https://saltonsea.ca.gov/program/" TargetMode="External"/><Relationship Id="rId232" Type="http://schemas.openxmlformats.org/officeDocument/2006/relationships/hyperlink" Target="http://humboldtrcd.org/salt_river_ecosystem_restoration_project" TargetMode="External"/><Relationship Id="rId206" Type="http://schemas.openxmlformats.org/officeDocument/2006/relationships/hyperlink" Target="https://www.placer.ca.gov/departments/communitydevelopment/planning/placerlegacy/watershedplanning/pgcc" TargetMode="External"/><Relationship Id="rId205" Type="http://schemas.openxmlformats.org/officeDocument/2006/relationships/hyperlink" Target="https://www.wildlife.ca.gov/Conservation/Planning/NCCP/Plans/Placer-County" TargetMode="External"/><Relationship Id="rId204" Type="http://schemas.openxmlformats.org/officeDocument/2006/relationships/hyperlink" Target="https://www.waterboards.ca.gov/waterrights/water_issues/programs/water_quality_cert/docs/britton/bphifr_initialstudy.pdf" TargetMode="External"/><Relationship Id="rId203" Type="http://schemas.openxmlformats.org/officeDocument/2006/relationships/hyperlink" Target="https://www.waterboards.ca.gov/waterrights/water_issues/programs/water_quality_cert/pit1_ferc2687.html" TargetMode="External"/><Relationship Id="rId209" Type="http://schemas.openxmlformats.org/officeDocument/2006/relationships/hyperlink" Target="http://pottervalleyproject.org/overview/" TargetMode="External"/><Relationship Id="rId208" Type="http://schemas.openxmlformats.org/officeDocument/2006/relationships/hyperlink" Target="https://www.waterboards.ca.gov/waterrights/water_issues/programs/water_quality_cert/potter_valley_ferc77.html" TargetMode="External"/><Relationship Id="rId207" Type="http://schemas.openxmlformats.org/officeDocument/2006/relationships/hyperlink" Target="https://www.waterboards.ca.gov/waterrights/water_issues/programs/water_quality_cert/big_creek/" TargetMode="External"/><Relationship Id="rId202" Type="http://schemas.openxmlformats.org/officeDocument/2006/relationships/hyperlink" Target="https://www.waterboards.ca.gov/waterrights/water_issues/programs/water_quality_cert/phoenix_ferc1061.html" TargetMode="External"/><Relationship Id="rId201" Type="http://schemas.openxmlformats.org/officeDocument/2006/relationships/hyperlink" Target="https://caltrout.org/projects/parks-creek-flow-enhancement-and-fish-passage-project" TargetMode="External"/><Relationship Id="rId200" Type="http://schemas.openxmlformats.org/officeDocument/2006/relationships/hyperlink" Target="https://consbio.org/products/reports/paradise-nature-based-fire-resilience-project" TargetMode="External"/><Relationship Id="rId190" Type="http://schemas.openxmlformats.org/officeDocument/2006/relationships/hyperlink" Target="https://www.fws.gov/birds/management/bird-management-plans/north-american-waterfowl-management-plan.php" TargetMode="External"/><Relationship Id="rId194" Type="http://schemas.openxmlformats.org/officeDocument/2006/relationships/hyperlink" Target="https://wildlife.ca.gov/Conservation/Fishes/Coho-Salmon/North-Coast-Salmon-Project" TargetMode="External"/><Relationship Id="rId193" Type="http://schemas.openxmlformats.org/officeDocument/2006/relationships/hyperlink" Target="https://www.conservationfund.org/projects/north-coast-forest-conservation-initiative" TargetMode="External"/><Relationship Id="rId192" Type="http://schemas.openxmlformats.org/officeDocument/2006/relationships/hyperlink" Target="https://www.northcoastcohoproject.org/" TargetMode="External"/><Relationship Id="rId191" Type="http://schemas.openxmlformats.org/officeDocument/2006/relationships/hyperlink" Target="https://www.openspace.vcadmin.ucsb.edu/" TargetMode="External"/><Relationship Id="rId187" Type="http://schemas.openxmlformats.org/officeDocument/2006/relationships/hyperlink" Target="https://www.countyofnapa.org/1631/Napa-River-Restoration-Oakville-to-Oak-K" TargetMode="External"/><Relationship Id="rId186" Type="http://schemas.openxmlformats.org/officeDocument/2006/relationships/hyperlink" Target="https://montezumawetlands.com/" TargetMode="External"/><Relationship Id="rId185" Type="http://schemas.openxmlformats.org/officeDocument/2006/relationships/hyperlink" Target="https://monarchjointventure.org/our-work/projects/monarch-wings-across-california" TargetMode="External"/><Relationship Id="rId184" Type="http://schemas.openxmlformats.org/officeDocument/2006/relationships/hyperlink" Target="https://monarchjointventure.org/images/uploads/documents/2019_Monarch_Conservation_Implementation_Plan_FINAL.pdf" TargetMode="External"/><Relationship Id="rId189" Type="http://schemas.openxmlformats.org/officeDocument/2006/relationships/hyperlink" Target="https://www.suttercounty.org/doc/government/depts/ds/ps/cs_natomas" TargetMode="External"/><Relationship Id="rId188" Type="http://schemas.openxmlformats.org/officeDocument/2006/relationships/hyperlink" Target="https://scc.ca.gov/projects/san-francisco-bay/napa-river-salt-marsh-restoration-project/" TargetMode="External"/><Relationship Id="rId183" Type="http://schemas.openxmlformats.org/officeDocument/2006/relationships/hyperlink" Target="https://www.placer.ca.gov/departments/communitydevelopment/planning/placerlegacy/watershedplanning/drycreek" TargetMode="External"/><Relationship Id="rId182" Type="http://schemas.openxmlformats.org/officeDocument/2006/relationships/hyperlink" Target="https://www.rclc.org/mill-bend-conservation/" TargetMode="External"/><Relationship Id="rId181" Type="http://schemas.openxmlformats.org/officeDocument/2006/relationships/hyperlink" Target="https://www.placer.ca.gov/5413/Middle-Fork-Project-Finance-Authority" TargetMode="External"/><Relationship Id="rId180" Type="http://schemas.openxmlformats.org/officeDocument/2006/relationships/hyperlink" Target="https://www.midsjrfloodplan.org/" TargetMode="External"/><Relationship Id="rId176" Type="http://schemas.openxmlformats.org/officeDocument/2006/relationships/hyperlink" Target="http://www.usbr.gov/mp/cvpcp/" TargetMode="External"/><Relationship Id="rId175" Type="http://schemas.openxmlformats.org/officeDocument/2006/relationships/hyperlink" Target="https://www.waterboards.ca.gov/waterrights/water_issues/programs/water_quality_cert/mercedfalls_ferc2467.html" TargetMode="External"/><Relationship Id="rId174" Type="http://schemas.openxmlformats.org/officeDocument/2006/relationships/hyperlink" Target="https://docs.google.com/spreadsheets/d/10TFgZpJijEFn7SIhxU_J81caqvO0jkbCvuPPz9azt4Y/edit" TargetMode="External"/><Relationship Id="rId173" Type="http://schemas.openxmlformats.org/officeDocument/2006/relationships/hyperlink" Target="https://caes.ucdavis.edu/sites/g/files/dgvnsk1721/files/inline-files/ASP%20Report_0.pdf" TargetMode="External"/><Relationship Id="rId179" Type="http://schemas.openxmlformats.org/officeDocument/2006/relationships/hyperlink" Target="https://www.sacog.org/2020-metropolitan-transportation-plansustainable-communities-strategy-update" TargetMode="External"/><Relationship Id="rId178" Type="http://schemas.openxmlformats.org/officeDocument/2006/relationships/hyperlink" Target="https://www.waterboards.ca.gov/waterrights/water_issues/programs/water_quality_cert/mercedriver_ferc2179.html" TargetMode="External"/><Relationship Id="rId177" Type="http://schemas.openxmlformats.org/officeDocument/2006/relationships/hyperlink" Target="https://www.esf.edu/fnrm/stella/website_pubs/SWS_04_MercedRiverRestorationPlan.pdf" TargetMode="External"/><Relationship Id="rId198" Type="http://schemas.openxmlformats.org/officeDocument/2006/relationships/hyperlink" Target="http://www.prbo.org/calpif/htmldocs/oaks.html" TargetMode="External"/><Relationship Id="rId197" Type="http://schemas.openxmlformats.org/officeDocument/2006/relationships/hyperlink" Target="https://www.ncpa.com/about/generation/hydroelectric/" TargetMode="External"/><Relationship Id="rId196" Type="http://schemas.openxmlformats.org/officeDocument/2006/relationships/hyperlink" Target="https://www.putahcreekcouncil.org/ND_objectives" TargetMode="External"/><Relationship Id="rId195" Type="http://schemas.openxmlformats.org/officeDocument/2006/relationships/hyperlink" Target="http://soilhub.org/" TargetMode="External"/><Relationship Id="rId199" Type="http://schemas.openxmlformats.org/officeDocument/2006/relationships/hyperlink" Target="https://www.usbr.gov/projects/index.php?id=373" TargetMode="External"/><Relationship Id="rId150" Type="http://schemas.openxmlformats.org/officeDocument/2006/relationships/hyperlink" Target="https://intoloscerritoswetlands.org/the-lcws-eir/" TargetMode="External"/><Relationship Id="rId149" Type="http://schemas.openxmlformats.org/officeDocument/2006/relationships/hyperlink" Target="http://eip.spinered.com/lookout-slough/" TargetMode="External"/><Relationship Id="rId148" Type="http://schemas.openxmlformats.org/officeDocument/2006/relationships/hyperlink" Target="https://smithriveralliance.org/smith-river-collaborative/" TargetMode="External"/><Relationship Id="rId143" Type="http://schemas.openxmlformats.org/officeDocument/2006/relationships/hyperlink" Target="https://www.waterboards.ca.gov/waterrights/water_issues/programs/water_quality_cert/lagrange_ferc14581.html" TargetMode="External"/><Relationship Id="rId142" Type="http://schemas.openxmlformats.org/officeDocument/2006/relationships/hyperlink" Target="https://www.nature.org/en-us/get-involved/how-to-help/places-we-protect/la-ventura/" TargetMode="External"/><Relationship Id="rId141" Type="http://schemas.openxmlformats.org/officeDocument/2006/relationships/hyperlink" Target="https://nrcs.maps.arcgis.com/apps/Shortlist/index.html?appid=ab6aa86f9aea48e2af92ed165450d110" TargetMode="External"/><Relationship Id="rId140" Type="http://schemas.openxmlformats.org/officeDocument/2006/relationships/hyperlink" Target="https://www.waterboards.ca.gov/waterrights/water_issues/programs/water_quality_cert/klamath_ferc2082.html" TargetMode="External"/><Relationship Id="rId147" Type="http://schemas.openxmlformats.org/officeDocument/2006/relationships/hyperlink" Target="https://savelacougars.org/" TargetMode="External"/><Relationship Id="rId146" Type="http://schemas.openxmlformats.org/officeDocument/2006/relationships/hyperlink" Target="https://www.nature.org/en-us/get-involved/how-to-help/places-we-protect/lassen-foothills/" TargetMode="External"/><Relationship Id="rId145" Type="http://schemas.openxmlformats.org/officeDocument/2006/relationships/hyperlink" Target="https://parkplanning.nps.gov/projectHome.cfm?projectID=61955" TargetMode="External"/><Relationship Id="rId144" Type="http://schemas.openxmlformats.org/officeDocument/2006/relationships/hyperlink" Target="http://www.lagunafoundation.org/programs_rp_mrrp.html" TargetMode="External"/><Relationship Id="rId139" Type="http://schemas.openxmlformats.org/officeDocument/2006/relationships/hyperlink" Target="https://www.fs.fed.us/psw/topics/wildlife/mammals/fisher_krfp/" TargetMode="External"/><Relationship Id="rId138" Type="http://schemas.openxmlformats.org/officeDocument/2006/relationships/hyperlink" Target="https://data.ecosystem-management.org/nepaweb/nepa_project_exp.php?project=45952&amp;exp=detail" TargetMode="External"/><Relationship Id="rId137" Type="http://schemas.openxmlformats.org/officeDocument/2006/relationships/hyperlink" Target="https://www.waterboards.ca.gov/waterrights/water_issues/programs/water_quality_cert/kaweah_ferc298.html" TargetMode="External"/><Relationship Id="rId132" Type="http://schemas.openxmlformats.org/officeDocument/2006/relationships/hyperlink" Target="https://docs.google.com/spreadsheets/d/1W8slSAHBJT2U7XQLSdvJiq-guOmUiN35TF5vL8DBuIg/edit" TargetMode="External"/><Relationship Id="rId131" Type="http://schemas.openxmlformats.org/officeDocument/2006/relationships/hyperlink" Target="https://oehha.ca.gov/media/downloads/climate-change/report/2018caindicatorsreportmay2018.pdf" TargetMode="External"/><Relationship Id="rId130" Type="http://schemas.openxmlformats.org/officeDocument/2006/relationships/hyperlink" Target="https://docs.google.com/spreadsheets/d/1W8slSAHBJT2U7XQLSdvJiq-guOmUiN35TF5vL8DBuIg/edit?usp=sharing" TargetMode="External"/><Relationship Id="rId136" Type="http://schemas.openxmlformats.org/officeDocument/2006/relationships/hyperlink" Target="https://wildlifecorridor.org/the-corridor/" TargetMode="External"/><Relationship Id="rId135" Type="http://schemas.openxmlformats.org/officeDocument/2006/relationships/hyperlink" Target="http://www.yolorcd.org/nodes/programs/projects/ipm_hedgerow_grant.htm" TargetMode="External"/><Relationship Id="rId134" Type="http://schemas.openxmlformats.org/officeDocument/2006/relationships/hyperlink" Target="https://humboldtgov.org/2487/Sea-Level-Rise" TargetMode="External"/><Relationship Id="rId133" Type="http://schemas.openxmlformats.org/officeDocument/2006/relationships/hyperlink" Target="http://iwrp.rcdsantacruz.org/" TargetMode="External"/><Relationship Id="rId172" Type="http://schemas.openxmlformats.org/officeDocument/2006/relationships/hyperlink" Target="https://docs.google.com/spreadsheets/d/10TFgZpJijEFn7SIhxU_J81caqvO0jkbCvuPPz9azt4Y/edit?usp=sharing" TargetMode="External"/><Relationship Id="rId171" Type="http://schemas.openxmlformats.org/officeDocument/2006/relationships/hyperlink" Target="http://bondaccountability.resources.ca.gov/Project.aspx?ProjectPK=8585&amp;PropositionPK=5" TargetMode="External"/><Relationship Id="rId170" Type="http://schemas.openxmlformats.org/officeDocument/2006/relationships/hyperlink" Target="http://resources.ca.gov/docs/ecorestore/projects/McCormack_Williamson_Tract_Project.pdf" TargetMode="External"/><Relationship Id="rId165" Type="http://schemas.openxmlformats.org/officeDocument/2006/relationships/hyperlink" Target="http://bondaccountability.resources.ca.gov/Project.aspx?ProjectPK=30492&amp;PropositionPK=48" TargetMode="External"/><Relationship Id="rId164" Type="http://schemas.openxmlformats.org/officeDocument/2006/relationships/hyperlink" Target="https://www.waterboards.ca.gov/waterrights/water_issues/programs/water_quality_cert/big_creek/" TargetMode="External"/><Relationship Id="rId163" Type="http://schemas.openxmlformats.org/officeDocument/2006/relationships/hyperlink" Target="http://www.machadoprojects.com/machado_lake_ecosystem.php" TargetMode="External"/><Relationship Id="rId162" Type="http://schemas.openxmlformats.org/officeDocument/2006/relationships/hyperlink" Target="http://www.sercal.org/the-latest/2017/10/2/lower-yolo-tidal-marsh-restoration-project" TargetMode="External"/><Relationship Id="rId169" Type="http://schemas.openxmlformats.org/officeDocument/2006/relationships/hyperlink" Target="https://www.waterboards.ca.gov/waterrights/water_issues/programs/water_quality_cert/mccloudpit_ferc2106.html" TargetMode="External"/><Relationship Id="rId168" Type="http://schemas.openxmlformats.org/officeDocument/2006/relationships/hyperlink" Target="https://nrcs.maps.arcgis.com/apps/Shortlist/index.html?appid=ab6aa86f9aea48e2af92ed165450d110" TargetMode="External"/><Relationship Id="rId167" Type="http://schemas.openxmlformats.org/officeDocument/2006/relationships/hyperlink" Target="https://matilijadam.org/" TargetMode="External"/><Relationship Id="rId166" Type="http://schemas.openxmlformats.org/officeDocument/2006/relationships/hyperlink" Target="https://83c20f31-ec1e-4fb1-a74c-ec1528c3a41b.filesusr.com/ugd/9cdc4e_f2d8edad6fad4ad59fafd180dc0f5a64.pdf" TargetMode="External"/><Relationship Id="rId161" Type="http://schemas.openxmlformats.org/officeDocument/2006/relationships/hyperlink" Target="https://resources.ca.gov/CNRALegacyFiles/docs/ecorestore/projects/Lower_Yolo_Restoration.pdf" TargetMode="External"/><Relationship Id="rId160" Type="http://schemas.openxmlformats.org/officeDocument/2006/relationships/hyperlink" Target="https://resources.ca.gov/CNRALegacyFiles/docs/ecorestore/projects/Lower_Yolo_Restoration.pdf" TargetMode="External"/><Relationship Id="rId159" Type="http://schemas.openxmlformats.org/officeDocument/2006/relationships/hyperlink" Target="https://www.contracosta.ca.gov/5784/Lower-Walnut-Creek-Restoration-Project" TargetMode="External"/><Relationship Id="rId154" Type="http://schemas.openxmlformats.org/officeDocument/2006/relationships/hyperlink" Target="https://water.ca.gov/Programs/Flood-Management/Flood-Projects/Lower-Elkhorn-Basin" TargetMode="External"/><Relationship Id="rId153" Type="http://schemas.openxmlformats.org/officeDocument/2006/relationships/hyperlink" Target="http://www.safca.org/Protection/Environmental_Collaboration_RCMP.html" TargetMode="External"/><Relationship Id="rId152" Type="http://schemas.openxmlformats.org/officeDocument/2006/relationships/hyperlink" Target="https://www.usbr.gov/mp/nepa/includes/documentShow.php?Doc_ID=24637" TargetMode="External"/><Relationship Id="rId151" Type="http://schemas.openxmlformats.org/officeDocument/2006/relationships/hyperlink" Target="https://www.rcdmonterey.org/los-padres-strategic-community-fuelbreak-collaborative-project" TargetMode="External"/><Relationship Id="rId158" Type="http://schemas.openxmlformats.org/officeDocument/2006/relationships/hyperlink" Target="https://www.waterboards.ca.gov/waterrights/water_issues/programs/water_quality_cert/lower_tule_river_hydro_ferc372.html" TargetMode="External"/><Relationship Id="rId157" Type="http://schemas.openxmlformats.org/officeDocument/2006/relationships/hyperlink" Target="https://docs.google.com/spreadsheets/d/16mThKR87U61PNqImN774Sk99AbFX3zgd03ZhlvEvUNk/edit" TargetMode="External"/><Relationship Id="rId156" Type="http://schemas.openxmlformats.org/officeDocument/2006/relationships/hyperlink" Target="https://www.yolocounty.org/home/showdocument?id=28753" TargetMode="External"/><Relationship Id="rId155" Type="http://schemas.openxmlformats.org/officeDocument/2006/relationships/hyperlink" Target="https://docs.google.com/spreadsheets/d/16mThKR87U61PNqImN774Sk99AbFX3zgd03ZhlvEvUNk/edit?usp=sharing" TargetMode="External"/><Relationship Id="rId107" Type="http://schemas.openxmlformats.org/officeDocument/2006/relationships/hyperlink" Target="https://www.elkhornslough.org/tidal-wetland-program/tidal-marsh-restoration-project/" TargetMode="External"/><Relationship Id="rId106" Type="http://schemas.openxmlformats.org/officeDocument/2006/relationships/hyperlink" Target="https://scc.ca.gov/webmaster/ftp/pdf/sccbb/2019/1912/20191219Board06_Elkhorn_Slough_Tidal_Marsh.pdf" TargetMode="External"/><Relationship Id="rId105" Type="http://schemas.openxmlformats.org/officeDocument/2006/relationships/hyperlink" Target="https://www.eid.org/our-services/hydroelectric" TargetMode="External"/><Relationship Id="rId104" Type="http://schemas.openxmlformats.org/officeDocument/2006/relationships/hyperlink" Target="https://www.edcgov.us/Government/planning/pages/general_plan_integrated_natural_resources_management_plan_(inrmp).aspx" TargetMode="External"/><Relationship Id="rId109" Type="http://schemas.openxmlformats.org/officeDocument/2006/relationships/hyperlink" Target="https://www.sdcwa.org/projects-programs/facilities/" TargetMode="External"/><Relationship Id="rId108" Type="http://schemas.openxmlformats.org/officeDocument/2006/relationships/hyperlink" Target="https://issuu.com/amigosdelosrios/docs/adlr_and_tcf_en_forest_to_ocean_exp" TargetMode="External"/><Relationship Id="rId103" Type="http://schemas.openxmlformats.org/officeDocument/2006/relationships/hyperlink" Target="https://www.eelriverrecovery.org/" TargetMode="External"/><Relationship Id="rId102" Type="http://schemas.openxmlformats.org/officeDocument/2006/relationships/hyperlink" Target="http://www.eaglecrestenergy.com/" TargetMode="External"/><Relationship Id="rId101" Type="http://schemas.openxmlformats.org/officeDocument/2006/relationships/hyperlink" Target="https://water.ca.gov/Programs/Integrated-Regional-Water-Management/Delta-Ecosystem-Enhancement-Program/Dutch-Slough-Tidal-Restoration-Project" TargetMode="External"/><Relationship Id="rId100" Type="http://schemas.openxmlformats.org/officeDocument/2006/relationships/hyperlink" Target="https://www.placer.ca.gov/departments/communitydevelopment/planning/placerlegacy/watershedplanning/drycreek" TargetMode="External"/><Relationship Id="rId129" Type="http://schemas.openxmlformats.org/officeDocument/2006/relationships/hyperlink" Target="http://cahatcheryreview.com/wp-content/uploads/2012/08/Yuba-River-Restoration-Implementation-Plan.pdf" TargetMode="External"/><Relationship Id="rId128" Type="http://schemas.openxmlformats.org/officeDocument/2006/relationships/hyperlink" Target="http://duwestblog.org/ducks-unlimited-awarded-funding-for-suisun-marsh-project-to-reduce-greenhouse-gas-emissions/" TargetMode="External"/><Relationship Id="rId127" Type="http://schemas.openxmlformats.org/officeDocument/2006/relationships/hyperlink" Target="https://sfpuc.org/about-us/our-systems/water-system" TargetMode="External"/><Relationship Id="rId126" Type="http://schemas.openxmlformats.org/officeDocument/2006/relationships/hyperlink" Target="https://en.wikipedia.org/wiki/Hamilton_Wetland_Restoration_Project" TargetMode="External"/><Relationship Id="rId121" Type="http://schemas.openxmlformats.org/officeDocument/2006/relationships/hyperlink" Target="https://www.sacog.org/green-region-plan" TargetMode="External"/><Relationship Id="rId120" Type="http://schemas.openxmlformats.org/officeDocument/2006/relationships/hyperlink" Target="http://www.prbo.org/calpif/htmldocs/grassland.html" TargetMode="External"/><Relationship Id="rId125" Type="http://schemas.openxmlformats.org/officeDocument/2006/relationships/hyperlink" Target="https://www.riverpartners.org/project/hamilton-city/" TargetMode="External"/><Relationship Id="rId124" Type="http://schemas.openxmlformats.org/officeDocument/2006/relationships/hyperlink" Target="https://arroyosfoothills.org/land/wildlife-corridors/hahamongna-tujunga-wildlife-corridor/" TargetMode="External"/><Relationship Id="rId123" Type="http://schemas.openxmlformats.org/officeDocument/2006/relationships/hyperlink" Target="https://en.wikipedia.org/wiki/Wishon_Dam" TargetMode="External"/><Relationship Id="rId122" Type="http://schemas.openxmlformats.org/officeDocument/2006/relationships/hyperlink" Target="https://www.citrusheights.net/203/Greenhouse-Gas-Reduction-Plan" TargetMode="External"/><Relationship Id="rId118" Type="http://schemas.openxmlformats.org/officeDocument/2006/relationships/hyperlink" Target="https://coastalranchesconservancy.org/gaviota-creek-watershed/" TargetMode="External"/><Relationship Id="rId117" Type="http://schemas.openxmlformats.org/officeDocument/2006/relationships/hyperlink" Target="https://www.nature.org/en-us/get-involved/how-to-help/places-we-protect/the-nature-conservancy-in-california-garcia-river-forest/" TargetMode="External"/><Relationship Id="rId116" Type="http://schemas.openxmlformats.org/officeDocument/2006/relationships/hyperlink" Target="https://www.nature.org/content/dam/tnc/nature/en/photos/FMPFactsheet2-27-19final.pdf" TargetMode="External"/><Relationship Id="rId115" Type="http://schemas.openxmlformats.org/officeDocument/2006/relationships/hyperlink" Target="https://www.goodfoodla.org/foodsystemdashboard" TargetMode="External"/><Relationship Id="rId119" Type="http://schemas.openxmlformats.org/officeDocument/2006/relationships/hyperlink" Target="http://www.eldoradorcd.org/nodes/projects/GBP.html" TargetMode="External"/><Relationship Id="rId110" Type="http://schemas.openxmlformats.org/officeDocument/2006/relationships/hyperlink" Target="http://www.lagunafoundation.org/knowledgebase/?q=node/156" TargetMode="External"/><Relationship Id="rId114" Type="http://schemas.openxmlformats.org/officeDocument/2006/relationships/hyperlink" Target="https://fgc.ca.gov/About/Strategic-Plan" TargetMode="External"/><Relationship Id="rId113" Type="http://schemas.openxmlformats.org/officeDocument/2006/relationships/hyperlink" Target="http://www.eldoradorcd.org/nodes/projects/restoration.htm" TargetMode="External"/><Relationship Id="rId112" Type="http://schemas.openxmlformats.org/officeDocument/2006/relationships/hyperlink" Target="https://archive.fisheries.noaa.gov/wcr/publications/recovery_planning/salmon_steelhead/domains/north_central_california_coast/central_california_coast_coho/ccc_coho_salmon_esu_recovery_plan_vol_i_sept_2012.pdf" TargetMode="External"/><Relationship Id="rId111" Type="http://schemas.openxmlformats.org/officeDocument/2006/relationships/hyperlink" Target="https://openspacetrust.org/farmland-futures-initiativ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92" Type="http://schemas.openxmlformats.org/officeDocument/2006/relationships/hyperlink" Target="http://www.ycwa-relicensing.com/default.aspx" TargetMode="External"/><Relationship Id="rId391" Type="http://schemas.openxmlformats.org/officeDocument/2006/relationships/hyperlink" Target="http://www.ycwa-relicensing.com/default.aspx" TargetMode="External"/><Relationship Id="rId390" Type="http://schemas.openxmlformats.org/officeDocument/2006/relationships/hyperlink" Target="http://www.ycwa-relicensing.com/default.aspx" TargetMode="External"/><Relationship Id="rId1" Type="http://schemas.openxmlformats.org/officeDocument/2006/relationships/hyperlink" Target="https://www.oxnard.org/city-department/public-works/water/recycled-water/" TargetMode="External"/><Relationship Id="rId2" Type="http://schemas.openxmlformats.org/officeDocument/2006/relationships/hyperlink" Target="https://www.wildlandsinc.com/banks/aitken-ranch-mitigation-preserve/" TargetMode="External"/><Relationship Id="rId3" Type="http://schemas.openxmlformats.org/officeDocument/2006/relationships/hyperlink" Target="https://acfloodcontrol.org/the-work-we-do/resources/alameda-creek-watershed/" TargetMode="External"/><Relationship Id="rId4" Type="http://schemas.openxmlformats.org/officeDocument/2006/relationships/hyperlink" Target="https://www.iid.com/water/water-transportation-system/colorado-river-facilities/all-american-canal" TargetMode="External"/><Relationship Id="rId9" Type="http://schemas.openxmlformats.org/officeDocument/2006/relationships/hyperlink" Target="https://en.wikipedia.org/wiki/Antelope_Dam_(California)" TargetMode="External"/><Relationship Id="rId385" Type="http://schemas.openxmlformats.org/officeDocument/2006/relationships/hyperlink" Target="https://en.wikipedia.org/wiki/San_Diego_Aqueduct" TargetMode="External"/><Relationship Id="rId384" Type="http://schemas.openxmlformats.org/officeDocument/2006/relationships/hyperlink" Target="https://www.usbr.gov/projects/index.php?id=187" TargetMode="External"/><Relationship Id="rId383" Type="http://schemas.openxmlformats.org/officeDocument/2006/relationships/hyperlink" Target="https://www.usbr.gov/projects/index.php?id=186" TargetMode="External"/><Relationship Id="rId382" Type="http://schemas.openxmlformats.org/officeDocument/2006/relationships/hyperlink" Target="https://www.waterboards.ca.gov/waterrights/water_issues/programs/water_quality_cert/big_creek/" TargetMode="External"/><Relationship Id="rId5" Type="http://schemas.openxmlformats.org/officeDocument/2006/relationships/hyperlink" Target="http://www.eurekasw.com/DS/default.aspx" TargetMode="External"/><Relationship Id="rId389" Type="http://schemas.openxmlformats.org/officeDocument/2006/relationships/hyperlink" Target="http://www.ycwa-relicensing.com/default.aspx" TargetMode="External"/><Relationship Id="rId6" Type="http://schemas.openxmlformats.org/officeDocument/2006/relationships/hyperlink" Target="http://www.eurekasw.com/DS/default.aspx" TargetMode="External"/><Relationship Id="rId388" Type="http://schemas.openxmlformats.org/officeDocument/2006/relationships/hyperlink" Target="http://www.ycwa-relicensing.com/default.aspx" TargetMode="External"/><Relationship Id="rId7" Type="http://schemas.openxmlformats.org/officeDocument/2006/relationships/hyperlink" Target="http://www.eurekasw.com/DS/default.aspx" TargetMode="External"/><Relationship Id="rId387" Type="http://schemas.openxmlformats.org/officeDocument/2006/relationships/hyperlink" Target="https://en.wikipedia.org/wiki/Hetch_Hetchy" TargetMode="External"/><Relationship Id="rId8" Type="http://schemas.openxmlformats.org/officeDocument/2006/relationships/hyperlink" Target="https://dbpedia.org/page/Antelope_Dam_(California)" TargetMode="External"/><Relationship Id="rId386" Type="http://schemas.openxmlformats.org/officeDocument/2006/relationships/hyperlink" Target="https://www.waterboards.ca.gov/waterrights/water_issues/programs/water_quality_cert/poe_ferc2107.html" TargetMode="External"/><Relationship Id="rId381" Type="http://schemas.openxmlformats.org/officeDocument/2006/relationships/hyperlink" Target="https://en.wikipedia.org/wiki/Hetch_Hetchy" TargetMode="External"/><Relationship Id="rId380" Type="http://schemas.openxmlformats.org/officeDocument/2006/relationships/hyperlink" Target="https://en.wikipedia.org/wiki/Hetch_Hetchy" TargetMode="External"/><Relationship Id="rId379" Type="http://schemas.openxmlformats.org/officeDocument/2006/relationships/hyperlink" Target="https://en.wikipedia.org/wiki/Hetch_Hetchy" TargetMode="External"/><Relationship Id="rId374" Type="http://schemas.openxmlformats.org/officeDocument/2006/relationships/hyperlink" Target="http://www.eurekasw.com/NID/default.aspx" TargetMode="External"/><Relationship Id="rId373" Type="http://schemas.openxmlformats.org/officeDocument/2006/relationships/hyperlink" Target="http://www.eurekasw.com/NID/default.aspx" TargetMode="External"/><Relationship Id="rId372" Type="http://schemas.openxmlformats.org/officeDocument/2006/relationships/hyperlink" Target="http://www.eurekasw.com/NID/default.aspx" TargetMode="External"/><Relationship Id="rId371" Type="http://schemas.openxmlformats.org/officeDocument/2006/relationships/hyperlink" Target="https://www.usbr.gov/projects/index.php?id=133" TargetMode="External"/><Relationship Id="rId378" Type="http://schemas.openxmlformats.org/officeDocument/2006/relationships/hyperlink" Target="https://www.waterboards.ca.gov/waterrights/water_issues/programs/water_quality_cert/southfeather_ferc2088.html" TargetMode="External"/><Relationship Id="rId377" Type="http://schemas.openxmlformats.org/officeDocument/2006/relationships/hyperlink" Target="https://www.waterboards.ca.gov/waterrights/water_issues/programs/water_quality_cert/southfeather_ferc2088.html" TargetMode="External"/><Relationship Id="rId376" Type="http://schemas.openxmlformats.org/officeDocument/2006/relationships/hyperlink" Target="https://www.waterboards.ca.gov/waterrights/water_issues/programs/water_quality_cert/southfeather_ferc2088.html" TargetMode="External"/><Relationship Id="rId375" Type="http://schemas.openxmlformats.org/officeDocument/2006/relationships/hyperlink" Target="https://www.waterboards.ca.gov/waterrights/water_issues/programs/water_quality_cert/southfeather_ferc2088.html" TargetMode="External"/><Relationship Id="rId396" Type="http://schemas.openxmlformats.org/officeDocument/2006/relationships/hyperlink" Target="https://www.waterboards.ca.gov/waterrights/water_issues/programs/water_quality_cert/mercedriver_ferc2179.html" TargetMode="External"/><Relationship Id="rId395" Type="http://schemas.openxmlformats.org/officeDocument/2006/relationships/hyperlink" Target="https://www.waterboards.ca.gov/waterrights/water_issues/programs/water_quality_cert/mercedriver_ferc2179.html" TargetMode="External"/><Relationship Id="rId394" Type="http://schemas.openxmlformats.org/officeDocument/2006/relationships/hyperlink" Target="http://www.ycwa-relicensing.com/default.aspx" TargetMode="External"/><Relationship Id="rId393" Type="http://schemas.openxmlformats.org/officeDocument/2006/relationships/hyperlink" Target="http://www.ycwa-relicensing.com/default.aspx" TargetMode="External"/><Relationship Id="rId399" Type="http://schemas.openxmlformats.org/officeDocument/2006/relationships/hyperlink" Target="https://www.usbr.gov/projects/index.php?id=211" TargetMode="External"/><Relationship Id="rId398" Type="http://schemas.openxmlformats.org/officeDocument/2006/relationships/hyperlink" Target="https://en.wikipedia.org/wiki/New_Hogan_Lake" TargetMode="External"/><Relationship Id="rId397" Type="http://schemas.openxmlformats.org/officeDocument/2006/relationships/hyperlink" Target="https://en.wikipedia.org/wiki/New_Hogan_Lake" TargetMode="External"/><Relationship Id="rId40" Type="http://schemas.openxmlformats.org/officeDocument/2006/relationships/hyperlink" Target="https://www.waterboards.ca.gov/waterrights/water_issues/programs/water_quality_cert/big_creek/" TargetMode="External"/><Relationship Id="rId42" Type="http://schemas.openxmlformats.org/officeDocument/2006/relationships/hyperlink" Target="https://www.waterboards.ca.gov/waterrights/water_issues/programs/water_quality_cert/big_creek/" TargetMode="External"/><Relationship Id="rId41" Type="http://schemas.openxmlformats.org/officeDocument/2006/relationships/hyperlink" Target="https://www.waterboards.ca.gov/waterrights/water_issues/programs/water_quality_cert/big_creek/" TargetMode="External"/><Relationship Id="rId44" Type="http://schemas.openxmlformats.org/officeDocument/2006/relationships/hyperlink" Target="https://www.waterboards.ca.gov/waterrights/water_issues/programs/water_quality_cert/big_creek/" TargetMode="External"/><Relationship Id="rId43" Type="http://schemas.openxmlformats.org/officeDocument/2006/relationships/hyperlink" Target="https://www.waterboards.ca.gov/waterrights/water_issues/programs/water_quality_cert/big_creek/" TargetMode="External"/><Relationship Id="rId46" Type="http://schemas.openxmlformats.org/officeDocument/2006/relationships/hyperlink" Target="https://en.wikipedia.org/wiki/North_Fork_Kings_River" TargetMode="External"/><Relationship Id="rId45" Type="http://schemas.openxmlformats.org/officeDocument/2006/relationships/hyperlink" Target="https://wesmitigation.com/cabanks/big-gun-conservation-bank/" TargetMode="External"/><Relationship Id="rId48" Type="http://schemas.openxmlformats.org/officeDocument/2006/relationships/hyperlink" Target="http://www.eurekasw.com/NID/default.aspx" TargetMode="External"/><Relationship Id="rId47" Type="http://schemas.openxmlformats.org/officeDocument/2006/relationships/hyperlink" Target="http://www.eurekasw.com/NID/default.aspx" TargetMode="External"/><Relationship Id="rId49" Type="http://schemas.openxmlformats.org/officeDocument/2006/relationships/hyperlink" Target="http://www.eurekasw.com/NID/default.aspx" TargetMode="External"/><Relationship Id="rId31" Type="http://schemas.openxmlformats.org/officeDocument/2006/relationships/hyperlink" Target="https://www.waterboards.ca.gov/waterrights/water_issues/programs/water_quality_cert/big_creek/" TargetMode="External"/><Relationship Id="rId30" Type="http://schemas.openxmlformats.org/officeDocument/2006/relationships/hyperlink" Target="https://water.ca.gov/About/Facilities" TargetMode="External"/><Relationship Id="rId33" Type="http://schemas.openxmlformats.org/officeDocument/2006/relationships/hyperlink" Target="https://www.waterboards.ca.gov/waterrights/water_issues/programs/water_quality_cert/big_creek/" TargetMode="External"/><Relationship Id="rId32" Type="http://schemas.openxmlformats.org/officeDocument/2006/relationships/hyperlink" Target="https://www.waterboards.ca.gov/waterrights/water_issues/programs/water_quality_cert/big_creek/" TargetMode="External"/><Relationship Id="rId35" Type="http://schemas.openxmlformats.org/officeDocument/2006/relationships/hyperlink" Target="https://www.waterboards.ca.gov/waterrights/water_issues/programs/water_quality_cert/big_creek/" TargetMode="External"/><Relationship Id="rId34" Type="http://schemas.openxmlformats.org/officeDocument/2006/relationships/hyperlink" Target="https://www.waterboards.ca.gov/waterrights/water_issues/programs/water_quality_cert/big_creek/" TargetMode="External"/><Relationship Id="rId37" Type="http://schemas.openxmlformats.org/officeDocument/2006/relationships/hyperlink" Target="https://www.waterboards.ca.gov/waterrights/water_issues/programs/water_quality_cert/big_creek/" TargetMode="External"/><Relationship Id="rId36" Type="http://schemas.openxmlformats.org/officeDocument/2006/relationships/hyperlink" Target="https://www.waterboards.ca.gov/waterrights/water_issues/programs/water_quality_cert/big_creek/" TargetMode="External"/><Relationship Id="rId39" Type="http://schemas.openxmlformats.org/officeDocument/2006/relationships/hyperlink" Target="https://www.waterboards.ca.gov/waterrights/water_issues/programs/water_quality_cert/big_creek/" TargetMode="External"/><Relationship Id="rId38" Type="http://schemas.openxmlformats.org/officeDocument/2006/relationships/hyperlink" Target="https://www.waterboards.ca.gov/waterrights/water_issues/programs/water_quality_cert/big_creek/" TargetMode="External"/><Relationship Id="rId20" Type="http://schemas.openxmlformats.org/officeDocument/2006/relationships/hyperlink" Target="https://www.tridamproject.com/about-tri-dam/" TargetMode="External"/><Relationship Id="rId22" Type="http://schemas.openxmlformats.org/officeDocument/2006/relationships/hyperlink" Target="https://www.tridamproject.com/about-tri-dam/" TargetMode="External"/><Relationship Id="rId21" Type="http://schemas.openxmlformats.org/officeDocument/2006/relationships/hyperlink" Target="https://www.tridamproject.com/about-tri-dam/" TargetMode="External"/><Relationship Id="rId24" Type="http://schemas.openxmlformats.org/officeDocument/2006/relationships/hyperlink" Target="https://www.waterboards.ca.gov/waterrights/water_issues/programs/water_quality_cert/unffr_ferc2105.html" TargetMode="External"/><Relationship Id="rId23" Type="http://schemas.openxmlformats.org/officeDocument/2006/relationships/hyperlink" Target="https://www.tridamproject.com/about-tri-dam/" TargetMode="External"/><Relationship Id="rId26" Type="http://schemas.openxmlformats.org/officeDocument/2006/relationships/hyperlink" Target="https://en.wikipedia.org/wiki/Upper_North_Fork_Feather_River_Project" TargetMode="External"/><Relationship Id="rId25" Type="http://schemas.openxmlformats.org/officeDocument/2006/relationships/hyperlink" Target="https://www.waterboards.ca.gov/waterrights/water_issues/programs/water_quality_cert/unffr_ferc2105.html" TargetMode="External"/><Relationship Id="rId28" Type="http://schemas.openxmlformats.org/officeDocument/2006/relationships/hyperlink" Target="http://www.ncpahydro.com/about.htm" TargetMode="External"/><Relationship Id="rId27" Type="http://schemas.openxmlformats.org/officeDocument/2006/relationships/hyperlink" Target="https://www.waterboards.ca.gov/waterrights/water_issues/programs/water_quality_cert/unffr_ferc2105.html" TargetMode="External"/><Relationship Id="rId29" Type="http://schemas.openxmlformats.org/officeDocument/2006/relationships/hyperlink" Target="https://res.us/projects/best-slough-vernal-pool-preserve/" TargetMode="External"/><Relationship Id="rId11" Type="http://schemas.openxmlformats.org/officeDocument/2006/relationships/hyperlink" Target="https://placerlandtrust.org/antonio-mountain-ranch-preserve-2/" TargetMode="External"/><Relationship Id="rId10" Type="http://schemas.openxmlformats.org/officeDocument/2006/relationships/hyperlink" Target="https://www.exeloncorp.com/locations/power-plants/antelope-valley-solar-ranch-one" TargetMode="External"/><Relationship Id="rId13" Type="http://schemas.openxmlformats.org/officeDocument/2006/relationships/hyperlink" Target="https://www.waterboards.ca.gov/waterrights/water_issues/programs/water_quality_cert/big_creek/" TargetMode="External"/><Relationship Id="rId12" Type="http://schemas.openxmlformats.org/officeDocument/2006/relationships/hyperlink" Target="https://en.wikipedia.org/wiki/North_Fork_Kings_River" TargetMode="External"/><Relationship Id="rId15" Type="http://schemas.openxmlformats.org/officeDocument/2006/relationships/hyperlink" Target="https://en.wikipedia.org/wiki/North_Bay_Aqueduct" TargetMode="External"/><Relationship Id="rId14" Type="http://schemas.openxmlformats.org/officeDocument/2006/relationships/hyperlink" Target="https://www.waterboards.ca.gov/waterrights/water_issues/programs/water_quality_cert/big_creek/" TargetMode="External"/><Relationship Id="rId17" Type="http://schemas.openxmlformats.org/officeDocument/2006/relationships/hyperlink" Target="http://www.eurekasw.com/DS/default.aspx" TargetMode="External"/><Relationship Id="rId16" Type="http://schemas.openxmlformats.org/officeDocument/2006/relationships/hyperlink" Target="https://en.wikipedia.org/wiki/Beacon_Solar_Project" TargetMode="External"/><Relationship Id="rId19" Type="http://schemas.openxmlformats.org/officeDocument/2006/relationships/hyperlink" Target="https://www.tridamproject.com/about-tri-dam/" TargetMode="External"/><Relationship Id="rId18" Type="http://schemas.openxmlformats.org/officeDocument/2006/relationships/hyperlink" Target="http://www.eurekasw.com/DS/default.aspx" TargetMode="External"/><Relationship Id="rId84" Type="http://schemas.openxmlformats.org/officeDocument/2006/relationships/hyperlink" Target="https://www.waterboards.ca.gov/waterrights/water_issues/programs/water_quality_cert/unffr_ferc2105.html" TargetMode="External"/><Relationship Id="rId83" Type="http://schemas.openxmlformats.org/officeDocument/2006/relationships/hyperlink" Target="http://www.ycwa-relicensing.com/default.aspx" TargetMode="External"/><Relationship Id="rId86" Type="http://schemas.openxmlformats.org/officeDocument/2006/relationships/hyperlink" Target="https://www.ycfcwcd.org/infrastructure.html" TargetMode="External"/><Relationship Id="rId85" Type="http://schemas.openxmlformats.org/officeDocument/2006/relationships/hyperlink" Target="https://en.wikipedia.org/wiki/Hetch_Hetchy" TargetMode="External"/><Relationship Id="rId88" Type="http://schemas.openxmlformats.org/officeDocument/2006/relationships/hyperlink" Target="https://www.eid.org/recreation/caples-lake" TargetMode="External"/><Relationship Id="rId87" Type="http://schemas.openxmlformats.org/officeDocument/2006/relationships/hyperlink" Target="https://www.pge.com/pge_global/common/pdfs/safety/electrical-safety/safety-initiatives/potter-valley/potter-valley-overview.pdf" TargetMode="External"/><Relationship Id="rId89" Type="http://schemas.openxmlformats.org/officeDocument/2006/relationships/hyperlink" Target="https://www.waterboards.ca.gov/waterrights/water_issues/programs/water_quality_cert/unffr_ferc2105.html" TargetMode="External"/><Relationship Id="rId80" Type="http://schemas.openxmlformats.org/officeDocument/2006/relationships/hyperlink" Target="http://www.southsutterwd.com/about/" TargetMode="External"/><Relationship Id="rId82" Type="http://schemas.openxmlformats.org/officeDocument/2006/relationships/hyperlink" Target="http://www.southsutterwd.com/about/" TargetMode="External"/><Relationship Id="rId81" Type="http://schemas.openxmlformats.org/officeDocument/2006/relationships/hyperlink" Target="https://www.waterboards.ca.gov/waterrights/water_issues/programs/water_quality_cert/camp_far_west.html" TargetMode="External"/><Relationship Id="rId73" Type="http://schemas.openxmlformats.org/officeDocument/2006/relationships/hyperlink" Target="https://water.ca.gov/About/Facilities" TargetMode="External"/><Relationship Id="rId72" Type="http://schemas.openxmlformats.org/officeDocument/2006/relationships/hyperlink" Target="https://www.usbr.gov/mp/mpr-news/docs/factsheets/cachuma-project.pdf" TargetMode="External"/><Relationship Id="rId75" Type="http://schemas.openxmlformats.org/officeDocument/2006/relationships/hyperlink" Target="https://www.smud.org/-/media/Documents/In-Our-Community/Recreational-Areas/UARP/Hydro-License-Compliance/Facilities-and-Resource-Management/FERC-2101-Facilities-Management-Plan.ashx" TargetMode="External"/><Relationship Id="rId74" Type="http://schemas.openxmlformats.org/officeDocument/2006/relationships/hyperlink" Target="https://www.smud.org/-/media/Documents/In-Our-Community/Recreational-Areas/UARP/Hydro-License-Compliance/Facilities-and-Resource-Management/FERC-2101-Facilities-Management-Plan.ashx" TargetMode="External"/><Relationship Id="rId77" Type="http://schemas.openxmlformats.org/officeDocument/2006/relationships/hyperlink" Target="https://www.smud.org/-/media/Documents/In-Our-Community/Recreational-Areas/UARP/Hydro-License-Compliance/Facilities-and-Resource-Management/FERC-2101-Facilities-Management-Plan.ashx" TargetMode="External"/><Relationship Id="rId76" Type="http://schemas.openxmlformats.org/officeDocument/2006/relationships/hyperlink" Target="https://www.smud.org/-/media/Documents/In-Our-Community/Recreational-Areas/UARP/Hydro-License-Compliance/Facilities-and-Resource-Management/FERC-2101-Facilities-Management-Plan.ashx" TargetMode="External"/><Relationship Id="rId79" Type="http://schemas.openxmlformats.org/officeDocument/2006/relationships/hyperlink" Target="https://www.smud.org/-/media/Documents/In-Our-Community/Recreational-Areas/UARP/Hydro-License-Compliance/Facilities-and-Resource-Management/FERC-2101-Facilities-Management-Plan.ashx" TargetMode="External"/><Relationship Id="rId78" Type="http://schemas.openxmlformats.org/officeDocument/2006/relationships/hyperlink" Target="https://www.smud.org/-/media/Documents/In-Our-Community/Recreational-Areas/UARP/Hydro-License-Compliance/Facilities-and-Resource-Management/FERC-2101-Facilities-Management-Plan.ashx" TargetMode="External"/><Relationship Id="rId71" Type="http://schemas.openxmlformats.org/officeDocument/2006/relationships/hyperlink" Target="http://www.ycfcwcd.org/settlingbasin.html" TargetMode="External"/><Relationship Id="rId70" Type="http://schemas.openxmlformats.org/officeDocument/2006/relationships/hyperlink" Target="https://www.ycfcwcd.org/infrastructure.html" TargetMode="External"/><Relationship Id="rId62" Type="http://schemas.openxmlformats.org/officeDocument/2006/relationships/hyperlink" Target="http://www.bucksrelicensing.com/Public/default.aspx" TargetMode="External"/><Relationship Id="rId61" Type="http://schemas.openxmlformats.org/officeDocument/2006/relationships/hyperlink" Target="http://www.bucksrelicensing.com/Public/default.aspx" TargetMode="External"/><Relationship Id="rId64" Type="http://schemas.openxmlformats.org/officeDocument/2006/relationships/hyperlink" Target="https://wesmitigation.com/cabanks/bullock-bend-mitigation-bank/" TargetMode="External"/><Relationship Id="rId63" Type="http://schemas.openxmlformats.org/officeDocument/2006/relationships/hyperlink" Target="http://www.bucksrelicensing.com/Public/default.aspx" TargetMode="External"/><Relationship Id="rId66" Type="http://schemas.openxmlformats.org/officeDocument/2006/relationships/hyperlink" Target="https://www.waterboards.ca.gov/waterrights/water_issues/programs/water_quality_cert/unffr_ferc2105.html" TargetMode="External"/><Relationship Id="rId65" Type="http://schemas.openxmlformats.org/officeDocument/2006/relationships/hyperlink" Target="https://www.waterboards.ca.gov/waterrights/water_issues/programs/water_quality_cert/unffr_ferc2105.html" TargetMode="External"/><Relationship Id="rId68" Type="http://schemas.openxmlformats.org/officeDocument/2006/relationships/hyperlink" Target="https://www.pge.com/en_US/safety/electrical-safety/safety-initiatives/desabla/desabla-centerville-hydroelectric-facility.page" TargetMode="External"/><Relationship Id="rId67" Type="http://schemas.openxmlformats.org/officeDocument/2006/relationships/hyperlink" Target="https://www.waterboards.ca.gov/waterrights/water_issues/programs/water_quality_cert/unffr_ferc2105.html" TargetMode="External"/><Relationship Id="rId60" Type="http://schemas.openxmlformats.org/officeDocument/2006/relationships/hyperlink" Target="https://www.smud.org/-/media/Documents/In-Our-Community/Recreational-Areas/UARP/Hydro-License-Compliance/Facilities-and-Resource-Management/FERC-2101-Facilities-Management-Plan.ashx" TargetMode="External"/><Relationship Id="rId69" Type="http://schemas.openxmlformats.org/officeDocument/2006/relationships/hyperlink" Target="https://www.pge.com/en_US/safety/electrical-safety/safety-initiatives/desabla/desabla-centerville-hydroelectric-facility.page" TargetMode="External"/><Relationship Id="rId51" Type="http://schemas.openxmlformats.org/officeDocument/2006/relationships/hyperlink" Target="http://www.eurekasw.com/NID/default.aspx" TargetMode="External"/><Relationship Id="rId50" Type="http://schemas.openxmlformats.org/officeDocument/2006/relationships/hyperlink" Target="http://www.eurekasw.com/NID/default.aspx" TargetMode="External"/><Relationship Id="rId53" Type="http://schemas.openxmlformats.org/officeDocument/2006/relationships/hyperlink" Target="https://www.wildlandsinc.com/banks/browns-creek-vernal-pool-preserve/" TargetMode="External"/><Relationship Id="rId52" Type="http://schemas.openxmlformats.org/officeDocument/2006/relationships/hyperlink" Target="https://www.usbr.gov/mp/mpr-news/docs/factsheets/cachuma-project.pdf" TargetMode="External"/><Relationship Id="rId55" Type="http://schemas.openxmlformats.org/officeDocument/2006/relationships/hyperlink" Target="https://www.smud.org/-/media/Documents/In-Our-Community/Recreational-Areas/UARP/Hydro-License-Compliance/Facilities-and-Resource-Management/FERC-2101-Facilities-Management-Plan.ashx" TargetMode="External"/><Relationship Id="rId54" Type="http://schemas.openxmlformats.org/officeDocument/2006/relationships/hyperlink" Target="https://www.smud.org/-/media/Documents/In-Our-Community/Recreational-Areas/UARP/Hydro-License-Compliance/Facilities-and-Resource-Management/FERC-2101-Facilities-Management-Plan.ashx" TargetMode="External"/><Relationship Id="rId57" Type="http://schemas.openxmlformats.org/officeDocument/2006/relationships/hyperlink" Target="https://www.spk.usace.army.mil/Missions/Recreation/Eastman-Lake/" TargetMode="External"/><Relationship Id="rId56" Type="http://schemas.openxmlformats.org/officeDocument/2006/relationships/hyperlink" Target="https://www.smud.org/-/media/Documents/In-Our-Community/Recreational-Areas/UARP/Hydro-License-Compliance/Facilities-and-Resource-Management/FERC-2101-Facilities-Management-Plan.ashx" TargetMode="External"/><Relationship Id="rId59" Type="http://schemas.openxmlformats.org/officeDocument/2006/relationships/hyperlink" Target="https://www.smud.org/-/media/Documents/In-Our-Community/Recreational-Areas/UARP/Hydro-License-Compliance/Facilities-and-Resource-Management/FERC-2101-Facilities-Management-Plan.ashx" TargetMode="External"/><Relationship Id="rId58" Type="http://schemas.openxmlformats.org/officeDocument/2006/relationships/hyperlink" Target="https://www.smud.org/-/media/Documents/In-Our-Community/Recreational-Areas/UARP/Hydro-License-Compliance/Facilities-and-Resource-Management/FERC-2101-Facilities-Management-Plan.ashx" TargetMode="External"/><Relationship Id="rId349" Type="http://schemas.openxmlformats.org/officeDocument/2006/relationships/hyperlink" Target="https://www.usbr.gov/projects/index.php?id=133" TargetMode="External"/><Relationship Id="rId348" Type="http://schemas.openxmlformats.org/officeDocument/2006/relationships/hyperlink" Target="https://www.pge.com/en_US/safety/electrical-safety/safety-initiatives/phoenix-relicensing/phoenix-relicensing-project.page" TargetMode="External"/><Relationship Id="rId347" Type="http://schemas.openxmlformats.org/officeDocument/2006/relationships/hyperlink" Target="https://www.pge.com/en_US/safety/electrical-safety/safety-initiatives/phoenix-relicensing/phoenix-relicensing-project.page" TargetMode="External"/><Relationship Id="rId346" Type="http://schemas.openxmlformats.org/officeDocument/2006/relationships/hyperlink" Target="https://www.waterboards.ca.gov/waterrights/water_issues/programs/water_quality_cert/lower_tule_river_hydro_ferc372.html" TargetMode="External"/><Relationship Id="rId341" Type="http://schemas.openxmlformats.org/officeDocument/2006/relationships/hyperlink" Target="http://www.bucksrelicensing.com/Public/default.aspx" TargetMode="External"/><Relationship Id="rId340" Type="http://schemas.openxmlformats.org/officeDocument/2006/relationships/hyperlink" Target="http://www.bucksrelicensing.com/Public/default.aspx" TargetMode="External"/><Relationship Id="rId345" Type="http://schemas.openxmlformats.org/officeDocument/2006/relationships/hyperlink" Target="https://en.wikipedia.org/wiki/Lower_Otay_Reservoir" TargetMode="External"/><Relationship Id="rId344" Type="http://schemas.openxmlformats.org/officeDocument/2006/relationships/hyperlink" Target="https://en.wikipedia.org/wiki/Hell_Hole_Reservoir" TargetMode="External"/><Relationship Id="rId343" Type="http://schemas.openxmlformats.org/officeDocument/2006/relationships/hyperlink" Target="https://www.pge.com/en_US/safety/electrical-safety/safety-initiatives/desabla/desabla-centerville-hydroelectric-facility.page" TargetMode="External"/><Relationship Id="rId342" Type="http://schemas.openxmlformats.org/officeDocument/2006/relationships/hyperlink" Target="https://www.pge.com/en_US/safety/electrical-safety/safety-initiatives/desabla/desabla-centerville-hydroelectric-facility.page" TargetMode="External"/><Relationship Id="rId338" Type="http://schemas.openxmlformats.org/officeDocument/2006/relationships/hyperlink" Target="https://www.waterboards.ca.gov/waterrights/water_issues/programs/water_quality_cert/southfeather_ferc2088.html" TargetMode="External"/><Relationship Id="rId337" Type="http://schemas.openxmlformats.org/officeDocument/2006/relationships/hyperlink" Target="https://www.waterboards.ca.gov/waterrights/water_issues/programs/water_quality_cert/southfeather_ferc2088.html" TargetMode="External"/><Relationship Id="rId336" Type="http://schemas.openxmlformats.org/officeDocument/2006/relationships/hyperlink" Target="https://www.ladwp.com/ladwp/faces/ladwp/aboutus/a-water/a-w-losangelesaqueduct;jsessionid=Mhvmh4kGcK1pv1y2hJvt0LjJn8XtJlMgW7GKyvB7x7Q4Hn0ycp55!-1758142356?_afrLoop=645043896055085&amp;_afrWindowMode=0&amp;_afrWindowId=null" TargetMode="External"/><Relationship Id="rId335" Type="http://schemas.openxmlformats.org/officeDocument/2006/relationships/hyperlink" Target="https://www.smud.org/-/media/Documents/In-Our-Community/Recreational-Areas/UARP/Hydro-License-Compliance/Facilities-and-Resource-Management/FERC-2101-Facilities-Management-Plan.ashx" TargetMode="External"/><Relationship Id="rId339" Type="http://schemas.openxmlformats.org/officeDocument/2006/relationships/hyperlink" Target="https://en.wikipedia.org/wiki/Lower_Bear_River_Reservoir" TargetMode="External"/><Relationship Id="rId330" Type="http://schemas.openxmlformats.org/officeDocument/2006/relationships/hyperlink" Target="https://www.smud.org/en/In-Our-Community/Visit-our-Recreational-Areas/UARP-Stream-Flow-and-Reservoir-Conditions/Loon-Lake-Reservoir" TargetMode="External"/><Relationship Id="rId334" Type="http://schemas.openxmlformats.org/officeDocument/2006/relationships/hyperlink" Target="https://www.smud.org/-/media/Documents/In-Our-Community/Recreational-Areas/UARP/Hydro-License-Compliance/Facilities-and-Resource-Management/FERC-2101-Facilities-Management-Plan.ashx" TargetMode="External"/><Relationship Id="rId333" Type="http://schemas.openxmlformats.org/officeDocument/2006/relationships/hyperlink" Target="https://www.smud.org/-/media/Documents/In-Our-Community/Recreational-Areas/UARP/Hydro-License-Compliance/Facilities-and-Resource-Management/FERC-2101-Facilities-Management-Plan.ashx" TargetMode="External"/><Relationship Id="rId332" Type="http://schemas.openxmlformats.org/officeDocument/2006/relationships/hyperlink" Target="https://www.smud.org/-/media/Documents/In-Our-Community/Recreational-Areas/UARP/Hydro-License-Compliance/Facilities-and-Resource-Management/FERC-2101-Facilities-Management-Plan.ashx" TargetMode="External"/><Relationship Id="rId331" Type="http://schemas.openxmlformats.org/officeDocument/2006/relationships/hyperlink" Target="https://www.smud.org/-/media/Documents/In-Our-Community/Recreational-Areas/UARP/Hydro-License-Compliance/Facilities-and-Resource-Management/FERC-2101-Facilities-Management-Plan.ashx" TargetMode="External"/><Relationship Id="rId370" Type="http://schemas.openxmlformats.org/officeDocument/2006/relationships/hyperlink" Target="http://www.bucksrelicensing.com/Public/default.aspx" TargetMode="External"/><Relationship Id="rId369" Type="http://schemas.openxmlformats.org/officeDocument/2006/relationships/hyperlink" Target="https://relicensing.pcwa.net/pdf/pad/ExecSum/ExecSumProjectDescription.pdf" TargetMode="External"/><Relationship Id="rId368" Type="http://schemas.openxmlformats.org/officeDocument/2006/relationships/hyperlink" Target="https://relicensing.pcwa.net/pdf/pad/ExecSum/ExecSumProjectDescription.pdf" TargetMode="External"/><Relationship Id="rId363" Type="http://schemas.openxmlformats.org/officeDocument/2006/relationships/hyperlink" Target="https://www.waterboards.ca.gov/waterrights/water_issues/programs/water_quality_cert/mercedfalls_ferc2467.html" TargetMode="External"/><Relationship Id="rId362" Type="http://schemas.openxmlformats.org/officeDocument/2006/relationships/hyperlink" Target="https://www.waterboards.ca.gov/waterrights/water_issues/programs/water_quality_cert/mercedfalls_ferc2467.html" TargetMode="External"/><Relationship Id="rId361" Type="http://schemas.openxmlformats.org/officeDocument/2006/relationships/hyperlink" Target="http://www.eurekasw.com/DS/default.aspx" TargetMode="External"/><Relationship Id="rId360" Type="http://schemas.openxmlformats.org/officeDocument/2006/relationships/hyperlink" Target="http://www.eurekasw.com/DS/default.aspx" TargetMode="External"/><Relationship Id="rId367" Type="http://schemas.openxmlformats.org/officeDocument/2006/relationships/hyperlink" Target="https://relicensing.pcwa.net/pdf/pad/ExecSum/ExecSumProjectDescription.pdf" TargetMode="External"/><Relationship Id="rId366" Type="http://schemas.openxmlformats.org/officeDocument/2006/relationships/hyperlink" Target="https://relicensing.pcwa.net/pdf/pad/ExecSum/ExecSumProjectDescription.pdf" TargetMode="External"/><Relationship Id="rId365" Type="http://schemas.openxmlformats.org/officeDocument/2006/relationships/hyperlink" Target="https://www.waterboards.ca.gov/waterrights/water_issues/programs/water_quality_cert/lagrange_ferc14581.html" TargetMode="External"/><Relationship Id="rId364" Type="http://schemas.openxmlformats.org/officeDocument/2006/relationships/hyperlink" Target="https://www.waterboards.ca.gov/waterrights/water_issues/programs/water_quality_cert/mercedfalls_ferc2467.html" TargetMode="External"/><Relationship Id="rId95" Type="http://schemas.openxmlformats.org/officeDocument/2006/relationships/hyperlink" Target="https://en.wikipedia.org/wiki/Cherry_Lake" TargetMode="External"/><Relationship Id="rId94" Type="http://schemas.openxmlformats.org/officeDocument/2006/relationships/hyperlink" Target="http://www.eurekasw.com/DS/default.aspx" TargetMode="External"/><Relationship Id="rId97" Type="http://schemas.openxmlformats.org/officeDocument/2006/relationships/hyperlink" Target="https://en.wikipedia.org/wiki/Hetch_Hetchy" TargetMode="External"/><Relationship Id="rId96" Type="http://schemas.openxmlformats.org/officeDocument/2006/relationships/hyperlink" Target="https://en.wikipedia.org/wiki/Hetch_Hetchy" TargetMode="External"/><Relationship Id="rId99" Type="http://schemas.openxmlformats.org/officeDocument/2006/relationships/hyperlink" Target="http://www.eurekasw.com/NID/default.aspx" TargetMode="External"/><Relationship Id="rId98" Type="http://schemas.openxmlformats.org/officeDocument/2006/relationships/hyperlink" Target="https://en.wikipedia.org/wiki/Hetch_Hetchy" TargetMode="External"/><Relationship Id="rId91" Type="http://schemas.openxmlformats.org/officeDocument/2006/relationships/hyperlink" Target="https://www.federalregister.gov/documents/2016/12/22/2016-30851/pacific-gas-and-electric-company-and-city-of-santa-clara-california-notice-of-application-tendered" TargetMode="External"/><Relationship Id="rId90" Type="http://schemas.openxmlformats.org/officeDocument/2006/relationships/hyperlink" Target="https://www.waterboards.ca.gov/waterrights/water_issues/programs/water_quality_cert/unffr_ferc2105.html" TargetMode="External"/><Relationship Id="rId93" Type="http://schemas.openxmlformats.org/officeDocument/2006/relationships/hyperlink" Target="https://www.iid.com/water/water-transportation-system" TargetMode="External"/><Relationship Id="rId92" Type="http://schemas.openxmlformats.org/officeDocument/2006/relationships/hyperlink" Target="https://www.pge.com/en_US/safety/electrical-safety/safety-initiatives/desabla/desabla-centerville-hydroelectric-facility.page" TargetMode="External"/><Relationship Id="rId359" Type="http://schemas.openxmlformats.org/officeDocument/2006/relationships/hyperlink" Target="https://www.waterboards.ca.gov/waterrights/water_issues/programs/water_quality_cert/mercedriver_ferc2179.html" TargetMode="External"/><Relationship Id="rId358" Type="http://schemas.openxmlformats.org/officeDocument/2006/relationships/hyperlink" Target="https://www.waterboards.ca.gov/waterrights/water_issues/programs/water_quality_cert/mercedriver_ferc2179.html" TargetMode="External"/><Relationship Id="rId357" Type="http://schemas.openxmlformats.org/officeDocument/2006/relationships/hyperlink" Target="https://www.waterboards.ca.gov/waterrights/water_issues/programs/water_quality_cert/mercedriver_ferc2179.html" TargetMode="External"/><Relationship Id="rId352" Type="http://schemas.openxmlformats.org/officeDocument/2006/relationships/hyperlink" Target="https://www.waterboards.ca.gov/waterrights/water_issues/programs/water_quality_cert/big_creek/" TargetMode="External"/><Relationship Id="rId351" Type="http://schemas.openxmlformats.org/officeDocument/2006/relationships/hyperlink" Target="https://www.waterboards.ca.gov/waterrights/water_issues/programs/water_quality_cert/big_creek/" TargetMode="External"/><Relationship Id="rId350" Type="http://schemas.openxmlformats.org/officeDocument/2006/relationships/hyperlink" Target="https://www.waterboards.ca.gov/waterrights/water_issues/programs/water_quality_cert/big_creek/" TargetMode="External"/><Relationship Id="rId356" Type="http://schemas.openxmlformats.org/officeDocument/2006/relationships/hyperlink" Target="https://www.waterboards.ca.gov/waterrights/water_issues/programs/water_quality_cert/docs/mccloud_ceqa.pdf" TargetMode="External"/><Relationship Id="rId355" Type="http://schemas.openxmlformats.org/officeDocument/2006/relationships/hyperlink" Target="https://www.waterboards.ca.gov/waterrights/water_issues/programs/water_quality_cert/docs/mccloud_ceqa.pdf" TargetMode="External"/><Relationship Id="rId354" Type="http://schemas.openxmlformats.org/officeDocument/2006/relationships/hyperlink" Target="https://wesmitigation.com/cabanks/mariner-vernal-pool-conservation-bank-sold-out/" TargetMode="External"/><Relationship Id="rId353" Type="http://schemas.openxmlformats.org/officeDocument/2006/relationships/hyperlink" Target="https://www.waterboards.ca.gov/waterrights/water_issues/programs/water_quality_cert/big_creek/" TargetMode="External"/><Relationship Id="rId305" Type="http://schemas.openxmlformats.org/officeDocument/2006/relationships/hyperlink" Target="https://www.waterboards.ca.gov/waterrights/water_issues/programs/water_quality_cert/docs/mccloud_ceqa.pdf" TargetMode="External"/><Relationship Id="rId304" Type="http://schemas.openxmlformats.org/officeDocument/2006/relationships/hyperlink" Target="https://www.usbr.gov/projects/index.php?id=207" TargetMode="External"/><Relationship Id="rId303" Type="http://schemas.openxmlformats.org/officeDocument/2006/relationships/hyperlink" Target="https://www.sdcwa.org/projects-programs/facilities/lake-hodges/" TargetMode="External"/><Relationship Id="rId302" Type="http://schemas.openxmlformats.org/officeDocument/2006/relationships/hyperlink" Target="https://www.sdcwa.org/projects-programs/facilities/lake-hodges/" TargetMode="External"/><Relationship Id="rId309" Type="http://schemas.openxmlformats.org/officeDocument/2006/relationships/hyperlink" Target="https://www.pge.com/pge_global/common/pdfs/safety/electrical-safety/safety-initiatives/potter-valley/potter-valley-overview.pdf" TargetMode="External"/><Relationship Id="rId308" Type="http://schemas.openxmlformats.org/officeDocument/2006/relationships/hyperlink" Target="https://water.ca.gov/Programs/State-Water-Project/SWP-Facilities/Oroville" TargetMode="External"/><Relationship Id="rId307" Type="http://schemas.openxmlformats.org/officeDocument/2006/relationships/hyperlink" Target="https://www.usbr.gov/projects/index.php?id=222" TargetMode="External"/><Relationship Id="rId306" Type="http://schemas.openxmlformats.org/officeDocument/2006/relationships/hyperlink" Target="https://www.waterboards.ca.gov/waterrights/water_issues/programs/water_quality_cert/mercedriver_ferc2179.html" TargetMode="External"/><Relationship Id="rId301" Type="http://schemas.openxmlformats.org/officeDocument/2006/relationships/hyperlink" Target="https://www.sdcwa.org/projects-programs/facilities/lake-hodges/" TargetMode="External"/><Relationship Id="rId300" Type="http://schemas.openxmlformats.org/officeDocument/2006/relationships/hyperlink" Target="https://www.usbr.gov/projects/index.php?id=207" TargetMode="External"/><Relationship Id="rId327" Type="http://schemas.openxmlformats.org/officeDocument/2006/relationships/hyperlink" Target="https://res.us/projects/locust-road-conservation-bank/" TargetMode="External"/><Relationship Id="rId326" Type="http://schemas.openxmlformats.org/officeDocument/2006/relationships/hyperlink" Target="https://www.spk.usace.army.mil/Portals/12/documents/usace_project_public_notices/Stanislaus_River-Parks_Two%E2%80%90Mile_Bar_Recreation_Area_Draft_Environmental_Assessment_June_2014.pdf" TargetMode="External"/><Relationship Id="rId325" Type="http://schemas.openxmlformats.org/officeDocument/2006/relationships/hyperlink" Target="https://www.waterboards.ca.gov/waterrights/water_issues/programs/water_quality_cert/southfeather_ferc2088.html" TargetMode="External"/><Relationship Id="rId324" Type="http://schemas.openxmlformats.org/officeDocument/2006/relationships/hyperlink" Target="https://www.waterboards.ca.gov/waterrights/water_issues/programs/water_quality_cert/southfeather_ferc2088.html" TargetMode="External"/><Relationship Id="rId329" Type="http://schemas.openxmlformats.org/officeDocument/2006/relationships/hyperlink" Target="http://www.ycwa-relicensing.com/default.aspx" TargetMode="External"/><Relationship Id="rId328" Type="http://schemas.openxmlformats.org/officeDocument/2006/relationships/hyperlink" Target="http://www.ycwa-relicensing.com/default.aspx" TargetMode="External"/><Relationship Id="rId323" Type="http://schemas.openxmlformats.org/officeDocument/2006/relationships/hyperlink" Target="https://res.us/projects/liberty-island-conservation-bank/" TargetMode="External"/><Relationship Id="rId322" Type="http://schemas.openxmlformats.org/officeDocument/2006/relationships/hyperlink" Target="https://www.usbr.gov/projects/index.php?id=169" TargetMode="External"/><Relationship Id="rId321" Type="http://schemas.openxmlformats.org/officeDocument/2006/relationships/hyperlink" Target="https://www.usbr.gov/projects/index.php?id=169" TargetMode="External"/><Relationship Id="rId320" Type="http://schemas.openxmlformats.org/officeDocument/2006/relationships/hyperlink" Target="http://www.eurekasw.com/DS/default.aspx" TargetMode="External"/><Relationship Id="rId316" Type="http://schemas.openxmlformats.org/officeDocument/2006/relationships/hyperlink" Target="https://www.waterboards.ca.gov/waterrights/water_issues/programs/water_quality_cert/big_creek/" TargetMode="External"/><Relationship Id="rId315" Type="http://schemas.openxmlformats.org/officeDocument/2006/relationships/hyperlink" Target="https://www.spk.usace.army.mil/Missions/Civil-Works/Tule-River-Spillway-Enlargement/" TargetMode="External"/><Relationship Id="rId314" Type="http://schemas.openxmlformats.org/officeDocument/2006/relationships/hyperlink" Target="http://www.eurekasw.com/DS/default.aspx" TargetMode="External"/><Relationship Id="rId313" Type="http://schemas.openxmlformats.org/officeDocument/2006/relationships/hyperlink" Target="http://www.eurekasw.com/DS/default.aspx" TargetMode="External"/><Relationship Id="rId319" Type="http://schemas.openxmlformats.org/officeDocument/2006/relationships/hyperlink" Target="http://www.eurekasw.com/DS/default.aspx" TargetMode="External"/><Relationship Id="rId318" Type="http://schemas.openxmlformats.org/officeDocument/2006/relationships/hyperlink" Target="http://www.eurekasw.com/DS/default.aspx" TargetMode="External"/><Relationship Id="rId317" Type="http://schemas.openxmlformats.org/officeDocument/2006/relationships/hyperlink" Target="http://www.eurekasw.com/DS/default.aspx" TargetMode="External"/><Relationship Id="rId312" Type="http://schemas.openxmlformats.org/officeDocument/2006/relationships/hyperlink" Target="https://www.usbr.gov/projects/index.php?id=234" TargetMode="External"/><Relationship Id="rId311" Type="http://schemas.openxmlformats.org/officeDocument/2006/relationships/hyperlink" Target="https://en.wikipedia.org/wiki/Skinner_Reservoir" TargetMode="External"/><Relationship Id="rId310" Type="http://schemas.openxmlformats.org/officeDocument/2006/relationships/hyperlink" Target="https://www.waterboards.ca.gov/waterrights/water_issues/programs/water_quality_cert/santafelicia_ferc2153.html" TargetMode="External"/><Relationship Id="rId297" Type="http://schemas.openxmlformats.org/officeDocument/2006/relationships/hyperlink" Target="https://en.wikipedia.org/wiki/Hetch_Hetchy" TargetMode="External"/><Relationship Id="rId296" Type="http://schemas.openxmlformats.org/officeDocument/2006/relationships/hyperlink" Target="https://water.ca.gov/About/Facilities" TargetMode="External"/><Relationship Id="rId295" Type="http://schemas.openxmlformats.org/officeDocument/2006/relationships/hyperlink" Target="https://en.wikipedia.org/wiki/Lake_Davis" TargetMode="External"/><Relationship Id="rId294" Type="http://schemas.openxmlformats.org/officeDocument/2006/relationships/hyperlink" Target="https://www.parks.ca.gov/?page_id=502" TargetMode="External"/><Relationship Id="rId299" Type="http://schemas.openxmlformats.org/officeDocument/2006/relationships/hyperlink" Target="http://www.eurekasw.com/DS/default.aspx" TargetMode="External"/><Relationship Id="rId298" Type="http://schemas.openxmlformats.org/officeDocument/2006/relationships/hyperlink" Target="https://en.wikipedia.org/wiki/Hetch_Hetchy" TargetMode="External"/><Relationship Id="rId271" Type="http://schemas.openxmlformats.org/officeDocument/2006/relationships/hyperlink" Target="https://www.waterboards.ca.gov/waterrights/water_issues/programs/water_quality_cert/kaweah_ferc298.html" TargetMode="External"/><Relationship Id="rId270" Type="http://schemas.openxmlformats.org/officeDocument/2006/relationships/hyperlink" Target="https://www.waterboards.ca.gov/waterrights/water_issues/programs/water_quality_cert/kaweah_ferc298.html" TargetMode="External"/><Relationship Id="rId269" Type="http://schemas.openxmlformats.org/officeDocument/2006/relationships/hyperlink" Target="https://www.waterboards.ca.gov/waterrights/water_issues/programs/water_quality_cert/kaweah_ferc298.html" TargetMode="External"/><Relationship Id="rId264" Type="http://schemas.openxmlformats.org/officeDocument/2006/relationships/hyperlink" Target="https://www.waterboards.ca.gov/waterrights/water_issues/programs/water_quality_cert/kaweah_ferc298.html" TargetMode="External"/><Relationship Id="rId263" Type="http://schemas.openxmlformats.org/officeDocument/2006/relationships/hyperlink" Target="https://www.waterboards.ca.gov/waterrights/water_issues/programs/water_quality_cert/kaweah_ferc298.html" TargetMode="External"/><Relationship Id="rId262" Type="http://schemas.openxmlformats.org/officeDocument/2006/relationships/hyperlink" Target="https://www.waterboards.ca.gov/waterrights/water_issues/programs/water_quality_cert/kaweah_ferc298.html" TargetMode="External"/><Relationship Id="rId261" Type="http://schemas.openxmlformats.org/officeDocument/2006/relationships/hyperlink" Target="https://www.waterboards.ca.gov/waterrights/water_issues/programs/water_quality_cert/kaweah_ferc298.html" TargetMode="External"/><Relationship Id="rId268" Type="http://schemas.openxmlformats.org/officeDocument/2006/relationships/hyperlink" Target="https://www.waterboards.ca.gov/waterrights/water_issues/programs/water_quality_cert/kaweah_ferc298.html" TargetMode="External"/><Relationship Id="rId267" Type="http://schemas.openxmlformats.org/officeDocument/2006/relationships/hyperlink" Target="https://www.waterboards.ca.gov/waterrights/water_issues/programs/water_quality_cert/kaweah_ferc298.html" TargetMode="External"/><Relationship Id="rId266" Type="http://schemas.openxmlformats.org/officeDocument/2006/relationships/hyperlink" Target="https://www.waterboards.ca.gov/waterrights/water_issues/programs/water_quality_cert/kaweah_ferc298.html" TargetMode="External"/><Relationship Id="rId265" Type="http://schemas.openxmlformats.org/officeDocument/2006/relationships/hyperlink" Target="https://www.waterboards.ca.gov/waterrights/water_issues/programs/water_quality_cert/kaweah_ferc298.html" TargetMode="External"/><Relationship Id="rId260" Type="http://schemas.openxmlformats.org/officeDocument/2006/relationships/hyperlink" Target="https://www.waterboards.ca.gov/waterrights/water_issues/programs/water_quality_cert/kaweah_ferc298.html" TargetMode="External"/><Relationship Id="rId259" Type="http://schemas.openxmlformats.org/officeDocument/2006/relationships/hyperlink" Target="https://www.waterboards.ca.gov/waterrights/water_issues/programs/water_quality_cert/kaweah_ferc298.html" TargetMode="External"/><Relationship Id="rId258" Type="http://schemas.openxmlformats.org/officeDocument/2006/relationships/hyperlink" Target="https://www.waterboards.ca.gov/waterrights/water_issues/programs/water_quality_cert/kaweah_ferc298.html" TargetMode="External"/><Relationship Id="rId253" Type="http://schemas.openxmlformats.org/officeDocument/2006/relationships/hyperlink" Target="https://www.smud.org/-/media/Documents/In-Our-Community/Recreational-Areas/UARP/Hydro-License-Compliance/Facilities-and-Resource-Management/FERC-2101-Facilities-Management-Plan.ashx" TargetMode="External"/><Relationship Id="rId252" Type="http://schemas.openxmlformats.org/officeDocument/2006/relationships/hyperlink" Target="https://en.wikipedia.org/wiki/Upper_American_River_Project" TargetMode="External"/><Relationship Id="rId251" Type="http://schemas.openxmlformats.org/officeDocument/2006/relationships/hyperlink" Target="https://www.spk.usace.army.mil/Portals/12/documents/usace_project_public_notices/Stanislaus_River-Parks_Two%E2%80%90Mile_Bar_Recreation_Area_Draft_Environmental_Assessment_June_2014.pdf" TargetMode="External"/><Relationship Id="rId250" Type="http://schemas.openxmlformats.org/officeDocument/2006/relationships/hyperlink" Target="https://www.smud.org/-/media/Documents/In-Our-Community/Recreational-Areas/UARP/Hydro-License-Compliance/Facilities-and-Resource-Management/FERC-2101-Facilities-Management-Plan.ashx" TargetMode="External"/><Relationship Id="rId257" Type="http://schemas.openxmlformats.org/officeDocument/2006/relationships/hyperlink" Target="https://en.wikipedia.org/wiki/Upper_American_River_Project" TargetMode="External"/><Relationship Id="rId256" Type="http://schemas.openxmlformats.org/officeDocument/2006/relationships/hyperlink" Target="https://en.wikipedia.org/wiki/Upper_American_River_Project" TargetMode="External"/><Relationship Id="rId255" Type="http://schemas.openxmlformats.org/officeDocument/2006/relationships/hyperlink" Target="https://www.usbr.gov/projects/index.php?id=532" TargetMode="External"/><Relationship Id="rId254" Type="http://schemas.openxmlformats.org/officeDocument/2006/relationships/hyperlink" Target="https://www.smud.org/-/media/Documents/In-Our-Community/Recreational-Areas/UARP/Hydro-License-Compliance/Facilities-and-Resource-Management/FERC-2101-Facilities-Management-Plan.ashx" TargetMode="External"/><Relationship Id="rId293" Type="http://schemas.openxmlformats.org/officeDocument/2006/relationships/hyperlink" Target="https://hydroreform.org/wp-content/uploads/2020/06/Pit_FINAL_0_0.pdf" TargetMode="External"/><Relationship Id="rId292" Type="http://schemas.openxmlformats.org/officeDocument/2006/relationships/hyperlink" Target="https://www.usbr.gov/projects/index.php?id=234" TargetMode="External"/><Relationship Id="rId291" Type="http://schemas.openxmlformats.org/officeDocument/2006/relationships/hyperlink" Target="https://www.waterboards.ca.gov/waterrights/water_issues/programs/water_quality_cert/poe_ferc2107.html" TargetMode="External"/><Relationship Id="rId290" Type="http://schemas.openxmlformats.org/officeDocument/2006/relationships/hyperlink" Target="https://www.wildlandsinc.com/banks/laguna-terrace-east-conservation-bank-vpp/" TargetMode="External"/><Relationship Id="rId286" Type="http://schemas.openxmlformats.org/officeDocument/2006/relationships/hyperlink" Target="https://en.wikipedia.org/wiki/French_Meadows_Reservoir" TargetMode="External"/><Relationship Id="rId285" Type="http://schemas.openxmlformats.org/officeDocument/2006/relationships/hyperlink" Target="https://en.wikipedia.org/wiki/Hetch_Hetchy" TargetMode="External"/><Relationship Id="rId284" Type="http://schemas.openxmlformats.org/officeDocument/2006/relationships/hyperlink" Target="https://en.wikipedia.org/wiki/North_Fork_Kings_River" TargetMode="External"/><Relationship Id="rId283" Type="http://schemas.openxmlformats.org/officeDocument/2006/relationships/hyperlink" Target="https://www.usbr.gov/projects/index.php?id=185" TargetMode="External"/><Relationship Id="rId289" Type="http://schemas.openxmlformats.org/officeDocument/2006/relationships/hyperlink" Target="https://www.waterboards.ca.gov/waterrights/water_issues/programs/water_quality_cert/lagrange_ferc14581.html" TargetMode="External"/><Relationship Id="rId288" Type="http://schemas.openxmlformats.org/officeDocument/2006/relationships/hyperlink" Target="https://www.waterboards.ca.gov/waterrights/water_issues/programs/water_quality_cert/lagrange_ferc14581.html" TargetMode="External"/><Relationship Id="rId287" Type="http://schemas.openxmlformats.org/officeDocument/2006/relationships/hyperlink" Target="https://www.waterboards.ca.gov/waterrights/water_issues/programs/water_quality_cert/lagrange_ferc14581.html" TargetMode="External"/><Relationship Id="rId282" Type="http://schemas.openxmlformats.org/officeDocument/2006/relationships/hyperlink" Target="https://www.usbr.gov/projects/index.php?id=185" TargetMode="External"/><Relationship Id="rId281" Type="http://schemas.openxmlformats.org/officeDocument/2006/relationships/hyperlink" Target="https://www.kwb.org/about/infrastructure/" TargetMode="External"/><Relationship Id="rId280" Type="http://schemas.openxmlformats.org/officeDocument/2006/relationships/hyperlink" Target="https://www.waterboards.ca.gov/waterrights/water_issues/programs/water_quality_cert/kerckhoff_hydroelectric_ferc96.html" TargetMode="External"/><Relationship Id="rId275" Type="http://schemas.openxmlformats.org/officeDocument/2006/relationships/hyperlink" Target="https://www.waterboards.ca.gov/waterrights/water_issues/programs/water_quality_cert/kerckhoff_hydroelectric_ferc96.html" TargetMode="External"/><Relationship Id="rId274" Type="http://schemas.openxmlformats.org/officeDocument/2006/relationships/hyperlink" Target="https://www.waterboards.ca.gov/waterrights/water_issues/programs/water_quality_cert/southfeather_ferc2088.html" TargetMode="External"/><Relationship Id="rId273" Type="http://schemas.openxmlformats.org/officeDocument/2006/relationships/hyperlink" Target="https://www.waterboards.ca.gov/waterrights/water_issues/programs/water_quality_cert/southfeather_ferc2088.html" TargetMode="External"/><Relationship Id="rId272" Type="http://schemas.openxmlformats.org/officeDocument/2006/relationships/hyperlink" Target="https://www.waterboards.ca.gov/waterrights/water_issues/programs/water_quality_cert/southfeather_ferc2088.html" TargetMode="External"/><Relationship Id="rId279" Type="http://schemas.openxmlformats.org/officeDocument/2006/relationships/hyperlink" Target="https://www.waterboards.ca.gov/waterrights/water_issues/programs/water_quality_cert/kerckhoff_hydroelectric_ferc96.html" TargetMode="External"/><Relationship Id="rId278" Type="http://schemas.openxmlformats.org/officeDocument/2006/relationships/hyperlink" Target="https://www.waterboards.ca.gov/waterrights/water_issues/programs/water_quality_cert/kerckhoff_hydroelectric_ferc96.html" TargetMode="External"/><Relationship Id="rId277" Type="http://schemas.openxmlformats.org/officeDocument/2006/relationships/hyperlink" Target="https://www.waterboards.ca.gov/waterrights/water_issues/programs/water_quality_cert/kerckhoff_hydroelectric_ferc96.html" TargetMode="External"/><Relationship Id="rId276" Type="http://schemas.openxmlformats.org/officeDocument/2006/relationships/hyperlink" Target="https://www.waterboards.ca.gov/waterrights/water_issues/programs/water_quality_cert/kerckhoff_hydroelectric_ferc96.html" TargetMode="External"/><Relationship Id="rId624" Type="http://schemas.openxmlformats.org/officeDocument/2006/relationships/hyperlink" Target="https://losvaquerosjpa.com/" TargetMode="External"/><Relationship Id="rId623" Type="http://schemas.openxmlformats.org/officeDocument/2006/relationships/hyperlink" Target="https://losvaquerosjpa.com/" TargetMode="External"/><Relationship Id="rId622" Type="http://schemas.openxmlformats.org/officeDocument/2006/relationships/hyperlink" Target="https://losvaquerosjpa.com/" TargetMode="External"/><Relationship Id="rId621" Type="http://schemas.openxmlformats.org/officeDocument/2006/relationships/hyperlink" Target="https://losvaquerosjpa.com/" TargetMode="External"/><Relationship Id="rId628" Type="http://schemas.openxmlformats.org/officeDocument/2006/relationships/drawing" Target="../drawings/drawing8.xml"/><Relationship Id="rId627" Type="http://schemas.openxmlformats.org/officeDocument/2006/relationships/hyperlink" Target="https://losvaquerosjpa.com/" TargetMode="External"/><Relationship Id="rId626" Type="http://schemas.openxmlformats.org/officeDocument/2006/relationships/hyperlink" Target="https://losvaquerosjpa.com/" TargetMode="External"/><Relationship Id="rId625" Type="http://schemas.openxmlformats.org/officeDocument/2006/relationships/hyperlink" Target="https://losvaquerosjpa.com/" TargetMode="External"/><Relationship Id="rId620" Type="http://schemas.openxmlformats.org/officeDocument/2006/relationships/hyperlink" Target="https://losvaquerosjpa.com/" TargetMode="External"/><Relationship Id="rId619" Type="http://schemas.openxmlformats.org/officeDocument/2006/relationships/hyperlink" Target="https://www.lvmwd.com/about-us/joint-powers-authority" TargetMode="External"/><Relationship Id="rId618" Type="http://schemas.openxmlformats.org/officeDocument/2006/relationships/hyperlink" Target="https://www.spk.usace.army.mil/Missions/Recreation/Hensley-Lake/" TargetMode="External"/><Relationship Id="rId613" Type="http://schemas.openxmlformats.org/officeDocument/2006/relationships/hyperlink" Target="https://www.waterboards.ca.gov/waterrights/water_issues/programs/water_quality_cert/southfeather_ferc2088.html" TargetMode="External"/><Relationship Id="rId612" Type="http://schemas.openxmlformats.org/officeDocument/2006/relationships/hyperlink" Target="https://www.waterboards.ca.gov/waterrights/water_issues/programs/water_quality_cert/southfeather_ferc2088.html" TargetMode="External"/><Relationship Id="rId611" Type="http://schemas.openxmlformats.org/officeDocument/2006/relationships/hyperlink" Target="https://en.wikipedia.org/wiki/Wishon_Dam" TargetMode="External"/><Relationship Id="rId610" Type="http://schemas.openxmlformats.org/officeDocument/2006/relationships/hyperlink" Target="https://en.wikipedia.org/wiki/Wishon_Dam" TargetMode="External"/><Relationship Id="rId617" Type="http://schemas.openxmlformats.org/officeDocument/2006/relationships/hyperlink" Target="https://www.spk.usace.army.mil/Missions/Recreation/Hensley-Lake/" TargetMode="External"/><Relationship Id="rId616" Type="http://schemas.openxmlformats.org/officeDocument/2006/relationships/hyperlink" Target="https://sites.google.com/site/woodbridgeirrigationdistrict/" TargetMode="External"/><Relationship Id="rId615" Type="http://schemas.openxmlformats.org/officeDocument/2006/relationships/hyperlink" Target="https://sites.google.com/site/woodbridgeirrigationdistrict/" TargetMode="External"/><Relationship Id="rId614" Type="http://schemas.openxmlformats.org/officeDocument/2006/relationships/hyperlink" Target="https://www.waterboards.ca.gov/waterrights/water_issues/programs/water_quality_cert/southfeather_ferc2088.html" TargetMode="External"/><Relationship Id="rId609" Type="http://schemas.openxmlformats.org/officeDocument/2006/relationships/hyperlink" Target="http://www.eurekasw.com/DS/default.aspx" TargetMode="External"/><Relationship Id="rId608" Type="http://schemas.openxmlformats.org/officeDocument/2006/relationships/hyperlink" Target="http://www.eurekasw.com/DS/default.aspx" TargetMode="External"/><Relationship Id="rId607" Type="http://schemas.openxmlformats.org/officeDocument/2006/relationships/hyperlink" Target="http://www.eurekasw.com/DS/default.aspx" TargetMode="External"/><Relationship Id="rId602" Type="http://schemas.openxmlformats.org/officeDocument/2006/relationships/hyperlink" Target="https://www.smud.org/-/media/Documents/In-Our-Community/Recreational-Areas/UARP/Hydro-License-Compliance/Facilities-and-Resource-Management/FERC-2101-Facilities-Management-Plan.ashx" TargetMode="External"/><Relationship Id="rId601" Type="http://schemas.openxmlformats.org/officeDocument/2006/relationships/hyperlink" Target="https://www.smud.org/-/media/Documents/In-Our-Community/Recreational-Areas/UARP/Hydro-License-Compliance/Facilities-and-Resource-Management/FERC-2101-Facilities-Management-Plan.ashx" TargetMode="External"/><Relationship Id="rId600" Type="http://schemas.openxmlformats.org/officeDocument/2006/relationships/hyperlink" Target="https://en.wikipedia.org/wiki/Whiskeytown_Lake" TargetMode="External"/><Relationship Id="rId606" Type="http://schemas.openxmlformats.org/officeDocument/2006/relationships/hyperlink" Target="http://www.eurekasw.com/DS/default.aspx" TargetMode="External"/><Relationship Id="rId605" Type="http://schemas.openxmlformats.org/officeDocument/2006/relationships/hyperlink" Target="http://www.eurekasw.com/DS/default.aspx" TargetMode="External"/><Relationship Id="rId604" Type="http://schemas.openxmlformats.org/officeDocument/2006/relationships/hyperlink" Target="https://www.smud.org/-/media/Documents/In-Our-Community/Recreational-Areas/UARP/Hydro-License-Compliance/Facilities-and-Resource-Management/FERC-2101-Facilities-Management-Plan.ashx" TargetMode="External"/><Relationship Id="rId603" Type="http://schemas.openxmlformats.org/officeDocument/2006/relationships/hyperlink" Target="https://www.smud.org/-/media/Documents/In-Our-Community/Recreational-Areas/UARP/Hydro-License-Compliance/Facilities-and-Resource-Management/FERC-2101-Facilities-Management-Plan.ashx" TargetMode="External"/><Relationship Id="rId228" Type="http://schemas.openxmlformats.org/officeDocument/2006/relationships/hyperlink" Target="https://www.waterboards.ca.gov/waterrights/water_issues/programs/water_quality_cert/big_creek/" TargetMode="External"/><Relationship Id="rId227" Type="http://schemas.openxmlformats.org/officeDocument/2006/relationships/hyperlink" Target="https://www.waterboards.ca.gov/waterrights/water_issues/programs/water_quality_cert/big_creek/" TargetMode="External"/><Relationship Id="rId226" Type="http://schemas.openxmlformats.org/officeDocument/2006/relationships/hyperlink" Target="https://sfpuc.org/about-us/our-systems/water-system" TargetMode="External"/><Relationship Id="rId225" Type="http://schemas.openxmlformats.org/officeDocument/2006/relationships/hyperlink" Target="https://en.wikipedia.org/wiki/Hetch_Hetchy" TargetMode="External"/><Relationship Id="rId229" Type="http://schemas.openxmlformats.org/officeDocument/2006/relationships/hyperlink" Target="https://www.waterboards.ca.gov/waterrights/water_issues/programs/water_quality_cert/big_creek/" TargetMode="External"/><Relationship Id="rId220" Type="http://schemas.openxmlformats.org/officeDocument/2006/relationships/hyperlink" Target="https://en.wikipedia.org/wiki/Hell_Hole_Reservoir" TargetMode="External"/><Relationship Id="rId224" Type="http://schemas.openxmlformats.org/officeDocument/2006/relationships/hyperlink" Target="https://www.pge.com/en_US/safety/electrical-safety/safety-initiatives/desabla/desabla-centerville-hydroelectric-facility.page" TargetMode="External"/><Relationship Id="rId223" Type="http://schemas.openxmlformats.org/officeDocument/2006/relationships/hyperlink" Target="https://www.pge.com/en_US/safety/electrical-safety/safety-initiatives/desabla/desabla-centerville-hydroelectric-facility.page" TargetMode="External"/><Relationship Id="rId222" Type="http://schemas.openxmlformats.org/officeDocument/2006/relationships/hyperlink" Target="https://en.wikipedia.org/wiki/Helms_Pumped_Storage_Plant" TargetMode="External"/><Relationship Id="rId221" Type="http://schemas.openxmlformats.org/officeDocument/2006/relationships/hyperlink" Target="https://relicensing.pcwa.net/pdf/pad/ExecSum/ExecSumProjectDescription.pdf" TargetMode="External"/><Relationship Id="rId217" Type="http://schemas.openxmlformats.org/officeDocument/2006/relationships/hyperlink" Target="http://www.eurekasw.com/DS/default.aspx" TargetMode="External"/><Relationship Id="rId216" Type="http://schemas.openxmlformats.org/officeDocument/2006/relationships/hyperlink" Target="http://www.eurekasw.com/DS/default.aspx" TargetMode="External"/><Relationship Id="rId215" Type="http://schemas.openxmlformats.org/officeDocument/2006/relationships/hyperlink" Target="http://www.eurekasw.com/DS/default.aspx" TargetMode="External"/><Relationship Id="rId214" Type="http://schemas.openxmlformats.org/officeDocument/2006/relationships/hyperlink" Target="http://www.eurekasw.com/DS/default.aspx" TargetMode="External"/><Relationship Id="rId219" Type="http://schemas.openxmlformats.org/officeDocument/2006/relationships/hyperlink" Target="https://relicensing.pcwa.net/pdf/pad/ExecSum/ExecSumProjectDescription.pdf" TargetMode="External"/><Relationship Id="rId218" Type="http://schemas.openxmlformats.org/officeDocument/2006/relationships/hyperlink" Target="https://www.waterboards.ca.gov/waterrights/water_issues/programs/water_quality_cert/poe_ferc2107.html" TargetMode="External"/><Relationship Id="rId213" Type="http://schemas.openxmlformats.org/officeDocument/2006/relationships/hyperlink" Target="http://www.eurekasw.com/DS/default.aspx" TargetMode="External"/><Relationship Id="rId212" Type="http://schemas.openxmlformats.org/officeDocument/2006/relationships/hyperlink" Target="https://en.wikipedia.org/wiki/North_Fork_Kings_River" TargetMode="External"/><Relationship Id="rId211" Type="http://schemas.openxmlformats.org/officeDocument/2006/relationships/hyperlink" Target="https://en.wikipedia.org/wiki/Lake_Davis" TargetMode="External"/><Relationship Id="rId210" Type="http://schemas.openxmlformats.org/officeDocument/2006/relationships/hyperlink" Target="http://www.bucksrelicensing.com/Public/default.aspx" TargetMode="External"/><Relationship Id="rId249" Type="http://schemas.openxmlformats.org/officeDocument/2006/relationships/hyperlink" Target="https://www.smud.org/-/media/Documents/In-Our-Community/Recreational-Areas/UARP/Hydro-License-Compliance/Facilities-and-Resource-Management/FERC-2101-Facilities-Management-Plan.ashx" TargetMode="External"/><Relationship Id="rId248" Type="http://schemas.openxmlformats.org/officeDocument/2006/relationships/hyperlink" Target="https://en.wikipedia.org/wiki/Upper_American_River_Project" TargetMode="External"/><Relationship Id="rId247" Type="http://schemas.openxmlformats.org/officeDocument/2006/relationships/hyperlink" Target="https://www.waterboards.ca.gov/waterrights/water_issues/programs/water_quality_cert/docs/mccloud_ceqa.pdf" TargetMode="External"/><Relationship Id="rId242" Type="http://schemas.openxmlformats.org/officeDocument/2006/relationships/hyperlink" Target="http://www.eurekasw.com/NID/default.aspx" TargetMode="External"/><Relationship Id="rId241" Type="http://schemas.openxmlformats.org/officeDocument/2006/relationships/hyperlink" Target="https://www.waterboards.ca.gov/waterrights/water_issues/programs/water_quality_cert/klamath_ferc2082.html" TargetMode="External"/><Relationship Id="rId240" Type="http://schemas.openxmlformats.org/officeDocument/2006/relationships/hyperlink" Target="https://www.waterboards.ca.gov/waterrights/water_issues/programs/water_quality_cert/klamath_ferc2082.html" TargetMode="External"/><Relationship Id="rId246" Type="http://schemas.openxmlformats.org/officeDocument/2006/relationships/hyperlink" Target="https://www.waterboards.ca.gov/waterrights/water_issues/programs/water_quality_cert/docs/mccloud_ceqa.pdf" TargetMode="External"/><Relationship Id="rId245" Type="http://schemas.openxmlformats.org/officeDocument/2006/relationships/hyperlink" Target="http://www.eurekasw.com/NID/default.aspx" TargetMode="External"/><Relationship Id="rId244" Type="http://schemas.openxmlformats.org/officeDocument/2006/relationships/hyperlink" Target="http://www.eurekasw.com/NID/default.aspx" TargetMode="External"/><Relationship Id="rId243" Type="http://schemas.openxmlformats.org/officeDocument/2006/relationships/hyperlink" Target="http://www.eurekasw.com/NID/default.aspx" TargetMode="External"/><Relationship Id="rId239" Type="http://schemas.openxmlformats.org/officeDocument/2006/relationships/hyperlink" Target="https://www.waterboards.ca.gov/waterrights/water_issues/programs/water_quality_cert/klamath_ferc2082.html" TargetMode="External"/><Relationship Id="rId238" Type="http://schemas.openxmlformats.org/officeDocument/2006/relationships/hyperlink" Target="https://www.waterboards.ca.gov/waterrights/water_issues/programs/water_quality_cert/docs/mccloud_ceqa.pdf" TargetMode="External"/><Relationship Id="rId237" Type="http://schemas.openxmlformats.org/officeDocument/2006/relationships/hyperlink" Target="https://www.waterboards.ca.gov/waterrights/water_issues/programs/water_quality_cert/docs/mccloud_ceqa.pdf" TargetMode="External"/><Relationship Id="rId236" Type="http://schemas.openxmlformats.org/officeDocument/2006/relationships/hyperlink" Target="https://www.waterboards.ca.gov/waterrights/water_issues/programs/water_quality_cert/docs/mccloud_ceqa.pdf" TargetMode="External"/><Relationship Id="rId231" Type="http://schemas.openxmlformats.org/officeDocument/2006/relationships/hyperlink" Target="https://en.wikipedia.org/wiki/Upper_American_River_Project" TargetMode="External"/><Relationship Id="rId230" Type="http://schemas.openxmlformats.org/officeDocument/2006/relationships/hyperlink" Target="https://www.waterboards.ca.gov/waterrights/water_issues/programs/water_quality_cert/big_creek/" TargetMode="External"/><Relationship Id="rId235" Type="http://schemas.openxmlformats.org/officeDocument/2006/relationships/hyperlink" Target="https://www.ycfcwcd.org/infrastructure.html" TargetMode="External"/><Relationship Id="rId234" Type="http://schemas.openxmlformats.org/officeDocument/2006/relationships/hyperlink" Target="https://www.waterboards.ca.gov/waterrights/water_issues/programs/water_quality_cert/poe_ferc2107.html" TargetMode="External"/><Relationship Id="rId233" Type="http://schemas.openxmlformats.org/officeDocument/2006/relationships/hyperlink" Target="https://www.usbr.gov/projects/index.php?id=150" TargetMode="External"/><Relationship Id="rId232" Type="http://schemas.openxmlformats.org/officeDocument/2006/relationships/hyperlink" Target="https://en.wikipedia.org/wiki/Upper_American_River_Project" TargetMode="External"/><Relationship Id="rId206" Type="http://schemas.openxmlformats.org/officeDocument/2006/relationships/hyperlink" Target="http://www.bucksrelicensing.com/Public/default.aspx" TargetMode="External"/><Relationship Id="rId205" Type="http://schemas.openxmlformats.org/officeDocument/2006/relationships/hyperlink" Target="https://www.wildlandsinc.com/banks/gilsizer-slough-south-ggs-conservation-bank-ggs/" TargetMode="External"/><Relationship Id="rId204" Type="http://schemas.openxmlformats.org/officeDocument/2006/relationships/hyperlink" Target="https://www.smud.org/-/media/Documents/In-Our-Community/Recreational-Areas/UARP/Hydro-License-Compliance/Facilities-and-Resource-Management/FERC-2101-Facilities-Management-Plan.ashx" TargetMode="External"/><Relationship Id="rId203" Type="http://schemas.openxmlformats.org/officeDocument/2006/relationships/hyperlink" Target="https://www.smud.org/-/media/Documents/In-Our-Community/Recreational-Areas/UARP/Hydro-License-Compliance/Facilities-and-Resource-Management/FERC-2101-Facilities-Management-Plan.ashx" TargetMode="External"/><Relationship Id="rId209" Type="http://schemas.openxmlformats.org/officeDocument/2006/relationships/hyperlink" Target="http://www.bucksrelicensing.com/Public/default.aspx" TargetMode="External"/><Relationship Id="rId208" Type="http://schemas.openxmlformats.org/officeDocument/2006/relationships/hyperlink" Target="http://www.bucksrelicensing.com/Public/default.aspx" TargetMode="External"/><Relationship Id="rId207" Type="http://schemas.openxmlformats.org/officeDocument/2006/relationships/hyperlink" Target="http://www.bucksrelicensing.com/Public/default.aspx" TargetMode="External"/><Relationship Id="rId202" Type="http://schemas.openxmlformats.org/officeDocument/2006/relationships/hyperlink" Target="https://www.smud.org/-/media/Documents/In-Our-Community/Recreational-Areas/UARP/Hydro-License-Compliance/Facilities-and-Resource-Management/FERC-2101-Facilities-Management-Plan.ashx" TargetMode="External"/><Relationship Id="rId201" Type="http://schemas.openxmlformats.org/officeDocument/2006/relationships/hyperlink" Target="https://www.usbr.gov/projects/index.php?id=133" TargetMode="External"/><Relationship Id="rId200" Type="http://schemas.openxmlformats.org/officeDocument/2006/relationships/hyperlink" Target="https://www.usbr.gov/projects/index.php?id=133" TargetMode="External"/><Relationship Id="rId190" Type="http://schemas.openxmlformats.org/officeDocument/2006/relationships/hyperlink" Target="https://www.unitedwater.org/freeman-diversion/" TargetMode="External"/><Relationship Id="rId194" Type="http://schemas.openxmlformats.org/officeDocument/2006/relationships/hyperlink" Target="https://en.wikipedia.org/wiki/Hell_Hole_Reservoir" TargetMode="External"/><Relationship Id="rId193" Type="http://schemas.openxmlformats.org/officeDocument/2006/relationships/hyperlink" Target="http://www.eurekasw.com/NID/default.aspx" TargetMode="External"/><Relationship Id="rId192" Type="http://schemas.openxmlformats.org/officeDocument/2006/relationships/hyperlink" Target="http://www.eurekasw.com/NID/default.aspx" TargetMode="External"/><Relationship Id="rId191" Type="http://schemas.openxmlformats.org/officeDocument/2006/relationships/hyperlink" Target="https://www.wildlandsinc.com/banks/fremont-landing-conservation-bank-salm/" TargetMode="External"/><Relationship Id="rId187" Type="http://schemas.openxmlformats.org/officeDocument/2006/relationships/hyperlink" Target="https://www.waterboards.ca.gov/waterrights/water_issues/programs/water_quality_cert/southfeather_ferc2088.html" TargetMode="External"/><Relationship Id="rId186" Type="http://schemas.openxmlformats.org/officeDocument/2006/relationships/hyperlink" Target="https://www.waterboards.ca.gov/waterrights/water_issues/programs/water_quality_cert/southfeather_ferc2088.html" TargetMode="External"/><Relationship Id="rId185" Type="http://schemas.openxmlformats.org/officeDocument/2006/relationships/hyperlink" Target="https://www.waterboards.ca.gov/waterrights/water_issues/programs/water_quality_cert/southfeather_ferc2088.html" TargetMode="External"/><Relationship Id="rId184" Type="http://schemas.openxmlformats.org/officeDocument/2006/relationships/hyperlink" Target="https://en.wikipedia.org/wiki/Folsom_South_Canal" TargetMode="External"/><Relationship Id="rId189" Type="http://schemas.openxmlformats.org/officeDocument/2006/relationships/hyperlink" Target="https://www.idyllwildwater.com/water" TargetMode="External"/><Relationship Id="rId188" Type="http://schemas.openxmlformats.org/officeDocument/2006/relationships/hyperlink" Target="http://www.eurekasw.com/DS/default.aspx" TargetMode="External"/><Relationship Id="rId183" Type="http://schemas.openxmlformats.org/officeDocument/2006/relationships/hyperlink" Target="https://www.usbr.gov/projects/index.php?id=74" TargetMode="External"/><Relationship Id="rId182" Type="http://schemas.openxmlformats.org/officeDocument/2006/relationships/hyperlink" Target="https://www.usbr.gov/projects/index.php?id=547" TargetMode="External"/><Relationship Id="rId181" Type="http://schemas.openxmlformats.org/officeDocument/2006/relationships/hyperlink" Target="https://www.usbr.gov/projects/index.php?id=74" TargetMode="External"/><Relationship Id="rId180" Type="http://schemas.openxmlformats.org/officeDocument/2006/relationships/hyperlink" Target="https://www.waterboards.ca.gov/waterrights/water_issues/programs/water_quality_cert/big_creek/" TargetMode="External"/><Relationship Id="rId176" Type="http://schemas.openxmlformats.org/officeDocument/2006/relationships/hyperlink" Target="https://en.wikipedia.org/wiki/Englebright_Lake" TargetMode="External"/><Relationship Id="rId175" Type="http://schemas.openxmlformats.org/officeDocument/2006/relationships/hyperlink" Target="https://en.wikipedia.org/wiki/Englebright_Lake" TargetMode="External"/><Relationship Id="rId174" Type="http://schemas.openxmlformats.org/officeDocument/2006/relationships/hyperlink" Target="https://water.ca.gov/Programs/State-Water-Project/SWP-Facilities/Oroville" TargetMode="External"/><Relationship Id="rId173" Type="http://schemas.openxmlformats.org/officeDocument/2006/relationships/hyperlink" Target="https://www.waterboards.ca.gov/waterrights/water_issues/programs/water_quality_cert/big_creek/" TargetMode="External"/><Relationship Id="rId179" Type="http://schemas.openxmlformats.org/officeDocument/2006/relationships/hyperlink" Target="https://www.waterboards.ca.gov/waterrights/water_issues/programs/water_quality_cert/big_creek/" TargetMode="External"/><Relationship Id="rId178" Type="http://schemas.openxmlformats.org/officeDocument/2006/relationships/hyperlink" Target="http://www.eurekasw.com/NID/default.aspx" TargetMode="External"/><Relationship Id="rId177" Type="http://schemas.openxmlformats.org/officeDocument/2006/relationships/hyperlink" Target="http://www.eurekasw.com/NID/default.aspx" TargetMode="External"/><Relationship Id="rId198" Type="http://schemas.openxmlformats.org/officeDocument/2006/relationships/hyperlink" Target="https://en.wikipedia.org/wiki/Frenchman_Lake_(California)" TargetMode="External"/><Relationship Id="rId197" Type="http://schemas.openxmlformats.org/officeDocument/2006/relationships/hyperlink" Target="https://en.wikipedia.org/wiki/Frenchman_Lake_(California)" TargetMode="External"/><Relationship Id="rId196" Type="http://schemas.openxmlformats.org/officeDocument/2006/relationships/hyperlink" Target="https://relicensing.pcwa.net/pdf/pad/ExecSum/ExecSumProjectDescription.pdf" TargetMode="External"/><Relationship Id="rId195" Type="http://schemas.openxmlformats.org/officeDocument/2006/relationships/hyperlink" Target="https://en.wikipedia.org/wiki/French_Meadows_Reservoir" TargetMode="External"/><Relationship Id="rId199" Type="http://schemas.openxmlformats.org/officeDocument/2006/relationships/hyperlink" Target="https://www.usbr.gov/projects/index.php?id=133" TargetMode="External"/><Relationship Id="rId150" Type="http://schemas.openxmlformats.org/officeDocument/2006/relationships/hyperlink" Target="https://www.tridamproject.com/reservoirs/donnells/" TargetMode="External"/><Relationship Id="rId149" Type="http://schemas.openxmlformats.org/officeDocument/2006/relationships/hyperlink" Target="https://www.tridamproject.com/about-tri-dam/" TargetMode="External"/><Relationship Id="rId148" Type="http://schemas.openxmlformats.org/officeDocument/2006/relationships/hyperlink" Target="https://www.tridamproject.com/about-tri-dam/" TargetMode="External"/><Relationship Id="rId143" Type="http://schemas.openxmlformats.org/officeDocument/2006/relationships/hyperlink" Target="https://donpedro-relicensing.com/" TargetMode="External"/><Relationship Id="rId142" Type="http://schemas.openxmlformats.org/officeDocument/2006/relationships/hyperlink" Target="https://en.wikipedia.org/wiki/Hetch_Hetchy" TargetMode="External"/><Relationship Id="rId141" Type="http://schemas.openxmlformats.org/officeDocument/2006/relationships/hyperlink" Target="https://www.pge.com/en_US/safety/electrical-safety/safety-initiatives/desabla/desabla-centerville-hydroelectric-facility.page" TargetMode="External"/><Relationship Id="rId140" Type="http://schemas.openxmlformats.org/officeDocument/2006/relationships/hyperlink" Target="https://www.pge.com/en_US/safety/electrical-safety/safety-initiatives/desabla/desabla-centerville-hydroelectric-facility.page" TargetMode="External"/><Relationship Id="rId147" Type="http://schemas.openxmlformats.org/officeDocument/2006/relationships/hyperlink" Target="https://www.tridamproject.com/about-tri-dam/" TargetMode="External"/><Relationship Id="rId146" Type="http://schemas.openxmlformats.org/officeDocument/2006/relationships/hyperlink" Target="https://www.tridamproject.com/about-tri-dam/" TargetMode="External"/><Relationship Id="rId145" Type="http://schemas.openxmlformats.org/officeDocument/2006/relationships/hyperlink" Target="https://donpedro-relicensing.com/" TargetMode="External"/><Relationship Id="rId144" Type="http://schemas.openxmlformats.org/officeDocument/2006/relationships/hyperlink" Target="https://donpedro-relicensing.com/" TargetMode="External"/><Relationship Id="rId139" Type="http://schemas.openxmlformats.org/officeDocument/2006/relationships/hyperlink" Target="https://www.pge.com/en_US/safety/electrical-safety/safety-initiatives/desabla/desabla-centerville-hydroelectric-facility.page" TargetMode="External"/><Relationship Id="rId138" Type="http://schemas.openxmlformats.org/officeDocument/2006/relationships/hyperlink" Target="https://sldmwa.org/about-sldmwa-facilities/about-the-delta-mendota-canal/" TargetMode="External"/><Relationship Id="rId137" Type="http://schemas.openxmlformats.org/officeDocument/2006/relationships/hyperlink" Target="http://www.eurekasw.com/DS/default.aspx" TargetMode="External"/><Relationship Id="rId132" Type="http://schemas.openxmlformats.org/officeDocument/2006/relationships/hyperlink" Target="https://www.waterboards.ca.gov/waterrights/water_issues/programs/water_quality_cert/big_creek/" TargetMode="External"/><Relationship Id="rId131" Type="http://schemas.openxmlformats.org/officeDocument/2006/relationships/hyperlink" Target="https://www.waterboards.ca.gov/waterrights/water_issues/programs/water_quality_cert/big_creek/" TargetMode="External"/><Relationship Id="rId130" Type="http://schemas.openxmlformats.org/officeDocument/2006/relationships/hyperlink" Target="http://www.eurekasw.com/DS/default.aspx" TargetMode="External"/><Relationship Id="rId136" Type="http://schemas.openxmlformats.org/officeDocument/2006/relationships/hyperlink" Target="https://www.wildlandsinc.com/banks/deer-creek-mitigation-bank/" TargetMode="External"/><Relationship Id="rId135" Type="http://schemas.openxmlformats.org/officeDocument/2006/relationships/hyperlink" Target="http://www.eurekasw.com/DS/default.aspx" TargetMode="External"/><Relationship Id="rId134" Type="http://schemas.openxmlformats.org/officeDocument/2006/relationships/hyperlink" Target="http://www.eurekasw.com/DS/default.aspx" TargetMode="External"/><Relationship Id="rId133" Type="http://schemas.openxmlformats.org/officeDocument/2006/relationships/hyperlink" Target="https://www.waterboards.ca.gov/waterrights/water_issues/programs/water_quality_cert/big_creek/" TargetMode="External"/><Relationship Id="rId172" Type="http://schemas.openxmlformats.org/officeDocument/2006/relationships/hyperlink" Target="https://www.spk.usace.army.mil/Missions/Recreation/Eastman-Lake/" TargetMode="External"/><Relationship Id="rId171" Type="http://schemas.openxmlformats.org/officeDocument/2006/relationships/hyperlink" Target="http://www.esjgroundwater.org/" TargetMode="External"/><Relationship Id="rId170" Type="http://schemas.openxmlformats.org/officeDocument/2006/relationships/hyperlink" Target="https://www.usbr.gov/projects/index.php?id=89" TargetMode="External"/><Relationship Id="rId165" Type="http://schemas.openxmlformats.org/officeDocument/2006/relationships/hyperlink" Target="http://www.eurekasw.com/DS/default.aspx" TargetMode="External"/><Relationship Id="rId164" Type="http://schemas.openxmlformats.org/officeDocument/2006/relationships/hyperlink" Target="http://www.eurekasw.com/NID/default.aspx" TargetMode="External"/><Relationship Id="rId163" Type="http://schemas.openxmlformats.org/officeDocument/2006/relationships/hyperlink" Target="http://www.eurekasw.com/NID/default.aspx" TargetMode="External"/><Relationship Id="rId162" Type="http://schemas.openxmlformats.org/officeDocument/2006/relationships/hyperlink" Target="http://www.eurekasw.com/NID/default.aspx" TargetMode="External"/><Relationship Id="rId169" Type="http://schemas.openxmlformats.org/officeDocument/2006/relationships/hyperlink" Target="https://www.iid.com/water/water-transportation-system" TargetMode="External"/><Relationship Id="rId168" Type="http://schemas.openxmlformats.org/officeDocument/2006/relationships/hyperlink" Target="http://www.eurekasw.com/DS/default.aspx" TargetMode="External"/><Relationship Id="rId167" Type="http://schemas.openxmlformats.org/officeDocument/2006/relationships/hyperlink" Target="http://www.eurekasw.com/NID/default.aspx" TargetMode="External"/><Relationship Id="rId166" Type="http://schemas.openxmlformats.org/officeDocument/2006/relationships/hyperlink" Target="http://www.eurekasw.com/NID/default.aspx" TargetMode="External"/><Relationship Id="rId161" Type="http://schemas.openxmlformats.org/officeDocument/2006/relationships/hyperlink" Target="http://www.eurekasw.com/NID/default.aspx" TargetMode="External"/><Relationship Id="rId160" Type="http://schemas.openxmlformats.org/officeDocument/2006/relationships/hyperlink" Target="https://relicensing.pcwa.net/pdf/pad/ExecSum/ExecSumProjectDescription.pdf" TargetMode="External"/><Relationship Id="rId159" Type="http://schemas.openxmlformats.org/officeDocument/2006/relationships/hyperlink" Target="https://relicensing.pcwa.net/pdf/pad/ExecSum/ExecSumProjectDescription.pdf" TargetMode="External"/><Relationship Id="rId154" Type="http://schemas.openxmlformats.org/officeDocument/2006/relationships/hyperlink" Target="http://www.eurekasw.com/DS/default.aspx" TargetMode="External"/><Relationship Id="rId153" Type="http://schemas.openxmlformats.org/officeDocument/2006/relationships/hyperlink" Target="http://www.eurekasw.com/DS/default.aspx" TargetMode="External"/><Relationship Id="rId152" Type="http://schemas.openxmlformats.org/officeDocument/2006/relationships/hyperlink" Target="http://www.eurekasw.com/DS/default.aspx" TargetMode="External"/><Relationship Id="rId151" Type="http://schemas.openxmlformats.org/officeDocument/2006/relationships/hyperlink" Target="https://www.tridamproject.com/about-tri-dam/" TargetMode="External"/><Relationship Id="rId158" Type="http://schemas.openxmlformats.org/officeDocument/2006/relationships/hyperlink" Target="http://www.eurekasw.com/DS/default.aspx" TargetMode="External"/><Relationship Id="rId157" Type="http://schemas.openxmlformats.org/officeDocument/2006/relationships/hyperlink" Target="http://www.eurekasw.com/DS/default.aspx" TargetMode="External"/><Relationship Id="rId156" Type="http://schemas.openxmlformats.org/officeDocument/2006/relationships/hyperlink" Target="http://www.eurekasw.com/DS/default.aspx" TargetMode="External"/><Relationship Id="rId155" Type="http://schemas.openxmlformats.org/officeDocument/2006/relationships/hyperlink" Target="http://www.eurekasw.com/DS/default.aspx" TargetMode="External"/><Relationship Id="rId509" Type="http://schemas.openxmlformats.org/officeDocument/2006/relationships/hyperlink" Target="http://www.eurekasw.com/NID/default.aspx" TargetMode="External"/><Relationship Id="rId508" Type="http://schemas.openxmlformats.org/officeDocument/2006/relationships/hyperlink" Target="http://www.eurekasw.com/NID/default.aspx" TargetMode="External"/><Relationship Id="rId503" Type="http://schemas.openxmlformats.org/officeDocument/2006/relationships/hyperlink" Target="https://www.safca.org/projects/sacramento-weir-and-bypass/" TargetMode="External"/><Relationship Id="rId502" Type="http://schemas.openxmlformats.org/officeDocument/2006/relationships/hyperlink" Target="https://www.hbmwd.com/ruth-lake" TargetMode="External"/><Relationship Id="rId501" Type="http://schemas.openxmlformats.org/officeDocument/2006/relationships/hyperlink" Target="https://www.smud.org/-/media/Documents/In-Our-Community/Recreational-Areas/UARP/Hydro-License-Compliance/Facilities-and-Resource-Management/FERC-2101-Facilities-Management-Plan.ashx" TargetMode="External"/><Relationship Id="rId500" Type="http://schemas.openxmlformats.org/officeDocument/2006/relationships/hyperlink" Target="https://www.smud.org/-/media/Documents/In-Our-Community/Recreational-Areas/UARP/Hydro-License-Compliance/Facilities-and-Resource-Management/FERC-2101-Facilities-Management-Plan.ashx" TargetMode="External"/><Relationship Id="rId507" Type="http://schemas.openxmlformats.org/officeDocument/2006/relationships/hyperlink" Target="https://en.wikipedia.org/wiki/Lower_Otay_Reservoir" TargetMode="External"/><Relationship Id="rId506" Type="http://schemas.openxmlformats.org/officeDocument/2006/relationships/hyperlink" Target="https://www.waterboards.ca.gov/waterrights/water_issues/programs/water_quality_cert/santafelicia_ferc2153.html" TargetMode="External"/><Relationship Id="rId505" Type="http://schemas.openxmlformats.org/officeDocument/2006/relationships/hyperlink" Target="https://www.waterboards.ca.gov/waterrights/water_issues/programs/water_quality_cert/santafelicia_ferc2153.html" TargetMode="External"/><Relationship Id="rId504" Type="http://schemas.openxmlformats.org/officeDocument/2006/relationships/hyperlink" Target="https://www.waterboards.ca.gov/waterrights/water_issues/programs/water_quality_cert/springgap_ferc2130.html" TargetMode="External"/><Relationship Id="rId525" Type="http://schemas.openxmlformats.org/officeDocument/2006/relationships/hyperlink" Target="https://www.waterboards.ca.gov/waterrights/water_issues/programs/water_quality_cert/southfeather_ferc2088.html" TargetMode="External"/><Relationship Id="rId524" Type="http://schemas.openxmlformats.org/officeDocument/2006/relationships/hyperlink" Target="https://www.waterboards.ca.gov/waterrights/water_issues/programs/water_quality_cert/southfeather_ferc2088.html" TargetMode="External"/><Relationship Id="rId523" Type="http://schemas.openxmlformats.org/officeDocument/2006/relationships/hyperlink" Target="https://www.waterboards.ca.gov/waterrights/water_issues/programs/water_quality_cert/southfeather_ferc2088.html" TargetMode="External"/><Relationship Id="rId522" Type="http://schemas.openxmlformats.org/officeDocument/2006/relationships/hyperlink" Target="https://www.waterboards.ca.gov/waterrights/water_issues/programs/water_quality_cert/southfeather_ferc2088.html" TargetMode="External"/><Relationship Id="rId529" Type="http://schemas.openxmlformats.org/officeDocument/2006/relationships/hyperlink" Target="https://water.ca.gov/Programs/State-Water-Project/SWP-Facilities/Delta" TargetMode="External"/><Relationship Id="rId528" Type="http://schemas.openxmlformats.org/officeDocument/2006/relationships/hyperlink" Target="http://www.sasbgroundwater.org/" TargetMode="External"/><Relationship Id="rId527" Type="http://schemas.openxmlformats.org/officeDocument/2006/relationships/hyperlink" Target="https://www.waterboards.ca.gov/waterrights/water_issues/programs/water_quality_cert/southfeather_ferc2088.html" TargetMode="External"/><Relationship Id="rId526" Type="http://schemas.openxmlformats.org/officeDocument/2006/relationships/hyperlink" Target="https://www.waterboards.ca.gov/waterrights/water_issues/programs/water_quality_cert/southfeather_ferc2088.html" TargetMode="External"/><Relationship Id="rId521" Type="http://schemas.openxmlformats.org/officeDocument/2006/relationships/hyperlink" Target="https://www.smud.org/-/media/Documents/In-Our-Community/Recreational-Areas/UARP/Hydro-License-Compliance/Facilities-and-Resource-Management/FERC-2101-Facilities-Management-Plan.ashx" TargetMode="External"/><Relationship Id="rId520" Type="http://schemas.openxmlformats.org/officeDocument/2006/relationships/hyperlink" Target="https://www.smud.org/-/media/Documents/In-Our-Community/Recreational-Areas/UARP/Hydro-License-Compliance/Facilities-and-Resource-Management/FERC-2101-Facilities-Management-Plan.ashx" TargetMode="External"/><Relationship Id="rId519" Type="http://schemas.openxmlformats.org/officeDocument/2006/relationships/hyperlink" Target="https://www.smud.org/-/media/Documents/In-Our-Community/Recreational-Areas/UARP/Hydro-License-Compliance/Facilities-and-Resource-Management/FERC-2101-Facilities-Management-Plan.ashx" TargetMode="External"/><Relationship Id="rId514" Type="http://schemas.openxmlformats.org/officeDocument/2006/relationships/hyperlink" Target="https://www.usbr.gov/projects/index.php?id=241" TargetMode="External"/><Relationship Id="rId513" Type="http://schemas.openxmlformats.org/officeDocument/2006/relationships/hyperlink" Target="https://www.usbr.gov/projects/index.php?id=241" TargetMode="External"/><Relationship Id="rId512" Type="http://schemas.openxmlformats.org/officeDocument/2006/relationships/hyperlink" Target="http://www.eurekasw.com/DS/default.aspx" TargetMode="External"/><Relationship Id="rId511" Type="http://schemas.openxmlformats.org/officeDocument/2006/relationships/hyperlink" Target="https://www.pge.com/pge_global/common/pdfs/safety/electrical-safety/safety-initiatives/potter-valley/potter-valley-overview.pdf" TargetMode="External"/><Relationship Id="rId518" Type="http://schemas.openxmlformats.org/officeDocument/2006/relationships/hyperlink" Target="https://en.wikipedia.org/wiki/Skinner_Reservoir" TargetMode="External"/><Relationship Id="rId517" Type="http://schemas.openxmlformats.org/officeDocument/2006/relationships/hyperlink" Target="https://www.eid.org/recreation/silver-lake" TargetMode="External"/><Relationship Id="rId516" Type="http://schemas.openxmlformats.org/officeDocument/2006/relationships/hyperlink" Target="https://www.waterboards.ca.gov/waterrights/water_issues/programs/water_quality_cert/big_creek/" TargetMode="External"/><Relationship Id="rId515" Type="http://schemas.openxmlformats.org/officeDocument/2006/relationships/hyperlink" Target="https://www.waterboards.ca.gov/waterrights/water_issues/programs/water_quality_cert/big_creek/" TargetMode="External"/><Relationship Id="rId510" Type="http://schemas.openxmlformats.org/officeDocument/2006/relationships/hyperlink" Target="https://www.spk.usace.army.mil/Missions/Civil-Works/Tule-River-Spillway-Enlargement/" TargetMode="External"/><Relationship Id="rId590" Type="http://schemas.openxmlformats.org/officeDocument/2006/relationships/hyperlink" Target="https://www.pge.com/en_US/safety/electrical-safety/safety-initiatives/desabla/desabla-centerville-hydroelectric-facility.page" TargetMode="External"/><Relationship Id="rId107" Type="http://schemas.openxmlformats.org/officeDocument/2006/relationships/hyperlink" Target="https://water.ca.gov/About/Facilities" TargetMode="External"/><Relationship Id="rId106" Type="http://schemas.openxmlformats.org/officeDocument/2006/relationships/hyperlink" Target="https://en.wikipedia.org/wiki/Whiskeytown_Lake" TargetMode="External"/><Relationship Id="rId105" Type="http://schemas.openxmlformats.org/officeDocument/2006/relationships/hyperlink" Target="https://en.wikipedia.org/wiki/Trinity_Lake" TargetMode="External"/><Relationship Id="rId589" Type="http://schemas.openxmlformats.org/officeDocument/2006/relationships/hyperlink" Target="https://www.smud.org/-/media/Documents/In-Our-Community/Recreational-Areas/UARP/Hydro-License-Compliance/Facilities-and-Resource-Management/FERC-2101-Facilities-Management-Plan.ashx" TargetMode="External"/><Relationship Id="rId104" Type="http://schemas.openxmlformats.org/officeDocument/2006/relationships/hyperlink" Target="https://www.waterboards.ca.gov/waterrights/water_issues/programs/water_quality_cert/chilibar_ferc2155.html" TargetMode="External"/><Relationship Id="rId588" Type="http://schemas.openxmlformats.org/officeDocument/2006/relationships/hyperlink" Target="https://www.smud.org/-/media/Documents/In-Our-Community/Recreational-Areas/UARP/Hydro-License-Compliance/Facilities-and-Resource-Management/FERC-2101-Facilities-Management-Plan.ashx" TargetMode="External"/><Relationship Id="rId109" Type="http://schemas.openxmlformats.org/officeDocument/2006/relationships/hyperlink" Target="http://www.ncpahydro.com/about.htm" TargetMode="External"/><Relationship Id="rId108" Type="http://schemas.openxmlformats.org/officeDocument/2006/relationships/hyperlink" Target="http://www.cvwd.org/154/Where-does-my-water-come-from" TargetMode="External"/><Relationship Id="rId583" Type="http://schemas.openxmlformats.org/officeDocument/2006/relationships/hyperlink" Target="https://turlockgroundwater.org/" TargetMode="External"/><Relationship Id="rId582" Type="http://schemas.openxmlformats.org/officeDocument/2006/relationships/hyperlink" Target="https://www.tid.org/irrigation/turlock-lake/" TargetMode="External"/><Relationship Id="rId581" Type="http://schemas.openxmlformats.org/officeDocument/2006/relationships/hyperlink" Target="https://www.tid.org/irrigation/turlock-lake/" TargetMode="External"/><Relationship Id="rId580" Type="http://schemas.openxmlformats.org/officeDocument/2006/relationships/hyperlink" Target="https://www.tid.org/irrigation/turlock-lake/" TargetMode="External"/><Relationship Id="rId103" Type="http://schemas.openxmlformats.org/officeDocument/2006/relationships/hyperlink" Target="https://www.waterboards.ca.gov/waterrights/water_issues/programs/water_quality_cert/chilibar_ferc2155.html" TargetMode="External"/><Relationship Id="rId587" Type="http://schemas.openxmlformats.org/officeDocument/2006/relationships/hyperlink" Target="https://www.smud.org/-/media/Documents/In-Our-Community/Recreational-Areas/UARP/Hydro-License-Compliance/Facilities-and-Resource-Management/FERC-2101-Facilities-Management-Plan.ashx" TargetMode="External"/><Relationship Id="rId102" Type="http://schemas.openxmlformats.org/officeDocument/2006/relationships/hyperlink" Target="https://www.waterboards.ca.gov/waterrights/water_issues/programs/water_quality_cert/chilibar_ferc2155.html" TargetMode="External"/><Relationship Id="rId586" Type="http://schemas.openxmlformats.org/officeDocument/2006/relationships/hyperlink" Target="https://www.smud.org/-/media/Documents/In-Our-Community/Recreational-Areas/UARP/Hydro-License-Compliance/Facilities-and-Resource-Management/FERC-2101-Facilities-Management-Plan.ashx" TargetMode="External"/><Relationship Id="rId101" Type="http://schemas.openxmlformats.org/officeDocument/2006/relationships/hyperlink" Target="http://www.eurekasw.com/NID/default.aspx" TargetMode="External"/><Relationship Id="rId585" Type="http://schemas.openxmlformats.org/officeDocument/2006/relationships/hyperlink" Target="https://www.smud.org/-/media/Documents/In-Our-Community/Recreational-Areas/UARP/Hydro-License-Compliance/Facilities-and-Resource-Management/FERC-2101-Facilities-Management-Plan.ashx" TargetMode="External"/><Relationship Id="rId100" Type="http://schemas.openxmlformats.org/officeDocument/2006/relationships/hyperlink" Target="http://www.eurekasw.com/NID/default.aspx" TargetMode="External"/><Relationship Id="rId584" Type="http://schemas.openxmlformats.org/officeDocument/2006/relationships/hyperlink" Target="https://www.wildlandsinc.com/banks/twin-cities-conservation-bank-and-preserve-vpp/" TargetMode="External"/><Relationship Id="rId579" Type="http://schemas.openxmlformats.org/officeDocument/2006/relationships/hyperlink" Target="https://www.tridamproject.com/reservoirs/tulloch/" TargetMode="External"/><Relationship Id="rId578" Type="http://schemas.openxmlformats.org/officeDocument/2006/relationships/hyperlink" Target="https://www.tridamproject.com/about-tri-dam/" TargetMode="External"/><Relationship Id="rId577" Type="http://schemas.openxmlformats.org/officeDocument/2006/relationships/hyperlink" Target="https://www.tridamproject.com/about-tri-dam/" TargetMode="External"/><Relationship Id="rId572" Type="http://schemas.openxmlformats.org/officeDocument/2006/relationships/hyperlink" Target="http://www.eurekasw.com/DS/default.aspx" TargetMode="External"/><Relationship Id="rId571" Type="http://schemas.openxmlformats.org/officeDocument/2006/relationships/hyperlink" Target="https://www.pge.com/en_US/safety/electrical-safety/safety-initiatives/desabla/desabla-centerville-hydroelectric-facility.page" TargetMode="External"/><Relationship Id="rId570" Type="http://schemas.openxmlformats.org/officeDocument/2006/relationships/hyperlink" Target="https://www.pge.com/en_US/safety/electrical-safety/safety-initiatives/desabla/desabla-centerville-hydroelectric-facility.page" TargetMode="External"/><Relationship Id="rId576" Type="http://schemas.openxmlformats.org/officeDocument/2006/relationships/hyperlink" Target="https://wildlife.ca.gov/Lands/Places-to-Visit/Truckee-River-WA" TargetMode="External"/><Relationship Id="rId575" Type="http://schemas.openxmlformats.org/officeDocument/2006/relationships/hyperlink" Target="https://en.wikipedia.org/wiki/Trinity_Lake" TargetMode="External"/><Relationship Id="rId574" Type="http://schemas.openxmlformats.org/officeDocument/2006/relationships/hyperlink" Target="http://www.eurekasw.com/DS/default.aspx" TargetMode="External"/><Relationship Id="rId573" Type="http://schemas.openxmlformats.org/officeDocument/2006/relationships/hyperlink" Target="http://www.eurekasw.com/DS/default.aspx" TargetMode="External"/><Relationship Id="rId129" Type="http://schemas.openxmlformats.org/officeDocument/2006/relationships/hyperlink" Target="http://www.eurekasw.com/DS/default.aspx" TargetMode="External"/><Relationship Id="rId128" Type="http://schemas.openxmlformats.org/officeDocument/2006/relationships/hyperlink" Target="https://hydroreform.org/wp-content/uploads/2020/06/NFFeather_FINAL_0.pdf" TargetMode="External"/><Relationship Id="rId127" Type="http://schemas.openxmlformats.org/officeDocument/2006/relationships/hyperlink" Target="https://hydroreform.org/wp-content/uploads/2020/06/NFFeather_FINAL_0.pdf" TargetMode="External"/><Relationship Id="rId126" Type="http://schemas.openxmlformats.org/officeDocument/2006/relationships/hyperlink" Target="https://hydroreform.org/wp-content/uploads/2020/06/NFFeather_FINAL_0.pdf" TargetMode="External"/><Relationship Id="rId121" Type="http://schemas.openxmlformats.org/officeDocument/2006/relationships/hyperlink" Target="https://wesmitigation.com/cabanks/another-california-bank/" TargetMode="External"/><Relationship Id="rId120" Type="http://schemas.openxmlformats.org/officeDocument/2006/relationships/hyperlink" Target="https://www.usbr.gov/projects/index.php?id=509" TargetMode="External"/><Relationship Id="rId125" Type="http://schemas.openxmlformats.org/officeDocument/2006/relationships/hyperlink" Target="https://hydroreform.org/wp-content/uploads/2020/06/NFFeather_FINAL_0.pdf" TargetMode="External"/><Relationship Id="rId124" Type="http://schemas.openxmlformats.org/officeDocument/2006/relationships/hyperlink" Target="https://en.wikipedia.org/wiki/Courtright_Reservoir" TargetMode="External"/><Relationship Id="rId123" Type="http://schemas.openxmlformats.org/officeDocument/2006/relationships/hyperlink" Target="https://en.wikipedia.org/wiki/Courtright_Reservoir" TargetMode="External"/><Relationship Id="rId122" Type="http://schemas.openxmlformats.org/officeDocument/2006/relationships/hyperlink" Target="https://water.ca.gov/-/media/DWR-Website/Web-Pages/Programs/Groundwater-Management/Bulletin-118/Files/2003-Basin-Descriptions/5_022_16_CosumnesSubbasin.pdf" TargetMode="External"/><Relationship Id="rId118" Type="http://schemas.openxmlformats.org/officeDocument/2006/relationships/hyperlink" Target="https://en.wikipedia.org/wiki/North_Bay_Aqueduct" TargetMode="External"/><Relationship Id="rId117" Type="http://schemas.openxmlformats.org/officeDocument/2006/relationships/hyperlink" Target="https://www.waterboards.ca.gov/waterrights/water_issues/programs/water_quality_cert/klamath_ferc2082.html" TargetMode="External"/><Relationship Id="rId116" Type="http://schemas.openxmlformats.org/officeDocument/2006/relationships/hyperlink" Target="https://www.waterboards.ca.gov/waterrights/water_issues/programs/water_quality_cert/klamath_ferc2082.html" TargetMode="External"/><Relationship Id="rId115" Type="http://schemas.openxmlformats.org/officeDocument/2006/relationships/hyperlink" Target="https://www.waterboards.ca.gov/waterrights/water_issues/programs/water_quality_cert/klamath_ferc2082.html" TargetMode="External"/><Relationship Id="rId599" Type="http://schemas.openxmlformats.org/officeDocument/2006/relationships/hyperlink" Target="https://en.wikipedia.org/wiki/Whiskeytown_Lake" TargetMode="External"/><Relationship Id="rId119" Type="http://schemas.openxmlformats.org/officeDocument/2006/relationships/hyperlink" Target="https://water.ca.gov/Programs/State-Water-Project/SWP-Facilities" TargetMode="External"/><Relationship Id="rId110" Type="http://schemas.openxmlformats.org/officeDocument/2006/relationships/hyperlink" Target="https://www.usbr.gov/projects/index.php?id=207" TargetMode="External"/><Relationship Id="rId594" Type="http://schemas.openxmlformats.org/officeDocument/2006/relationships/hyperlink" Target="https://www.usbr.gov/projects/index.php?id=207" TargetMode="External"/><Relationship Id="rId593" Type="http://schemas.openxmlformats.org/officeDocument/2006/relationships/hyperlink" Target="https://www.waterboards.ca.gov/waterrights/water_issues/programs/water_quality_cert/big_creek/" TargetMode="External"/><Relationship Id="rId592" Type="http://schemas.openxmlformats.org/officeDocument/2006/relationships/hyperlink" Target="https://wesmitigation.com/cabanks/van-vleck-mitigation-bank/" TargetMode="External"/><Relationship Id="rId591" Type="http://schemas.openxmlformats.org/officeDocument/2006/relationships/hyperlink" Target="https://www.pge.com/pge_global/common/pdfs/safety/electrical-safety/safety-initiatives/potter-valley/potter-valley-overview.pdf" TargetMode="External"/><Relationship Id="rId114" Type="http://schemas.openxmlformats.org/officeDocument/2006/relationships/hyperlink" Target="https://www.waterboards.ca.gov/waterrights/water_issues/programs/water_quality_cert/klamath_ferc2082.html" TargetMode="External"/><Relationship Id="rId598" Type="http://schemas.openxmlformats.org/officeDocument/2006/relationships/hyperlink" Target="https://www.avek.org/westside-water-bank" TargetMode="External"/><Relationship Id="rId113" Type="http://schemas.openxmlformats.org/officeDocument/2006/relationships/hyperlink" Target="https://www.waterboards.ca.gov/waterrights/water_issues/programs/water_quality_cert/klamath_ferc2082.html" TargetMode="External"/><Relationship Id="rId597" Type="http://schemas.openxmlformats.org/officeDocument/2006/relationships/hyperlink" Target="https://www.iid.com/water/water-transportation-system" TargetMode="External"/><Relationship Id="rId112" Type="http://schemas.openxmlformats.org/officeDocument/2006/relationships/hyperlink" Target="https://www.waterboards.ca.gov/waterrights/water_issues/programs/water_quality_cert/klamath_ferc2082.html" TargetMode="External"/><Relationship Id="rId596" Type="http://schemas.openxmlformats.org/officeDocument/2006/relationships/hyperlink" Target="https://res.us/projects/western-placer-schools-conservation-bank/" TargetMode="External"/><Relationship Id="rId111" Type="http://schemas.openxmlformats.org/officeDocument/2006/relationships/hyperlink" Target="https://www.waterboards.ca.gov/waterrights/water_issues/programs/water_quality_cert/klamath_ferc2082.html" TargetMode="External"/><Relationship Id="rId595" Type="http://schemas.openxmlformats.org/officeDocument/2006/relationships/hyperlink" Target="https://www.waterboards.ca.gov/waterrights/water_issues/programs/water_quality_cert/big_creek/" TargetMode="External"/><Relationship Id="rId547" Type="http://schemas.openxmlformats.org/officeDocument/2006/relationships/hyperlink" Target="https://www.usbr.gov/projects/index.php?id=333" TargetMode="External"/><Relationship Id="rId546" Type="http://schemas.openxmlformats.org/officeDocument/2006/relationships/hyperlink" Target="https://www.waterboards.ca.gov/waterrights/water_issues/programs/water_quality_cert/springgap_ferc2130.html" TargetMode="External"/><Relationship Id="rId545" Type="http://schemas.openxmlformats.org/officeDocument/2006/relationships/hyperlink" Target="https://www.waterboards.ca.gov/waterrights/water_issues/programs/water_quality_cert/springgap_ferc2130.html" TargetMode="External"/><Relationship Id="rId544" Type="http://schemas.openxmlformats.org/officeDocument/2006/relationships/hyperlink" Target="https://www.waterboards.ca.gov/waterrights/water_issues/programs/water_quality_cert/springgap_ferc2130.html" TargetMode="External"/><Relationship Id="rId549" Type="http://schemas.openxmlformats.org/officeDocument/2006/relationships/hyperlink" Target="https://en.wikipedia.org/wiki/Sugar_Pine_Reservoir" TargetMode="External"/><Relationship Id="rId548" Type="http://schemas.openxmlformats.org/officeDocument/2006/relationships/hyperlink" Target="https://www.waterboards.ca.gov/waterrights/water_issues/programs/water_quality_cert/springgap_ferc2130.html" TargetMode="External"/><Relationship Id="rId543" Type="http://schemas.openxmlformats.org/officeDocument/2006/relationships/hyperlink" Target="https://www.waterboards.ca.gov/waterrights/water_issues/programs/water_quality_cert/springgap_ferc2130.html" TargetMode="External"/><Relationship Id="rId542" Type="http://schemas.openxmlformats.org/officeDocument/2006/relationships/hyperlink" Target="https://www.spk.usace.army.mil/Portals/12/documents/usace_project_public_notices/Stanislaus_River-Parks_Two%E2%80%90Mile_Bar_Recreation_Area_Draft_Environmental_Assessment_June_2014.pdf" TargetMode="External"/><Relationship Id="rId541" Type="http://schemas.openxmlformats.org/officeDocument/2006/relationships/hyperlink" Target="https://www.waterboards.ca.gov/waterrights/water_issues/programs/water_quality_cert/springgap_ferc2130.html" TargetMode="External"/><Relationship Id="rId540" Type="http://schemas.openxmlformats.org/officeDocument/2006/relationships/hyperlink" Target="https://www.waterboards.ca.gov/waterrights/water_issues/programs/water_quality_cert/springgap_ferc2130.html" TargetMode="External"/><Relationship Id="rId536" Type="http://schemas.openxmlformats.org/officeDocument/2006/relationships/hyperlink" Target="http://www.eurekasw.com/DS/default.aspx" TargetMode="External"/><Relationship Id="rId535" Type="http://schemas.openxmlformats.org/officeDocument/2006/relationships/hyperlink" Target="https://relicensing.pcwa.net/pdf/pad/ExecSum/ExecSumProjectDescription.pdf" TargetMode="External"/><Relationship Id="rId534" Type="http://schemas.openxmlformats.org/officeDocument/2006/relationships/hyperlink" Target="https://www.waterboards.ca.gov/waterrights/water_issues/programs/water_quality_cert/southfeather_ferc2088.html" TargetMode="External"/><Relationship Id="rId533" Type="http://schemas.openxmlformats.org/officeDocument/2006/relationships/hyperlink" Target="https://www.waterboards.ca.gov/waterrights/water_issues/programs/water_quality_cert/southfeather_ferc2088.html" TargetMode="External"/><Relationship Id="rId539" Type="http://schemas.openxmlformats.org/officeDocument/2006/relationships/hyperlink" Target="http://www.eurekasw.com/DS/default.aspx" TargetMode="External"/><Relationship Id="rId538" Type="http://schemas.openxmlformats.org/officeDocument/2006/relationships/hyperlink" Target="http://www.eurekasw.com/DS/default.aspx" TargetMode="External"/><Relationship Id="rId537" Type="http://schemas.openxmlformats.org/officeDocument/2006/relationships/hyperlink" Target="http://www.eurekasw.com/DS/default.aspx" TargetMode="External"/><Relationship Id="rId532" Type="http://schemas.openxmlformats.org/officeDocument/2006/relationships/hyperlink" Target="https://www.usbr.gov/mp/mpr-news/docs/factsheets/cachuma-project.pdf" TargetMode="External"/><Relationship Id="rId531" Type="http://schemas.openxmlformats.org/officeDocument/2006/relationships/hyperlink" Target="http://www.eurekasw.com/DS/default.aspx" TargetMode="External"/><Relationship Id="rId530" Type="http://schemas.openxmlformats.org/officeDocument/2006/relationships/hyperlink" Target="https://water.ca.gov/About/Facilities" TargetMode="External"/><Relationship Id="rId569" Type="http://schemas.openxmlformats.org/officeDocument/2006/relationships/hyperlink" Target="https://www.wildlandsinc.com/banks/toad-hill-ranch-mitigation-bank-wetl/" TargetMode="External"/><Relationship Id="rId568" Type="http://schemas.openxmlformats.org/officeDocument/2006/relationships/hyperlink" Target="https://www.waterboards.ca.gov/waterrights/water_issues/programs/water_quality_cert/lagrange_ferc14581.html" TargetMode="External"/><Relationship Id="rId567" Type="http://schemas.openxmlformats.org/officeDocument/2006/relationships/hyperlink" Target="http://www.bucksrelicensing.com/Public/default.aspx" TargetMode="External"/><Relationship Id="rId566" Type="http://schemas.openxmlformats.org/officeDocument/2006/relationships/hyperlink" Target="http://www.bucksrelicensing.com/Public/default.aspx" TargetMode="External"/><Relationship Id="rId561" Type="http://schemas.openxmlformats.org/officeDocument/2006/relationships/hyperlink" Target="https://water.ca.gov/Programs/State-Water-Project/SWP-Facilities/Oroville" TargetMode="External"/><Relationship Id="rId560" Type="http://schemas.openxmlformats.org/officeDocument/2006/relationships/hyperlink" Target="https://water.ca.gov/Programs/State-Water-Project/SWP-Facilities/Oroville" TargetMode="External"/><Relationship Id="rId565" Type="http://schemas.openxmlformats.org/officeDocument/2006/relationships/hyperlink" Target="https://en.wikipedia.org/wiki/Oroville%E2%80%93Thermalito_Complex" TargetMode="External"/><Relationship Id="rId564" Type="http://schemas.openxmlformats.org/officeDocument/2006/relationships/hyperlink" Target="https://en.wikipedia.org/wiki/Oroville%E2%80%93Thermalito_Complex" TargetMode="External"/><Relationship Id="rId563" Type="http://schemas.openxmlformats.org/officeDocument/2006/relationships/hyperlink" Target="https://en.wikipedia.org/wiki/Oroville%E2%80%93Thermalito_Complex" TargetMode="External"/><Relationship Id="rId562" Type="http://schemas.openxmlformats.org/officeDocument/2006/relationships/hyperlink" Target="https://en.wikipedia.org/wiki/Oroville%E2%80%93Thermalito_Complex" TargetMode="External"/><Relationship Id="rId558" Type="http://schemas.openxmlformats.org/officeDocument/2006/relationships/hyperlink" Target="https://en.wikipedia.org/wiki/Oroville%E2%80%93Thermalito_Complex" TargetMode="External"/><Relationship Id="rId557" Type="http://schemas.openxmlformats.org/officeDocument/2006/relationships/hyperlink" Target="https://water.ca.gov/Programs/State-Water-Project/SWP-Facilities/Oroville" TargetMode="External"/><Relationship Id="rId556" Type="http://schemas.openxmlformats.org/officeDocument/2006/relationships/hyperlink" Target="https://www.tccanal.com/about.php" TargetMode="External"/><Relationship Id="rId555" Type="http://schemas.openxmlformats.org/officeDocument/2006/relationships/hyperlink" Target="https://www.usbr.gov/mp/mpr-news/docs/factsheets/cachuma-project.pdf" TargetMode="External"/><Relationship Id="rId559" Type="http://schemas.openxmlformats.org/officeDocument/2006/relationships/hyperlink" Target="https://water.ca.gov/Programs/State-Water-Project/SWP-Facilities/Oroville" TargetMode="External"/><Relationship Id="rId550" Type="http://schemas.openxmlformats.org/officeDocument/2006/relationships/hyperlink" Target="https://wesmitigation.com/cabanks/sutter-basin-conservation-bank/" TargetMode="External"/><Relationship Id="rId554" Type="http://schemas.openxmlformats.org/officeDocument/2006/relationships/hyperlink" Target="https://water.ca.gov/-/media/DWR-Website/Web-Pages/Programs/Groundwater-Management/Bulletin-118/Files/2003-Basin-Descriptions/6_005_01_TahoeSouthSubbasin.pdf" TargetMode="External"/><Relationship Id="rId553" Type="http://schemas.openxmlformats.org/officeDocument/2006/relationships/hyperlink" Target="https://en.wikipedia.org/wiki/Sweetwater_Reservoir" TargetMode="External"/><Relationship Id="rId552" Type="http://schemas.openxmlformats.org/officeDocument/2006/relationships/hyperlink" Target="https://en.wikipedia.org/wiki/Sweetwater_Reservoir" TargetMode="External"/><Relationship Id="rId551" Type="http://schemas.openxmlformats.org/officeDocument/2006/relationships/hyperlink" Target="http://suttersubbasin.org/" TargetMode="External"/><Relationship Id="rId495" Type="http://schemas.openxmlformats.org/officeDocument/2006/relationships/hyperlink" Target="http://www.eurekasw.com/NID/default.aspx" TargetMode="External"/><Relationship Id="rId494" Type="http://schemas.openxmlformats.org/officeDocument/2006/relationships/hyperlink" Target="http://www.eurekasw.com/NID/default.aspx" TargetMode="External"/><Relationship Id="rId493" Type="http://schemas.openxmlformats.org/officeDocument/2006/relationships/hyperlink" Target="https://hydroreform.org/wp-content/uploads/2020/06/NFFeather_FINAL_0.pdf" TargetMode="External"/><Relationship Id="rId492" Type="http://schemas.openxmlformats.org/officeDocument/2006/relationships/hyperlink" Target="https://hydroreform.org/wp-content/uploads/2020/06/NFFeather_FINAL_0.pdf" TargetMode="External"/><Relationship Id="rId499" Type="http://schemas.openxmlformats.org/officeDocument/2006/relationships/hyperlink" Target="https://www.smud.org/-/media/Documents/In-Our-Community/Recreational-Areas/UARP/Hydro-License-Compliance/Facilities-and-Resource-Management/FERC-2101-Facilities-Management-Plan.ashx" TargetMode="External"/><Relationship Id="rId498" Type="http://schemas.openxmlformats.org/officeDocument/2006/relationships/hyperlink" Target="https://www.pge.com/en_US/safety/electrical-safety/safety-initiatives/desabla/desabla-centerville-hydroelectric-facility.page" TargetMode="External"/><Relationship Id="rId497" Type="http://schemas.openxmlformats.org/officeDocument/2006/relationships/hyperlink" Target="https://www.pge.com/en_US/safety/electrical-safety/safety-initiatives/desabla/desabla-centerville-hydroelectric-facility.page" TargetMode="External"/><Relationship Id="rId496" Type="http://schemas.openxmlformats.org/officeDocument/2006/relationships/hyperlink" Target="http://www.eurekasw.com/NID/default.aspx" TargetMode="External"/><Relationship Id="rId409" Type="http://schemas.openxmlformats.org/officeDocument/2006/relationships/hyperlink" Target="https://res.us/projects/north-delta-fish-conservation-bank/" TargetMode="External"/><Relationship Id="rId404" Type="http://schemas.openxmlformats.org/officeDocument/2006/relationships/hyperlink" Target="https://www.acwd.org/380/Niles-Cone-Groundwater-Basin" TargetMode="External"/><Relationship Id="rId403" Type="http://schemas.openxmlformats.org/officeDocument/2006/relationships/hyperlink" Target="https://wesmitigation.com/cabanks/nicolaus-ranch-velb-conservation-bank/" TargetMode="External"/><Relationship Id="rId402" Type="http://schemas.openxmlformats.org/officeDocument/2006/relationships/hyperlink" Target="http://www.eurekasw.com/DS/default.aspx" TargetMode="External"/><Relationship Id="rId401" Type="http://schemas.openxmlformats.org/officeDocument/2006/relationships/hyperlink" Target="https://www.usbr.gov/projects/index.php?id=211" TargetMode="External"/><Relationship Id="rId408" Type="http://schemas.openxmlformats.org/officeDocument/2006/relationships/hyperlink" Target="https://en.wikipedia.org/wiki/North_Bay_Aqueduct" TargetMode="External"/><Relationship Id="rId407" Type="http://schemas.openxmlformats.org/officeDocument/2006/relationships/hyperlink" Target="https://nasbgroundwater.org/" TargetMode="External"/><Relationship Id="rId406" Type="http://schemas.openxmlformats.org/officeDocument/2006/relationships/hyperlink" Target="https://www.usbr.gov/mp/arwec/facts-nimbus-dam-powerplant.html" TargetMode="External"/><Relationship Id="rId405" Type="http://schemas.openxmlformats.org/officeDocument/2006/relationships/hyperlink" Target="https://www.usbr.gov/projects/index.php?id=222" TargetMode="External"/><Relationship Id="rId400" Type="http://schemas.openxmlformats.org/officeDocument/2006/relationships/hyperlink" Target="https://www.usbr.gov/projects/index.php?id=211" TargetMode="External"/><Relationship Id="rId469" Type="http://schemas.openxmlformats.org/officeDocument/2006/relationships/hyperlink" Target="https://www.pottervalleywater.org/about.html" TargetMode="External"/><Relationship Id="rId468" Type="http://schemas.openxmlformats.org/officeDocument/2006/relationships/hyperlink" Target="https://www.usbr.gov/projects/index.php?id=234" TargetMode="External"/><Relationship Id="rId467" Type="http://schemas.openxmlformats.org/officeDocument/2006/relationships/hyperlink" Target="https://www.usbr.gov/projects/index.php?id=234" TargetMode="External"/><Relationship Id="rId462" Type="http://schemas.openxmlformats.org/officeDocument/2006/relationships/hyperlink" Target="https://www.pge.com/pge_global/common/pdfs/safety/electrical-safety/safety-initiatives/potter-valley/potter-valley-overview.pdf" TargetMode="External"/><Relationship Id="rId461" Type="http://schemas.openxmlformats.org/officeDocument/2006/relationships/hyperlink" Target="https://www.waterboards.ca.gov/waterrights/water_issues/programs/water_quality_cert/big_creek/" TargetMode="External"/><Relationship Id="rId460" Type="http://schemas.openxmlformats.org/officeDocument/2006/relationships/hyperlink" Target="https://www.waterboards.ca.gov/waterrights/water_issues/programs/water_quality_cert/southfeather_ferc2088.html" TargetMode="External"/><Relationship Id="rId466" Type="http://schemas.openxmlformats.org/officeDocument/2006/relationships/hyperlink" Target="https://www.unitedwater.org/pumping-trough-pipeline/" TargetMode="External"/><Relationship Id="rId465" Type="http://schemas.openxmlformats.org/officeDocument/2006/relationships/hyperlink" Target="https://www.energy.ca.gov/powerplant/combined-cycle/procter-and-gamble-power-plant" TargetMode="External"/><Relationship Id="rId464" Type="http://schemas.openxmlformats.org/officeDocument/2006/relationships/hyperlink" Target="https://www.waterboards.ca.gov/waterrights/water_issues/programs/water_quality_cert/unffr_ferc2105.html" TargetMode="External"/><Relationship Id="rId463" Type="http://schemas.openxmlformats.org/officeDocument/2006/relationships/hyperlink" Target="https://www.pge.com/pge_global/common/pdfs/safety/electrical-safety/safety-initiatives/potter-valley/potter-valley-overview.pdf" TargetMode="External"/><Relationship Id="rId459" Type="http://schemas.openxmlformats.org/officeDocument/2006/relationships/hyperlink" Target="https://www.waterboards.ca.gov/waterrights/water_issues/programs/water_quality_cert/southfeather_ferc2088.html" TargetMode="External"/><Relationship Id="rId458" Type="http://schemas.openxmlformats.org/officeDocument/2006/relationships/hyperlink" Target="https://www.waterboards.ca.gov/waterrights/water_issues/programs/water_quality_cert/southfeather_ferc2088.html" TargetMode="External"/><Relationship Id="rId457" Type="http://schemas.openxmlformats.org/officeDocument/2006/relationships/hyperlink" Target="https://www.waterboards.ca.gov/waterrights/water_issues/programs/water_quality_cert/poe_ferc2107.html" TargetMode="External"/><Relationship Id="rId456" Type="http://schemas.openxmlformats.org/officeDocument/2006/relationships/hyperlink" Target="https://www.waterboards.ca.gov/waterrights/water_issues/programs/water_quality_cert/poe_ferc2107.html" TargetMode="External"/><Relationship Id="rId451" Type="http://schemas.openxmlformats.org/officeDocument/2006/relationships/hyperlink" Target="https://www.waterboards.ca.gov/waterrights/water_issues/programs/water_quality_cert/docs/mccloud_ceqa.pdf" TargetMode="External"/><Relationship Id="rId450" Type="http://schemas.openxmlformats.org/officeDocument/2006/relationships/hyperlink" Target="https://www.waterboards.ca.gov/waterrights/water_issues/programs/water_quality_cert/docs/mccloud_ceqa.pdf" TargetMode="External"/><Relationship Id="rId455" Type="http://schemas.openxmlformats.org/officeDocument/2006/relationships/hyperlink" Target="https://www.waterboards.ca.gov/waterrights/water_issues/programs/water_quality_cert/poe_ferc2107.html" TargetMode="External"/><Relationship Id="rId454" Type="http://schemas.openxmlformats.org/officeDocument/2006/relationships/hyperlink" Target="https://www.waterboards.ca.gov/waterrights/water_issues/programs/water_quality_cert/poe_ferc2107.html" TargetMode="External"/><Relationship Id="rId453" Type="http://schemas.openxmlformats.org/officeDocument/2006/relationships/hyperlink" Target="https://www.waterboards.ca.gov/waterrights/water_issues/programs/water_quality_cert/docs/mccloud_ceqa.pdf" TargetMode="External"/><Relationship Id="rId452" Type="http://schemas.openxmlformats.org/officeDocument/2006/relationships/hyperlink" Target="https://www.waterboards.ca.gov/waterrights/water_issues/programs/water_quality_cert/docs/mccloud_ceqa.pdf" TargetMode="External"/><Relationship Id="rId491" Type="http://schemas.openxmlformats.org/officeDocument/2006/relationships/hyperlink" Target="http://www.eurekasw.com/DS/default.aspx" TargetMode="External"/><Relationship Id="rId490" Type="http://schemas.openxmlformats.org/officeDocument/2006/relationships/hyperlink" Target="https://hydroreform.org/wp-content/uploads/2020/06/NFFeather_FINAL_0.pdf" TargetMode="External"/><Relationship Id="rId489" Type="http://schemas.openxmlformats.org/officeDocument/2006/relationships/hyperlink" Target="https://hydroreform.org/wp-content/uploads/2020/06/NFFeather_FINAL_0.pdf" TargetMode="External"/><Relationship Id="rId484" Type="http://schemas.openxmlformats.org/officeDocument/2006/relationships/hyperlink" Target="https://www.smud.org/-/media/Documents/In-Our-Community/Recreational-Areas/UARP/Hydro-License-Compliance/Facilities-and-Resource-Management/FERC-2101-Facilities-Management-Plan.ashx" TargetMode="External"/><Relationship Id="rId483" Type="http://schemas.openxmlformats.org/officeDocument/2006/relationships/hyperlink" Target="https://www.smud.org/en/Corporate/Environmental-Leadership/Power-Sources/Upper-American-River-Project" TargetMode="External"/><Relationship Id="rId482" Type="http://schemas.openxmlformats.org/officeDocument/2006/relationships/hyperlink" Target="https://www.wildlandsinc.com/banks/river-ranch-wetland-mitigation/" TargetMode="External"/><Relationship Id="rId481" Type="http://schemas.openxmlformats.org/officeDocument/2006/relationships/hyperlink" Target="https://www.wildlandsinc.com/banks/river-ranch-velb/" TargetMode="External"/><Relationship Id="rId488" Type="http://schemas.openxmlformats.org/officeDocument/2006/relationships/hyperlink" Target="http://www.eurekasw.com/DS/default.aspx" TargetMode="External"/><Relationship Id="rId487" Type="http://schemas.openxmlformats.org/officeDocument/2006/relationships/hyperlink" Target="https://www.smud.org/-/media/Documents/In-Our-Community/Recreational-Areas/UARP/Hydro-License-Compliance/Facilities-and-Resource-Management/FERC-2101-Facilities-Management-Plan.ashx" TargetMode="External"/><Relationship Id="rId486" Type="http://schemas.openxmlformats.org/officeDocument/2006/relationships/hyperlink" Target="https://www.smud.org/-/media/Documents/In-Our-Community/Recreational-Areas/UARP/Hydro-License-Compliance/Facilities-and-Resource-Management/FERC-2101-Facilities-Management-Plan.ashx" TargetMode="External"/><Relationship Id="rId485" Type="http://schemas.openxmlformats.org/officeDocument/2006/relationships/hyperlink" Target="https://www.smud.org/-/media/Documents/In-Our-Community/Recreational-Areas/UARP/Hydro-License-Compliance/Facilities-and-Resource-Management/FERC-2101-Facilities-Management-Plan.ashx" TargetMode="External"/><Relationship Id="rId480" Type="http://schemas.openxmlformats.org/officeDocument/2006/relationships/hyperlink" Target="https://www.wildlandsinc.com/banks/ridge-cut-giant-garter-snake-conservation-bank/" TargetMode="External"/><Relationship Id="rId479" Type="http://schemas.openxmlformats.org/officeDocument/2006/relationships/hyperlink" Target="https://www.ieua.org/regional-water-recycling-plant-no-5-expansion-project/" TargetMode="External"/><Relationship Id="rId478" Type="http://schemas.openxmlformats.org/officeDocument/2006/relationships/hyperlink" Target="https://www.waterboards.ca.gov/waterrights/water_issues/programs/water_quality_cert/big_creek/" TargetMode="External"/><Relationship Id="rId473" Type="http://schemas.openxmlformats.org/officeDocument/2006/relationships/hyperlink" Target="https://relicensing.pcwa.net/pdf/pad/ExecSum/ExecSumProjectDescription.pdf" TargetMode="External"/><Relationship Id="rId472" Type="http://schemas.openxmlformats.org/officeDocument/2006/relationships/hyperlink" Target="https://relicensing.pcwa.net/pdf/pad/ExecSum/ExecSumProjectDescription.pdf" TargetMode="External"/><Relationship Id="rId471" Type="http://schemas.openxmlformats.org/officeDocument/2006/relationships/hyperlink" Target="https://relicensing.pcwa.net/pdf/pad/ExecSum/ExecSumProjectDescription.pdf" TargetMode="External"/><Relationship Id="rId470" Type="http://schemas.openxmlformats.org/officeDocument/2006/relationships/hyperlink" Target="https://www.pottervalleywater.org/about.html" TargetMode="External"/><Relationship Id="rId477" Type="http://schemas.openxmlformats.org/officeDocument/2006/relationships/hyperlink" Target="https://www.waterboards.ca.gov/waterrights/water_issues/programs/water_quality_cert/big_creek/" TargetMode="External"/><Relationship Id="rId476" Type="http://schemas.openxmlformats.org/officeDocument/2006/relationships/hyperlink" Target="https://www.usbr.gov/projects/index.php?id=244" TargetMode="External"/><Relationship Id="rId475" Type="http://schemas.openxmlformats.org/officeDocument/2006/relationships/hyperlink" Target="https://www.smud.org/en/Corporate/Environmental-Leadership/Power-Sources/Rancho-Seco-Solar-II-Development" TargetMode="External"/><Relationship Id="rId474" Type="http://schemas.openxmlformats.org/officeDocument/2006/relationships/hyperlink" Target="https://relicensing.pcwa.net/pdf/pad/ExecSum/ExecSumProjectDescription.pdf" TargetMode="External"/><Relationship Id="rId426" Type="http://schemas.openxmlformats.org/officeDocument/2006/relationships/hyperlink" Target="https://www.pge.com/en_US/safety/electrical-safety/safety-initiatives/phoenix-relicensing/phoenix-relicensing-project.page" TargetMode="External"/><Relationship Id="rId425" Type="http://schemas.openxmlformats.org/officeDocument/2006/relationships/hyperlink" Target="https://www.pge.com/en_US/safety/electrical-safety/safety-initiatives/desabla/desabla-centerville-hydroelectric-facility.page" TargetMode="External"/><Relationship Id="rId424" Type="http://schemas.openxmlformats.org/officeDocument/2006/relationships/hyperlink" Target="https://www.pge.com/en_US/safety/electrical-safety/safety-initiatives/desabla/desabla-centerville-hydroelectric-facility.page" TargetMode="External"/><Relationship Id="rId423" Type="http://schemas.openxmlformats.org/officeDocument/2006/relationships/hyperlink" Target="https://www.waterboards.ca.gov/waterrights/water_issues/programs/water_quality_cert/springgap_ferc2130.html" TargetMode="External"/><Relationship Id="rId429" Type="http://schemas.openxmlformats.org/officeDocument/2006/relationships/hyperlink" Target="https://en.wikipedia.org/wiki/Pine_Flat_Lake" TargetMode="External"/><Relationship Id="rId428" Type="http://schemas.openxmlformats.org/officeDocument/2006/relationships/hyperlink" Target="https://www.spk.usace.army.mil/Missions/Recreation/Pine-Flat-Lake/" TargetMode="External"/><Relationship Id="rId427" Type="http://schemas.openxmlformats.org/officeDocument/2006/relationships/hyperlink" Target="https://www.pge.com/en_US/safety/electrical-safety/safety-initiatives/phoenix-relicensing/phoenix-relicensing-project.page" TargetMode="External"/><Relationship Id="rId422" Type="http://schemas.openxmlformats.org/officeDocument/2006/relationships/hyperlink" Target="https://www.waterboards.ca.gov/waterrights/water_issues/programs/water_quality_cert/springgap_ferc2130.html" TargetMode="External"/><Relationship Id="rId421" Type="http://schemas.openxmlformats.org/officeDocument/2006/relationships/hyperlink" Target="https://www.usbr.gov/projects/index.php?id=207" TargetMode="External"/><Relationship Id="rId420" Type="http://schemas.openxmlformats.org/officeDocument/2006/relationships/hyperlink" Target="https://www.usbr.gov/projects/index.php?id=207" TargetMode="External"/><Relationship Id="rId415" Type="http://schemas.openxmlformats.org/officeDocument/2006/relationships/hyperlink" Target="https://www.spk.usace.army.mil/Portals/12/documents/usace_project_public_notices/Stanislaus_River-Parks_Two%E2%80%90Mile_Bar_Recreation_Area_Draft_Environmental_Assessment_June_2014.pdf" TargetMode="External"/><Relationship Id="rId414" Type="http://schemas.openxmlformats.org/officeDocument/2006/relationships/hyperlink" Target="https://www.spk.usace.army.mil/Portals/12/documents/usace_project_public_notices/Stanislaus_River-Parks_Two%E2%80%90Mile_Bar_Recreation_Area_Draft_Environmental_Assessment_June_2014.pdf" TargetMode="External"/><Relationship Id="rId413" Type="http://schemas.openxmlformats.org/officeDocument/2006/relationships/hyperlink" Target="https://en.wikipedia.org/wiki/Upper_North_Fork_Feather_River_Project" TargetMode="External"/><Relationship Id="rId412" Type="http://schemas.openxmlformats.org/officeDocument/2006/relationships/hyperlink" Target="https://en.wikipedia.org/wiki/Hetch_Hetchy" TargetMode="External"/><Relationship Id="rId419" Type="http://schemas.openxmlformats.org/officeDocument/2006/relationships/hyperlink" Target="https://relicensing.pcwa.net/pdf/pad/ExecSum/ExecSumProjectDescription.pdf" TargetMode="External"/><Relationship Id="rId418" Type="http://schemas.openxmlformats.org/officeDocument/2006/relationships/hyperlink" Target="http://www.ycwa-relicensing.com/default.aspx" TargetMode="External"/><Relationship Id="rId417" Type="http://schemas.openxmlformats.org/officeDocument/2006/relationships/hyperlink" Target="https://en.wikipedia.org/wiki/Oroville%E2%80%93Thermalito_Complex" TargetMode="External"/><Relationship Id="rId416" Type="http://schemas.openxmlformats.org/officeDocument/2006/relationships/hyperlink" Target="https://water.ca.gov/Programs/State-Water-Project/SWP-Facilities/Oroville" TargetMode="External"/><Relationship Id="rId411" Type="http://schemas.openxmlformats.org/officeDocument/2006/relationships/hyperlink" Target="https://www.yubawater.org/201/Sustainable-Groundwater-Management-Act" TargetMode="External"/><Relationship Id="rId410" Type="http://schemas.openxmlformats.org/officeDocument/2006/relationships/hyperlink" Target="https://relicensing.pcwa.net/pdf/pad/ExecSum/ExecSumProjectDescription.pdf" TargetMode="External"/><Relationship Id="rId448" Type="http://schemas.openxmlformats.org/officeDocument/2006/relationships/hyperlink" Target="https://www.waterboards.ca.gov/waterrights/water_issues/programs/water_quality_cert/docs/mccloud_ceqa.pdf" TargetMode="External"/><Relationship Id="rId447" Type="http://schemas.openxmlformats.org/officeDocument/2006/relationships/hyperlink" Target="https://www.waterboards.ca.gov/waterrights/water_issues/programs/water_quality_cert/docs/mccloud_ceqa.pdf" TargetMode="External"/><Relationship Id="rId446" Type="http://schemas.openxmlformats.org/officeDocument/2006/relationships/hyperlink" Target="https://hydroreform.org/wp-content/uploads/2020/06/Pit_FINAL_0_0.pdf" TargetMode="External"/><Relationship Id="rId445" Type="http://schemas.openxmlformats.org/officeDocument/2006/relationships/hyperlink" Target="https://hydroreform.org/wp-content/uploads/2020/06/Pit_FINAL_0_0.pdf" TargetMode="External"/><Relationship Id="rId449" Type="http://schemas.openxmlformats.org/officeDocument/2006/relationships/hyperlink" Target="https://www.waterboards.ca.gov/waterrights/water_issues/programs/water_quality_cert/docs/mccloud_ceqa.pdf" TargetMode="External"/><Relationship Id="rId440" Type="http://schemas.openxmlformats.org/officeDocument/2006/relationships/hyperlink" Target="https://hydroreform.org/wp-content/uploads/2020/06/Pit_FINAL_0_0.pdf" TargetMode="External"/><Relationship Id="rId444" Type="http://schemas.openxmlformats.org/officeDocument/2006/relationships/hyperlink" Target="https://hydroreform.org/wp-content/uploads/2020/06/Pit_FINAL_0_0.pdf" TargetMode="External"/><Relationship Id="rId443" Type="http://schemas.openxmlformats.org/officeDocument/2006/relationships/hyperlink" Target="https://hydroreform.org/wp-content/uploads/2020/06/Pit_FINAL_0_0.pdf" TargetMode="External"/><Relationship Id="rId442" Type="http://schemas.openxmlformats.org/officeDocument/2006/relationships/hyperlink" Target="https://hydroreform.org/wp-content/uploads/2020/06/Pit_FINAL_0_0.pdf" TargetMode="External"/><Relationship Id="rId441" Type="http://schemas.openxmlformats.org/officeDocument/2006/relationships/hyperlink" Target="https://hydroreform.org/wp-content/uploads/2020/06/Pit_FINAL_0_0.pdf" TargetMode="External"/><Relationship Id="rId437" Type="http://schemas.openxmlformats.org/officeDocument/2006/relationships/hyperlink" Target="https://hydroreform.org/wp-content/uploads/2020/06/Pit_FINAL_0_0.pdf" TargetMode="External"/><Relationship Id="rId436" Type="http://schemas.openxmlformats.org/officeDocument/2006/relationships/hyperlink" Target="https://hydroreform.org/wp-content/uploads/2020/06/Pit_FINAL_0_0.pdf" TargetMode="External"/><Relationship Id="rId435" Type="http://schemas.openxmlformats.org/officeDocument/2006/relationships/hyperlink" Target="https://www.waterboards.ca.gov/waterrights/water_issues/programs/water_quality_cert/pit1_ferc2687.html" TargetMode="External"/><Relationship Id="rId434" Type="http://schemas.openxmlformats.org/officeDocument/2006/relationships/hyperlink" Target="https://www.waterboards.ca.gov/waterrights/water_issues/programs/water_quality_cert/pit1_ferc2687.html" TargetMode="External"/><Relationship Id="rId439" Type="http://schemas.openxmlformats.org/officeDocument/2006/relationships/hyperlink" Target="https://hydroreform.org/wp-content/uploads/2020/06/Pit_FINAL_0_0.pdf" TargetMode="External"/><Relationship Id="rId438" Type="http://schemas.openxmlformats.org/officeDocument/2006/relationships/hyperlink" Target="https://hydroreform.org/wp-content/uploads/2020/06/Pit_FINAL_0_0.pdf" TargetMode="External"/><Relationship Id="rId433" Type="http://schemas.openxmlformats.org/officeDocument/2006/relationships/hyperlink" Target="https://www.waterboards.ca.gov/waterrights/water_issues/programs/water_quality_cert/pit1_ferc2687.html" TargetMode="External"/><Relationship Id="rId432" Type="http://schemas.openxmlformats.org/officeDocument/2006/relationships/hyperlink" Target="https://www.waterboards.ca.gov/waterrights/water_issues/programs/water_quality_cert/pit1_ferc2687.html" TargetMode="External"/><Relationship Id="rId431" Type="http://schemas.openxmlformats.org/officeDocument/2006/relationships/hyperlink" Target="https://water.ca.gov/-/media/DWR-Website/Web-Pages/Programs/Groundwater-Management/Bulletin-118/Files/2003-Basin-Descriptions/4_004_06_PiruSubbasin.pdf" TargetMode="External"/><Relationship Id="rId430" Type="http://schemas.openxmlformats.org/officeDocument/2006/relationships/hyperlink" Target="https://www.waterboards.ca.gov/waterrights/water_issues/programs/water_quality_cert/springgap_ferc2130.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fisheries.noaa.gov/resource/document/2019-klamath-project-biological-opinion" TargetMode="External"/><Relationship Id="rId2" Type="http://schemas.openxmlformats.org/officeDocument/2006/relationships/hyperlink" Target="https://www.ada.gov/" TargetMode="External"/><Relationship Id="rId3" Type="http://schemas.openxmlformats.org/officeDocument/2006/relationships/hyperlink" Target="http://leginfo.legislature.ca.gov/faces/billNavClient.xhtml?bill_id=201720180AB707" TargetMode="External"/><Relationship Id="rId4" Type="http://schemas.openxmlformats.org/officeDocument/2006/relationships/hyperlink" Target="https://www.fws.gov/birds/policies-and-regulations/laws-legislations/bald-and-golden-eagle-protection-act.php" TargetMode="External"/><Relationship Id="rId9" Type="http://schemas.openxmlformats.org/officeDocument/2006/relationships/hyperlink" Target="https://www.ccrb-board.org/water-rights/cachuma-project-settlement-agreement/" TargetMode="External"/><Relationship Id="rId5" Type="http://schemas.openxmlformats.org/officeDocument/2006/relationships/hyperlink" Target="https://www.pollinator.org/bff/bff-us" TargetMode="External"/><Relationship Id="rId6" Type="http://schemas.openxmlformats.org/officeDocument/2006/relationships/hyperlink" Target="http://www.prbo.org/calpif/pdfs/north_bay.pdf" TargetMode="External"/><Relationship Id="rId7" Type="http://schemas.openxmlformats.org/officeDocument/2006/relationships/hyperlink" Target="http://www.prbo.org/calpif/pdfs/SacValleyHabitatEnhancement.pdf" TargetMode="External"/><Relationship Id="rId8" Type="http://schemas.openxmlformats.org/officeDocument/2006/relationships/hyperlink" Target="https://leginfo.legislature.ca.gov/faces/billNavClient.xhtml?bill_id=202120220SB129" TargetMode="External"/><Relationship Id="rId40" Type="http://schemas.openxmlformats.org/officeDocument/2006/relationships/hyperlink" Target="https://www.doi.gov/sites/doi.gov/files/uploads/so_3362_migration.pdf" TargetMode="External"/><Relationship Id="rId42" Type="http://schemas.openxmlformats.org/officeDocument/2006/relationships/hyperlink" Target="http://www.leginfo.ca.gov/pub/01-02/bill/sen/sb_1651-1700/sb_1672_bill_20020921_chaptered.html" TargetMode="External"/><Relationship Id="rId41" Type="http://schemas.openxmlformats.org/officeDocument/2006/relationships/hyperlink" Target="https://www.congress.gov/bill/117th-congress/house-bill/3684/text" TargetMode="External"/><Relationship Id="rId44" Type="http://schemas.openxmlformats.org/officeDocument/2006/relationships/hyperlink" Target="https://www.doi.gov/sites/doi.gov/files/uploads/FINAL%20KHSA%20PDF.pdf" TargetMode="External"/><Relationship Id="rId43" Type="http://schemas.openxmlformats.org/officeDocument/2006/relationships/hyperlink" Target="https://www.inyowater.org/documents/governing-documents/water-agreement/" TargetMode="External"/><Relationship Id="rId46" Type="http://schemas.openxmlformats.org/officeDocument/2006/relationships/hyperlink" Target="https://www.yubawater.org/157/Lower-Yuba-River-Accord" TargetMode="External"/><Relationship Id="rId45" Type="http://schemas.openxmlformats.org/officeDocument/2006/relationships/hyperlink" Target="https://leginfo.legislature.ca.gov/faces/billTextClient.xhtml?bill_id=200320040AB2600" TargetMode="External"/><Relationship Id="rId48" Type="http://schemas.openxmlformats.org/officeDocument/2006/relationships/hyperlink" Target="https://www.epa.gov/laws-regulations/summary-national-environmental-policy-act" TargetMode="External"/><Relationship Id="rId47" Type="http://schemas.openxmlformats.org/officeDocument/2006/relationships/hyperlink" Target="https://www.nrcs.usda.gov/wps/portal/nrcs/detail/national/technical/cp/ncps/?cid=nrcsdev11_001020" TargetMode="External"/><Relationship Id="rId49" Type="http://schemas.openxmlformats.org/officeDocument/2006/relationships/hyperlink" Target="https://www.epa.gov/wotus" TargetMode="External"/><Relationship Id="rId31" Type="http://schemas.openxmlformats.org/officeDocument/2006/relationships/hyperlink" Target="https://www.gov.ca.gov/2020/09/23/governor-newsom-announces-california-will-phase-out-gasoline-powered-cars-drastically-reduce-demand-for-fossil-fuel-in-californias-fight-against-climate-change/?utm_medium=email&amp;utm_source=govdelivery" TargetMode="External"/><Relationship Id="rId30" Type="http://schemas.openxmlformats.org/officeDocument/2006/relationships/hyperlink" Target="https://www.epa.gov/laws-regulations/summary-energy-policy-act" TargetMode="External"/><Relationship Id="rId33" Type="http://schemas.openxmlformats.org/officeDocument/2006/relationships/hyperlink" Target="https://www.usda.gov/farmbill" TargetMode="External"/><Relationship Id="rId32" Type="http://schemas.openxmlformats.org/officeDocument/2006/relationships/hyperlink" Target="https://www.gov.ca.gov/wp-content/uploads/2020/10/10.07.2020-EO-N-82-20-.pdf" TargetMode="External"/><Relationship Id="rId35" Type="http://schemas.openxmlformats.org/officeDocument/2006/relationships/hyperlink" Target="https://www.fishfriendlyfarming.org/" TargetMode="External"/><Relationship Id="rId34" Type="http://schemas.openxmlformats.org/officeDocument/2006/relationships/hyperlink" Target="https://www.blm.gov/sites/blm.gov/files/AboutUs_LawsandRegs_FLPMA.pdf" TargetMode="External"/><Relationship Id="rId37" Type="http://schemas.openxmlformats.org/officeDocument/2006/relationships/hyperlink" Target="https://www.fda.gov/food/guidance-regulation-food-and-dietary-supplements/food-safety-modernization-act-fsma" TargetMode="External"/><Relationship Id="rId36" Type="http://schemas.openxmlformats.org/officeDocument/2006/relationships/hyperlink" Target="https://www.fws.gov/laws/lawsdigest/flood.html" TargetMode="External"/><Relationship Id="rId39" Type="http://schemas.openxmlformats.org/officeDocument/2006/relationships/hyperlink" Target="https://wildlife.ca.gov/Grants/FRGP/Guidance" TargetMode="External"/><Relationship Id="rId38" Type="http://schemas.openxmlformats.org/officeDocument/2006/relationships/hyperlink" Target="http://www.fcgma.org/public-documents/ordinances-legislation" TargetMode="External"/><Relationship Id="rId20" Type="http://schemas.openxmlformats.org/officeDocument/2006/relationships/hyperlink" Target="https://www.sustainablewinegrowing.org/certified-sustainable-winegrowing.php" TargetMode="External"/><Relationship Id="rId22" Type="http://schemas.openxmlformats.org/officeDocument/2006/relationships/hyperlink" Target="https://www.epa.gov/laws-regulations/summary-clean-water-act" TargetMode="External"/><Relationship Id="rId21" Type="http://schemas.openxmlformats.org/officeDocument/2006/relationships/hyperlink" Target="https://www.epa.gov/laws-regulations/summary-clean-air-act" TargetMode="External"/><Relationship Id="rId24" Type="http://schemas.openxmlformats.org/officeDocument/2006/relationships/hyperlink" Target="https://nrm.dfg.ca.gov/coho/coho_tasks.aspx" TargetMode="External"/><Relationship Id="rId23" Type="http://schemas.openxmlformats.org/officeDocument/2006/relationships/hyperlink" Target="https://leginfo.legislature.ca.gov/faces/billNavClient.xhtml?bill_id=201520160SB246" TargetMode="External"/><Relationship Id="rId26" Type="http://schemas.openxmlformats.org/officeDocument/2006/relationships/hyperlink" Target="https://www.audubon.org/conservation/ranching" TargetMode="External"/><Relationship Id="rId25" Type="http://schemas.openxmlformats.org/officeDocument/2006/relationships/hyperlink" Target="https://en.wikipedia.org/wiki/Colorado_River_Compact" TargetMode="External"/><Relationship Id="rId28" Type="http://schemas.openxmlformats.org/officeDocument/2006/relationships/hyperlink" Target="https://www.epa.gov/laws-regulations/summary-endangered-species-act" TargetMode="External"/><Relationship Id="rId27" Type="http://schemas.openxmlformats.org/officeDocument/2006/relationships/hyperlink" Target="https://www.edwateragency.org/about-water-agency" TargetMode="External"/><Relationship Id="rId29" Type="http://schemas.openxmlformats.org/officeDocument/2006/relationships/hyperlink" Target="https://www.epa.gov/laws-regulations/summary-energy-independence-and-security-act" TargetMode="External"/><Relationship Id="rId11" Type="http://schemas.openxmlformats.org/officeDocument/2006/relationships/hyperlink" Target="https://wildlife.ca.gov/Conservation/Plants/CA-Desert-Plant-Act" TargetMode="External"/><Relationship Id="rId10" Type="http://schemas.openxmlformats.org/officeDocument/2006/relationships/hyperlink" Target="https://www.waterboards.ca.gov/water_issues/programs/grants_loans/propositions/docs/prop40.pdf" TargetMode="External"/><Relationship Id="rId13" Type="http://schemas.openxmlformats.org/officeDocument/2006/relationships/hyperlink" Target="https://opr.ca.gov/ceqa/" TargetMode="External"/><Relationship Id="rId12" Type="http://schemas.openxmlformats.org/officeDocument/2006/relationships/hyperlink" Target="http://bondaccountability.resources.ca.gov/p68.aspx" TargetMode="External"/><Relationship Id="rId15" Type="http://schemas.openxmlformats.org/officeDocument/2006/relationships/hyperlink" Target="https://ww2.arb.ca.gov/resources/fact-sheets/ab-32-global-warming-solutions-act-2006" TargetMode="External"/><Relationship Id="rId14" Type="http://schemas.openxmlformats.org/officeDocument/2006/relationships/hyperlink" Target="https://leginfo.legislature.ca.gov/faces/codesTOCSelected.xhtml?tocCode=FGC&amp;tocTitle=+Fish+and+Game+Code+-+FGC" TargetMode="External"/><Relationship Id="rId17" Type="http://schemas.openxmlformats.org/officeDocument/2006/relationships/hyperlink" Target="https://leginfo.legislature.ca.gov/faces/billTextClient.xhtml?bill_id=202120220AB888" TargetMode="External"/><Relationship Id="rId16" Type="http://schemas.openxmlformats.org/officeDocument/2006/relationships/hyperlink" Target="https://greenbusinessca.org/" TargetMode="External"/><Relationship Id="rId19" Type="http://schemas.openxmlformats.org/officeDocument/2006/relationships/hyperlink" Target="https://www.cdfa.ca.gov/oefi/docs/Environmental_Farming_Act.pdf" TargetMode="External"/><Relationship Id="rId18" Type="http://schemas.openxmlformats.org/officeDocument/2006/relationships/hyperlink" Target="https://wildlife.ca.gov/Grants/FRGP/Guidance" TargetMode="External"/><Relationship Id="rId72" Type="http://schemas.openxmlformats.org/officeDocument/2006/relationships/drawing" Target="../drawings/drawing11.xml"/><Relationship Id="rId71" Type="http://schemas.openxmlformats.org/officeDocument/2006/relationships/hyperlink" Target="https://dot.ca.gov/programs/rail-and-mass-transportation/transportation-development-act" TargetMode="External"/><Relationship Id="rId70" Type="http://schemas.openxmlformats.org/officeDocument/2006/relationships/hyperlink" Target="https://wildlife.ca.gov/Grants/FRGP/Guidance" TargetMode="External"/><Relationship Id="rId62" Type="http://schemas.openxmlformats.org/officeDocument/2006/relationships/hyperlink" Target="https://scc.ca.gov/grants/project-selection-criteria/" TargetMode="External"/><Relationship Id="rId61" Type="http://schemas.openxmlformats.org/officeDocument/2006/relationships/hyperlink" Target="https://www.soarvc.org/" TargetMode="External"/><Relationship Id="rId64" Type="http://schemas.openxmlformats.org/officeDocument/2006/relationships/hyperlink" Target="https://wildlife.ca.gov/Grants/FRGP/Guidance" TargetMode="External"/><Relationship Id="rId63" Type="http://schemas.openxmlformats.org/officeDocument/2006/relationships/hyperlink" Target="https://sonomawinegrape.org/scw/sustainability/" TargetMode="External"/><Relationship Id="rId66" Type="http://schemas.openxmlformats.org/officeDocument/2006/relationships/hyperlink" Target="https://www.federalregister.gov/documents/2021/02/01/2021-02177/tackling-the-climate-crisis-at-home-and-abroad" TargetMode="External"/><Relationship Id="rId65" Type="http://schemas.openxmlformats.org/officeDocument/2006/relationships/hyperlink" Target="http://cclme.org/viewcontents/?f=2-CAPRC_29000-29612.txt" TargetMode="External"/><Relationship Id="rId68" Type="http://schemas.openxmlformats.org/officeDocument/2006/relationships/hyperlink" Target="https://www.troa.net/" TargetMode="External"/><Relationship Id="rId67" Type="http://schemas.openxmlformats.org/officeDocument/2006/relationships/hyperlink" Target="https://leginfo.legislature.ca.gov/faces/billNavClient.xhtml?bill_id=201520160AB2722" TargetMode="External"/><Relationship Id="rId60" Type="http://schemas.openxmlformats.org/officeDocument/2006/relationships/hyperlink" Target="https://leginfo.legislature.ca.gov/faces/billTextClient.xhtml?bill_id=201720180SB634" TargetMode="External"/><Relationship Id="rId69" Type="http://schemas.openxmlformats.org/officeDocument/2006/relationships/hyperlink" Target="http://bondaccountability.resources.ca.gov/p1.aspx" TargetMode="External"/><Relationship Id="rId51" Type="http://schemas.openxmlformats.org/officeDocument/2006/relationships/hyperlink" Target="http://obgma.com/about-us/" TargetMode="External"/><Relationship Id="rId50" Type="http://schemas.openxmlformats.org/officeDocument/2006/relationships/hyperlink" Target="https://www.fws.gov/birds/grants/neotropical-migratory-bird-conservation-act.php" TargetMode="External"/><Relationship Id="rId53" Type="http://schemas.openxmlformats.org/officeDocument/2006/relationships/hyperlink" Target="https://www.putahcreekcouncil.org/putah-creek-accord" TargetMode="External"/><Relationship Id="rId52" Type="http://schemas.openxmlformats.org/officeDocument/2006/relationships/hyperlink" Target="https://www.pcwa.net/about-pcwa/transparency" TargetMode="External"/><Relationship Id="rId55" Type="http://schemas.openxmlformats.org/officeDocument/2006/relationships/hyperlink" Target="https://www.usbr.gov/power/legislation/recproja.pdf" TargetMode="External"/><Relationship Id="rId54" Type="http://schemas.openxmlformats.org/officeDocument/2006/relationships/hyperlink" Target="https://www.iid.com/water/library/qsa-water-transfer" TargetMode="External"/><Relationship Id="rId57" Type="http://schemas.openxmlformats.org/officeDocument/2006/relationships/hyperlink" Target="http://www.leginfo.ca.gov/pub/01-02/bill/sen/sb_1651-1700/sb_1672_bill_20020921_chaptered.html" TargetMode="External"/><Relationship Id="rId56" Type="http://schemas.openxmlformats.org/officeDocument/2006/relationships/hyperlink" Target="https://leginfo.legislature.ca.gov/faces/billTextClient.xhtml?bill_id=201720180SB1072" TargetMode="External"/><Relationship Id="rId59" Type="http://schemas.openxmlformats.org/officeDocument/2006/relationships/hyperlink" Target="http://leginfo.legislature.ca.gov/faces/billNavClient.xhtml?bill_id=201320140SB1390" TargetMode="External"/><Relationship Id="rId58" Type="http://schemas.openxmlformats.org/officeDocument/2006/relationships/hyperlink" Target="https://norcalwater.org/efficient-water-management/efficient-water-management-regional-sustainability/regional-planning/sacramento-valley-water-management-agreement/"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wildlife.ca.gov/Data/CNDDB" TargetMode="External"/><Relationship Id="rId2" Type="http://schemas.openxmlformats.org/officeDocument/2006/relationships/hyperlink" Target="https://www.nass.usda.gov/Research_and_Science/Cropland/SARS1a.php" TargetMode="External"/><Relationship Id="rId3" Type="http://schemas.openxmlformats.org/officeDocument/2006/relationships/hyperlink" Target="http://www.climatologylab.org/gridmet.html"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atlasbiowork.com/" TargetMode="External"/><Relationship Id="rId2" Type="http://schemas.openxmlformats.org/officeDocument/2006/relationships/hyperlink" Target="https://docs.google.com/spreadsheets/d/1iyCNCrmkvcfsYJW4ivYmjOBk8MidONKeII8QOzErEo4/edit" TargetMode="External"/><Relationship Id="rId3" Type="http://schemas.openxmlformats.org/officeDocument/2006/relationships/hyperlink" Target="https://oehha.ca.gov/calenviroscreen/report/draft-calenviroscreen-40" TargetMode="External"/><Relationship Id="rId4" Type="http://schemas.openxmlformats.org/officeDocument/2006/relationships/hyperlink" Target="https://calcarbondash.org/" TargetMode="External"/><Relationship Id="rId9" Type="http://schemas.openxmlformats.org/officeDocument/2006/relationships/hyperlink" Target="https://fishpass.psmfc.org/" TargetMode="External"/><Relationship Id="rId5" Type="http://schemas.openxmlformats.org/officeDocument/2006/relationships/hyperlink" Target="https://www.sfei.org/documents/salmon-habitat-quantification-tool-documentation" TargetMode="External"/><Relationship Id="rId6" Type="http://schemas.openxmlformats.org/officeDocument/2006/relationships/hyperlink" Target="https://www.fairr.org/index/?utm_campaign=fairr-index-launch&amp;utm_medium=email&amp;utm_source=newsletter" TargetMode="External"/><Relationship Id="rId7" Type="http://schemas.openxmlformats.org/officeDocument/2006/relationships/hyperlink" Target="https://cloud.csiss.gmu.edu/Crop-CASMA/" TargetMode="External"/><Relationship Id="rId8" Type="http://schemas.openxmlformats.org/officeDocument/2006/relationships/hyperlink" Target="https://www.wafwachat.org/" TargetMode="External"/><Relationship Id="rId31" Type="http://schemas.openxmlformats.org/officeDocument/2006/relationships/drawing" Target="../drawings/drawing16.xml"/><Relationship Id="rId30" Type="http://schemas.openxmlformats.org/officeDocument/2006/relationships/hyperlink" Target="https://smallgrain-n-management.plantsciences.ucdavis.edu/?page=landing_page" TargetMode="External"/><Relationship Id="rId20" Type="http://schemas.openxmlformats.org/officeDocument/2006/relationships/hyperlink" Target="https://sjvp.databasin.org/galleries/4b7684cdfc714babb1c883432022297a" TargetMode="External"/><Relationship Id="rId22" Type="http://schemas.openxmlformats.org/officeDocument/2006/relationships/hyperlink" Target="https://connectscape.github.io/Makurhini/" TargetMode="External"/><Relationship Id="rId21" Type="http://schemas.openxmlformats.org/officeDocument/2006/relationships/hyperlink" Target="https://sierracascadeconservation.org/scapmap/" TargetMode="External"/><Relationship Id="rId24" Type="http://schemas.openxmlformats.org/officeDocument/2006/relationships/hyperlink" Target="https://ourcoastourfuture.org/" TargetMode="External"/><Relationship Id="rId23" Type="http://schemas.openxmlformats.org/officeDocument/2006/relationships/hyperlink" Target="https://marxanconnect.ca/" TargetMode="External"/><Relationship Id="rId26" Type="http://schemas.openxmlformats.org/officeDocument/2006/relationships/hyperlink" Target="https://sgma.water.ca.gov/portal/" TargetMode="External"/><Relationship Id="rId25" Type="http://schemas.openxmlformats.org/officeDocument/2006/relationships/hyperlink" Target="http://ceipa.databasin.org/?utm_source=CBI+Master+List&amp;utm_campaign=f8c037b355-EMAIL_CAMPAIGN_2021_08_24_08_50&amp;utm_medium=email&amp;utm_term=0_1548d4a8b9-f8c037b355-327516537" TargetMode="External"/><Relationship Id="rId28" Type="http://schemas.openxmlformats.org/officeDocument/2006/relationships/hyperlink" Target="https://www.wildfirefuelmapper.org/" TargetMode="External"/><Relationship Id="rId27" Type="http://schemas.openxmlformats.org/officeDocument/2006/relationships/hyperlink" Target="http://cdec.water.ca.gov/index.html" TargetMode="External"/><Relationship Id="rId29" Type="http://schemas.openxmlformats.org/officeDocument/2006/relationships/hyperlink" Target="https://www.nasa.gov/image-feature/openet-a-satellite-based-water-data-resource" TargetMode="External"/><Relationship Id="rId11" Type="http://schemas.openxmlformats.org/officeDocument/2006/relationships/hyperlink" Target="https://www.globalsafetynet.app/" TargetMode="External"/><Relationship Id="rId10" Type="http://schemas.openxmlformats.org/officeDocument/2006/relationships/hyperlink" Target="https://www.goodfoodla.org/foodsystemdashboard" TargetMode="External"/><Relationship Id="rId13" Type="http://schemas.openxmlformats.org/officeDocument/2006/relationships/hyperlink" Target="https://naturalcapitalproject.stanford.edu/software/invest" TargetMode="External"/><Relationship Id="rId12" Type="http://schemas.openxmlformats.org/officeDocument/2006/relationships/hyperlink" Target="http://cvhe.org/tools" TargetMode="External"/><Relationship Id="rId15" Type="http://schemas.openxmlformats.org/officeDocument/2006/relationships/hyperlink" Target="https://sjvp.databasin.org/pages/least-conflict" TargetMode="External"/><Relationship Id="rId14" Type="http://schemas.openxmlformats.org/officeDocument/2006/relationships/hyperlink" Target="https://www.californiafarmlink.org/find-land/" TargetMode="External"/><Relationship Id="rId17" Type="http://schemas.openxmlformats.org/officeDocument/2006/relationships/hyperlink" Target="https://rangelands.app/" TargetMode="External"/><Relationship Id="rId16" Type="http://schemas.openxmlformats.org/officeDocument/2006/relationships/hyperlink" Target="https://www.bayareagreenprint.org/mitigation/" TargetMode="External"/><Relationship Id="rId19" Type="http://schemas.openxmlformats.org/officeDocument/2006/relationships/hyperlink" Target="https://sjvp.databasin.org/articles/50e144bc34aa40bc959989effd80f1a8" TargetMode="External"/><Relationship Id="rId18" Type="http://schemas.openxmlformats.org/officeDocument/2006/relationships/hyperlink" Target="https://data.sacog.or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alfish.org/Resources/Standards.aspx" TargetMode="External"/><Relationship Id="rId2" Type="http://schemas.openxmlformats.org/officeDocument/2006/relationships/hyperlink" Target="https://ceqanet.opr.ca.gov/" TargetMode="External"/><Relationship Id="rId3" Type="http://schemas.openxmlformats.org/officeDocument/2006/relationships/hyperlink" Target="https://www.rcdprojects.org/" TargetMode="External"/><Relationship Id="rId4" Type="http://schemas.openxmlformats.org/officeDocument/2006/relationships/hyperlink" Target="https://www.transformca.org/landing-page/climate-benefits-california-status-program-data-reporting" TargetMode="External"/><Relationship Id="rId9" Type="http://schemas.openxmlformats.org/officeDocument/2006/relationships/hyperlink" Target="http://sciencebase.gov/catalog" TargetMode="External"/><Relationship Id="rId5" Type="http://schemas.openxmlformats.org/officeDocument/2006/relationships/hyperlink" Target="https://scc.ca.gov/grants/proposition-1-grants/" TargetMode="External"/><Relationship Id="rId6" Type="http://schemas.openxmlformats.org/officeDocument/2006/relationships/hyperlink" Target="https://www.sustainablewinegrowing.org/amass/library/7/docs/1-CERTIFIED%20SUSTAINABLE%20Annual%20Report%20-%202019%20-%20Appendix.pdf" TargetMode="External"/><Relationship Id="rId7" Type="http://schemas.openxmlformats.org/officeDocument/2006/relationships/hyperlink" Target="https://www.ecoatlas.org/" TargetMode="External"/><Relationship Id="rId8" Type="http://schemas.openxmlformats.org/officeDocument/2006/relationships/hyperlink" Target="https://data.usgs.gov/modelcatalog/" TargetMode="External"/><Relationship Id="rId11" Type="http://schemas.openxmlformats.org/officeDocument/2006/relationships/hyperlink" Target="https://www.conservationgateway.org/ConservationPlanning/partnering/cpc/Pages/default.aspx" TargetMode="External"/><Relationship Id="rId10" Type="http://schemas.openxmlformats.org/officeDocument/2006/relationships/hyperlink" Target="https://ag.purdue.edu/commercialag/ageconomybarometer/" TargetMode="External"/><Relationship Id="rId13" Type="http://schemas.openxmlformats.org/officeDocument/2006/relationships/hyperlink" Target="http://bondaccountability.resources.ca.gov/" TargetMode="External"/><Relationship Id="rId12" Type="http://schemas.openxmlformats.org/officeDocument/2006/relationships/hyperlink" Target="https://www.conservationgateway.org/Documents/wwf_uk_partnershiptoolbox.pdf" TargetMode="External"/><Relationship Id="rId15" Type="http://schemas.openxmlformats.org/officeDocument/2006/relationships/hyperlink" Target="https://sgma.water.ca.gov/portal/" TargetMode="External"/><Relationship Id="rId14" Type="http://schemas.openxmlformats.org/officeDocument/2006/relationships/hyperlink" Target="https://www.bizjournals.com/sacramento/" TargetMode="External"/><Relationship Id="rId17" Type="http://schemas.openxmlformats.org/officeDocument/2006/relationships/hyperlink" Target="https://www.lambresourcecenter.com/resources-blog/resource-database?ss_source=sscampaigns&amp;ss_campaign_id=61ccb81745c9422931f1fe00&amp;ss_email_id=61cdc405e11c6e017160e5a6&amp;ss_campaign_name=American+Lamb+Board+News+&amp;ss_campaign_sent_date=2021-12-30T14:37:40Z" TargetMode="External"/><Relationship Id="rId16" Type="http://schemas.openxmlformats.org/officeDocument/2006/relationships/hyperlink" Target="https://agclass.nal.usda.gov/" TargetMode="External"/><Relationship Id="rId19" Type="http://schemas.openxmlformats.org/officeDocument/2006/relationships/drawing" Target="../drawings/drawing17.xml"/><Relationship Id="rId18" Type="http://schemas.openxmlformats.org/officeDocument/2006/relationships/hyperlink" Target="https://ucanr.edu/sites/anrstaff/Divisionwide_Programs/Workgroups/Workgroup_Directory/?thiswg=2"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9.57"/>
    <col customWidth="1" min="4" max="4" width="17.43"/>
    <col customWidth="1" min="5" max="5" width="27.14"/>
    <col customWidth="1" min="6" max="6" width="25.57"/>
    <col customWidth="1" min="7" max="7" width="21.71"/>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4" t="s">
        <v>1</v>
      </c>
      <c r="C2" s="4" t="s">
        <v>2</v>
      </c>
      <c r="D2" s="4" t="s">
        <v>4</v>
      </c>
      <c r="E2" s="4" t="s">
        <v>5</v>
      </c>
      <c r="F2" s="4" t="s">
        <v>6</v>
      </c>
      <c r="G2" s="4" t="s">
        <v>7</v>
      </c>
      <c r="H2" s="4" t="s">
        <v>8</v>
      </c>
      <c r="I2" s="4" t="s">
        <v>9</v>
      </c>
    </row>
    <row r="3">
      <c r="A3" s="3" t="s">
        <v>10</v>
      </c>
      <c r="B3" s="4" t="s">
        <v>1</v>
      </c>
      <c r="D3" s="4" t="s">
        <v>11</v>
      </c>
      <c r="E3" s="4" t="s">
        <v>12</v>
      </c>
      <c r="F3" s="4" t="s">
        <v>13</v>
      </c>
    </row>
    <row r="4">
      <c r="A4" s="3" t="s">
        <v>14</v>
      </c>
      <c r="B4" s="4" t="s">
        <v>1</v>
      </c>
      <c r="C4" s="4" t="s">
        <v>2</v>
      </c>
      <c r="D4" s="4" t="s">
        <v>15</v>
      </c>
      <c r="E4" s="4" t="s">
        <v>16</v>
      </c>
      <c r="F4" s="4" t="s">
        <v>17</v>
      </c>
      <c r="G4" s="4" t="s">
        <v>18</v>
      </c>
      <c r="H4" s="4" t="s">
        <v>19</v>
      </c>
    </row>
    <row r="5">
      <c r="A5" s="3" t="s">
        <v>20</v>
      </c>
      <c r="B5" s="4" t="s">
        <v>1</v>
      </c>
      <c r="C5" s="4" t="s">
        <v>2</v>
      </c>
      <c r="D5" s="4" t="s">
        <v>21</v>
      </c>
      <c r="E5" s="4" t="s">
        <v>22</v>
      </c>
      <c r="F5" s="4" t="s">
        <v>23</v>
      </c>
    </row>
    <row r="6">
      <c r="A6" s="3" t="s">
        <v>24</v>
      </c>
      <c r="B6" s="4" t="s">
        <v>1</v>
      </c>
      <c r="C6" s="4" t="s">
        <v>2</v>
      </c>
      <c r="D6" s="4" t="s">
        <v>21</v>
      </c>
      <c r="E6" s="4" t="s">
        <v>22</v>
      </c>
      <c r="F6" s="4" t="s">
        <v>25</v>
      </c>
    </row>
    <row r="7">
      <c r="A7" s="3" t="s">
        <v>26</v>
      </c>
      <c r="B7" s="4" t="s">
        <v>1</v>
      </c>
      <c r="C7" s="4" t="s">
        <v>2</v>
      </c>
      <c r="D7" s="4" t="s">
        <v>21</v>
      </c>
      <c r="E7" s="4" t="s">
        <v>22</v>
      </c>
      <c r="F7" s="4" t="s">
        <v>23</v>
      </c>
    </row>
    <row r="8">
      <c r="A8" s="3" t="s">
        <v>27</v>
      </c>
      <c r="B8" s="4" t="s">
        <v>1</v>
      </c>
      <c r="C8" s="4" t="s">
        <v>2</v>
      </c>
      <c r="D8" s="4" t="s">
        <v>28</v>
      </c>
      <c r="E8" s="4" t="s">
        <v>29</v>
      </c>
      <c r="F8" s="4" t="s">
        <v>30</v>
      </c>
    </row>
    <row r="9">
      <c r="A9" s="5" t="s">
        <v>31</v>
      </c>
      <c r="B9" s="4" t="s">
        <v>1</v>
      </c>
    </row>
    <row r="10">
      <c r="A10" s="3" t="s">
        <v>32</v>
      </c>
      <c r="D10" s="4" t="s">
        <v>33</v>
      </c>
    </row>
    <row r="11">
      <c r="A11" s="3" t="s">
        <v>34</v>
      </c>
      <c r="D11" s="4" t="s">
        <v>35</v>
      </c>
    </row>
    <row r="12">
      <c r="A12" s="3" t="s">
        <v>36</v>
      </c>
      <c r="B12" s="4" t="s">
        <v>1</v>
      </c>
      <c r="D12" s="4" t="s">
        <v>11</v>
      </c>
    </row>
    <row r="13">
      <c r="A13" s="3" t="s">
        <v>37</v>
      </c>
      <c r="D13" s="4" t="s">
        <v>11</v>
      </c>
      <c r="E13" s="4" t="s">
        <v>38</v>
      </c>
    </row>
    <row r="14">
      <c r="A14" s="3" t="s">
        <v>39</v>
      </c>
      <c r="B14" s="4" t="s">
        <v>1</v>
      </c>
      <c r="D14" s="4" t="s">
        <v>40</v>
      </c>
    </row>
    <row r="15">
      <c r="A15" s="3" t="s">
        <v>41</v>
      </c>
      <c r="D15" s="4" t="s">
        <v>42</v>
      </c>
    </row>
    <row r="16">
      <c r="A16" s="3" t="s">
        <v>43</v>
      </c>
      <c r="B16" s="4" t="s">
        <v>1</v>
      </c>
      <c r="D16" s="4" t="s">
        <v>44</v>
      </c>
      <c r="E16" s="4" t="s">
        <v>45</v>
      </c>
      <c r="F16" s="4" t="s">
        <v>46</v>
      </c>
      <c r="G16" s="4" t="s">
        <v>47</v>
      </c>
    </row>
    <row r="17">
      <c r="A17" s="3" t="s">
        <v>48</v>
      </c>
      <c r="D17" s="4" t="s">
        <v>49</v>
      </c>
    </row>
    <row r="18">
      <c r="A18" s="3" t="s">
        <v>50</v>
      </c>
      <c r="B18" s="4" t="s">
        <v>1</v>
      </c>
      <c r="D18" s="4" t="s">
        <v>51</v>
      </c>
    </row>
  </sheetData>
  <hyperlinks>
    <hyperlink r:id="rId1" ref="B2"/>
    <hyperlink r:id="rId2" ref="C2"/>
    <hyperlink r:id="rId3" ref="D2"/>
    <hyperlink r:id="rId4" ref="E2"/>
    <hyperlink r:id="rId5" ref="F2"/>
    <hyperlink r:id="rId6" ref="G2"/>
    <hyperlink r:id="rId7" ref="H2"/>
    <hyperlink r:id="rId8" location="gid=1829075644" ref="I2"/>
    <hyperlink r:id="rId9" ref="B3"/>
    <hyperlink r:id="rId10" location="gid=0" ref="D3"/>
    <hyperlink r:id="rId11" ref="E3"/>
    <hyperlink r:id="rId12" ref="F3"/>
    <hyperlink r:id="rId13" ref="B4"/>
    <hyperlink r:id="rId14" ref="C4"/>
    <hyperlink r:id="rId15" location="gid=1258866861" ref="D4"/>
    <hyperlink r:id="rId16" ref="E4"/>
    <hyperlink r:id="rId17" ref="F4"/>
    <hyperlink r:id="rId18" location="gid=0" ref="G4"/>
    <hyperlink r:id="rId19" ref="H4"/>
    <hyperlink r:id="rId20" ref="B5"/>
    <hyperlink r:id="rId21" ref="C5"/>
    <hyperlink r:id="rId22" ref="D5"/>
    <hyperlink r:id="rId23" ref="E5"/>
    <hyperlink r:id="rId24" ref="F5"/>
    <hyperlink r:id="rId25" ref="B6"/>
    <hyperlink r:id="rId26" ref="C6"/>
    <hyperlink r:id="rId27" ref="D6"/>
    <hyperlink r:id="rId28" ref="E6"/>
    <hyperlink r:id="rId29" ref="F6"/>
    <hyperlink r:id="rId30" ref="B7"/>
    <hyperlink r:id="rId31" ref="C7"/>
    <hyperlink r:id="rId32" ref="D7"/>
    <hyperlink r:id="rId33" ref="E7"/>
    <hyperlink r:id="rId34" ref="F7"/>
    <hyperlink r:id="rId35" ref="B8"/>
    <hyperlink r:id="rId36" ref="C8"/>
    <hyperlink r:id="rId37" ref="D8"/>
    <hyperlink r:id="rId38" ref="E8"/>
    <hyperlink r:id="rId39" location="gid=788510919" ref="F8"/>
    <hyperlink r:id="rId40" ref="B9"/>
    <hyperlink r:id="rId41" ref="D10"/>
    <hyperlink r:id="rId42" ref="D11"/>
    <hyperlink r:id="rId43" ref="B12"/>
    <hyperlink r:id="rId44" location="gid=0" ref="D12"/>
    <hyperlink r:id="rId45" location="gid=726438289" ref="D13"/>
    <hyperlink r:id="rId46" ref="E13"/>
    <hyperlink r:id="rId47" ref="B14"/>
    <hyperlink r:id="rId48" ref="D14"/>
    <hyperlink r:id="rId49" ref="D15"/>
    <hyperlink r:id="rId50" ref="B16"/>
    <hyperlink r:id="rId51" ref="D16"/>
    <hyperlink r:id="rId52" ref="E16"/>
    <hyperlink r:id="rId53" ref="F16"/>
    <hyperlink r:id="rId54" location="gid=2001303148" ref="G16"/>
    <hyperlink r:id="rId55" location="gid=0" ref="D17"/>
    <hyperlink r:id="rId56" ref="B18"/>
    <hyperlink r:id="rId57" location="gid=172967196" ref="D18"/>
  </hyperlinks>
  <drawing r:id="rId5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57"/>
    <col customWidth="1" min="2" max="2" width="14.86"/>
    <col customWidth="1" min="3" max="3" width="20.57"/>
    <col customWidth="1" min="4" max="4" width="19.71"/>
  </cols>
  <sheetData>
    <row r="1">
      <c r="A1" s="6" t="str">
        <f>"Issues"</f>
        <v>Issues</v>
      </c>
      <c r="B1" s="6" t="s">
        <v>52</v>
      </c>
      <c r="C1" s="6" t="s">
        <v>53</v>
      </c>
      <c r="D1" s="6" t="s">
        <v>54</v>
      </c>
      <c r="E1" s="6" t="s">
        <v>55</v>
      </c>
      <c r="F1" s="6" t="s">
        <v>56</v>
      </c>
      <c r="G1" s="6" t="s">
        <v>57</v>
      </c>
      <c r="H1" s="6" t="s">
        <v>58</v>
      </c>
      <c r="I1" s="6" t="s">
        <v>59</v>
      </c>
      <c r="J1" s="6" t="s">
        <v>60</v>
      </c>
      <c r="K1" s="6" t="s">
        <v>61</v>
      </c>
      <c r="L1" s="6" t="s">
        <v>62</v>
      </c>
      <c r="M1" s="6" t="s">
        <v>63</v>
      </c>
      <c r="N1" s="6" t="s">
        <v>64</v>
      </c>
      <c r="O1" s="6" t="s">
        <v>65</v>
      </c>
      <c r="P1" s="6" t="s">
        <v>66</v>
      </c>
      <c r="Q1" s="6" t="s">
        <v>67</v>
      </c>
      <c r="R1" s="6" t="s">
        <v>68</v>
      </c>
      <c r="S1" s="6" t="s">
        <v>69</v>
      </c>
      <c r="T1" s="7"/>
      <c r="U1" s="7"/>
      <c r="V1" s="7"/>
      <c r="W1" s="7"/>
      <c r="X1" s="7"/>
      <c r="Y1" s="7"/>
      <c r="Z1" s="7"/>
    </row>
    <row r="2">
      <c r="A2" s="8" t="str">
        <f>IFERROR(__xludf.DUMMYFUNCTION("IMPORTRANGE(""https://docs.google.com/spreadsheets/d/1oismwD6Z2zpoTgb3yquohqVIhX6MaXPdkb6YrC-WMx0"", ""Issues_FSLIssues!C2:C1000"")"),"Access to Clean Water")</f>
        <v>Access to Clean Water</v>
      </c>
      <c r="B2" s="9" t="s">
        <v>70</v>
      </c>
      <c r="C2" s="9" t="s">
        <v>71</v>
      </c>
      <c r="D2" s="9" t="s">
        <v>72</v>
      </c>
      <c r="E2" s="9" t="s">
        <v>73</v>
      </c>
      <c r="F2" s="9" t="s">
        <v>74</v>
      </c>
      <c r="G2" s="9" t="s">
        <v>74</v>
      </c>
      <c r="H2" s="9" t="s">
        <v>75</v>
      </c>
      <c r="I2" s="9" t="s">
        <v>76</v>
      </c>
      <c r="J2" s="9" t="s">
        <v>77</v>
      </c>
      <c r="K2" s="10"/>
      <c r="L2" s="9" t="s">
        <v>78</v>
      </c>
      <c r="M2" s="9" t="s">
        <v>79</v>
      </c>
      <c r="N2" s="9" t="s">
        <v>80</v>
      </c>
      <c r="O2" s="11" t="s">
        <v>81</v>
      </c>
      <c r="P2" s="12" t="s">
        <v>82</v>
      </c>
      <c r="Q2" s="9" t="s">
        <v>83</v>
      </c>
      <c r="R2" s="9" t="s">
        <v>84</v>
      </c>
      <c r="S2" s="9" t="s">
        <v>85</v>
      </c>
      <c r="T2" s="10"/>
      <c r="U2" s="10"/>
      <c r="V2" s="10"/>
      <c r="W2" s="10"/>
      <c r="X2" s="10"/>
      <c r="Y2" s="10"/>
      <c r="Z2" s="10"/>
    </row>
    <row r="3">
      <c r="A3" s="13" t="str">
        <f>IFERROR(__xludf.DUMMYFUNCTION("""COMPUTED_VALUE"""),"Access to Finance")</f>
        <v>Access to Finance</v>
      </c>
      <c r="B3" s="9" t="s">
        <v>71</v>
      </c>
      <c r="C3" s="9" t="s">
        <v>86</v>
      </c>
      <c r="D3" s="9" t="s">
        <v>87</v>
      </c>
      <c r="E3" s="9" t="s">
        <v>74</v>
      </c>
      <c r="F3" s="9" t="s">
        <v>88</v>
      </c>
      <c r="G3" s="9" t="s">
        <v>88</v>
      </c>
      <c r="H3" s="9" t="s">
        <v>89</v>
      </c>
      <c r="I3" s="9" t="s">
        <v>90</v>
      </c>
      <c r="J3" s="9" t="s">
        <v>91</v>
      </c>
      <c r="K3" s="10"/>
      <c r="L3" s="9" t="s">
        <v>92</v>
      </c>
      <c r="M3" s="9" t="s">
        <v>93</v>
      </c>
      <c r="N3" s="9" t="s">
        <v>94</v>
      </c>
      <c r="O3" s="11" t="s">
        <v>95</v>
      </c>
      <c r="P3" s="12" t="s">
        <v>96</v>
      </c>
      <c r="Q3" s="9" t="s">
        <v>97</v>
      </c>
      <c r="R3" s="9" t="s">
        <v>98</v>
      </c>
      <c r="S3" s="9" t="s">
        <v>99</v>
      </c>
      <c r="T3" s="10"/>
      <c r="U3" s="10"/>
      <c r="V3" s="10"/>
      <c r="W3" s="10"/>
      <c r="X3" s="10"/>
      <c r="Y3" s="10"/>
      <c r="Z3" s="10"/>
    </row>
    <row r="4">
      <c r="A4" s="13" t="str">
        <f>IFERROR(__xludf.DUMMYFUNCTION("""COMPUTED_VALUE"""),"Access to Healthcare")</f>
        <v>Access to Healthcare</v>
      </c>
      <c r="B4" s="9" t="s">
        <v>100</v>
      </c>
      <c r="C4" s="9" t="s">
        <v>101</v>
      </c>
      <c r="D4" s="9" t="s">
        <v>102</v>
      </c>
      <c r="E4" s="9" t="s">
        <v>103</v>
      </c>
      <c r="F4" s="14" t="s">
        <v>104</v>
      </c>
      <c r="G4" s="9" t="s">
        <v>105</v>
      </c>
      <c r="H4" s="9" t="s">
        <v>106</v>
      </c>
      <c r="I4" s="9" t="s">
        <v>107</v>
      </c>
      <c r="J4" s="9" t="s">
        <v>108</v>
      </c>
      <c r="K4" s="10"/>
      <c r="L4" s="9" t="s">
        <v>109</v>
      </c>
      <c r="M4" s="10"/>
      <c r="N4" s="9" t="s">
        <v>110</v>
      </c>
      <c r="O4" s="11" t="s">
        <v>111</v>
      </c>
      <c r="P4" s="12" t="s">
        <v>112</v>
      </c>
      <c r="Q4" s="9" t="s">
        <v>113</v>
      </c>
      <c r="R4" s="9"/>
      <c r="S4" s="9" t="s">
        <v>114</v>
      </c>
      <c r="T4" s="10"/>
      <c r="U4" s="10"/>
      <c r="V4" s="10"/>
      <c r="W4" s="10"/>
      <c r="X4" s="10"/>
      <c r="Y4" s="10"/>
      <c r="Z4" s="10"/>
    </row>
    <row r="5">
      <c r="A5" s="8" t="str">
        <f>IFERROR(__xludf.DUMMYFUNCTION("""COMPUTED_VALUE"""),"Access to Information and Communication")</f>
        <v>Access to Information and Communication</v>
      </c>
      <c r="B5" s="9" t="s">
        <v>115</v>
      </c>
      <c r="C5" s="9" t="s">
        <v>116</v>
      </c>
      <c r="D5" s="9" t="s">
        <v>117</v>
      </c>
      <c r="E5" s="9" t="s">
        <v>118</v>
      </c>
      <c r="F5" s="9" t="s">
        <v>119</v>
      </c>
      <c r="G5" s="9" t="s">
        <v>104</v>
      </c>
      <c r="H5" s="9" t="s">
        <v>120</v>
      </c>
      <c r="I5" s="9" t="s">
        <v>121</v>
      </c>
      <c r="J5" s="9" t="s">
        <v>122</v>
      </c>
      <c r="K5" s="10"/>
      <c r="L5" s="9" t="s">
        <v>123</v>
      </c>
      <c r="M5" s="10"/>
      <c r="N5" s="10"/>
      <c r="O5" s="11" t="s">
        <v>124</v>
      </c>
      <c r="P5" s="12" t="s">
        <v>125</v>
      </c>
      <c r="Q5" s="9" t="s">
        <v>126</v>
      </c>
      <c r="R5" s="9" t="s">
        <v>127</v>
      </c>
      <c r="S5" s="10"/>
      <c r="T5" s="10"/>
      <c r="U5" s="10"/>
      <c r="V5" s="10"/>
      <c r="W5" s="10"/>
      <c r="X5" s="10"/>
      <c r="Y5" s="10"/>
      <c r="Z5" s="10"/>
    </row>
    <row r="6">
      <c r="A6" s="8" t="str">
        <f>IFERROR(__xludf.DUMMYFUNCTION("""COMPUTED_VALUE"""),"Access to Nature")</f>
        <v>Access to Nature</v>
      </c>
      <c r="B6" s="9" t="s">
        <v>128</v>
      </c>
      <c r="C6" s="9" t="s">
        <v>129</v>
      </c>
      <c r="D6" s="9" t="s">
        <v>130</v>
      </c>
      <c r="E6" s="9" t="s">
        <v>89</v>
      </c>
      <c r="F6" s="9" t="s">
        <v>131</v>
      </c>
      <c r="G6" s="9" t="s">
        <v>132</v>
      </c>
      <c r="H6" s="9" t="s">
        <v>133</v>
      </c>
      <c r="I6" s="10"/>
      <c r="J6" s="9" t="s">
        <v>134</v>
      </c>
      <c r="K6" s="10"/>
      <c r="L6" s="9" t="s">
        <v>135</v>
      </c>
      <c r="M6" s="10"/>
      <c r="N6" s="10"/>
      <c r="O6" s="11" t="s">
        <v>136</v>
      </c>
      <c r="P6" s="12" t="s">
        <v>137</v>
      </c>
      <c r="Q6" s="9" t="s">
        <v>138</v>
      </c>
      <c r="R6" s="9" t="s">
        <v>139</v>
      </c>
      <c r="S6" s="10"/>
      <c r="T6" s="10"/>
      <c r="U6" s="10"/>
      <c r="V6" s="10"/>
      <c r="W6" s="10"/>
      <c r="X6" s="10"/>
      <c r="Y6" s="10"/>
      <c r="Z6" s="10"/>
    </row>
    <row r="7">
      <c r="A7" s="10" t="str">
        <f>IFERROR(__xludf.DUMMYFUNCTION("""COMPUTED_VALUE"""),"Access to Sanitation")</f>
        <v>Access to Sanitation</v>
      </c>
      <c r="B7" s="9" t="s">
        <v>140</v>
      </c>
      <c r="C7" s="9" t="s">
        <v>141</v>
      </c>
      <c r="D7" s="9" t="s">
        <v>142</v>
      </c>
      <c r="E7" s="9" t="s">
        <v>143</v>
      </c>
      <c r="F7" s="9" t="s">
        <v>132</v>
      </c>
      <c r="G7" s="9" t="s">
        <v>144</v>
      </c>
      <c r="H7" s="9" t="s">
        <v>145</v>
      </c>
      <c r="I7" s="10"/>
      <c r="J7" s="9" t="s">
        <v>146</v>
      </c>
      <c r="K7" s="10"/>
      <c r="L7" s="9" t="s">
        <v>147</v>
      </c>
      <c r="M7" s="10"/>
      <c r="N7" s="10"/>
      <c r="O7" s="11" t="s">
        <v>148</v>
      </c>
      <c r="P7" s="12" t="s">
        <v>149</v>
      </c>
      <c r="Q7" s="9" t="s">
        <v>150</v>
      </c>
      <c r="R7" s="9" t="s">
        <v>151</v>
      </c>
      <c r="S7" s="10"/>
      <c r="T7" s="10"/>
      <c r="U7" s="10"/>
      <c r="V7" s="10"/>
      <c r="W7" s="10"/>
      <c r="X7" s="10"/>
      <c r="Y7" s="10"/>
      <c r="Z7" s="10"/>
    </row>
    <row r="8">
      <c r="A8" s="8" t="str">
        <f>IFERROR(__xludf.DUMMYFUNCTION("""COMPUTED_VALUE"""),"Access to Technology")</f>
        <v>Access to Technology</v>
      </c>
      <c r="B8" s="9" t="s">
        <v>152</v>
      </c>
      <c r="C8" s="9" t="s">
        <v>153</v>
      </c>
      <c r="D8" s="9" t="s">
        <v>154</v>
      </c>
      <c r="E8" s="9" t="s">
        <v>155</v>
      </c>
      <c r="F8" s="14" t="s">
        <v>144</v>
      </c>
      <c r="G8" s="9" t="s">
        <v>156</v>
      </c>
      <c r="H8" s="10"/>
      <c r="I8" s="10"/>
      <c r="J8" s="9" t="s">
        <v>157</v>
      </c>
      <c r="K8" s="10"/>
      <c r="L8" s="9" t="s">
        <v>158</v>
      </c>
      <c r="M8" s="10"/>
      <c r="N8" s="10"/>
      <c r="O8" s="11" t="s">
        <v>159</v>
      </c>
      <c r="P8" s="12" t="s">
        <v>160</v>
      </c>
      <c r="Q8" s="9" t="s">
        <v>161</v>
      </c>
      <c r="R8" s="9" t="s">
        <v>162</v>
      </c>
      <c r="S8" s="10"/>
      <c r="T8" s="10"/>
      <c r="U8" s="10"/>
      <c r="V8" s="10"/>
      <c r="W8" s="10"/>
      <c r="X8" s="10"/>
      <c r="Y8" s="10"/>
      <c r="Z8" s="10"/>
    </row>
    <row r="9">
      <c r="A9" s="8" t="str">
        <f>IFERROR(__xludf.DUMMYFUNCTION("""COMPUTED_VALUE"""),"Accident Benefits")</f>
        <v>Accident Benefits</v>
      </c>
      <c r="B9" s="9" t="s">
        <v>163</v>
      </c>
      <c r="C9" s="9" t="s">
        <v>164</v>
      </c>
      <c r="D9" s="9" t="s">
        <v>165</v>
      </c>
      <c r="E9" s="9" t="s">
        <v>88</v>
      </c>
      <c r="F9" s="9" t="s">
        <v>166</v>
      </c>
      <c r="G9" s="9" t="s">
        <v>167</v>
      </c>
      <c r="H9" s="10"/>
      <c r="I9" s="10"/>
      <c r="J9" s="9" t="s">
        <v>168</v>
      </c>
      <c r="K9" s="10"/>
      <c r="L9" s="9" t="s">
        <v>169</v>
      </c>
      <c r="M9" s="10"/>
      <c r="N9" s="10"/>
      <c r="O9" s="11" t="s">
        <v>170</v>
      </c>
      <c r="P9" s="12" t="s">
        <v>171</v>
      </c>
      <c r="Q9" s="9" t="s">
        <v>172</v>
      </c>
      <c r="R9" s="9" t="s">
        <v>173</v>
      </c>
      <c r="S9" s="10"/>
      <c r="T9" s="10"/>
      <c r="U9" s="10"/>
      <c r="V9" s="10"/>
      <c r="W9" s="10"/>
      <c r="X9" s="10"/>
      <c r="Y9" s="10"/>
      <c r="Z9" s="10"/>
    </row>
    <row r="10">
      <c r="A10" s="8" t="str">
        <f>IFERROR(__xludf.DUMMYFUNCTION("""COMPUTED_VALUE"""),"Age Distribution")</f>
        <v>Age Distribution</v>
      </c>
      <c r="B10" s="9" t="s">
        <v>174</v>
      </c>
      <c r="C10" s="9" t="s">
        <v>175</v>
      </c>
      <c r="D10" s="9" t="s">
        <v>176</v>
      </c>
      <c r="E10" s="9" t="s">
        <v>105</v>
      </c>
      <c r="F10" s="9" t="s">
        <v>167</v>
      </c>
      <c r="G10" s="10"/>
      <c r="H10" s="10"/>
      <c r="I10" s="10"/>
      <c r="J10" s="9" t="s">
        <v>177</v>
      </c>
      <c r="K10" s="10"/>
      <c r="L10" s="10"/>
      <c r="M10" s="10"/>
      <c r="N10" s="10"/>
      <c r="O10" s="11" t="s">
        <v>178</v>
      </c>
      <c r="P10" s="12" t="s">
        <v>179</v>
      </c>
      <c r="Q10" s="9" t="s">
        <v>180</v>
      </c>
      <c r="R10" s="9" t="s">
        <v>181</v>
      </c>
      <c r="S10" s="10"/>
      <c r="T10" s="10"/>
      <c r="U10" s="10"/>
      <c r="V10" s="10"/>
      <c r="W10" s="10"/>
      <c r="X10" s="10"/>
      <c r="Y10" s="10"/>
      <c r="Z10" s="10"/>
    </row>
    <row r="11">
      <c r="A11" s="8" t="str">
        <f>IFERROR(__xludf.DUMMYFUNCTION("""COMPUTED_VALUE"""),"Agricultural Barter")</f>
        <v>Agricultural Barter</v>
      </c>
      <c r="B11" s="9" t="s">
        <v>182</v>
      </c>
      <c r="C11" s="9" t="s">
        <v>183</v>
      </c>
      <c r="D11" s="9" t="s">
        <v>184</v>
      </c>
      <c r="E11" s="9" t="s">
        <v>185</v>
      </c>
      <c r="F11" s="10"/>
      <c r="G11" s="10"/>
      <c r="H11" s="10"/>
      <c r="I11" s="10"/>
      <c r="J11" s="10"/>
      <c r="K11" s="10"/>
      <c r="L11" s="10"/>
      <c r="M11" s="10"/>
      <c r="N11" s="10"/>
      <c r="O11" s="11" t="s">
        <v>186</v>
      </c>
      <c r="P11" s="12" t="s">
        <v>187</v>
      </c>
      <c r="Q11" s="9" t="s">
        <v>188</v>
      </c>
      <c r="R11" s="9" t="s">
        <v>189</v>
      </c>
      <c r="S11" s="10"/>
      <c r="T11" s="10"/>
      <c r="U11" s="10"/>
      <c r="V11" s="10"/>
      <c r="W11" s="10"/>
      <c r="X11" s="10"/>
      <c r="Y11" s="10"/>
      <c r="Z11" s="10"/>
    </row>
    <row r="12">
      <c r="A12" s="8" t="str">
        <f>IFERROR(__xludf.DUMMYFUNCTION("""COMPUTED_VALUE"""),"Agricultural Debt")</f>
        <v>Agricultural Debt</v>
      </c>
      <c r="B12" s="9" t="s">
        <v>190</v>
      </c>
      <c r="C12" s="9" t="s">
        <v>191</v>
      </c>
      <c r="D12" s="10"/>
      <c r="E12" s="9" t="s">
        <v>104</v>
      </c>
      <c r="F12" s="10"/>
      <c r="G12" s="10"/>
      <c r="H12" s="10"/>
      <c r="I12" s="10"/>
      <c r="J12" s="10"/>
      <c r="K12" s="10"/>
      <c r="L12" s="10"/>
      <c r="M12" s="10"/>
      <c r="N12" s="10"/>
      <c r="O12" s="11" t="s">
        <v>192</v>
      </c>
      <c r="P12" s="15" t="s">
        <v>193</v>
      </c>
      <c r="Q12" s="9" t="s">
        <v>194</v>
      </c>
      <c r="R12" s="9" t="s">
        <v>195</v>
      </c>
      <c r="S12" s="10"/>
      <c r="T12" s="10"/>
      <c r="U12" s="10"/>
      <c r="V12" s="10"/>
      <c r="W12" s="10"/>
      <c r="X12" s="10"/>
      <c r="Y12" s="10"/>
      <c r="Z12" s="10"/>
    </row>
    <row r="13">
      <c r="A13" s="8" t="str">
        <f>IFERROR(__xludf.DUMMYFUNCTION("""COMPUTED_VALUE"""),"Agricultural Education")</f>
        <v>Agricultural Education</v>
      </c>
      <c r="B13" s="9" t="s">
        <v>196</v>
      </c>
      <c r="C13" s="9" t="s">
        <v>197</v>
      </c>
      <c r="D13" s="10"/>
      <c r="E13" s="9" t="s">
        <v>132</v>
      </c>
      <c r="F13" s="10"/>
      <c r="G13" s="10"/>
      <c r="H13" s="10"/>
      <c r="I13" s="10"/>
      <c r="J13" s="10"/>
      <c r="K13" s="10"/>
      <c r="L13" s="10"/>
      <c r="M13" s="10"/>
      <c r="N13" s="10"/>
      <c r="O13" s="11" t="s">
        <v>198</v>
      </c>
      <c r="P13" s="15" t="s">
        <v>199</v>
      </c>
      <c r="Q13" s="9" t="s">
        <v>200</v>
      </c>
      <c r="R13" s="9" t="s">
        <v>201</v>
      </c>
      <c r="S13" s="10"/>
      <c r="T13" s="10"/>
      <c r="U13" s="10"/>
      <c r="V13" s="10"/>
      <c r="W13" s="10"/>
      <c r="X13" s="10"/>
      <c r="Y13" s="10"/>
      <c r="Z13" s="10"/>
    </row>
    <row r="14">
      <c r="A14" s="8" t="str">
        <f>IFERROR(__xludf.DUMMYFUNCTION("""COMPUTED_VALUE"""),"Agricultural Employment")</f>
        <v>Agricultural Employment</v>
      </c>
      <c r="B14" s="9" t="s">
        <v>202</v>
      </c>
      <c r="C14" s="9" t="s">
        <v>203</v>
      </c>
      <c r="D14" s="10"/>
      <c r="E14" s="9" t="s">
        <v>144</v>
      </c>
      <c r="F14" s="10"/>
      <c r="G14" s="10"/>
      <c r="H14" s="10"/>
      <c r="I14" s="10"/>
      <c r="J14" s="10"/>
      <c r="K14" s="10"/>
      <c r="L14" s="10"/>
      <c r="M14" s="10"/>
      <c r="N14" s="10"/>
      <c r="O14" s="11" t="s">
        <v>204</v>
      </c>
      <c r="P14" s="12" t="s">
        <v>205</v>
      </c>
      <c r="Q14" s="9" t="s">
        <v>206</v>
      </c>
      <c r="R14" s="9" t="s">
        <v>207</v>
      </c>
      <c r="S14" s="10"/>
      <c r="T14" s="10"/>
      <c r="U14" s="10"/>
      <c r="V14" s="10"/>
      <c r="W14" s="10"/>
      <c r="X14" s="10"/>
      <c r="Y14" s="10"/>
      <c r="Z14" s="10"/>
    </row>
    <row r="15">
      <c r="A15" s="8" t="str">
        <f>IFERROR(__xludf.DUMMYFUNCTION("""COMPUTED_VALUE"""),"Agricultural Exports")</f>
        <v>Agricultural Exports</v>
      </c>
      <c r="B15" s="9" t="s">
        <v>208</v>
      </c>
      <c r="C15" s="9" t="s">
        <v>209</v>
      </c>
      <c r="D15" s="10"/>
      <c r="E15" s="9" t="s">
        <v>210</v>
      </c>
      <c r="F15" s="10"/>
      <c r="G15" s="10"/>
      <c r="H15" s="10"/>
      <c r="I15" s="10"/>
      <c r="J15" s="10"/>
      <c r="K15" s="10"/>
      <c r="L15" s="10"/>
      <c r="M15" s="10"/>
      <c r="N15" s="10"/>
      <c r="O15" s="11" t="s">
        <v>211</v>
      </c>
      <c r="P15" s="12" t="s">
        <v>212</v>
      </c>
      <c r="Q15" s="9" t="s">
        <v>213</v>
      </c>
      <c r="R15" s="9" t="s">
        <v>214</v>
      </c>
      <c r="S15" s="10"/>
      <c r="T15" s="10"/>
      <c r="U15" s="10"/>
      <c r="V15" s="10"/>
      <c r="W15" s="10"/>
      <c r="X15" s="10"/>
      <c r="Y15" s="10"/>
      <c r="Z15" s="10"/>
    </row>
    <row r="16">
      <c r="A16" s="8" t="str">
        <f>IFERROR(__xludf.DUMMYFUNCTION("""COMPUTED_VALUE"""),"Agricultural Imports")</f>
        <v>Agricultural Imports</v>
      </c>
      <c r="B16" s="9" t="s">
        <v>215</v>
      </c>
      <c r="C16" s="9" t="s">
        <v>216</v>
      </c>
      <c r="D16" s="10"/>
      <c r="E16" s="9" t="s">
        <v>217</v>
      </c>
      <c r="F16" s="10"/>
      <c r="G16" s="10"/>
      <c r="H16" s="10"/>
      <c r="I16" s="10"/>
      <c r="J16" s="10"/>
      <c r="K16" s="10"/>
      <c r="L16" s="10"/>
      <c r="M16" s="10"/>
      <c r="N16" s="10"/>
      <c r="O16" s="11" t="s">
        <v>218</v>
      </c>
      <c r="P16" s="12" t="s">
        <v>219</v>
      </c>
      <c r="Q16" s="9" t="s">
        <v>220</v>
      </c>
      <c r="R16" s="9" t="s">
        <v>221</v>
      </c>
      <c r="S16" s="10"/>
      <c r="T16" s="10"/>
      <c r="U16" s="10"/>
      <c r="V16" s="10"/>
      <c r="W16" s="10"/>
      <c r="X16" s="10"/>
      <c r="Y16" s="10"/>
      <c r="Z16" s="10"/>
    </row>
    <row r="17">
      <c r="A17" s="8" t="str">
        <f>IFERROR(__xludf.DUMMYFUNCTION("""COMPUTED_VALUE"""),"Agricultural Intermediate Goods")</f>
        <v>Agricultural Intermediate Goods</v>
      </c>
      <c r="B17" s="9" t="s">
        <v>222</v>
      </c>
      <c r="C17" s="9" t="s">
        <v>223</v>
      </c>
      <c r="D17" s="10"/>
      <c r="E17" s="9" t="s">
        <v>167</v>
      </c>
      <c r="F17" s="10"/>
      <c r="G17" s="10"/>
      <c r="H17" s="10"/>
      <c r="I17" s="10"/>
      <c r="J17" s="10"/>
      <c r="K17" s="10"/>
      <c r="L17" s="10"/>
      <c r="M17" s="10"/>
      <c r="N17" s="10"/>
      <c r="O17" s="11" t="s">
        <v>224</v>
      </c>
      <c r="P17" s="12" t="s">
        <v>225</v>
      </c>
      <c r="Q17" s="9" t="s">
        <v>226</v>
      </c>
      <c r="R17" s="9" t="s">
        <v>227</v>
      </c>
      <c r="S17" s="10"/>
      <c r="T17" s="10"/>
      <c r="U17" s="10"/>
      <c r="V17" s="10"/>
      <c r="W17" s="10"/>
      <c r="X17" s="10"/>
      <c r="Y17" s="10"/>
      <c r="Z17" s="10"/>
    </row>
    <row r="18">
      <c r="A18" s="8" t="str">
        <f>IFERROR(__xludf.DUMMYFUNCTION("""COMPUTED_VALUE"""),"Agricultural Prices")</f>
        <v>Agricultural Prices</v>
      </c>
      <c r="B18" s="9" t="s">
        <v>228</v>
      </c>
      <c r="C18" s="9" t="s">
        <v>229</v>
      </c>
      <c r="D18" s="10"/>
      <c r="E18" s="10"/>
      <c r="F18" s="10"/>
      <c r="G18" s="10"/>
      <c r="H18" s="10"/>
      <c r="I18" s="10"/>
      <c r="J18" s="10"/>
      <c r="K18" s="10"/>
      <c r="L18" s="10"/>
      <c r="M18" s="10"/>
      <c r="N18" s="10"/>
      <c r="O18" s="11" t="s">
        <v>230</v>
      </c>
      <c r="P18" s="12" t="s">
        <v>231</v>
      </c>
      <c r="Q18" s="9" t="s">
        <v>232</v>
      </c>
      <c r="R18" s="9" t="s">
        <v>233</v>
      </c>
      <c r="S18" s="10"/>
      <c r="T18" s="10"/>
      <c r="U18" s="10"/>
      <c r="V18" s="10"/>
      <c r="W18" s="10"/>
      <c r="X18" s="10"/>
      <c r="Y18" s="10"/>
      <c r="Z18" s="10"/>
    </row>
    <row r="19">
      <c r="A19" s="8" t="str">
        <f>IFERROR(__xludf.DUMMYFUNCTION("""COMPUTED_VALUE"""),"Agricultural Production Costs")</f>
        <v>Agricultural Production Costs</v>
      </c>
      <c r="B19" s="9" t="s">
        <v>234</v>
      </c>
      <c r="C19" s="9" t="s">
        <v>235</v>
      </c>
      <c r="D19" s="10"/>
      <c r="E19" s="10"/>
      <c r="F19" s="10"/>
      <c r="G19" s="10"/>
      <c r="H19" s="10"/>
      <c r="I19" s="10"/>
      <c r="J19" s="10"/>
      <c r="K19" s="10"/>
      <c r="L19" s="10"/>
      <c r="M19" s="10"/>
      <c r="N19" s="10"/>
      <c r="O19" s="11" t="s">
        <v>236</v>
      </c>
      <c r="P19" s="12" t="s">
        <v>237</v>
      </c>
      <c r="Q19" s="9" t="s">
        <v>238</v>
      </c>
      <c r="R19" s="9" t="s">
        <v>239</v>
      </c>
      <c r="S19" s="10"/>
      <c r="T19" s="10"/>
      <c r="U19" s="10"/>
      <c r="V19" s="10"/>
      <c r="W19" s="10"/>
      <c r="X19" s="10"/>
      <c r="Y19" s="10"/>
      <c r="Z19" s="10"/>
    </row>
    <row r="20">
      <c r="A20" s="8" t="str">
        <f>IFERROR(__xludf.DUMMYFUNCTION("""COMPUTED_VALUE"""),"Agricultural Productivity")</f>
        <v>Agricultural Productivity</v>
      </c>
      <c r="B20" s="9" t="s">
        <v>240</v>
      </c>
      <c r="C20" s="9" t="s">
        <v>241</v>
      </c>
      <c r="D20" s="10"/>
      <c r="E20" s="10"/>
      <c r="F20" s="10"/>
      <c r="G20" s="10"/>
      <c r="H20" s="10"/>
      <c r="I20" s="10"/>
      <c r="J20" s="10"/>
      <c r="K20" s="10"/>
      <c r="L20" s="10"/>
      <c r="M20" s="10"/>
      <c r="N20" s="10"/>
      <c r="O20" s="11" t="s">
        <v>242</v>
      </c>
      <c r="P20" s="12" t="s">
        <v>243</v>
      </c>
      <c r="Q20" s="9" t="s">
        <v>244</v>
      </c>
      <c r="R20" s="9" t="s">
        <v>245</v>
      </c>
      <c r="S20" s="10"/>
      <c r="T20" s="10"/>
      <c r="U20" s="10"/>
      <c r="V20" s="10"/>
      <c r="W20" s="10"/>
      <c r="X20" s="10"/>
      <c r="Y20" s="10"/>
      <c r="Z20" s="10"/>
    </row>
    <row r="21">
      <c r="A21" s="8" t="str">
        <f>IFERROR(__xludf.DUMMYFUNCTION("""COMPUTED_VALUE"""),"Agricultural Sector")</f>
        <v>Agricultural Sector</v>
      </c>
      <c r="B21" s="9" t="s">
        <v>246</v>
      </c>
      <c r="C21" s="9" t="s">
        <v>247</v>
      </c>
      <c r="D21" s="10"/>
      <c r="E21" s="10"/>
      <c r="F21" s="10"/>
      <c r="G21" s="10"/>
      <c r="H21" s="10"/>
      <c r="I21" s="10"/>
      <c r="J21" s="10"/>
      <c r="K21" s="10"/>
      <c r="L21" s="10"/>
      <c r="M21" s="10"/>
      <c r="N21" s="10"/>
      <c r="O21" s="11" t="s">
        <v>248</v>
      </c>
      <c r="P21" s="12" t="s">
        <v>249</v>
      </c>
      <c r="Q21" s="9" t="s">
        <v>250</v>
      </c>
      <c r="R21" s="10"/>
      <c r="S21" s="10"/>
      <c r="T21" s="10"/>
      <c r="U21" s="10"/>
      <c r="V21" s="10"/>
      <c r="W21" s="10"/>
      <c r="X21" s="10"/>
      <c r="Y21" s="10"/>
      <c r="Z21" s="10"/>
    </row>
    <row r="22">
      <c r="A22" s="8" t="str">
        <f>IFERROR(__xludf.DUMMYFUNCTION("""COMPUTED_VALUE"""),"Agricultural Subsidies")</f>
        <v>Agricultural Subsidies</v>
      </c>
      <c r="B22" s="9" t="s">
        <v>251</v>
      </c>
      <c r="C22" s="10"/>
      <c r="D22" s="10"/>
      <c r="E22" s="10"/>
      <c r="F22" s="10"/>
      <c r="G22" s="10"/>
      <c r="H22" s="10"/>
      <c r="I22" s="10"/>
      <c r="J22" s="10"/>
      <c r="K22" s="10"/>
      <c r="L22" s="10"/>
      <c r="M22" s="10"/>
      <c r="N22" s="10"/>
      <c r="O22" s="11" t="s">
        <v>252</v>
      </c>
      <c r="P22" s="10"/>
      <c r="Q22" s="9" t="s">
        <v>253</v>
      </c>
      <c r="R22" s="10"/>
      <c r="S22" s="10"/>
      <c r="T22" s="10"/>
      <c r="U22" s="10"/>
      <c r="V22" s="10"/>
      <c r="W22" s="10"/>
      <c r="X22" s="10"/>
      <c r="Y22" s="10"/>
      <c r="Z22" s="10"/>
    </row>
    <row r="23">
      <c r="A23" s="8" t="str">
        <f>IFERROR(__xludf.DUMMYFUNCTION("""COMPUTED_VALUE"""),"Agricultural Tariffs and Quotas")</f>
        <v>Agricultural Tariffs and Quotas</v>
      </c>
      <c r="B23" s="9" t="s">
        <v>254</v>
      </c>
      <c r="C23" s="10"/>
      <c r="D23" s="10"/>
      <c r="E23" s="10"/>
      <c r="F23" s="10"/>
      <c r="G23" s="10"/>
      <c r="H23" s="10"/>
      <c r="I23" s="10"/>
      <c r="J23" s="10"/>
      <c r="K23" s="10"/>
      <c r="L23" s="10"/>
      <c r="M23" s="10"/>
      <c r="N23" s="10"/>
      <c r="O23" s="11" t="s">
        <v>255</v>
      </c>
      <c r="P23" s="10"/>
      <c r="Q23" s="9" t="s">
        <v>256</v>
      </c>
      <c r="R23" s="10"/>
      <c r="S23" s="10"/>
      <c r="T23" s="10"/>
      <c r="U23" s="10"/>
      <c r="V23" s="10"/>
      <c r="W23" s="10"/>
      <c r="X23" s="10"/>
      <c r="Y23" s="10"/>
      <c r="Z23" s="10"/>
    </row>
    <row r="24">
      <c r="A24" s="8" t="str">
        <f>IFERROR(__xludf.DUMMYFUNCTION("""COMPUTED_VALUE"""),"Agricultural Taxes")</f>
        <v>Agricultural Taxes</v>
      </c>
      <c r="B24" s="9" t="s">
        <v>257</v>
      </c>
      <c r="C24" s="10"/>
      <c r="D24" s="10"/>
      <c r="E24" s="10"/>
      <c r="F24" s="10"/>
      <c r="G24" s="10"/>
      <c r="H24" s="10"/>
      <c r="I24" s="10"/>
      <c r="J24" s="10"/>
      <c r="K24" s="10"/>
      <c r="L24" s="10"/>
      <c r="M24" s="10"/>
      <c r="N24" s="10"/>
      <c r="O24" s="11" t="s">
        <v>258</v>
      </c>
      <c r="P24" s="10"/>
      <c r="Q24" s="9" t="s">
        <v>259</v>
      </c>
      <c r="R24" s="10"/>
      <c r="S24" s="10"/>
      <c r="T24" s="10"/>
      <c r="U24" s="10"/>
      <c r="V24" s="10"/>
      <c r="W24" s="10"/>
      <c r="X24" s="10"/>
      <c r="Y24" s="10"/>
      <c r="Z24" s="10"/>
    </row>
    <row r="25">
      <c r="A25" s="8" t="str">
        <f>IFERROR(__xludf.DUMMYFUNCTION("""COMPUTED_VALUE"""),"Agricultural Value Added")</f>
        <v>Agricultural Value Added</v>
      </c>
      <c r="B25" s="9" t="s">
        <v>260</v>
      </c>
      <c r="C25" s="10"/>
      <c r="D25" s="10"/>
      <c r="E25" s="10"/>
      <c r="F25" s="10"/>
      <c r="G25" s="10"/>
      <c r="H25" s="10"/>
      <c r="I25" s="10"/>
      <c r="J25" s="10"/>
      <c r="K25" s="10"/>
      <c r="L25" s="10"/>
      <c r="M25" s="10"/>
      <c r="N25" s="10"/>
      <c r="O25" s="11" t="s">
        <v>261</v>
      </c>
      <c r="P25" s="10"/>
      <c r="Q25" s="10"/>
      <c r="R25" s="10"/>
      <c r="S25" s="10"/>
      <c r="T25" s="10"/>
      <c r="U25" s="10"/>
      <c r="V25" s="10"/>
      <c r="W25" s="10"/>
      <c r="X25" s="10"/>
      <c r="Y25" s="10"/>
      <c r="Z25" s="10"/>
    </row>
    <row r="26">
      <c r="A26" s="8" t="str">
        <f>IFERROR(__xludf.DUMMYFUNCTION("""COMPUTED_VALUE"""),"Agrobiodiversity")</f>
        <v>Agrobiodiversity</v>
      </c>
      <c r="B26" s="9" t="s">
        <v>262</v>
      </c>
      <c r="C26" s="10"/>
      <c r="D26" s="10"/>
      <c r="E26" s="10"/>
      <c r="F26" s="10"/>
      <c r="G26" s="10"/>
      <c r="H26" s="10"/>
      <c r="I26" s="10"/>
      <c r="J26" s="10"/>
      <c r="K26" s="10"/>
      <c r="L26" s="10"/>
      <c r="M26" s="10"/>
      <c r="N26" s="10"/>
      <c r="O26" s="11" t="s">
        <v>263</v>
      </c>
      <c r="P26" s="10"/>
      <c r="Q26" s="10"/>
      <c r="R26" s="10"/>
      <c r="S26" s="10"/>
      <c r="T26" s="10"/>
      <c r="U26" s="10"/>
      <c r="V26" s="10"/>
      <c r="W26" s="10"/>
      <c r="X26" s="10"/>
      <c r="Y26" s="10"/>
      <c r="Z26" s="10"/>
    </row>
    <row r="27">
      <c r="A27" s="8" t="str">
        <f>IFERROR(__xludf.DUMMYFUNCTION("""COMPUTED_VALUE"""),"Air &amp; Climate")</f>
        <v>Air &amp; Climate</v>
      </c>
      <c r="B27" s="9" t="s">
        <v>264</v>
      </c>
      <c r="C27" s="10"/>
      <c r="D27" s="10"/>
      <c r="E27" s="10"/>
      <c r="F27" s="10"/>
      <c r="G27" s="10"/>
      <c r="H27" s="10"/>
      <c r="I27" s="10"/>
      <c r="J27" s="10"/>
      <c r="K27" s="10"/>
      <c r="L27" s="10"/>
      <c r="M27" s="10"/>
      <c r="N27" s="10"/>
      <c r="O27" s="11" t="s">
        <v>265</v>
      </c>
      <c r="P27" s="10"/>
      <c r="Q27" s="10"/>
      <c r="R27" s="10"/>
      <c r="S27" s="10"/>
      <c r="T27" s="10"/>
      <c r="U27" s="10"/>
      <c r="V27" s="10"/>
      <c r="W27" s="10"/>
      <c r="X27" s="10"/>
      <c r="Y27" s="10"/>
      <c r="Z27" s="10"/>
    </row>
    <row r="28">
      <c r="A28" s="8" t="str">
        <f>IFERROR(__xludf.DUMMYFUNCTION("""COMPUTED_VALUE"""),"Air Pollution")</f>
        <v>Air Pollution</v>
      </c>
      <c r="B28" s="9" t="s">
        <v>175</v>
      </c>
      <c r="C28" s="10"/>
      <c r="D28" s="10"/>
      <c r="E28" s="10"/>
      <c r="F28" s="10"/>
      <c r="G28" s="10"/>
      <c r="H28" s="10"/>
      <c r="I28" s="10"/>
      <c r="J28" s="10"/>
      <c r="K28" s="10"/>
      <c r="L28" s="10"/>
      <c r="M28" s="10"/>
      <c r="N28" s="10"/>
      <c r="O28" s="11" t="s">
        <v>266</v>
      </c>
      <c r="P28" s="10"/>
      <c r="Q28" s="10"/>
      <c r="R28" s="10"/>
      <c r="S28" s="10"/>
      <c r="T28" s="10"/>
      <c r="U28" s="10"/>
      <c r="V28" s="10"/>
      <c r="W28" s="10"/>
      <c r="X28" s="10"/>
      <c r="Y28" s="10"/>
      <c r="Z28" s="10"/>
    </row>
    <row r="29">
      <c r="A29" s="8" t="str">
        <f>IFERROR(__xludf.DUMMYFUNCTION("""COMPUTED_VALUE"""),"Air Quality")</f>
        <v>Air Quality</v>
      </c>
      <c r="B29" s="9" t="s">
        <v>267</v>
      </c>
      <c r="C29" s="10"/>
      <c r="D29" s="10"/>
      <c r="E29" s="10"/>
      <c r="F29" s="10"/>
      <c r="G29" s="10"/>
      <c r="H29" s="10"/>
      <c r="I29" s="10"/>
      <c r="J29" s="10"/>
      <c r="K29" s="10"/>
      <c r="L29" s="10"/>
      <c r="M29" s="10"/>
      <c r="N29" s="10"/>
      <c r="O29" s="11" t="s">
        <v>268</v>
      </c>
      <c r="P29" s="10"/>
      <c r="Q29" s="10"/>
      <c r="R29" s="10"/>
      <c r="S29" s="10"/>
      <c r="T29" s="10"/>
      <c r="U29" s="10"/>
      <c r="V29" s="10"/>
      <c r="W29" s="10"/>
      <c r="X29" s="10"/>
      <c r="Y29" s="10"/>
      <c r="Z29" s="10"/>
    </row>
    <row r="30">
      <c r="A30" s="8" t="str">
        <f>IFERROR(__xludf.DUMMYFUNCTION("""COMPUTED_VALUE"""),"Animal Production")</f>
        <v>Animal Production</v>
      </c>
      <c r="B30" s="9" t="s">
        <v>269</v>
      </c>
      <c r="C30" s="10"/>
      <c r="D30" s="10"/>
      <c r="E30" s="10"/>
      <c r="F30" s="10"/>
      <c r="G30" s="10"/>
      <c r="H30" s="10"/>
      <c r="I30" s="10"/>
      <c r="J30" s="10"/>
      <c r="K30" s="10"/>
      <c r="L30" s="10"/>
      <c r="M30" s="10"/>
      <c r="N30" s="10"/>
      <c r="O30" s="11" t="s">
        <v>270</v>
      </c>
      <c r="P30" s="10"/>
      <c r="Q30" s="10"/>
      <c r="R30" s="10"/>
      <c r="S30" s="10"/>
      <c r="T30" s="10"/>
      <c r="U30" s="10"/>
      <c r="V30" s="10"/>
      <c r="W30" s="10"/>
      <c r="X30" s="10"/>
      <c r="Y30" s="10"/>
      <c r="Z30" s="10"/>
    </row>
    <row r="31">
      <c r="A31" s="8" t="str">
        <f>IFERROR(__xludf.DUMMYFUNCTION("""COMPUTED_VALUE"""),"Aquaculture")</f>
        <v>Aquaculture</v>
      </c>
      <c r="B31" s="9" t="s">
        <v>271</v>
      </c>
      <c r="C31" s="10"/>
      <c r="D31" s="10"/>
      <c r="E31" s="10"/>
      <c r="F31" s="10"/>
      <c r="G31" s="10"/>
      <c r="H31" s="10"/>
      <c r="I31" s="10"/>
      <c r="J31" s="10"/>
      <c r="K31" s="10"/>
      <c r="L31" s="10"/>
      <c r="M31" s="10"/>
      <c r="N31" s="10"/>
      <c r="O31" s="11" t="s">
        <v>272</v>
      </c>
      <c r="P31" s="10"/>
      <c r="Q31" s="10"/>
      <c r="R31" s="10"/>
      <c r="S31" s="10"/>
      <c r="T31" s="10"/>
      <c r="U31" s="10"/>
      <c r="V31" s="10"/>
      <c r="W31" s="10"/>
      <c r="X31" s="10"/>
      <c r="Y31" s="10"/>
      <c r="Z31" s="10"/>
    </row>
    <row r="32">
      <c r="A32" s="8" t="str">
        <f>IFERROR(__xludf.DUMMYFUNCTION("""COMPUTED_VALUE"""),"Banking Systems")</f>
        <v>Banking Systems</v>
      </c>
      <c r="B32" s="9" t="s">
        <v>273</v>
      </c>
      <c r="C32" s="10"/>
      <c r="D32" s="10"/>
      <c r="E32" s="10"/>
      <c r="F32" s="10"/>
      <c r="G32" s="10"/>
      <c r="H32" s="10"/>
      <c r="I32" s="10"/>
      <c r="J32" s="10"/>
      <c r="K32" s="10"/>
      <c r="L32" s="10"/>
      <c r="M32" s="10"/>
      <c r="N32" s="10"/>
      <c r="O32" s="11" t="s">
        <v>274</v>
      </c>
      <c r="P32" s="10"/>
      <c r="Q32" s="10"/>
      <c r="R32" s="10"/>
      <c r="S32" s="10"/>
      <c r="T32" s="10"/>
      <c r="U32" s="10"/>
      <c r="V32" s="10"/>
      <c r="W32" s="10"/>
      <c r="X32" s="10"/>
      <c r="Y32" s="10"/>
      <c r="Z32" s="10"/>
    </row>
    <row r="33">
      <c r="A33" s="8" t="str">
        <f>IFERROR(__xludf.DUMMYFUNCTION("""COMPUTED_VALUE"""),"Basic Needs")</f>
        <v>Basic Needs</v>
      </c>
      <c r="B33" s="9" t="s">
        <v>275</v>
      </c>
      <c r="C33" s="10"/>
      <c r="D33" s="10"/>
      <c r="E33" s="10"/>
      <c r="F33" s="10"/>
      <c r="G33" s="10"/>
      <c r="H33" s="10"/>
      <c r="I33" s="10"/>
      <c r="J33" s="10"/>
      <c r="K33" s="10"/>
      <c r="L33" s="10"/>
      <c r="M33" s="10"/>
      <c r="N33" s="10"/>
      <c r="O33" s="11" t="s">
        <v>276</v>
      </c>
      <c r="P33" s="10"/>
      <c r="Q33" s="10"/>
      <c r="R33" s="10"/>
      <c r="S33" s="10"/>
      <c r="T33" s="10"/>
      <c r="U33" s="10"/>
      <c r="V33" s="10"/>
      <c r="W33" s="10"/>
      <c r="X33" s="10"/>
      <c r="Y33" s="10"/>
      <c r="Z33" s="10"/>
    </row>
    <row r="34">
      <c r="A34" s="8" t="str">
        <f>IFERROR(__xludf.DUMMYFUNCTION("""COMPUTED_VALUE"""),"Biodiversity")</f>
        <v>Biodiversity</v>
      </c>
      <c r="B34" s="9" t="s">
        <v>277</v>
      </c>
      <c r="C34" s="10"/>
      <c r="D34" s="10"/>
      <c r="E34" s="10"/>
      <c r="F34" s="10"/>
      <c r="G34" s="10"/>
      <c r="H34" s="10"/>
      <c r="I34" s="10"/>
      <c r="J34" s="10"/>
      <c r="K34" s="10"/>
      <c r="L34" s="10"/>
      <c r="M34" s="10"/>
      <c r="N34" s="10"/>
      <c r="O34" s="11" t="s">
        <v>278</v>
      </c>
      <c r="P34" s="10"/>
      <c r="Q34" s="10"/>
      <c r="R34" s="10"/>
      <c r="S34" s="10"/>
      <c r="T34" s="10"/>
      <c r="U34" s="10"/>
      <c r="V34" s="10"/>
      <c r="W34" s="10"/>
      <c r="X34" s="10"/>
      <c r="Y34" s="10"/>
      <c r="Z34" s="10"/>
    </row>
    <row r="35">
      <c r="A35" s="8" t="str">
        <f>IFERROR(__xludf.DUMMYFUNCTION("""COMPUTED_VALUE"""),"Birth Defects")</f>
        <v>Birth Defects</v>
      </c>
      <c r="B35" s="9" t="s">
        <v>279</v>
      </c>
      <c r="C35" s="10"/>
      <c r="D35" s="10"/>
      <c r="E35" s="10"/>
      <c r="F35" s="10"/>
      <c r="G35" s="10"/>
      <c r="H35" s="10"/>
      <c r="I35" s="10"/>
      <c r="J35" s="10"/>
      <c r="K35" s="10"/>
      <c r="L35" s="10"/>
      <c r="M35" s="10"/>
      <c r="N35" s="10"/>
      <c r="O35" s="11" t="s">
        <v>280</v>
      </c>
      <c r="P35" s="10"/>
      <c r="Q35" s="10"/>
      <c r="R35" s="10"/>
      <c r="S35" s="10"/>
      <c r="T35" s="10"/>
      <c r="U35" s="10"/>
      <c r="V35" s="10"/>
      <c r="W35" s="10"/>
      <c r="X35" s="10"/>
      <c r="Y35" s="10"/>
      <c r="Z35" s="10"/>
    </row>
    <row r="36">
      <c r="A36" s="8" t="str">
        <f>IFERROR(__xludf.DUMMYFUNCTION("""COMPUTED_VALUE"""),"Buildings")</f>
        <v>Buildings</v>
      </c>
      <c r="B36" s="9" t="s">
        <v>281</v>
      </c>
      <c r="C36" s="10"/>
      <c r="D36" s="10"/>
      <c r="E36" s="10"/>
      <c r="F36" s="10"/>
      <c r="G36" s="10"/>
      <c r="H36" s="10"/>
      <c r="I36" s="10"/>
      <c r="J36" s="10"/>
      <c r="K36" s="10"/>
      <c r="L36" s="10"/>
      <c r="M36" s="10"/>
      <c r="N36" s="10"/>
      <c r="O36" s="11" t="s">
        <v>282</v>
      </c>
      <c r="P36" s="10"/>
      <c r="Q36" s="10"/>
      <c r="R36" s="10"/>
      <c r="S36" s="10"/>
      <c r="T36" s="10"/>
      <c r="U36" s="10"/>
      <c r="V36" s="10"/>
      <c r="W36" s="10"/>
      <c r="X36" s="10"/>
      <c r="Y36" s="10"/>
      <c r="Z36" s="10"/>
    </row>
    <row r="37">
      <c r="A37" s="8" t="str">
        <f>IFERROR(__xludf.DUMMYFUNCTION("""COMPUTED_VALUE"""),"Capacity for Participation")</f>
        <v>Capacity for Participation</v>
      </c>
      <c r="B37" s="9" t="s">
        <v>283</v>
      </c>
      <c r="C37" s="10"/>
      <c r="D37" s="10"/>
      <c r="E37" s="10"/>
      <c r="F37" s="10"/>
      <c r="G37" s="10"/>
      <c r="H37" s="10"/>
      <c r="I37" s="10"/>
      <c r="J37" s="10"/>
      <c r="K37" s="10"/>
      <c r="L37" s="10"/>
      <c r="M37" s="10"/>
      <c r="N37" s="10"/>
      <c r="O37" s="11" t="s">
        <v>284</v>
      </c>
      <c r="P37" s="10"/>
      <c r="Q37" s="10"/>
      <c r="R37" s="10"/>
      <c r="S37" s="10"/>
      <c r="T37" s="10"/>
      <c r="U37" s="10"/>
      <c r="V37" s="10"/>
      <c r="W37" s="10"/>
      <c r="X37" s="10"/>
      <c r="Y37" s="10"/>
      <c r="Z37" s="10"/>
    </row>
    <row r="38">
      <c r="A38" s="8" t="str">
        <f>IFERROR(__xludf.DUMMYFUNCTION("""COMPUTED_VALUE"""),"Capital Productivity")</f>
        <v>Capital Productivity</v>
      </c>
      <c r="B38" s="9" t="s">
        <v>285</v>
      </c>
      <c r="C38" s="10"/>
      <c r="D38" s="10"/>
      <c r="E38" s="10"/>
      <c r="F38" s="10"/>
      <c r="G38" s="10"/>
      <c r="H38" s="10"/>
      <c r="I38" s="10"/>
      <c r="J38" s="10"/>
      <c r="K38" s="10"/>
      <c r="L38" s="10"/>
      <c r="M38" s="10"/>
      <c r="N38" s="10"/>
      <c r="O38" s="11" t="s">
        <v>286</v>
      </c>
      <c r="P38" s="10"/>
      <c r="Q38" s="10"/>
      <c r="R38" s="10"/>
      <c r="S38" s="10"/>
      <c r="T38" s="10"/>
      <c r="U38" s="10"/>
      <c r="V38" s="10"/>
      <c r="W38" s="10"/>
      <c r="X38" s="10"/>
      <c r="Y38" s="10"/>
      <c r="Z38" s="10"/>
    </row>
    <row r="39">
      <c r="A39" s="8" t="str">
        <f>IFERROR(__xludf.DUMMYFUNCTION("""COMPUTED_VALUE"""),"Carbon Sequestration")</f>
        <v>Carbon Sequestration</v>
      </c>
      <c r="B39" s="9" t="s">
        <v>287</v>
      </c>
      <c r="C39" s="10"/>
      <c r="D39" s="10"/>
      <c r="E39" s="10"/>
      <c r="F39" s="10"/>
      <c r="G39" s="10"/>
      <c r="H39" s="10"/>
      <c r="I39" s="10"/>
      <c r="J39" s="10"/>
      <c r="K39" s="10"/>
      <c r="L39" s="10"/>
      <c r="M39" s="10"/>
      <c r="N39" s="10"/>
      <c r="O39" s="11" t="s">
        <v>288</v>
      </c>
      <c r="P39" s="10"/>
      <c r="Q39" s="10"/>
      <c r="R39" s="10"/>
      <c r="S39" s="10"/>
      <c r="T39" s="10"/>
      <c r="U39" s="10"/>
      <c r="V39" s="10"/>
      <c r="W39" s="10"/>
      <c r="X39" s="10"/>
      <c r="Y39" s="10"/>
      <c r="Z39" s="10"/>
    </row>
    <row r="40">
      <c r="A40" s="8" t="str">
        <f>IFERROR(__xludf.DUMMYFUNCTION("""COMPUTED_VALUE"""),"Cash Food Crops")</f>
        <v>Cash Food Crops</v>
      </c>
      <c r="B40" s="9" t="s">
        <v>289</v>
      </c>
      <c r="C40" s="10"/>
      <c r="D40" s="10"/>
      <c r="E40" s="10"/>
      <c r="F40" s="10"/>
      <c r="G40" s="10"/>
      <c r="H40" s="10"/>
      <c r="I40" s="10"/>
      <c r="J40" s="10"/>
      <c r="K40" s="10"/>
      <c r="L40" s="10"/>
      <c r="M40" s="10"/>
      <c r="N40" s="10"/>
      <c r="O40" s="11" t="s">
        <v>290</v>
      </c>
      <c r="P40" s="10"/>
      <c r="Q40" s="10"/>
      <c r="R40" s="10"/>
      <c r="S40" s="10"/>
      <c r="T40" s="10"/>
      <c r="U40" s="10"/>
      <c r="V40" s="10"/>
      <c r="W40" s="10"/>
      <c r="X40" s="10"/>
      <c r="Y40" s="10"/>
      <c r="Z40" s="10"/>
    </row>
    <row r="41">
      <c r="A41" s="8" t="str">
        <f>IFERROR(__xludf.DUMMYFUNCTION("""COMPUTED_VALUE"""),"Certification")</f>
        <v>Certification</v>
      </c>
      <c r="B41" s="9" t="s">
        <v>291</v>
      </c>
      <c r="C41" s="10"/>
      <c r="D41" s="10"/>
      <c r="E41" s="10"/>
      <c r="F41" s="10"/>
      <c r="G41" s="10"/>
      <c r="H41" s="10"/>
      <c r="I41" s="10"/>
      <c r="J41" s="10"/>
      <c r="K41" s="10"/>
      <c r="L41" s="10"/>
      <c r="M41" s="10"/>
      <c r="N41" s="10"/>
      <c r="O41" s="11" t="s">
        <v>292</v>
      </c>
      <c r="P41" s="10"/>
      <c r="Q41" s="10"/>
      <c r="R41" s="10"/>
      <c r="S41" s="10"/>
      <c r="T41" s="10"/>
      <c r="U41" s="10"/>
      <c r="V41" s="10"/>
      <c r="W41" s="10"/>
      <c r="X41" s="10"/>
      <c r="Y41" s="10"/>
      <c r="Z41" s="10"/>
    </row>
    <row r="42">
      <c r="A42" s="8" t="str">
        <f>IFERROR(__xludf.DUMMYFUNCTION("""COMPUTED_VALUE"""),"Child Labor")</f>
        <v>Child Labor</v>
      </c>
      <c r="B42" s="9" t="s">
        <v>293</v>
      </c>
      <c r="C42" s="10"/>
      <c r="D42" s="10"/>
      <c r="E42" s="10"/>
      <c r="F42" s="10"/>
      <c r="G42" s="10"/>
      <c r="H42" s="10"/>
      <c r="I42" s="10"/>
      <c r="J42" s="10"/>
      <c r="K42" s="10"/>
      <c r="L42" s="10"/>
      <c r="M42" s="10"/>
      <c r="N42" s="10"/>
      <c r="O42" s="11" t="s">
        <v>294</v>
      </c>
      <c r="P42" s="10"/>
      <c r="Q42" s="10"/>
      <c r="R42" s="10"/>
      <c r="S42" s="10"/>
      <c r="T42" s="10"/>
      <c r="U42" s="10"/>
      <c r="V42" s="10"/>
      <c r="W42" s="10"/>
      <c r="X42" s="10"/>
      <c r="Y42" s="10"/>
      <c r="Z42" s="10"/>
    </row>
    <row r="43">
      <c r="A43" s="8" t="str">
        <f>IFERROR(__xludf.DUMMYFUNCTION("""COMPUTED_VALUE"""),"Child Mortality")</f>
        <v>Child Mortality</v>
      </c>
      <c r="B43" s="9" t="s">
        <v>295</v>
      </c>
      <c r="C43" s="10"/>
      <c r="D43" s="10"/>
      <c r="E43" s="10"/>
      <c r="F43" s="10"/>
      <c r="G43" s="10"/>
      <c r="H43" s="10"/>
      <c r="I43" s="10"/>
      <c r="J43" s="10"/>
      <c r="K43" s="10"/>
      <c r="L43" s="10"/>
      <c r="M43" s="10"/>
      <c r="N43" s="10"/>
      <c r="O43" s="11" t="s">
        <v>296</v>
      </c>
      <c r="P43" s="10"/>
      <c r="Q43" s="10"/>
      <c r="R43" s="10"/>
      <c r="S43" s="10"/>
      <c r="T43" s="10"/>
      <c r="U43" s="10"/>
      <c r="V43" s="10"/>
      <c r="W43" s="10"/>
      <c r="X43" s="10"/>
      <c r="Y43" s="10"/>
      <c r="Z43" s="10"/>
    </row>
    <row r="44">
      <c r="A44" s="8" t="str">
        <f>IFERROR(__xludf.DUMMYFUNCTION("""COMPUTED_VALUE"""),"Civil Rights")</f>
        <v>Civil Rights</v>
      </c>
      <c r="B44" s="9" t="s">
        <v>297</v>
      </c>
      <c r="C44" s="10"/>
      <c r="D44" s="10"/>
      <c r="E44" s="10"/>
      <c r="F44" s="10"/>
      <c r="G44" s="10"/>
      <c r="H44" s="10"/>
      <c r="I44" s="10"/>
      <c r="J44" s="10"/>
      <c r="K44" s="10"/>
      <c r="L44" s="10"/>
      <c r="M44" s="10"/>
      <c r="N44" s="10"/>
      <c r="O44" s="11" t="s">
        <v>298</v>
      </c>
      <c r="P44" s="10"/>
      <c r="Q44" s="10"/>
      <c r="R44" s="10"/>
      <c r="S44" s="10"/>
      <c r="T44" s="10"/>
      <c r="U44" s="10"/>
      <c r="V44" s="10"/>
      <c r="W44" s="10"/>
      <c r="X44" s="10"/>
      <c r="Y44" s="10"/>
      <c r="Z44" s="10"/>
    </row>
    <row r="45">
      <c r="A45" s="8" t="str">
        <f>IFERROR(__xludf.DUMMYFUNCTION("""COMPUTED_VALUE"""),"Climate Change")</f>
        <v>Climate Change</v>
      </c>
      <c r="B45" s="9" t="s">
        <v>299</v>
      </c>
      <c r="C45" s="10"/>
      <c r="D45" s="10"/>
      <c r="E45" s="10"/>
      <c r="F45" s="10"/>
      <c r="G45" s="10"/>
      <c r="H45" s="10"/>
      <c r="I45" s="10"/>
      <c r="J45" s="10"/>
      <c r="K45" s="10"/>
      <c r="L45" s="10"/>
      <c r="M45" s="10"/>
      <c r="N45" s="10"/>
      <c r="O45" s="11" t="s">
        <v>300</v>
      </c>
      <c r="P45" s="10"/>
      <c r="Q45" s="10"/>
      <c r="R45" s="10"/>
      <c r="S45" s="10"/>
      <c r="T45" s="10"/>
      <c r="U45" s="10"/>
      <c r="V45" s="10"/>
      <c r="W45" s="10"/>
      <c r="X45" s="10"/>
      <c r="Y45" s="10"/>
      <c r="Z45" s="10"/>
    </row>
    <row r="46">
      <c r="A46" s="8" t="str">
        <f>IFERROR(__xludf.DUMMYFUNCTION("""COMPUTED_VALUE"""),"Climate Change Adaptation")</f>
        <v>Climate Change Adaptation</v>
      </c>
      <c r="B46" s="9" t="s">
        <v>301</v>
      </c>
      <c r="C46" s="10"/>
      <c r="D46" s="10"/>
      <c r="E46" s="10"/>
      <c r="F46" s="10"/>
      <c r="G46" s="10"/>
      <c r="H46" s="10"/>
      <c r="I46" s="10"/>
      <c r="J46" s="10"/>
      <c r="K46" s="10"/>
      <c r="L46" s="10"/>
      <c r="M46" s="10"/>
      <c r="N46" s="10"/>
      <c r="O46" s="11" t="s">
        <v>302</v>
      </c>
      <c r="P46" s="10"/>
      <c r="Q46" s="10"/>
      <c r="R46" s="10"/>
      <c r="S46" s="10"/>
      <c r="T46" s="10"/>
      <c r="U46" s="10"/>
      <c r="V46" s="10"/>
      <c r="W46" s="10"/>
      <c r="X46" s="10"/>
      <c r="Y46" s="10"/>
      <c r="Z46" s="10"/>
    </row>
    <row r="47">
      <c r="A47" s="8" t="str">
        <f>IFERROR(__xludf.DUMMYFUNCTION("""COMPUTED_VALUE"""),"Commercial Policies")</f>
        <v>Commercial Policies</v>
      </c>
      <c r="B47" s="9" t="s">
        <v>303</v>
      </c>
      <c r="C47" s="10"/>
      <c r="D47" s="10"/>
      <c r="E47" s="10"/>
      <c r="F47" s="10"/>
      <c r="G47" s="10"/>
      <c r="H47" s="10"/>
      <c r="I47" s="10"/>
      <c r="J47" s="10"/>
      <c r="K47" s="10"/>
      <c r="L47" s="10"/>
      <c r="M47" s="10"/>
      <c r="N47" s="10"/>
      <c r="O47" s="11" t="s">
        <v>304</v>
      </c>
      <c r="P47" s="10"/>
      <c r="Q47" s="10"/>
      <c r="R47" s="10"/>
      <c r="S47" s="10"/>
      <c r="T47" s="10"/>
      <c r="U47" s="10"/>
      <c r="V47" s="10"/>
      <c r="W47" s="10"/>
      <c r="X47" s="10"/>
      <c r="Y47" s="10"/>
      <c r="Z47" s="10"/>
    </row>
    <row r="48">
      <c r="A48" s="8" t="str">
        <f>IFERROR(__xludf.DUMMYFUNCTION("""COMPUTED_VALUE"""),"Common Pool Resources")</f>
        <v>Common Pool Resources</v>
      </c>
      <c r="B48" s="9" t="s">
        <v>305</v>
      </c>
      <c r="C48" s="10"/>
      <c r="D48" s="10"/>
      <c r="E48" s="10"/>
      <c r="F48" s="10"/>
      <c r="G48" s="10"/>
      <c r="H48" s="10"/>
      <c r="I48" s="10"/>
      <c r="J48" s="10"/>
      <c r="K48" s="10"/>
      <c r="L48" s="10"/>
      <c r="M48" s="10"/>
      <c r="N48" s="10"/>
      <c r="O48" s="11" t="s">
        <v>306</v>
      </c>
      <c r="P48" s="10"/>
      <c r="Q48" s="10"/>
      <c r="R48" s="10"/>
      <c r="S48" s="10"/>
      <c r="T48" s="10"/>
      <c r="U48" s="10"/>
      <c r="V48" s="10"/>
      <c r="W48" s="10"/>
      <c r="X48" s="10"/>
      <c r="Y48" s="10"/>
      <c r="Z48" s="10"/>
    </row>
    <row r="49">
      <c r="A49" s="8" t="str">
        <f>IFERROR(__xludf.DUMMYFUNCTION("""COMPUTED_VALUE"""),"Community Participation")</f>
        <v>Community Participation</v>
      </c>
      <c r="B49" s="9" t="s">
        <v>307</v>
      </c>
      <c r="C49" s="10"/>
      <c r="D49" s="10"/>
      <c r="E49" s="10"/>
      <c r="F49" s="10"/>
      <c r="G49" s="10"/>
      <c r="H49" s="10"/>
      <c r="I49" s="10"/>
      <c r="J49" s="10"/>
      <c r="K49" s="10"/>
      <c r="L49" s="10"/>
      <c r="M49" s="10"/>
      <c r="N49" s="10"/>
      <c r="O49" s="11" t="s">
        <v>308</v>
      </c>
      <c r="P49" s="10"/>
      <c r="Q49" s="10"/>
      <c r="R49" s="10"/>
      <c r="S49" s="10"/>
      <c r="T49" s="10"/>
      <c r="U49" s="10"/>
      <c r="V49" s="10"/>
      <c r="W49" s="10"/>
      <c r="X49" s="10"/>
      <c r="Y49" s="10"/>
      <c r="Z49" s="10"/>
    </row>
    <row r="50">
      <c r="A50" s="8" t="str">
        <f>IFERROR(__xludf.DUMMYFUNCTION("""COMPUTED_VALUE"""),"Compensation")</f>
        <v>Compensation</v>
      </c>
      <c r="B50" s="9" t="s">
        <v>309</v>
      </c>
      <c r="C50" s="10"/>
      <c r="D50" s="10"/>
      <c r="E50" s="10"/>
      <c r="F50" s="10"/>
      <c r="G50" s="10"/>
      <c r="H50" s="10"/>
      <c r="I50" s="10"/>
      <c r="J50" s="10"/>
      <c r="K50" s="10"/>
      <c r="L50" s="10"/>
      <c r="M50" s="10"/>
      <c r="N50" s="10"/>
      <c r="O50" s="11" t="s">
        <v>310</v>
      </c>
      <c r="P50" s="10"/>
      <c r="Q50" s="10"/>
      <c r="R50" s="10"/>
      <c r="S50" s="10"/>
      <c r="T50" s="10"/>
      <c r="U50" s="10"/>
      <c r="V50" s="10"/>
      <c r="W50" s="10"/>
      <c r="X50" s="10"/>
      <c r="Y50" s="10"/>
      <c r="Z50" s="10"/>
    </row>
    <row r="51">
      <c r="A51" s="8" t="str">
        <f>IFERROR(__xludf.DUMMYFUNCTION("""COMPUTED_VALUE"""),"Compliance Costs")</f>
        <v>Compliance Costs</v>
      </c>
      <c r="B51" s="9" t="s">
        <v>311</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8" t="str">
        <f>IFERROR(__xludf.DUMMYFUNCTION("""COMPUTED_VALUE"""),"Contamination")</f>
        <v>Contamination</v>
      </c>
      <c r="B52" s="9" t="s">
        <v>312</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8" t="str">
        <f>IFERROR(__xludf.DUMMYFUNCTION("""COMPUTED_VALUE"""),"Contraception")</f>
        <v>Contraception</v>
      </c>
      <c r="B53" s="9" t="s">
        <v>313</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8" t="str">
        <f>IFERROR(__xludf.DUMMYFUNCTION("""COMPUTED_VALUE"""),"Corruption")</f>
        <v>Corruption</v>
      </c>
      <c r="B54" s="9" t="s">
        <v>314</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8" t="str">
        <f>IFERROR(__xludf.DUMMYFUNCTION("""COMPUTED_VALUE"""),"Crop Yield")</f>
        <v>Crop Yield</v>
      </c>
      <c r="B55" s="9" t="s">
        <v>315</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8" t="str">
        <f>IFERROR(__xludf.DUMMYFUNCTION("""COMPUTED_VALUE"""),"Cropping Systems")</f>
        <v>Cropping Systems</v>
      </c>
      <c r="B56" s="9" t="s">
        <v>316</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8" t="str">
        <f>IFERROR(__xludf.DUMMYFUNCTION("""COMPUTED_VALUE"""),"Cultural Appropriateness of Foods")</f>
        <v>Cultural Appropriateness of Foods</v>
      </c>
      <c r="B57" s="9" t="s">
        <v>317</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8" t="str">
        <f>IFERROR(__xludf.DUMMYFUNCTION("""COMPUTED_VALUE"""),"Cultural Protection and Conservation")</f>
        <v>Cultural Protection and Conservation</v>
      </c>
      <c r="B58" s="9" t="s">
        <v>318</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8" t="str">
        <f>IFERROR(__xludf.DUMMYFUNCTION("""COMPUTED_VALUE"""),"Cultural Services")</f>
        <v>Cultural Services</v>
      </c>
      <c r="B59" s="9" t="s">
        <v>319</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8" t="str">
        <f>IFERROR(__xludf.DUMMYFUNCTION("""COMPUTED_VALUE"""),"Deforestation")</f>
        <v>Deforestation</v>
      </c>
      <c r="B60" s="9" t="s">
        <v>320</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8" t="str">
        <f>IFERROR(__xludf.DUMMYFUNCTION("""COMPUTED_VALUE"""),"Desertification")</f>
        <v>Desertification</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8" t="str">
        <f>IFERROR(__xludf.DUMMYFUNCTION("""COMPUTED_VALUE"""),"Diet")</f>
        <v>Diet</v>
      </c>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8" t="str">
        <f>IFERROR(__xludf.DUMMYFUNCTION("""COMPUTED_VALUE"""),"Disaster Mitigation")</f>
        <v>Disaster Mitigation</v>
      </c>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8" t="str">
        <f>IFERROR(__xludf.DUMMYFUNCTION("""COMPUTED_VALUE"""),"Disaster Preparedness")</f>
        <v>Disaster Preparedness</v>
      </c>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8" t="str">
        <f>IFERROR(__xludf.DUMMYFUNCTION("""COMPUTED_VALUE"""),"Disaster Prevention")</f>
        <v>Disaster Prevention</v>
      </c>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8" t="str">
        <f>IFERROR(__xludf.DUMMYFUNCTION("""COMPUTED_VALUE"""),"Disaster Relief")</f>
        <v>Disaster Relief</v>
      </c>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8" t="str">
        <f>IFERROR(__xludf.DUMMYFUNCTION("""COMPUTED_VALUE"""),"Disasters")</f>
        <v>Disasters</v>
      </c>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8" t="str">
        <f>IFERROR(__xludf.DUMMYFUNCTION("""COMPUTED_VALUE"""),"Disasters - Economic Impact")</f>
        <v>Disasters - Economic Impact</v>
      </c>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8" t="str">
        <f>IFERROR(__xludf.DUMMYFUNCTION("""COMPUTED_VALUE"""),"Disasters - Environmental Impact")</f>
        <v>Disasters - Environmental Impact</v>
      </c>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8" t="str">
        <f>IFERROR(__xludf.DUMMYFUNCTION("""COMPUTED_VALUE"""),"Disasters - Health Impact")</f>
        <v>Disasters - Health Impact</v>
      </c>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8" t="str">
        <f>IFERROR(__xludf.DUMMYFUNCTION("""COMPUTED_VALUE"""),"Disasters - Human and Social Impact")</f>
        <v>Disasters - Human and Social Impact</v>
      </c>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8" t="str">
        <f>IFERROR(__xludf.DUMMYFUNCTION("""COMPUTED_VALUE"""),"Discrimination")</f>
        <v>Discrimination</v>
      </c>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8" t="str">
        <f>IFERROR(__xludf.DUMMYFUNCTION("""COMPUTED_VALUE"""),"Discrimination in Employment")</f>
        <v>Discrimination in Employment</v>
      </c>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8" t="str">
        <f>IFERROR(__xludf.DUMMYFUNCTION("""COMPUTED_VALUE"""),"Disease Incidence - Communicable")</f>
        <v>Disease Incidence - Communicable</v>
      </c>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8" t="str">
        <f>IFERROR(__xludf.DUMMYFUNCTION("""COMPUTED_VALUE"""),"Disease Incidence - Noncommunicable")</f>
        <v>Disease Incidence - Noncommunicable</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8" t="str">
        <f>IFERROR(__xludf.DUMMYFUNCTION("""COMPUTED_VALUE"""),"Disease-Related Mortality")</f>
        <v>Disease-Related Mortality</v>
      </c>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8" t="str">
        <f>IFERROR(__xludf.DUMMYFUNCTION("""COMPUTED_VALUE"""),"Diseases")</f>
        <v>Diseases</v>
      </c>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8" t="str">
        <f>IFERROR(__xludf.DUMMYFUNCTION("""COMPUTED_VALUE"""),"Diseases and Pests")</f>
        <v>Diseases and Pests</v>
      </c>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8" t="str">
        <f>IFERROR(__xludf.DUMMYFUNCTION("""COMPUTED_VALUE"""),"Drought")</f>
        <v>Drought</v>
      </c>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t="str">
        <f>IFERROR(__xludf.DUMMYFUNCTION("""COMPUTED_VALUE"""),"Economic Participation")</f>
        <v>Economic Participation</v>
      </c>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8" t="str">
        <f>IFERROR(__xludf.DUMMYFUNCTION("""COMPUTED_VALUE"""),"Ecosystem Health")</f>
        <v>Ecosystem Health</v>
      </c>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8" t="str">
        <f>IFERROR(__xludf.DUMMYFUNCTION("""COMPUTED_VALUE"""),"Ecosystem Management")</f>
        <v>Ecosystem Management</v>
      </c>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8" t="str">
        <f>IFERROR(__xludf.DUMMYFUNCTION("""COMPUTED_VALUE"""),"Ecosystem Services")</f>
        <v>Ecosystem Services</v>
      </c>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8" t="str">
        <f>IFERROR(__xludf.DUMMYFUNCTION("""COMPUTED_VALUE"""),"Ecotourism")</f>
        <v>Ecotourism</v>
      </c>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8" t="str">
        <f>IFERROR(__xludf.DUMMYFUNCTION("""COMPUTED_VALUE"""),"Education Access")</f>
        <v>Education Access</v>
      </c>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8" t="str">
        <f>IFERROR(__xludf.DUMMYFUNCTION("""COMPUTED_VALUE"""),"Education Equity")</f>
        <v>Education Equity</v>
      </c>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8" t="str">
        <f>IFERROR(__xludf.DUMMYFUNCTION("""COMPUTED_VALUE"""),"Education Infrastructure")</f>
        <v>Education Infrastructure</v>
      </c>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8" t="str">
        <f>IFERROR(__xludf.DUMMYFUNCTION("""COMPUTED_VALUE"""),"Education Quality")</f>
        <v>Education Quality</v>
      </c>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8" t="str">
        <f>IFERROR(__xludf.DUMMYFUNCTION("""COMPUTED_VALUE"""),"Educational Policies")</f>
        <v>Educational Policies</v>
      </c>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8" t="str">
        <f>IFERROR(__xludf.DUMMYFUNCTION("""COMPUTED_VALUE"""),"Educational Resources")</f>
        <v>Educational Resources</v>
      </c>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8" t="str">
        <f>IFERROR(__xludf.DUMMYFUNCTION("""COMPUTED_VALUE"""),"Employee Rights")</f>
        <v>Employee Rights</v>
      </c>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8" t="str">
        <f>IFERROR(__xludf.DUMMYFUNCTION("""COMPUTED_VALUE"""),"Employment at Will")</f>
        <v>Employment at Will</v>
      </c>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8" t="str">
        <f>IFERROR(__xludf.DUMMYFUNCTION("""COMPUTED_VALUE"""),"Energy")</f>
        <v>Energy</v>
      </c>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8" t="str">
        <f>IFERROR(__xludf.DUMMYFUNCTION("""COMPUTED_VALUE"""),"Energy Conservation")</f>
        <v>Energy Conservation</v>
      </c>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8" t="str">
        <f>IFERROR(__xludf.DUMMYFUNCTION("""COMPUTED_VALUE"""),"Energy Demand")</f>
        <v>Energy Demand</v>
      </c>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8" t="str">
        <f>IFERROR(__xludf.DUMMYFUNCTION("""COMPUTED_VALUE"""),"Energy Efficiency")</f>
        <v>Energy Efficiency</v>
      </c>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8" t="str">
        <f>IFERROR(__xludf.DUMMYFUNCTION("""COMPUTED_VALUE"""),"Energy Infrastructure")</f>
        <v>Energy Infrastructure</v>
      </c>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8" t="str">
        <f>IFERROR(__xludf.DUMMYFUNCTION("""COMPUTED_VALUE"""),"Energy Policies")</f>
        <v>Energy Policies</v>
      </c>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8" t="str">
        <f>IFERROR(__xludf.DUMMYFUNCTION("""COMPUTED_VALUE"""),"Energy Production")</f>
        <v>Energy Production</v>
      </c>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8" t="str">
        <f>IFERROR(__xludf.DUMMYFUNCTION("""COMPUTED_VALUE"""),"Energy Productivity")</f>
        <v>Energy Productivity</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8" t="str">
        <f>IFERROR(__xludf.DUMMYFUNCTION("""COMPUTED_VALUE"""),"Energy Security")</f>
        <v>Energy Security</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8" t="str">
        <f>IFERROR(__xludf.DUMMYFUNCTION("""COMPUTED_VALUE"""),"Enforcement of Laws and Regulations")</f>
        <v>Enforcement of Laws and Regulations</v>
      </c>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8" t="str">
        <f>IFERROR(__xludf.DUMMYFUNCTION("""COMPUTED_VALUE"""),"Equality")</f>
        <v>Equality</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8" t="str">
        <f>IFERROR(__xludf.DUMMYFUNCTION("""COMPUTED_VALUE"""),"Erosion")</f>
        <v>Erosion</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8" t="str">
        <f>IFERROR(__xludf.DUMMYFUNCTION("""COMPUTED_VALUE"""),"Ethical Treatment of Animals")</f>
        <v>Ethical Treatment of Animals</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8" t="str">
        <f>IFERROR(__xludf.DUMMYFUNCTION("""COMPUTED_VALUE"""),"Eutrophication")</f>
        <v>Eutrophication</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8" t="str">
        <f>IFERROR(__xludf.DUMMYFUNCTION("""COMPUTED_VALUE"""),"Evapotranspiration")</f>
        <v>Evapotranspiration</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8" t="str">
        <f>IFERROR(__xludf.DUMMYFUNCTION("""COMPUTED_VALUE"""),"Family Planning")</f>
        <v>Family Planning</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8" t="str">
        <f>IFERROR(__xludf.DUMMYFUNCTION("""COMPUTED_VALUE"""),"Finance")</f>
        <v>Finance</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8" t="str">
        <f>IFERROR(__xludf.DUMMYFUNCTION("""COMPUTED_VALUE"""),"Financial Risk")</f>
        <v>Financial Risk</v>
      </c>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8" t="str">
        <f>IFERROR(__xludf.DUMMYFUNCTION("""COMPUTED_VALUE"""),"Fisheries")</f>
        <v>Fisheries</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8" t="str">
        <f>IFERROR(__xludf.DUMMYFUNCTION("""COMPUTED_VALUE"""),"Fishing &amp; Overfishing")</f>
        <v>Fishing &amp; Overfishing</v>
      </c>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8" t="str">
        <f>IFERROR(__xludf.DUMMYFUNCTION("""COMPUTED_VALUE"""),"Floods")</f>
        <v>Floods</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8" t="str">
        <f>IFERROR(__xludf.DUMMYFUNCTION("""COMPUTED_VALUE"""),"Food Availability")</f>
        <v>Food Availability</v>
      </c>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8" t="str">
        <f>IFERROR(__xludf.DUMMYFUNCTION("""COMPUTED_VALUE"""),"Food Policies")</f>
        <v>Food Policies</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8" t="str">
        <f>IFERROR(__xludf.DUMMYFUNCTION("""COMPUTED_VALUE"""),"Food Production")</f>
        <v>Food Production</v>
      </c>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8" t="str">
        <f>IFERROR(__xludf.DUMMYFUNCTION("""COMPUTED_VALUE"""),"Food Provisioning")</f>
        <v>Food Provisioning</v>
      </c>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8" t="str">
        <f>IFERROR(__xludf.DUMMYFUNCTION("""COMPUTED_VALUE"""),"Food Safety")</f>
        <v>Food Safety</v>
      </c>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8" t="str">
        <f>IFERROR(__xludf.DUMMYFUNCTION("""COMPUTED_VALUE"""),"Food Security")</f>
        <v>Food Security</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8" t="str">
        <f>IFERROR(__xludf.DUMMYFUNCTION("""COMPUTED_VALUE"""),"Food Security - Household")</f>
        <v>Food Security - Household</v>
      </c>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8" t="str">
        <f>IFERROR(__xludf.DUMMYFUNCTION("""COMPUTED_VALUE"""),"Food Security - National")</f>
        <v>Food Security - National</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8" t="str">
        <f>IFERROR(__xludf.DUMMYFUNCTION("""COMPUTED_VALUE"""),"Food Wastes")</f>
        <v>Food Wastes</v>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8" t="str">
        <f>IFERROR(__xludf.DUMMYFUNCTION("""COMPUTED_VALUE"""),"Forced Labor")</f>
        <v>Forced Labor</v>
      </c>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8" t="str">
        <f>IFERROR(__xludf.DUMMYFUNCTION("""COMPUTED_VALUE"""),"Forest Canopy Cover")</f>
        <v>Forest Canopy Cover</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8" t="str">
        <f>IFERROR(__xludf.DUMMYFUNCTION("""COMPUTED_VALUE"""),"Forest Ecology")</f>
        <v>Forest Ecology</v>
      </c>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8" t="str">
        <f>IFERROR(__xludf.DUMMYFUNCTION("""COMPUTED_VALUE"""),"Forest Management Practices")</f>
        <v>Forest Management Practices</v>
      </c>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8" t="str">
        <f>IFERROR(__xludf.DUMMYFUNCTION("""COMPUTED_VALUE"""),"Forest Productivity")</f>
        <v>Forest Productivity</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8" t="str">
        <f>IFERROR(__xludf.DUMMYFUNCTION("""COMPUTED_VALUE"""),"Forest Products")</f>
        <v>Forest Products</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8" t="str">
        <f>IFERROR(__xludf.DUMMYFUNCTION("""COMPUTED_VALUE"""),"Forests")</f>
        <v>Forests</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8" t="str">
        <f>IFERROR(__xludf.DUMMYFUNCTION("""COMPUTED_VALUE"""),"Formal Education - Primary")</f>
        <v>Formal Education - Primary</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8" t="str">
        <f>IFERROR(__xludf.DUMMYFUNCTION("""COMPUTED_VALUE"""),"Formal Education - Secondary")</f>
        <v>Formal Education - Secondary</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8" t="str">
        <f>IFERROR(__xludf.DUMMYFUNCTION("""COMPUTED_VALUE"""),"Formal Education - Tertiary")</f>
        <v>Formal Education - Tertiary</v>
      </c>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8" t="str">
        <f>IFERROR(__xludf.DUMMYFUNCTION("""COMPUTED_VALUE"""),"Functional Literacy")</f>
        <v>Functional Literacy</v>
      </c>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8" t="str">
        <f>IFERROR(__xludf.DUMMYFUNCTION("""COMPUTED_VALUE"""),"Gender Equality")</f>
        <v>Gender Equality</v>
      </c>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8" t="str">
        <f>IFERROR(__xludf.DUMMYFUNCTION("""COMPUTED_VALUE"""),"Gender Literacy")</f>
        <v>Gender Literacy</v>
      </c>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8" t="str">
        <f>IFERROR(__xludf.DUMMYFUNCTION("""COMPUTED_VALUE"""),"Gender Policy")</f>
        <v>Gender Policy</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8" t="str">
        <f>IFERROR(__xludf.DUMMYFUNCTION("""COMPUTED_VALUE"""),"Genetic Diversity within Species")</f>
        <v>Genetic Diversity within Species</v>
      </c>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8" t="str">
        <f>IFERROR(__xludf.DUMMYFUNCTION("""COMPUTED_VALUE"""),"Geographical Distribution")</f>
        <v>Geographical Distribution</v>
      </c>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8" t="str">
        <f>IFERROR(__xludf.DUMMYFUNCTION("""COMPUTED_VALUE"""),"Governance")</f>
        <v>Governance</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8" t="str">
        <f>IFERROR(__xludf.DUMMYFUNCTION("""COMPUTED_VALUE"""),"Governance Structure")</f>
        <v>Governance Structure</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8" t="str">
        <f>IFERROR(__xludf.DUMMYFUNCTION("""COMPUTED_VALUE"""),"Grasslands")</f>
        <v>Grasslands</v>
      </c>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8" t="str">
        <f>IFERROR(__xludf.DUMMYFUNCTION("""COMPUTED_VALUE"""),"Grazing")</f>
        <v>Grazing</v>
      </c>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8" t="str">
        <f>IFERROR(__xludf.DUMMYFUNCTION("""COMPUTED_VALUE"""),"Greenhouse Gas Emissions")</f>
        <v>Greenhouse Gas Emissions</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8" t="str">
        <f>IFERROR(__xludf.DUMMYFUNCTION("""COMPUTED_VALUE"""),"Greenhouse Gas Mitigation")</f>
        <v>Greenhouse Gas Mitigation</v>
      </c>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8" t="str">
        <f>IFERROR(__xludf.DUMMYFUNCTION("""COMPUTED_VALUE"""),"Groundwater Contamination")</f>
        <v>Groundwater Contamination</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8" t="str">
        <f>IFERROR(__xludf.DUMMYFUNCTION("""COMPUTED_VALUE"""),"Groundwater Recharge and Overdraft")</f>
        <v>Groundwater Recharge and Overdraft</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8" t="str">
        <f>IFERROR(__xludf.DUMMYFUNCTION("""COMPUTED_VALUE"""),"Habitats")</f>
        <v>Habitats</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8" t="str">
        <f>IFERROR(__xludf.DUMMYFUNCTION("""COMPUTED_VALUE"""),"Harrassment")</f>
        <v>Harrassment</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8" t="str">
        <f>IFERROR(__xludf.DUMMYFUNCTION("""COMPUTED_VALUE"""),"Hazardous Wastes--Management")</f>
        <v>Hazardous Wastes--Management</v>
      </c>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8" t="str">
        <f>IFERROR(__xludf.DUMMYFUNCTION("""COMPUTED_VALUE"""),"Health Care Infrastructure")</f>
        <v>Health Care Infrastructure</v>
      </c>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8" t="str">
        <f>IFERROR(__xludf.DUMMYFUNCTION("""COMPUTED_VALUE"""),"Housing")</f>
        <v>Housing</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t="str">
        <f>IFERROR(__xludf.DUMMYFUNCTION("""COMPUTED_VALUE"""),"Human Exposure")</f>
        <v>Human Exposure</v>
      </c>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8" t="str">
        <f>IFERROR(__xludf.DUMMYFUNCTION("""COMPUTED_VALUE"""),"Human Mortality")</f>
        <v>Human Mortality</v>
      </c>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8" t="str">
        <f>IFERROR(__xludf.DUMMYFUNCTION("""COMPUTED_VALUE"""),"Human Rights")</f>
        <v>Human Rights</v>
      </c>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8" t="str">
        <f>IFERROR(__xludf.DUMMYFUNCTION("""COMPUTED_VALUE"""),"Human Rights Advocacy")</f>
        <v>Human Rights Advocacy</v>
      </c>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8" t="str">
        <f>IFERROR(__xludf.DUMMYFUNCTION("""COMPUTED_VALUE"""),"Human Rights Monitoring")</f>
        <v>Human Rights Monitoring</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8" t="str">
        <f>IFERROR(__xludf.DUMMYFUNCTION("""COMPUTED_VALUE"""),"Human Use of Protected Areas")</f>
        <v>Human Use of Protected Areas</v>
      </c>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8" t="str">
        <f>IFERROR(__xludf.DUMMYFUNCTION("""COMPUTED_VALUE"""),"Immunization")</f>
        <v>Immunization</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8" t="str">
        <f>IFERROR(__xludf.DUMMYFUNCTION("""COMPUTED_VALUE"""),"Income")</f>
        <v>Income</v>
      </c>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8" t="str">
        <f>IFERROR(__xludf.DUMMYFUNCTION("""COMPUTED_VALUE"""),"Income Distribution")</f>
        <v>Income Distribution</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8" t="str">
        <f>IFERROR(__xludf.DUMMYFUNCTION("""COMPUTED_VALUE"""),"Income Generation")</f>
        <v>Income Generation</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8" t="str">
        <f>IFERROR(__xludf.DUMMYFUNCTION("""COMPUTED_VALUE"""),"Income Growth")</f>
        <v>Income Growth</v>
      </c>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8" t="str">
        <f>IFERROR(__xludf.DUMMYFUNCTION("""COMPUTED_VALUE"""),"Income Smoothing")</f>
        <v>Income Smoothing</v>
      </c>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8" t="str">
        <f>IFERROR(__xludf.DUMMYFUNCTION("""COMPUTED_VALUE"""),"Income Stability")</f>
        <v>Income Stability</v>
      </c>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8" t="str">
        <f>IFERROR(__xludf.DUMMYFUNCTION("""COMPUTED_VALUE"""),"Income Sufficiency")</f>
        <v>Income Sufficiency</v>
      </c>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8" t="str">
        <f>IFERROR(__xludf.DUMMYFUNCTION("""COMPUTED_VALUE"""),"Indigenous Technology and Knowledge")</f>
        <v>Indigenous Technology and Knowledge</v>
      </c>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8" t="str">
        <f>IFERROR(__xludf.DUMMYFUNCTION("""COMPUTED_VALUE"""),"Inflation")</f>
        <v>Inflation</v>
      </c>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8" t="str">
        <f>IFERROR(__xludf.DUMMYFUNCTION("""COMPUTED_VALUE"""),"Informal Education")</f>
        <v>Informal Education</v>
      </c>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8" t="str">
        <f>IFERROR(__xludf.DUMMYFUNCTION("""COMPUTED_VALUE"""),"Information Infrastructure")</f>
        <v>Information Infrastructure</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8" t="str">
        <f>IFERROR(__xludf.DUMMYFUNCTION("""COMPUTED_VALUE"""),"Inorganic Fertilizers")</f>
        <v>Inorganic Fertilizers</v>
      </c>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8" t="str">
        <f>IFERROR(__xludf.DUMMYFUNCTION("""COMPUTED_VALUE"""),"Input Productivity")</f>
        <v>Input Productivity</v>
      </c>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8" t="str">
        <f>IFERROR(__xludf.DUMMYFUNCTION("""COMPUTED_VALUE"""),"Inputs")</f>
        <v>Inputs</v>
      </c>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8" t="str">
        <f>IFERROR(__xludf.DUMMYFUNCTION("""COMPUTED_VALUE"""),"Institutions")</f>
        <v>Institutions</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8" t="str">
        <f>IFERROR(__xludf.DUMMYFUNCTION("""COMPUTED_VALUE"""),"Insurance")</f>
        <v>Insurance</v>
      </c>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8" t="str">
        <f>IFERROR(__xludf.DUMMYFUNCTION("""COMPUTED_VALUE"""),"Interest Rates")</f>
        <v>Interest Rates</v>
      </c>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8" t="str">
        <f>IFERROR(__xludf.DUMMYFUNCTION("""COMPUTED_VALUE"""),"Intraregional Trade (Domestic Trade)")</f>
        <v>Intraregional Trade (Domestic Trade)</v>
      </c>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8" t="str">
        <f>IFERROR(__xludf.DUMMYFUNCTION("""COMPUTED_VALUE"""),"Invasive Species")</f>
        <v>Invasive Species</v>
      </c>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8" t="str">
        <f>IFERROR(__xludf.DUMMYFUNCTION("""COMPUTED_VALUE"""),"Investment")</f>
        <v>Investment</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8" t="str">
        <f>IFERROR(__xludf.DUMMYFUNCTION("""COMPUTED_VALUE"""),"Investment in Education")</f>
        <v>Investment in Education</v>
      </c>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8" t="str">
        <f>IFERROR(__xludf.DUMMYFUNCTION("""COMPUTED_VALUE"""),"Investment In Health")</f>
        <v>Investment In Health</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8" t="str">
        <f>IFERROR(__xludf.DUMMYFUNCTION("""COMPUTED_VALUE"""),"Irrigation")</f>
        <v>Irrigation</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8" t="str">
        <f>IFERROR(__xludf.DUMMYFUNCTION("""COMPUTED_VALUE"""),"Job Security")</f>
        <v>Job Security</v>
      </c>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8" t="str">
        <f>IFERROR(__xludf.DUMMYFUNCTION("""COMPUTED_VALUE"""),"Knowledge and Information Systems")</f>
        <v>Knowledge and Information Systems</v>
      </c>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8" t="str">
        <f>IFERROR(__xludf.DUMMYFUNCTION("""COMPUTED_VALUE"""),"Labor")</f>
        <v>Labor</v>
      </c>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8" t="str">
        <f>IFERROR(__xludf.DUMMYFUNCTION("""COMPUTED_VALUE"""),"Labor Costs")</f>
        <v>Labor Costs</v>
      </c>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8" t="str">
        <f>IFERROR(__xludf.DUMMYFUNCTION("""COMPUTED_VALUE"""),"Labor Market")</f>
        <v>Labor Market</v>
      </c>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8" t="str">
        <f>IFERROR(__xludf.DUMMYFUNCTION("""COMPUTED_VALUE"""),"Labor Policy")</f>
        <v>Labor Policy</v>
      </c>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8" t="str">
        <f>IFERROR(__xludf.DUMMYFUNCTION("""COMPUTED_VALUE"""),"Labor Productivity")</f>
        <v>Labor Productivity</v>
      </c>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8" t="str">
        <f>IFERROR(__xludf.DUMMYFUNCTION("""COMPUTED_VALUE"""),"Labor Supply")</f>
        <v>Labor Supply</v>
      </c>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8" t="str">
        <f>IFERROR(__xludf.DUMMYFUNCTION("""COMPUTED_VALUE"""),"Land &amp; Soil")</f>
        <v>Land &amp; Soil</v>
      </c>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8" t="str">
        <f>IFERROR(__xludf.DUMMYFUNCTION("""COMPUTED_VALUE"""),"Land Cover")</f>
        <v>Land Cover</v>
      </c>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8" t="str">
        <f>IFERROR(__xludf.DUMMYFUNCTION("""COMPUTED_VALUE"""),"Land Fragmentation")</f>
        <v>Land Fragmentation</v>
      </c>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8" t="str">
        <f>IFERROR(__xludf.DUMMYFUNCTION("""COMPUTED_VALUE"""),"Land Productivity")</f>
        <v>Land Productivity</v>
      </c>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8" t="str">
        <f>IFERROR(__xludf.DUMMYFUNCTION("""COMPUTED_VALUE"""),"Land Tenure")</f>
        <v>Land Tenure</v>
      </c>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8" t="str">
        <f>IFERROR(__xludf.DUMMYFUNCTION("""COMPUTED_VALUE"""),"Land Use")</f>
        <v>Land Use</v>
      </c>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8" t="str">
        <f>IFERROR(__xludf.DUMMYFUNCTION("""COMPUTED_VALUE"""),"Landscape Changes")</f>
        <v>Landscape Changes</v>
      </c>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8" t="str">
        <f>IFERROR(__xludf.DUMMYFUNCTION("""COMPUTED_VALUE"""),"Landscape Protection")</f>
        <v>Landscape Protection</v>
      </c>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8" t="str">
        <f>IFERROR(__xludf.DUMMYFUNCTION("""COMPUTED_VALUE"""),"Laws and Regulations")</f>
        <v>Laws and Regulations</v>
      </c>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8" t="str">
        <f>IFERROR(__xludf.DUMMYFUNCTION("""COMPUTED_VALUE"""),"Literacy")</f>
        <v>Literacy</v>
      </c>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8" t="str">
        <f>IFERROR(__xludf.DUMMYFUNCTION("""COMPUTED_VALUE"""),"Livestock Feed")</f>
        <v>Livestock Feed</v>
      </c>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8" t="str">
        <f>IFERROR(__xludf.DUMMYFUNCTION("""COMPUTED_VALUE"""),"Livestock Management")</f>
        <v>Livestock Management</v>
      </c>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8" t="str">
        <f>IFERROR(__xludf.DUMMYFUNCTION("""COMPUTED_VALUE"""),"Machinery")</f>
        <v>Machinery</v>
      </c>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8" t="str">
        <f>IFERROR(__xludf.DUMMYFUNCTION("""COMPUTED_VALUE"""),"Manmade Disasters")</f>
        <v>Manmade Disasters</v>
      </c>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8" t="str">
        <f>IFERROR(__xludf.DUMMYFUNCTION("""COMPUTED_VALUE"""),"Marine Economics")</f>
        <v>Marine Economics</v>
      </c>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8" t="str">
        <f>IFERROR(__xludf.DUMMYFUNCTION("""COMPUTED_VALUE"""),"Marine Protected Areas")</f>
        <v>Marine Protected Areas</v>
      </c>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8" t="str">
        <f>IFERROR(__xludf.DUMMYFUNCTION("""COMPUTED_VALUE"""),"Maritime Law")</f>
        <v>Maritime Law</v>
      </c>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8" t="str">
        <f>IFERROR(__xludf.DUMMYFUNCTION("""COMPUTED_VALUE"""),"Market Access")</f>
        <v>Market Access</v>
      </c>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8" t="str">
        <f>IFERROR(__xludf.DUMMYFUNCTION("""COMPUTED_VALUE"""),"Market Infrastructure")</f>
        <v>Market Infrastructure</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8" t="str">
        <f>IFERROR(__xludf.DUMMYFUNCTION("""COMPUTED_VALUE"""),"Market Performance")</f>
        <v>Market Performance</v>
      </c>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8" t="str">
        <f>IFERROR(__xludf.DUMMYFUNCTION("""COMPUTED_VALUE"""),"Market Standards, Regulations, and Policies")</f>
        <v>Market Standards, Regulations, and Policies</v>
      </c>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8" t="str">
        <f>IFERROR(__xludf.DUMMYFUNCTION("""COMPUTED_VALUE"""),"Market Structure")</f>
        <v>Market Structure</v>
      </c>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8" t="str">
        <f>IFERROR(__xludf.DUMMYFUNCTION("""COMPUTED_VALUE"""),"Market Support")</f>
        <v>Market Support</v>
      </c>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8" t="str">
        <f>IFERROR(__xludf.DUMMYFUNCTION("""COMPUTED_VALUE"""),"Market Transparency")</f>
        <v>Market Transparency</v>
      </c>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8" t="str">
        <f>IFERROR(__xludf.DUMMYFUNCTION("""COMPUTED_VALUE"""),"Markets")</f>
        <v>Markets</v>
      </c>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8" t="str">
        <f>IFERROR(__xludf.DUMMYFUNCTION("""COMPUTED_VALUE"""),"Maternal Health Services")</f>
        <v>Maternal Health Services</v>
      </c>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8" t="str">
        <f>IFERROR(__xludf.DUMMYFUNCTION("""COMPUTED_VALUE"""),"Maternal Mortality")</f>
        <v>Maternal Mortality</v>
      </c>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8" t="str">
        <f>IFERROR(__xludf.DUMMYFUNCTION("""COMPUTED_VALUE"""),"Migrant Labor")</f>
        <v>Migrant Labor</v>
      </c>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8" t="str">
        <f>IFERROR(__xludf.DUMMYFUNCTION("""COMPUTED_VALUE"""),"Migration")</f>
        <v>Migration</v>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8" t="str">
        <f>IFERROR(__xludf.DUMMYFUNCTION("""COMPUTED_VALUE"""),"Natural Disasters")</f>
        <v>Natural Disasters</v>
      </c>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8" t="str">
        <f>IFERROR(__xludf.DUMMYFUNCTION("""COMPUTED_VALUE"""),"Non-Hazardous Waste Management")</f>
        <v>Non-Hazardous Waste Management</v>
      </c>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8" t="str">
        <f>IFERROR(__xludf.DUMMYFUNCTION("""COMPUTED_VALUE"""),"Non-Renewable Energy")</f>
        <v>Non-Renewable Energy</v>
      </c>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8" t="str">
        <f>IFERROR(__xludf.DUMMYFUNCTION("""COMPUTED_VALUE"""),"Nutritional Status")</f>
        <v>Nutritional Status</v>
      </c>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8" t="str">
        <f>IFERROR(__xludf.DUMMYFUNCTION("""COMPUTED_VALUE"""),"Nutritional Value")</f>
        <v>Nutritional Value</v>
      </c>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8" t="str">
        <f>IFERROR(__xludf.DUMMYFUNCTION("""COMPUTED_VALUE"""),"Occupational Accidents")</f>
        <v>Occupational Accidents</v>
      </c>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8" t="str">
        <f>IFERROR(__xludf.DUMMYFUNCTION("""COMPUTED_VALUE"""),"Occupational Diseases")</f>
        <v>Occupational Diseases</v>
      </c>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8" t="str">
        <f>IFERROR(__xludf.DUMMYFUNCTION("""COMPUTED_VALUE"""),"Occupational Health")</f>
        <v>Occupational Health</v>
      </c>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8" t="str">
        <f>IFERROR(__xludf.DUMMYFUNCTION("""COMPUTED_VALUE"""),"Occupational Mortality")</f>
        <v>Occupational Mortality</v>
      </c>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8" t="str">
        <f>IFERROR(__xludf.DUMMYFUNCTION("""COMPUTED_VALUE"""),"Occupational Safety")</f>
        <v>Occupational Safety</v>
      </c>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8" t="str">
        <f>IFERROR(__xludf.DUMMYFUNCTION("""COMPUTED_VALUE"""),"Occupational Segregation")</f>
        <v>Occupational Segregation</v>
      </c>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8" t="str">
        <f>IFERROR(__xludf.DUMMYFUNCTION("""COMPUTED_VALUE"""),"Ocean Acidification")</f>
        <v>Ocean Acidification</v>
      </c>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8" t="str">
        <f>IFERROR(__xludf.DUMMYFUNCTION("""COMPUTED_VALUE"""),"Ocean Circulation")</f>
        <v>Ocean Circulation</v>
      </c>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8" t="str">
        <f>IFERROR(__xludf.DUMMYFUNCTION("""COMPUTED_VALUE"""),"Oceans &amp; Coasts")</f>
        <v>Oceans &amp; Coasts</v>
      </c>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8" t="str">
        <f>IFERROR(__xludf.DUMMYFUNCTION("""COMPUTED_VALUE"""),"Organic Fertilizers")</f>
        <v>Organic Fertilizers</v>
      </c>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8" t="str">
        <f>IFERROR(__xludf.DUMMYFUNCTION("""COMPUTED_VALUE"""),"Other Trade Restrictions")</f>
        <v>Other Trade Restrictions</v>
      </c>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8" t="str">
        <f>IFERROR(__xludf.DUMMYFUNCTION("""COMPUTED_VALUE"""),"Overnutrition")</f>
        <v>Overnutrition</v>
      </c>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8" t="str">
        <f>IFERROR(__xludf.DUMMYFUNCTION("""COMPUTED_VALUE"""),"Ozone Depletion")</f>
        <v>Ozone Depletion</v>
      </c>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8" t="str">
        <f>IFERROR(__xludf.DUMMYFUNCTION("""COMPUTED_VALUE"""),"Participation")</f>
        <v>Participation</v>
      </c>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8" t="str">
        <f>IFERROR(__xludf.DUMMYFUNCTION("""COMPUTED_VALUE"""),"Pay Equity")</f>
        <v>Pay Equity</v>
      </c>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8" t="str">
        <f>IFERROR(__xludf.DUMMYFUNCTION("""COMPUTED_VALUE"""),"Persistence of Poverty")</f>
        <v>Persistence of Poverty</v>
      </c>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8" t="str">
        <f>IFERROR(__xludf.DUMMYFUNCTION("""COMPUTED_VALUE"""),"Pesticides")</f>
        <v>Pesticides</v>
      </c>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8" t="str">
        <f>IFERROR(__xludf.DUMMYFUNCTION("""COMPUTED_VALUE"""),"Pharmaceutical Products")</f>
        <v>Pharmaceutical Products</v>
      </c>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8" t="str">
        <f>IFERROR(__xludf.DUMMYFUNCTION("""COMPUTED_VALUE"""),"Physical Infrastructure")</f>
        <v>Physical Infrastructure</v>
      </c>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8" t="str">
        <f>IFERROR(__xludf.DUMMYFUNCTION("""COMPUTED_VALUE"""),"Political Participation")</f>
        <v>Political Participation</v>
      </c>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8" t="str">
        <f>IFERROR(__xludf.DUMMYFUNCTION("""COMPUTED_VALUE"""),"Pollination")</f>
        <v>Pollination</v>
      </c>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8" t="str">
        <f>IFERROR(__xludf.DUMMYFUNCTION("""COMPUTED_VALUE"""),"Pollution Prevention")</f>
        <v>Pollution Prevention</v>
      </c>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8" t="str">
        <f>IFERROR(__xludf.DUMMYFUNCTION("""COMPUTED_VALUE"""),"Population Density")</f>
        <v>Population Density</v>
      </c>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8" t="str">
        <f>IFERROR(__xludf.DUMMYFUNCTION("""COMPUTED_VALUE"""),"Population Dynamics")</f>
        <v>Population Dynamics</v>
      </c>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8" t="str">
        <f>IFERROR(__xludf.DUMMYFUNCTION("""COMPUTED_VALUE"""),"Population Growth")</f>
        <v>Population Growth</v>
      </c>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8" t="str">
        <f>IFERROR(__xludf.DUMMYFUNCTION("""COMPUTED_VALUE"""),"Population Structure")</f>
        <v>Population Structure</v>
      </c>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8" t="str">
        <f>IFERROR(__xludf.DUMMYFUNCTION("""COMPUTED_VALUE"""),"Postnatal Care")</f>
        <v>Postnatal Care</v>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8" t="str">
        <f>IFERROR(__xludf.DUMMYFUNCTION("""COMPUTED_VALUE"""),"Potable Water")</f>
        <v>Potable Water</v>
      </c>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8" t="str">
        <f>IFERROR(__xludf.DUMMYFUNCTION("""COMPUTED_VALUE"""),"Poverty")</f>
        <v>Poverty</v>
      </c>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8" t="str">
        <f>IFERROR(__xludf.DUMMYFUNCTION("""COMPUTED_VALUE"""),"Poverty Alleviation Measures")</f>
        <v>Poverty Alleviation Measures</v>
      </c>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8" t="str">
        <f>IFERROR(__xludf.DUMMYFUNCTION("""COMPUTED_VALUE"""),"Poverty Incidence")</f>
        <v>Poverty Incidence</v>
      </c>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8" t="str">
        <f>IFERROR(__xludf.DUMMYFUNCTION("""COMPUTED_VALUE"""),"Precipitation")</f>
        <v>Precipitation</v>
      </c>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8" t="str">
        <f>IFERROR(__xludf.DUMMYFUNCTION("""COMPUTED_VALUE"""),"Prenatal Care")</f>
        <v>Prenatal Care</v>
      </c>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8" t="str">
        <f>IFERROR(__xludf.DUMMYFUNCTION("""COMPUTED_VALUE"""),"Prices")</f>
        <v>Prices</v>
      </c>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8" t="str">
        <f>IFERROR(__xludf.DUMMYFUNCTION("""COMPUTED_VALUE"""),"Productivity")</f>
        <v>Productivity</v>
      </c>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8" t="str">
        <f>IFERROR(__xludf.DUMMYFUNCTION("""COMPUTED_VALUE"""),"Profitability")</f>
        <v>Profitability</v>
      </c>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8" t="str">
        <f>IFERROR(__xludf.DUMMYFUNCTION("""COMPUTED_VALUE"""),"Property Rights")</f>
        <v>Property Rights</v>
      </c>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8" t="str">
        <f>IFERROR(__xludf.DUMMYFUNCTION("""COMPUTED_VALUE"""),"Property Transfers")</f>
        <v>Property Transfers</v>
      </c>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8" t="str">
        <f>IFERROR(__xludf.DUMMYFUNCTION("""COMPUTED_VALUE"""),"Protected Area Encroachment")</f>
        <v>Protected Area Encroachment</v>
      </c>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8" t="str">
        <f>IFERROR(__xludf.DUMMYFUNCTION("""COMPUTED_VALUE"""),"Protected Areas")</f>
        <v>Protected Areas</v>
      </c>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8" t="str">
        <f>IFERROR(__xludf.DUMMYFUNCTION("""COMPUTED_VALUE"""),"Protected Areas--Management")</f>
        <v>Protected Areas--Management</v>
      </c>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8" t="str">
        <f>IFERROR(__xludf.DUMMYFUNCTION("""COMPUTED_VALUE"""),"Protection of Threatened &amp; Rare Ecosystems")</f>
        <v>Protection of Threatened &amp; Rare Ecosystems</v>
      </c>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8" t="str">
        <f>IFERROR(__xludf.DUMMYFUNCTION("""COMPUTED_VALUE"""),"Public Health")</f>
        <v>Public Health</v>
      </c>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8" t="str">
        <f>IFERROR(__xludf.DUMMYFUNCTION("""COMPUTED_VALUE"""),"Public Health Initiatives")</f>
        <v>Public Health Initiatives</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8" t="str">
        <f>IFERROR(__xludf.DUMMYFUNCTION("""COMPUTED_VALUE"""),"Quotas and Quantitative Restrictions")</f>
        <v>Quotas and Quantitative Restrictions</v>
      </c>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8" t="str">
        <f>IFERROR(__xludf.DUMMYFUNCTION("""COMPUTED_VALUE"""),"Rates of Waste Production")</f>
        <v>Rates of Waste Production</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8" t="str">
        <f>IFERROR(__xludf.DUMMYFUNCTION("""COMPUTED_VALUE"""),"Raw Materials")</f>
        <v>Raw Materials</v>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8" t="str">
        <f>IFERROR(__xludf.DUMMYFUNCTION("""COMPUTED_VALUE"""),"Refugees")</f>
        <v>Refugees</v>
      </c>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8" t="str">
        <f>IFERROR(__xludf.DUMMYFUNCTION("""COMPUTED_VALUE"""),"Remedial Action (Pollution)")</f>
        <v>Remedial Action (Pollution)</v>
      </c>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8" t="str">
        <f>IFERROR(__xludf.DUMMYFUNCTION("""COMPUTED_VALUE"""),"Renewable Energy")</f>
        <v>Renewable Energy</v>
      </c>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8" t="str">
        <f>IFERROR(__xludf.DUMMYFUNCTION("""COMPUTED_VALUE"""),"Representation and Accountability")</f>
        <v>Representation and Accountability</v>
      </c>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8" t="str">
        <f>IFERROR(__xludf.DUMMYFUNCTION("""COMPUTED_VALUE"""),"Reproductive Health")</f>
        <v>Reproductive Health</v>
      </c>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8" t="str">
        <f>IFERROR(__xludf.DUMMYFUNCTION("""COMPUTED_VALUE"""),"Research and Development")</f>
        <v>Research and Development</v>
      </c>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8" t="str">
        <f>IFERROR(__xludf.DUMMYFUNCTION("""COMPUTED_VALUE"""),"Resource Rights")</f>
        <v>Resource Rights</v>
      </c>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8" t="str">
        <f>IFERROR(__xludf.DUMMYFUNCTION("""COMPUTED_VALUE"""),"Retained Earnings")</f>
        <v>Retained Earnings</v>
      </c>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8" t="str">
        <f>IFERROR(__xludf.DUMMYFUNCTION("""COMPUTED_VALUE"""),"Right to Property - Customary")</f>
        <v>Right to Property - Customary</v>
      </c>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8" t="str">
        <f>IFERROR(__xludf.DUMMYFUNCTION("""COMPUTED_VALUE"""),"Right to Property - Formal")</f>
        <v>Right to Property - Formal</v>
      </c>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8" t="str">
        <f>IFERROR(__xludf.DUMMYFUNCTION("""COMPUTED_VALUE"""),"Rights (Legal)")</f>
        <v>Rights (Legal)</v>
      </c>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8" t="str">
        <f>IFERROR(__xludf.DUMMYFUNCTION("""COMPUTED_VALUE"""),"Riparian Habitats")</f>
        <v>Riparian Habitats</v>
      </c>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t="str">
        <f>IFERROR(__xludf.DUMMYFUNCTION("""COMPUTED_VALUE"""),"Rule of Law")</f>
        <v>Rule of Law</v>
      </c>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8" t="str">
        <f>IFERROR(__xludf.DUMMYFUNCTION("""COMPUTED_VALUE"""),"Runoff")</f>
        <v>Runoff</v>
      </c>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8" t="str">
        <f>IFERROR(__xludf.DUMMYFUNCTION("""COMPUTED_VALUE"""),"Rural Poor")</f>
        <v>Rural Poor</v>
      </c>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8" t="str">
        <f>IFERROR(__xludf.DUMMYFUNCTION("""COMPUTED_VALUE"""),"Rural Population")</f>
        <v>Rural Population</v>
      </c>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8" t="str">
        <f>IFERROR(__xludf.DUMMYFUNCTION("""COMPUTED_VALUE"""),"Safety")</f>
        <v>Safety</v>
      </c>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8" t="str">
        <f>IFERROR(__xludf.DUMMYFUNCTION("""COMPUTED_VALUE"""),"Safety Education")</f>
        <v>Safety Education</v>
      </c>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8" t="str">
        <f>IFERROR(__xludf.DUMMYFUNCTION("""COMPUTED_VALUE"""),"Saline Water")</f>
        <v>Saline Water</v>
      </c>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8" t="str">
        <f>IFERROR(__xludf.DUMMYFUNCTION("""COMPUTED_VALUE"""),"Sea Level Rise")</f>
        <v>Sea Level Rise</v>
      </c>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8" t="str">
        <f>IFERROR(__xludf.DUMMYFUNCTION("""COMPUTED_VALUE"""),"Sea Pollution")</f>
        <v>Sea Pollution</v>
      </c>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8" t="str">
        <f>IFERROR(__xludf.DUMMYFUNCTION("""COMPUTED_VALUE"""),"Seed")</f>
        <v>Seed</v>
      </c>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8" t="str">
        <f>IFERROR(__xludf.DUMMYFUNCTION("""COMPUTED_VALUE"""),"Sex Ratio")</f>
        <v>Sex Ratio</v>
      </c>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8" t="str">
        <f>IFERROR(__xludf.DUMMYFUNCTION("""COMPUTED_VALUE"""),"Sexually Transmitted Diseases")</f>
        <v>Sexually Transmitted Diseases</v>
      </c>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8" t="str">
        <f>IFERROR(__xludf.DUMMYFUNCTION("""COMPUTED_VALUE"""),"Social Networks")</f>
        <v>Social Networks</v>
      </c>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8" t="str">
        <f>IFERROR(__xludf.DUMMYFUNCTION("""COMPUTED_VALUE"""),"Social Participation")</f>
        <v>Social Participation</v>
      </c>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8" t="str">
        <f>IFERROR(__xludf.DUMMYFUNCTION("""COMPUTED_VALUE"""),"Social Stratification")</f>
        <v>Social Stratification</v>
      </c>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8" t="str">
        <f>IFERROR(__xludf.DUMMYFUNCTION("""COMPUTED_VALUE"""),"Social Structure")</f>
        <v>Social Structure</v>
      </c>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8" t="str">
        <f>IFERROR(__xludf.DUMMYFUNCTION("""COMPUTED_VALUE"""),"Social Support")</f>
        <v>Social Support</v>
      </c>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8" t="str">
        <f>IFERROR(__xludf.DUMMYFUNCTION("""COMPUTED_VALUE"""),"Sociocultural Systems")</f>
        <v>Sociocultural Systems</v>
      </c>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8" t="str">
        <f>IFERROR(__xludf.DUMMYFUNCTION("""COMPUTED_VALUE"""),"Soil Chemistry")</f>
        <v>Soil Chemistry</v>
      </c>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8" t="str">
        <f>IFERROR(__xludf.DUMMYFUNCTION("""COMPUTED_VALUE"""),"Soil Pollution")</f>
        <v>Soil Pollution</v>
      </c>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8" t="str">
        <f>IFERROR(__xludf.DUMMYFUNCTION("""COMPUTED_VALUE"""),"Soil Salinization")</f>
        <v>Soil Salinization</v>
      </c>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8" t="str">
        <f>IFERROR(__xludf.DUMMYFUNCTION("""COMPUTED_VALUE"""),"Soils--Quality")</f>
        <v>Soils--Quality</v>
      </c>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8" t="str">
        <f>IFERROR(__xludf.DUMMYFUNCTION("""COMPUTED_VALUE"""),"Sources of Financial Capital")</f>
        <v>Sources of Financial Capital</v>
      </c>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8" t="str">
        <f>IFERROR(__xludf.DUMMYFUNCTION("""COMPUTED_VALUE"""),"Species Diversity")</f>
        <v>Species Diversity</v>
      </c>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8" t="str">
        <f>IFERROR(__xludf.DUMMYFUNCTION("""COMPUTED_VALUE"""),"Species Introduction")</f>
        <v>Species Introduction</v>
      </c>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8" t="str">
        <f>IFERROR(__xludf.DUMMYFUNCTION("""COMPUTED_VALUE"""),"Species Migration")</f>
        <v>Species Migration</v>
      </c>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8" t="str">
        <f>IFERROR(__xludf.DUMMYFUNCTION("""COMPUTED_VALUE"""),"Species Threatened with Extinction")</f>
        <v>Species Threatened with Extinction</v>
      </c>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8" t="str">
        <f>IFERROR(__xludf.DUMMYFUNCTION("""COMPUTED_VALUE"""),"Stakeholder Participation")</f>
        <v>Stakeholder Participation</v>
      </c>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8" t="str">
        <f>IFERROR(__xludf.DUMMYFUNCTION("""COMPUTED_VALUE"""),"Staple Food Production")</f>
        <v>Staple Food Production</v>
      </c>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8" t="str">
        <f>IFERROR(__xludf.DUMMYFUNCTION("""COMPUTED_VALUE"""),"Supply/Value Chain Structure")</f>
        <v>Supply/Value Chain Structure</v>
      </c>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8" t="str">
        <f>IFERROR(__xludf.DUMMYFUNCTION("""COMPUTED_VALUE"""),"Tariffs, Taxes, Subsidies")</f>
        <v>Tariffs, Taxes, Subsidies</v>
      </c>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8" t="str">
        <f>IFERROR(__xludf.DUMMYFUNCTION("""COMPUTED_VALUE"""),"Teacher Education")</f>
        <v>Teacher Education</v>
      </c>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8" t="str">
        <f>IFERROR(__xludf.DUMMYFUNCTION("""COMPUTED_VALUE"""),"Technological Expertise")</f>
        <v>Technological Expertise</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8" t="str">
        <f>IFERROR(__xludf.DUMMYFUNCTION("""COMPUTED_VALUE"""),"Technology")</f>
        <v>Technology</v>
      </c>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8" t="str">
        <f>IFERROR(__xludf.DUMMYFUNCTION("""COMPUTED_VALUE"""),"Technology Innovation")</f>
        <v>Technology Innovation</v>
      </c>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8" t="str">
        <f>IFERROR(__xludf.DUMMYFUNCTION("""COMPUTED_VALUE"""),"Technology Trade")</f>
        <v>Technology Trade</v>
      </c>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8" t="str">
        <f>IFERROR(__xludf.DUMMYFUNCTION("""COMPUTED_VALUE"""),"Technology Transfer")</f>
        <v>Technology Transfer</v>
      </c>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8" t="str">
        <f>IFERROR(__xludf.DUMMYFUNCTION("""COMPUTED_VALUE"""),"Terrestrial Protected Areas")</f>
        <v>Terrestrial Protected Areas</v>
      </c>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8" t="str">
        <f>IFERROR(__xludf.DUMMYFUNCTION("""COMPUTED_VALUE"""),"Topography")</f>
        <v>Topography</v>
      </c>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8" t="str">
        <f>IFERROR(__xludf.DUMMYFUNCTION("""COMPUTED_VALUE"""),"Tourism")</f>
        <v>Tourism</v>
      </c>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t="str">
        <f>IFERROR(__xludf.DUMMYFUNCTION("""COMPUTED_VALUE"""),"Trade Agreements")</f>
        <v>Trade Agreements</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8" t="str">
        <f>IFERROR(__xludf.DUMMYFUNCTION("""COMPUTED_VALUE"""),"Trade Policies")</f>
        <v>Trade Policies</v>
      </c>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8" t="str">
        <f>IFERROR(__xludf.DUMMYFUNCTION("""COMPUTED_VALUE"""),"Transfer of Energy")</f>
        <v>Transfer of Energy</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8" t="str">
        <f>IFERROR(__xludf.DUMMYFUNCTION("""COMPUTED_VALUE"""),"Transparency in Government")</f>
        <v>Transparency in Government</v>
      </c>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8" t="str">
        <f>IFERROR(__xludf.DUMMYFUNCTION("""COMPUTED_VALUE"""),"Transport Infrastructure")</f>
        <v>Transport Infrastructure</v>
      </c>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8" t="str">
        <f>IFERROR(__xludf.DUMMYFUNCTION("""COMPUTED_VALUE"""),"Travel/transit/commuting")</f>
        <v>Travel/transit/commuting</v>
      </c>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8" t="str">
        <f>IFERROR(__xludf.DUMMYFUNCTION("""COMPUTED_VALUE"""),"Undernutrition - Acute")</f>
        <v>Undernutrition - Acute</v>
      </c>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8" t="str">
        <f>IFERROR(__xludf.DUMMYFUNCTION("""COMPUTED_VALUE"""),"Undernutrition - Chronic")</f>
        <v>Undernutrition - Chronic</v>
      </c>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8" t="str">
        <f>IFERROR(__xludf.DUMMYFUNCTION("""COMPUTED_VALUE"""),"Urban Poor")</f>
        <v>Urban Poor</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8" t="str">
        <f>IFERROR(__xludf.DUMMYFUNCTION("""COMPUTED_VALUE"""),"Urban Population")</f>
        <v>Urban Population</v>
      </c>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8" t="str">
        <f>IFERROR(__xludf.DUMMYFUNCTION("""COMPUTED_VALUE"""),"Urbanization")</f>
        <v>Urbanization</v>
      </c>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8" t="str">
        <f>IFERROR(__xludf.DUMMYFUNCTION("""COMPUTED_VALUE"""),"Use Rights")</f>
        <v>Use Rights</v>
      </c>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8" t="str">
        <f>IFERROR(__xludf.DUMMYFUNCTION("""COMPUTED_VALUE"""),"Value Systems and Behavioral Norms")</f>
        <v>Value Systems and Behavioral Norms</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8" t="str">
        <f>IFERROR(__xludf.DUMMYFUNCTION("""COMPUTED_VALUE"""),"Veterinary Services")</f>
        <v>Veterinary Services</v>
      </c>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8" t="str">
        <f>IFERROR(__xludf.DUMMYFUNCTION("""COMPUTED_VALUE"""),"Violence Against Women Policy")</f>
        <v>Violence Against Women Policy</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8" t="str">
        <f>IFERROR(__xludf.DUMMYFUNCTION("""COMPUTED_VALUE"""),"Violence-Related Mortality")</f>
        <v>Violence-Related Mortality</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8" t="str">
        <f>IFERROR(__xludf.DUMMYFUNCTION("""COMPUTED_VALUE"""),"Vocational Education")</f>
        <v>Vocational Education</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8" t="str">
        <f>IFERROR(__xludf.DUMMYFUNCTION("""COMPUTED_VALUE"""),"Volatility, Risk and Stability")</f>
        <v>Volatility, Risk and Stability</v>
      </c>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8" t="str">
        <f>IFERROR(__xludf.DUMMYFUNCTION("""COMPUTED_VALUE"""),"Waste Composting")</f>
        <v>Waste Composting</v>
      </c>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8" t="str">
        <f>IFERROR(__xludf.DUMMYFUNCTION("""COMPUTED_VALUE"""),"Waste Prevention")</f>
        <v>Waste Prevention</v>
      </c>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8" t="str">
        <f>IFERROR(__xludf.DUMMYFUNCTION("""COMPUTED_VALUE"""),"Waste Recycling/Reusing")</f>
        <v>Waste Recycling/Reusing</v>
      </c>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8" t="str">
        <f>IFERROR(__xludf.DUMMYFUNCTION("""COMPUTED_VALUE"""),"Waste/Pollution Policy")</f>
        <v>Waste/Pollution Policy</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8" t="str">
        <f>IFERROR(__xludf.DUMMYFUNCTION("""COMPUTED_VALUE"""),"Wastes &amp; Pollution")</f>
        <v>Wastes &amp; Pollution</v>
      </c>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8" t="str">
        <f>IFERROR(__xludf.DUMMYFUNCTION("""COMPUTED_VALUE"""),"Wastewater")</f>
        <v>Wastewater</v>
      </c>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8" t="str">
        <f>IFERROR(__xludf.DUMMYFUNCTION("""COMPUTED_VALUE"""),"Water")</f>
        <v>Water</v>
      </c>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8" t="str">
        <f>IFERROR(__xludf.DUMMYFUNCTION("""COMPUTED_VALUE"""),"Water Availability")</f>
        <v>Water Availability</v>
      </c>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8" t="str">
        <f>IFERROR(__xludf.DUMMYFUNCTION("""COMPUTED_VALUE"""),"Water Infrastructure")</f>
        <v>Water Infrastructure</v>
      </c>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8" t="str">
        <f>IFERROR(__xludf.DUMMYFUNCTION("""COMPUTED_VALUE"""),"Water Productivity")</f>
        <v>Water Productivity</v>
      </c>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8" t="str">
        <f>IFERROR(__xludf.DUMMYFUNCTION("""COMPUTED_VALUE"""),"Water Quality")</f>
        <v>Water Quality</v>
      </c>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8" t="str">
        <f>IFERROR(__xludf.DUMMYFUNCTION("""COMPUTED_VALUE"""),"Water Quantity")</f>
        <v>Water Quantity</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t="str">
        <f>IFERROR(__xludf.DUMMYFUNCTION("""COMPUTED_VALUE"""),"Water Rights")</f>
        <v>Water Rights</v>
      </c>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8" t="str">
        <f>IFERROR(__xludf.DUMMYFUNCTION("""COMPUTED_VALUE"""),"Water Storage")</f>
        <v>Water Storage</v>
      </c>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8" t="str">
        <f>IFERROR(__xludf.DUMMYFUNCTION("""COMPUTED_VALUE"""),"Water Use")</f>
        <v>Water Use</v>
      </c>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8" t="str">
        <f>IFERROR(__xludf.DUMMYFUNCTION("""COMPUTED_VALUE"""),"Water Use Efficiency")</f>
        <v>Water Use Efficiency</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8" t="str">
        <f>IFERROR(__xludf.DUMMYFUNCTION("""COMPUTED_VALUE"""),"Weather Hazards")</f>
        <v>Weather Hazards</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8" t="str">
        <f>IFERROR(__xludf.DUMMYFUNCTION("""COMPUTED_VALUE"""),"Wetlands")</f>
        <v>Wetlands</v>
      </c>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8" t="str">
        <f>IFERROR(__xludf.DUMMYFUNCTION("""COMPUTED_VALUE"""),"Wild Animal Trade")</f>
        <v>Wild Animal Trade</v>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t="str">
        <f>IFERROR(__xludf.DUMMYFUNCTION("""COMPUTED_VALUE"""),"Wildfire")</f>
        <v>Wildfire</v>
      </c>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8" t="str">
        <f>IFERROR(__xludf.DUMMYFUNCTION("""COMPUTED_VALUE"""),"Women &amp; Wages")</f>
        <v>Women &amp; Wages</v>
      </c>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8" t="str">
        <f>IFERROR(__xludf.DUMMYFUNCTION("""COMPUTED_VALUE"""),"Women Farmers")</f>
        <v>Women Farmers</v>
      </c>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8" t="str">
        <f>IFERROR(__xludf.DUMMYFUNCTION("""COMPUTED_VALUE"""),"Women's Access to Financial Capital")</f>
        <v>Women's Access to Financial Capital</v>
      </c>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8" t="str">
        <f>IFERROR(__xludf.DUMMYFUNCTION("""COMPUTED_VALUE"""),"Women's Access to Social Capital")</f>
        <v>Women's Access to Social Capital</v>
      </c>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8" t="str">
        <f>IFERROR(__xludf.DUMMYFUNCTION("""COMPUTED_VALUE"""),"Women's Economic Participation")</f>
        <v>Women's Economic Participation</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8" t="str">
        <f>IFERROR(__xludf.DUMMYFUNCTION("""COMPUTED_VALUE"""),"Women's Participation")</f>
        <v>Women's Participation</v>
      </c>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8" t="str">
        <f>IFERROR(__xludf.DUMMYFUNCTION("""COMPUTED_VALUE"""),"Women's Political Participation")</f>
        <v>Women's Political Participation</v>
      </c>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8" t="str">
        <f>IFERROR(__xludf.DUMMYFUNCTION("""COMPUTED_VALUE"""),"Work Satisfaction")</f>
        <v>Work Satisfaction</v>
      </c>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8" t="str">
        <f>IFERROR(__xludf.DUMMYFUNCTION("""COMPUTED_VALUE"""),"Working Conditions")</f>
        <v>Working Conditions</v>
      </c>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8" t="str">
        <f>IFERROR(__xludf.DUMMYFUNCTION("""COMPUTED_VALUE"""),"Youth Literacy")</f>
        <v>Youth Literacy</v>
      </c>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0"/>
      <c r="B1003" s="10"/>
      <c r="C1003" s="10"/>
      <c r="D1003" s="10"/>
      <c r="E1003" s="10"/>
      <c r="F1003" s="10"/>
      <c r="G1003" s="10"/>
      <c r="I1003" s="10"/>
      <c r="J1003" s="10"/>
      <c r="K1003" s="10"/>
      <c r="L1003" s="10"/>
      <c r="M1003" s="10"/>
      <c r="N1003" s="10"/>
      <c r="O1003" s="10"/>
      <c r="P1003" s="10"/>
      <c r="Q1003" s="10"/>
      <c r="R1003" s="10"/>
      <c r="S1003" s="10"/>
      <c r="T1003" s="10"/>
      <c r="U1003" s="10"/>
      <c r="V1003" s="10"/>
      <c r="W1003" s="10"/>
      <c r="X1003" s="10"/>
      <c r="Y1003" s="10"/>
      <c r="Z1003" s="10"/>
    </row>
    <row r="1004">
      <c r="A1004" s="10"/>
      <c r="B1004" s="10"/>
      <c r="C1004" s="10"/>
      <c r="D1004" s="10"/>
      <c r="E1004" s="10"/>
      <c r="F1004" s="10"/>
      <c r="G1004" s="10"/>
      <c r="I1004" s="10"/>
      <c r="J1004" s="10"/>
      <c r="K1004" s="10"/>
      <c r="L1004" s="10"/>
      <c r="M1004" s="10"/>
      <c r="N1004" s="10"/>
      <c r="O1004" s="10"/>
      <c r="P1004" s="10"/>
      <c r="Q1004" s="10"/>
      <c r="R1004" s="10"/>
      <c r="S1004" s="10"/>
      <c r="T1004" s="10"/>
      <c r="U1004" s="10"/>
      <c r="V1004" s="10"/>
      <c r="W1004" s="10"/>
      <c r="X1004" s="10"/>
      <c r="Y1004" s="10"/>
      <c r="Z1004" s="10"/>
    </row>
    <row r="1005">
      <c r="A1005" s="10"/>
      <c r="B1005" s="10"/>
      <c r="C1005" s="10"/>
      <c r="D1005" s="10"/>
      <c r="E1005" s="10"/>
      <c r="F1005" s="10"/>
      <c r="G1005" s="10"/>
      <c r="I1005" s="10"/>
      <c r="J1005" s="10"/>
      <c r="K1005" s="10"/>
      <c r="L1005" s="10"/>
      <c r="M1005" s="10"/>
      <c r="N1005" s="10"/>
      <c r="O1005" s="10"/>
      <c r="P1005" s="10"/>
      <c r="Q1005" s="10"/>
      <c r="R1005" s="10"/>
      <c r="S1005" s="10"/>
      <c r="T1005" s="10"/>
      <c r="U1005" s="10"/>
      <c r="V1005" s="10"/>
      <c r="W1005" s="10"/>
      <c r="X1005" s="10"/>
      <c r="Y1005" s="10"/>
      <c r="Z1005" s="10"/>
    </row>
    <row r="1006">
      <c r="A1006" s="10"/>
      <c r="B1006" s="10"/>
      <c r="C1006" s="10"/>
      <c r="D1006" s="10"/>
      <c r="E1006" s="10"/>
      <c r="F1006" s="10"/>
      <c r="G1006" s="10"/>
      <c r="I1006" s="10"/>
      <c r="J1006" s="10"/>
      <c r="K1006" s="10"/>
      <c r="L1006" s="10"/>
      <c r="M1006" s="10"/>
      <c r="N1006" s="10"/>
      <c r="O1006" s="10"/>
      <c r="P1006" s="10"/>
      <c r="R1006" s="10"/>
      <c r="S1006" s="10"/>
      <c r="T1006" s="10"/>
      <c r="U1006" s="10"/>
      <c r="V1006" s="10"/>
      <c r="W1006" s="10"/>
      <c r="X1006" s="10"/>
      <c r="Y1006" s="10"/>
      <c r="Z1006" s="10"/>
    </row>
    <row r="1007">
      <c r="A1007" s="10"/>
      <c r="B1007" s="10"/>
      <c r="C1007" s="10"/>
      <c r="D1007" s="10"/>
      <c r="E1007" s="10"/>
      <c r="F1007" s="10"/>
      <c r="G1007" s="10"/>
      <c r="I1007" s="10"/>
      <c r="J1007" s="10"/>
      <c r="K1007" s="10"/>
      <c r="L1007" s="10"/>
      <c r="M1007" s="10"/>
      <c r="N1007" s="10"/>
      <c r="O1007" s="10"/>
      <c r="P1007" s="10"/>
      <c r="R1007" s="10"/>
      <c r="S1007" s="10"/>
      <c r="T1007" s="10"/>
      <c r="U1007" s="10"/>
      <c r="V1007" s="10"/>
      <c r="W1007" s="10"/>
      <c r="X1007" s="10"/>
      <c r="Y1007" s="10"/>
      <c r="Z1007" s="10"/>
    </row>
    <row r="1008">
      <c r="A1008" s="10"/>
      <c r="B1008" s="10"/>
      <c r="C1008" s="10"/>
      <c r="D1008" s="10"/>
      <c r="E1008" s="10"/>
      <c r="F1008" s="10"/>
      <c r="G1008" s="10"/>
      <c r="I1008" s="10"/>
      <c r="J1008" s="10"/>
      <c r="K1008" s="10"/>
      <c r="L1008" s="10"/>
      <c r="M1008" s="10"/>
      <c r="N1008" s="10"/>
      <c r="O1008" s="10"/>
      <c r="P1008" s="10"/>
      <c r="R1008" s="10"/>
      <c r="S1008" s="10"/>
      <c r="T1008" s="10"/>
      <c r="U1008" s="10"/>
      <c r="V1008" s="10"/>
      <c r="W1008" s="10"/>
      <c r="X1008" s="10"/>
      <c r="Y1008" s="10"/>
      <c r="Z1008" s="10"/>
    </row>
    <row r="1009">
      <c r="A1009" s="10"/>
      <c r="B1009" s="10"/>
      <c r="C1009" s="10"/>
      <c r="D1009" s="10"/>
      <c r="E1009" s="10"/>
      <c r="F1009" s="10"/>
      <c r="G1009" s="10"/>
      <c r="I1009" s="10"/>
      <c r="J1009" s="10"/>
      <c r="K1009" s="10"/>
      <c r="L1009" s="10"/>
      <c r="M1009" s="10"/>
      <c r="N1009" s="10"/>
      <c r="O1009" s="10"/>
      <c r="P1009" s="10"/>
      <c r="R1009" s="10"/>
      <c r="S1009" s="10"/>
      <c r="T1009" s="10"/>
      <c r="U1009" s="10"/>
      <c r="V1009" s="10"/>
      <c r="W1009" s="10"/>
      <c r="X1009" s="10"/>
      <c r="Y1009" s="10"/>
      <c r="Z1009" s="10"/>
    </row>
    <row r="1010">
      <c r="A1010" s="10"/>
      <c r="E1010" s="10"/>
      <c r="R1010" s="10"/>
      <c r="T1010" s="10"/>
      <c r="U1010" s="10"/>
      <c r="V1010" s="10"/>
      <c r="W1010" s="10"/>
      <c r="X1010" s="10"/>
      <c r="Y1010" s="10"/>
      <c r="Z1010" s="10"/>
    </row>
    <row r="1011">
      <c r="A1011" s="10"/>
      <c r="E1011" s="10"/>
      <c r="R1011" s="10"/>
      <c r="T1011" s="10"/>
      <c r="U1011" s="10"/>
      <c r="V1011" s="10"/>
      <c r="W1011" s="10"/>
      <c r="X1011" s="10"/>
      <c r="Y1011" s="10"/>
      <c r="Z101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2.43"/>
    <col customWidth="1" min="2" max="2" width="17.57"/>
    <col customWidth="1" min="3" max="3" width="18.29"/>
    <col customWidth="1" min="4" max="4" width="26.43"/>
    <col customWidth="1" min="5" max="5" width="15.43"/>
    <col customWidth="1" min="9" max="9" width="10.0"/>
    <col customWidth="1" min="10" max="10" width="11.14"/>
    <col customWidth="1" min="11" max="11" width="21.57"/>
    <col customWidth="1" min="12" max="12" width="47.14"/>
    <col customWidth="1" min="16" max="16" width="14.29"/>
  </cols>
  <sheetData>
    <row r="1">
      <c r="A1" s="16" t="s">
        <v>321</v>
      </c>
      <c r="B1" s="17" t="s">
        <v>322</v>
      </c>
      <c r="C1" s="1" t="s">
        <v>323</v>
      </c>
      <c r="D1" s="1" t="s">
        <v>324</v>
      </c>
      <c r="E1" s="1" t="s">
        <v>52</v>
      </c>
      <c r="F1" s="1" t="s">
        <v>325</v>
      </c>
      <c r="G1" s="1" t="s">
        <v>326</v>
      </c>
      <c r="H1" s="1" t="s">
        <v>327</v>
      </c>
      <c r="I1" s="1" t="s">
        <v>328</v>
      </c>
      <c r="J1" s="1" t="s">
        <v>105</v>
      </c>
      <c r="K1" s="1" t="s">
        <v>329</v>
      </c>
      <c r="L1" s="1" t="s">
        <v>330</v>
      </c>
      <c r="M1" s="1" t="s">
        <v>331</v>
      </c>
      <c r="N1" s="18" t="s">
        <v>332</v>
      </c>
      <c r="O1" s="18" t="s">
        <v>333</v>
      </c>
      <c r="P1" s="18" t="s">
        <v>334</v>
      </c>
      <c r="Q1" s="18" t="s">
        <v>66</v>
      </c>
      <c r="R1" s="18" t="s">
        <v>335</v>
      </c>
      <c r="S1" s="1" t="s">
        <v>336</v>
      </c>
      <c r="T1" s="19" t="s">
        <v>337</v>
      </c>
      <c r="U1" s="19" t="s">
        <v>338</v>
      </c>
      <c r="V1" s="19" t="s">
        <v>339</v>
      </c>
      <c r="W1" s="19" t="s">
        <v>340</v>
      </c>
      <c r="X1" s="19" t="s">
        <v>341</v>
      </c>
      <c r="Y1" s="2"/>
      <c r="Z1" s="1"/>
      <c r="AA1" s="2"/>
      <c r="AB1" s="2"/>
      <c r="AC1" s="2"/>
      <c r="AD1" s="2"/>
      <c r="AE1" s="2"/>
      <c r="AF1" s="2"/>
      <c r="AG1" s="2"/>
      <c r="AH1" s="2"/>
      <c r="AI1" s="2"/>
      <c r="AJ1" s="2"/>
      <c r="AK1" s="2"/>
      <c r="AL1" s="2"/>
      <c r="AM1" s="2"/>
    </row>
    <row r="2">
      <c r="A2" s="20" t="s">
        <v>342</v>
      </c>
      <c r="B2" s="21"/>
      <c r="D2" s="3" t="s">
        <v>343</v>
      </c>
      <c r="E2" s="3" t="s">
        <v>281</v>
      </c>
      <c r="F2" s="3" t="s">
        <v>129</v>
      </c>
      <c r="G2" s="3"/>
      <c r="H2" s="3" t="s">
        <v>154</v>
      </c>
      <c r="L2" s="3" t="s">
        <v>344</v>
      </c>
      <c r="M2" s="22" t="s">
        <v>345</v>
      </c>
      <c r="T2" s="23"/>
      <c r="U2" s="23"/>
      <c r="V2" s="24" t="s">
        <v>346</v>
      </c>
      <c r="W2" s="23"/>
      <c r="X2" s="23"/>
    </row>
    <row r="3">
      <c r="A3" s="20" t="s">
        <v>347</v>
      </c>
      <c r="B3" s="21"/>
      <c r="G3" s="3"/>
      <c r="H3" s="3" t="s">
        <v>117</v>
      </c>
      <c r="K3" s="3" t="s">
        <v>105</v>
      </c>
      <c r="L3" s="3" t="s">
        <v>348</v>
      </c>
      <c r="M3" s="22" t="s">
        <v>349</v>
      </c>
      <c r="T3" s="23"/>
      <c r="U3" s="23"/>
      <c r="V3" s="23"/>
      <c r="W3" s="23"/>
      <c r="X3" s="23"/>
    </row>
    <row r="4">
      <c r="A4" s="25" t="s">
        <v>350</v>
      </c>
      <c r="B4" s="21"/>
      <c r="G4" s="3"/>
      <c r="H4" s="3" t="s">
        <v>154</v>
      </c>
      <c r="L4" s="3" t="s">
        <v>351</v>
      </c>
      <c r="M4" s="22" t="s">
        <v>352</v>
      </c>
      <c r="T4" s="23"/>
      <c r="U4" s="23"/>
      <c r="V4" s="23"/>
      <c r="W4" s="23"/>
      <c r="X4" s="24"/>
    </row>
    <row r="5">
      <c r="A5" s="20" t="s">
        <v>353</v>
      </c>
      <c r="B5" s="21"/>
      <c r="D5" s="3" t="s">
        <v>354</v>
      </c>
      <c r="E5" s="3" t="s">
        <v>71</v>
      </c>
      <c r="F5" s="3" t="s">
        <v>71</v>
      </c>
      <c r="G5" s="3"/>
      <c r="H5" s="3" t="s">
        <v>154</v>
      </c>
      <c r="K5" s="3" t="s">
        <v>103</v>
      </c>
      <c r="L5" s="3" t="s">
        <v>355</v>
      </c>
      <c r="M5" s="22" t="s">
        <v>356</v>
      </c>
      <c r="T5" s="23"/>
      <c r="U5" s="23"/>
      <c r="V5" s="23"/>
      <c r="W5" s="23"/>
      <c r="X5" s="23"/>
    </row>
    <row r="6">
      <c r="A6" s="20" t="s">
        <v>357</v>
      </c>
      <c r="B6" s="21"/>
      <c r="E6" s="3" t="s">
        <v>71</v>
      </c>
      <c r="F6" s="3" t="s">
        <v>71</v>
      </c>
      <c r="G6" s="3"/>
      <c r="H6" s="3" t="s">
        <v>87</v>
      </c>
      <c r="M6" s="22" t="s">
        <v>358</v>
      </c>
      <c r="T6" s="23"/>
      <c r="U6" s="23"/>
      <c r="V6" s="23"/>
      <c r="W6" s="23"/>
      <c r="X6" s="23"/>
    </row>
    <row r="7">
      <c r="A7" s="20" t="s">
        <v>359</v>
      </c>
      <c r="B7" s="26" t="s">
        <v>360</v>
      </c>
      <c r="D7" s="20" t="s">
        <v>361</v>
      </c>
      <c r="E7" s="3" t="s">
        <v>71</v>
      </c>
      <c r="F7" s="3" t="s">
        <v>71</v>
      </c>
      <c r="H7" s="3" t="s">
        <v>362</v>
      </c>
      <c r="K7" s="3" t="s">
        <v>363</v>
      </c>
      <c r="L7" s="3" t="s">
        <v>364</v>
      </c>
      <c r="M7" s="22" t="s">
        <v>365</v>
      </c>
      <c r="T7" s="23"/>
      <c r="U7" s="23"/>
      <c r="V7" s="23"/>
      <c r="W7" s="23"/>
      <c r="X7" s="23"/>
    </row>
    <row r="8">
      <c r="A8" s="20" t="s">
        <v>366</v>
      </c>
      <c r="B8" s="27"/>
      <c r="C8" s="3" t="s">
        <v>367</v>
      </c>
      <c r="E8" s="3" t="s">
        <v>71</v>
      </c>
      <c r="F8" s="3" t="s">
        <v>71</v>
      </c>
      <c r="G8" s="3"/>
      <c r="H8" s="3" t="s">
        <v>102</v>
      </c>
      <c r="K8" s="3" t="s">
        <v>167</v>
      </c>
      <c r="L8" s="3" t="s">
        <v>368</v>
      </c>
      <c r="M8" s="22" t="s">
        <v>369</v>
      </c>
      <c r="T8" s="23"/>
      <c r="U8" s="23"/>
      <c r="V8" s="24" t="s">
        <v>346</v>
      </c>
      <c r="W8" s="23"/>
      <c r="X8" s="23"/>
    </row>
    <row r="9">
      <c r="A9" s="20" t="s">
        <v>370</v>
      </c>
      <c r="B9" s="26" t="s">
        <v>371</v>
      </c>
      <c r="C9" s="3" t="s">
        <v>372</v>
      </c>
      <c r="E9" s="3" t="s">
        <v>71</v>
      </c>
      <c r="F9" s="3" t="s">
        <v>71</v>
      </c>
      <c r="G9" s="3"/>
      <c r="H9" s="3" t="s">
        <v>72</v>
      </c>
      <c r="K9" s="3" t="s">
        <v>167</v>
      </c>
      <c r="M9" s="22" t="s">
        <v>373</v>
      </c>
      <c r="T9" s="23"/>
      <c r="U9" s="23"/>
      <c r="V9" s="24" t="s">
        <v>346</v>
      </c>
      <c r="W9" s="23"/>
      <c r="X9" s="23"/>
    </row>
    <row r="10">
      <c r="A10" s="20" t="s">
        <v>374</v>
      </c>
      <c r="B10" s="26" t="s">
        <v>375</v>
      </c>
      <c r="E10" s="3" t="s">
        <v>71</v>
      </c>
      <c r="F10" s="3" t="s">
        <v>71</v>
      </c>
      <c r="G10" s="3"/>
      <c r="H10" s="3" t="s">
        <v>154</v>
      </c>
      <c r="L10" s="3" t="s">
        <v>376</v>
      </c>
      <c r="M10" s="22" t="s">
        <v>377</v>
      </c>
      <c r="T10" s="23"/>
      <c r="U10" s="23"/>
      <c r="V10" s="23"/>
      <c r="W10" s="23"/>
      <c r="X10" s="23"/>
    </row>
    <row r="11">
      <c r="A11" s="5" t="s">
        <v>378</v>
      </c>
      <c r="B11" s="21"/>
      <c r="D11" s="3" t="s">
        <v>379</v>
      </c>
      <c r="E11" s="3" t="s">
        <v>279</v>
      </c>
      <c r="F11" s="3" t="s">
        <v>116</v>
      </c>
      <c r="G11" s="3"/>
      <c r="H11" s="3" t="s">
        <v>184</v>
      </c>
      <c r="K11" s="3" t="s">
        <v>185</v>
      </c>
      <c r="L11" s="3" t="s">
        <v>380</v>
      </c>
      <c r="M11" s="22" t="s">
        <v>381</v>
      </c>
      <c r="T11" s="23"/>
      <c r="U11" s="23"/>
      <c r="V11" s="23"/>
      <c r="W11" s="23"/>
      <c r="X11" s="23"/>
    </row>
    <row r="12">
      <c r="A12" s="28" t="s">
        <v>382</v>
      </c>
      <c r="B12" s="26" t="s">
        <v>383</v>
      </c>
      <c r="D12" s="20" t="s">
        <v>384</v>
      </c>
      <c r="E12" s="3" t="s">
        <v>215</v>
      </c>
      <c r="F12" s="3" t="s">
        <v>164</v>
      </c>
      <c r="G12" s="3"/>
      <c r="H12" s="3" t="s">
        <v>154</v>
      </c>
      <c r="I12" s="3" t="s">
        <v>385</v>
      </c>
      <c r="K12" s="3" t="s">
        <v>132</v>
      </c>
      <c r="L12" s="3" t="s">
        <v>386</v>
      </c>
      <c r="M12" s="22" t="s">
        <v>387</v>
      </c>
      <c r="T12" s="23"/>
      <c r="U12" s="23"/>
      <c r="V12" s="23"/>
      <c r="W12" s="23"/>
      <c r="X12" s="23"/>
    </row>
    <row r="13">
      <c r="A13" s="20" t="s">
        <v>388</v>
      </c>
      <c r="B13" s="21"/>
      <c r="D13" s="3" t="s">
        <v>389</v>
      </c>
      <c r="E13" s="3" t="s">
        <v>70</v>
      </c>
      <c r="F13" s="3" t="s">
        <v>390</v>
      </c>
      <c r="G13" s="3"/>
      <c r="H13" s="3" t="s">
        <v>142</v>
      </c>
      <c r="K13" s="3" t="s">
        <v>185</v>
      </c>
      <c r="L13" s="3" t="s">
        <v>391</v>
      </c>
      <c r="M13" s="22" t="s">
        <v>392</v>
      </c>
      <c r="T13" s="23"/>
      <c r="U13" s="23"/>
      <c r="V13" s="23"/>
      <c r="W13" s="23"/>
      <c r="X13" s="23"/>
    </row>
    <row r="14">
      <c r="A14" s="20" t="s">
        <v>393</v>
      </c>
      <c r="B14" s="27"/>
      <c r="C14" s="3" t="s">
        <v>388</v>
      </c>
      <c r="E14" s="3" t="s">
        <v>70</v>
      </c>
      <c r="F14" s="3" t="s">
        <v>394</v>
      </c>
      <c r="G14" s="3"/>
      <c r="H14" s="3" t="s">
        <v>142</v>
      </c>
      <c r="L14" s="3" t="s">
        <v>395</v>
      </c>
      <c r="M14" s="22" t="s">
        <v>396</v>
      </c>
      <c r="T14" s="23"/>
      <c r="U14" s="23"/>
      <c r="V14" s="23"/>
      <c r="W14" s="23"/>
      <c r="X14" s="23"/>
    </row>
    <row r="15">
      <c r="A15" s="20" t="s">
        <v>397</v>
      </c>
      <c r="B15" s="21"/>
      <c r="D15" s="3" t="s">
        <v>398</v>
      </c>
      <c r="E15" s="3" t="s">
        <v>70</v>
      </c>
      <c r="F15" s="3" t="s">
        <v>394</v>
      </c>
      <c r="G15" s="3"/>
      <c r="H15" s="3" t="s">
        <v>142</v>
      </c>
      <c r="K15" s="3" t="s">
        <v>132</v>
      </c>
      <c r="L15" s="3" t="s">
        <v>399</v>
      </c>
      <c r="M15" s="22" t="s">
        <v>400</v>
      </c>
      <c r="T15" s="23"/>
      <c r="U15" s="23"/>
      <c r="V15" s="23"/>
      <c r="W15" s="23"/>
      <c r="X15" s="23"/>
    </row>
    <row r="16">
      <c r="A16" s="20" t="s">
        <v>401</v>
      </c>
      <c r="B16" s="26" t="s">
        <v>402</v>
      </c>
      <c r="C16" s="3"/>
      <c r="D16" s="3" t="s">
        <v>403</v>
      </c>
      <c r="E16" s="3" t="s">
        <v>70</v>
      </c>
      <c r="F16" s="3" t="s">
        <v>394</v>
      </c>
      <c r="G16" s="3"/>
      <c r="H16" s="3" t="s">
        <v>142</v>
      </c>
      <c r="K16" s="3" t="s">
        <v>88</v>
      </c>
      <c r="L16" s="3" t="s">
        <v>404</v>
      </c>
      <c r="M16" s="22" t="s">
        <v>405</v>
      </c>
      <c r="T16" s="23"/>
      <c r="U16" s="23"/>
      <c r="V16" s="23"/>
      <c r="W16" s="23"/>
      <c r="X16" s="23"/>
    </row>
    <row r="17">
      <c r="A17" s="3" t="s">
        <v>406</v>
      </c>
      <c r="B17" s="21"/>
      <c r="E17" s="3" t="s">
        <v>70</v>
      </c>
      <c r="F17" s="3" t="s">
        <v>394</v>
      </c>
      <c r="G17" s="3"/>
      <c r="H17" s="3" t="s">
        <v>130</v>
      </c>
      <c r="L17" s="3" t="s">
        <v>407</v>
      </c>
      <c r="M17" s="22" t="s">
        <v>408</v>
      </c>
      <c r="T17" s="23"/>
      <c r="U17" s="23"/>
      <c r="V17" s="23"/>
      <c r="W17" s="23"/>
      <c r="X17" s="23"/>
    </row>
    <row r="18">
      <c r="A18" s="20" t="s">
        <v>409</v>
      </c>
      <c r="B18" s="27"/>
      <c r="C18" s="3"/>
      <c r="D18" s="3" t="s">
        <v>410</v>
      </c>
      <c r="E18" s="3" t="s">
        <v>70</v>
      </c>
      <c r="F18" s="3" t="s">
        <v>411</v>
      </c>
      <c r="G18" s="3"/>
      <c r="H18" s="3" t="s">
        <v>142</v>
      </c>
      <c r="I18" s="3"/>
      <c r="J18" s="3"/>
      <c r="K18" s="3" t="s">
        <v>132</v>
      </c>
      <c r="L18" s="3" t="s">
        <v>412</v>
      </c>
      <c r="M18" s="22" t="s">
        <v>413</v>
      </c>
      <c r="T18" s="23"/>
      <c r="U18" s="23"/>
      <c r="V18" s="23"/>
      <c r="W18" s="23"/>
      <c r="X18" s="23"/>
    </row>
    <row r="19">
      <c r="A19" s="20" t="s">
        <v>414</v>
      </c>
      <c r="B19" s="27"/>
      <c r="C19" s="3"/>
      <c r="D19" s="3"/>
      <c r="E19" s="3" t="s">
        <v>70</v>
      </c>
      <c r="F19" s="3" t="s">
        <v>86</v>
      </c>
      <c r="G19" s="3" t="s">
        <v>81</v>
      </c>
      <c r="H19" s="3" t="s">
        <v>154</v>
      </c>
      <c r="I19" s="3"/>
      <c r="J19" s="3"/>
      <c r="K19" s="3" t="s">
        <v>104</v>
      </c>
      <c r="L19" s="3" t="s">
        <v>415</v>
      </c>
      <c r="M19" s="22" t="s">
        <v>416</v>
      </c>
      <c r="N19" s="3"/>
      <c r="O19" s="3" t="s">
        <v>417</v>
      </c>
      <c r="P19" s="3" t="s">
        <v>418</v>
      </c>
      <c r="T19" s="23"/>
      <c r="U19" s="23"/>
      <c r="V19" s="23"/>
      <c r="W19" s="23"/>
      <c r="X19" s="23"/>
    </row>
    <row r="20">
      <c r="A20" s="20" t="s">
        <v>419</v>
      </c>
      <c r="B20" s="26" t="s">
        <v>420</v>
      </c>
      <c r="C20" s="3"/>
      <c r="D20" s="3"/>
      <c r="E20" s="3" t="s">
        <v>163</v>
      </c>
      <c r="F20" s="3" t="s">
        <v>86</v>
      </c>
      <c r="G20" s="3" t="s">
        <v>95</v>
      </c>
      <c r="H20" s="3" t="s">
        <v>154</v>
      </c>
      <c r="L20" s="3" t="s">
        <v>415</v>
      </c>
      <c r="M20" s="22" t="s">
        <v>421</v>
      </c>
      <c r="P20" s="3" t="s">
        <v>418</v>
      </c>
      <c r="T20" s="23"/>
      <c r="U20" s="23"/>
      <c r="V20" s="23"/>
      <c r="W20" s="23"/>
      <c r="X20" s="23"/>
    </row>
    <row r="21">
      <c r="A21" s="20" t="s">
        <v>422</v>
      </c>
      <c r="B21" s="26" t="s">
        <v>423</v>
      </c>
      <c r="E21" s="3" t="s">
        <v>163</v>
      </c>
      <c r="F21" s="3" t="s">
        <v>86</v>
      </c>
      <c r="G21" s="3" t="s">
        <v>95</v>
      </c>
      <c r="H21" s="3" t="s">
        <v>165</v>
      </c>
      <c r="K21" s="3" t="s">
        <v>424</v>
      </c>
      <c r="L21" s="3" t="s">
        <v>425</v>
      </c>
      <c r="M21" s="22" t="s">
        <v>426</v>
      </c>
      <c r="T21" s="23"/>
      <c r="U21" s="23"/>
      <c r="V21" s="23"/>
      <c r="W21" s="23"/>
      <c r="X21" s="23"/>
    </row>
    <row r="22">
      <c r="A22" s="20" t="s">
        <v>427</v>
      </c>
      <c r="B22" s="21"/>
      <c r="T22" s="23"/>
      <c r="U22" s="23"/>
      <c r="V22" s="23"/>
      <c r="W22" s="23"/>
      <c r="X22" s="23"/>
    </row>
    <row r="23">
      <c r="A23" s="20" t="s">
        <v>428</v>
      </c>
      <c r="B23" s="26" t="s">
        <v>429</v>
      </c>
      <c r="D23" s="3" t="s">
        <v>430</v>
      </c>
      <c r="E23" s="3" t="s">
        <v>305</v>
      </c>
      <c r="F23" s="3" t="s">
        <v>209</v>
      </c>
      <c r="H23" s="3" t="s">
        <v>142</v>
      </c>
      <c r="K23" s="3" t="s">
        <v>132</v>
      </c>
      <c r="L23" s="3" t="s">
        <v>431</v>
      </c>
      <c r="M23" s="22" t="s">
        <v>432</v>
      </c>
      <c r="T23" s="23"/>
      <c r="U23" s="23"/>
      <c r="V23" s="23"/>
      <c r="W23" s="23"/>
      <c r="X23" s="23"/>
    </row>
    <row r="24">
      <c r="A24" s="29" t="s">
        <v>433</v>
      </c>
      <c r="B24" s="21"/>
      <c r="D24" s="3"/>
      <c r="E24" s="3" t="s">
        <v>71</v>
      </c>
      <c r="F24" s="3" t="s">
        <v>71</v>
      </c>
      <c r="G24" s="3"/>
      <c r="H24" s="3" t="s">
        <v>154</v>
      </c>
      <c r="L24" s="3" t="s">
        <v>434</v>
      </c>
      <c r="M24" s="22" t="s">
        <v>435</v>
      </c>
      <c r="T24" s="23"/>
      <c r="U24" s="23"/>
      <c r="V24" s="24" t="s">
        <v>346</v>
      </c>
      <c r="W24" s="23"/>
      <c r="X24" s="23"/>
    </row>
    <row r="25">
      <c r="A25" s="20" t="s">
        <v>436</v>
      </c>
      <c r="B25" s="26" t="s">
        <v>437</v>
      </c>
      <c r="D25" s="20" t="s">
        <v>359</v>
      </c>
      <c r="E25" s="3" t="s">
        <v>438</v>
      </c>
      <c r="F25" s="3" t="s">
        <v>439</v>
      </c>
      <c r="H25" s="3" t="s">
        <v>87</v>
      </c>
      <c r="K25" s="3" t="s">
        <v>118</v>
      </c>
      <c r="L25" s="3" t="s">
        <v>364</v>
      </c>
      <c r="M25" s="22" t="s">
        <v>440</v>
      </c>
      <c r="P25" s="3" t="s">
        <v>441</v>
      </c>
      <c r="Q25" s="3" t="s">
        <v>179</v>
      </c>
      <c r="T25" s="23"/>
      <c r="U25" s="23"/>
      <c r="V25" s="23"/>
      <c r="W25" s="23"/>
      <c r="X25" s="23"/>
    </row>
    <row r="26">
      <c r="A26" s="20" t="s">
        <v>442</v>
      </c>
      <c r="B26" s="3" t="s">
        <v>443</v>
      </c>
      <c r="D26" s="20" t="s">
        <v>444</v>
      </c>
      <c r="E26" s="3" t="s">
        <v>445</v>
      </c>
      <c r="F26" s="3" t="s">
        <v>129</v>
      </c>
      <c r="H26" s="3" t="s">
        <v>87</v>
      </c>
      <c r="K26" s="3" t="s">
        <v>118</v>
      </c>
      <c r="L26" s="3" t="s">
        <v>364</v>
      </c>
      <c r="M26" s="22" t="s">
        <v>446</v>
      </c>
      <c r="P26" s="3" t="s">
        <v>447</v>
      </c>
      <c r="Q26" s="3" t="s">
        <v>96</v>
      </c>
      <c r="T26" s="23"/>
      <c r="U26" s="23"/>
      <c r="V26" s="23"/>
      <c r="W26" s="23"/>
      <c r="X26" s="23"/>
    </row>
    <row r="27">
      <c r="A27" s="3" t="s">
        <v>448</v>
      </c>
      <c r="B27" s="26" t="s">
        <v>449</v>
      </c>
      <c r="D27" s="20" t="s">
        <v>361</v>
      </c>
      <c r="E27" s="3" t="s">
        <v>71</v>
      </c>
      <c r="F27" s="3" t="s">
        <v>71</v>
      </c>
      <c r="G27" s="3"/>
      <c r="H27" s="3" t="s">
        <v>87</v>
      </c>
      <c r="L27" s="3" t="s">
        <v>450</v>
      </c>
      <c r="M27" s="22" t="s">
        <v>451</v>
      </c>
      <c r="T27" s="23"/>
      <c r="U27" s="23"/>
      <c r="V27" s="23"/>
      <c r="W27" s="23"/>
      <c r="X27" s="23"/>
    </row>
    <row r="28">
      <c r="A28" s="3" t="s">
        <v>452</v>
      </c>
      <c r="B28" s="21"/>
      <c r="D28" s="3" t="s">
        <v>453</v>
      </c>
      <c r="E28" s="3" t="s">
        <v>316</v>
      </c>
      <c r="F28" s="3" t="s">
        <v>129</v>
      </c>
      <c r="H28" s="3" t="s">
        <v>142</v>
      </c>
      <c r="K28" s="3" t="s">
        <v>132</v>
      </c>
      <c r="L28" s="3" t="s">
        <v>431</v>
      </c>
      <c r="M28" s="22" t="s">
        <v>454</v>
      </c>
      <c r="T28" s="23"/>
      <c r="U28" s="23"/>
      <c r="V28" s="23"/>
      <c r="W28" s="23"/>
      <c r="X28" s="23"/>
    </row>
    <row r="29">
      <c r="A29" s="20" t="s">
        <v>455</v>
      </c>
      <c r="B29" s="26" t="s">
        <v>456</v>
      </c>
      <c r="D29" s="3" t="s">
        <v>453</v>
      </c>
      <c r="E29" s="3" t="s">
        <v>316</v>
      </c>
      <c r="F29" s="3" t="s">
        <v>129</v>
      </c>
      <c r="H29" s="3" t="s">
        <v>142</v>
      </c>
      <c r="K29" s="3" t="s">
        <v>132</v>
      </c>
      <c r="L29" s="3" t="s">
        <v>457</v>
      </c>
      <c r="M29" s="22" t="s">
        <v>458</v>
      </c>
      <c r="T29" s="23"/>
      <c r="U29" s="23"/>
      <c r="V29" s="23"/>
      <c r="W29" s="23"/>
      <c r="X29" s="23"/>
    </row>
    <row r="30">
      <c r="A30" s="20" t="s">
        <v>459</v>
      </c>
      <c r="B30" s="21"/>
      <c r="D30" s="3" t="s">
        <v>460</v>
      </c>
      <c r="E30" s="3" t="s">
        <v>100</v>
      </c>
      <c r="F30" s="3" t="s">
        <v>461</v>
      </c>
      <c r="G30" s="3"/>
      <c r="H30" s="3" t="s">
        <v>142</v>
      </c>
      <c r="K30" s="3" t="s">
        <v>185</v>
      </c>
      <c r="L30" s="3" t="s">
        <v>391</v>
      </c>
      <c r="M30" s="22" t="s">
        <v>462</v>
      </c>
      <c r="T30" s="23"/>
      <c r="U30" s="23"/>
      <c r="V30" s="23"/>
      <c r="W30" s="23"/>
      <c r="X30" s="23"/>
    </row>
    <row r="31">
      <c r="A31" s="20" t="s">
        <v>463</v>
      </c>
      <c r="B31" s="26" t="s">
        <v>464</v>
      </c>
      <c r="D31" s="3" t="s">
        <v>465</v>
      </c>
      <c r="E31" s="3" t="s">
        <v>100</v>
      </c>
      <c r="F31" s="3" t="s">
        <v>209</v>
      </c>
      <c r="G31" s="3"/>
      <c r="H31" s="3" t="s">
        <v>176</v>
      </c>
      <c r="K31" s="3" t="s">
        <v>88</v>
      </c>
      <c r="L31" s="3" t="s">
        <v>466</v>
      </c>
      <c r="T31" s="23"/>
      <c r="U31" s="23"/>
      <c r="V31" s="23"/>
      <c r="W31" s="23"/>
      <c r="X31" s="23"/>
    </row>
    <row r="32">
      <c r="A32" s="20" t="s">
        <v>467</v>
      </c>
      <c r="B32" s="27"/>
      <c r="C32" s="3"/>
      <c r="D32" s="3" t="s">
        <v>468</v>
      </c>
      <c r="E32" s="3" t="s">
        <v>100</v>
      </c>
      <c r="F32" s="3" t="s">
        <v>209</v>
      </c>
      <c r="G32" s="3"/>
      <c r="H32" s="3" t="s">
        <v>154</v>
      </c>
      <c r="I32" s="3"/>
      <c r="J32" s="3"/>
      <c r="K32" s="3" t="s">
        <v>469</v>
      </c>
      <c r="L32" s="3" t="s">
        <v>470</v>
      </c>
      <c r="M32" s="22" t="s">
        <v>471</v>
      </c>
      <c r="T32" s="23"/>
      <c r="U32" s="23"/>
      <c r="V32" s="23"/>
      <c r="W32" s="23"/>
      <c r="X32" s="23"/>
    </row>
    <row r="33">
      <c r="A33" s="20" t="s">
        <v>472</v>
      </c>
      <c r="B33" s="26" t="s">
        <v>473</v>
      </c>
      <c r="D33" s="3" t="s">
        <v>453</v>
      </c>
      <c r="E33" s="3" t="s">
        <v>474</v>
      </c>
      <c r="F33" s="3" t="s">
        <v>129</v>
      </c>
      <c r="H33" s="3" t="s">
        <v>142</v>
      </c>
      <c r="K33" s="3" t="s">
        <v>132</v>
      </c>
      <c r="L33" s="3" t="s">
        <v>457</v>
      </c>
      <c r="M33" s="22" t="s">
        <v>475</v>
      </c>
      <c r="T33" s="23"/>
      <c r="U33" s="23"/>
      <c r="V33" s="23"/>
      <c r="W33" s="23"/>
      <c r="X33" s="23"/>
    </row>
    <row r="34">
      <c r="A34" s="20" t="s">
        <v>476</v>
      </c>
      <c r="B34" s="21"/>
      <c r="D34" s="28" t="s">
        <v>477</v>
      </c>
      <c r="E34" s="3" t="s">
        <v>115</v>
      </c>
      <c r="F34" s="3" t="s">
        <v>478</v>
      </c>
      <c r="G34" s="3"/>
      <c r="H34" s="3" t="s">
        <v>142</v>
      </c>
      <c r="K34" s="3" t="s">
        <v>185</v>
      </c>
      <c r="L34" s="3" t="s">
        <v>391</v>
      </c>
      <c r="M34" s="22" t="s">
        <v>479</v>
      </c>
      <c r="T34" s="23"/>
      <c r="U34" s="23"/>
      <c r="V34" s="23"/>
      <c r="W34" s="23"/>
      <c r="X34" s="23"/>
    </row>
    <row r="35">
      <c r="A35" s="20" t="s">
        <v>480</v>
      </c>
      <c r="B35" s="26" t="s">
        <v>481</v>
      </c>
      <c r="E35" s="3" t="s">
        <v>115</v>
      </c>
      <c r="F35" s="3" t="s">
        <v>482</v>
      </c>
      <c r="G35" s="3"/>
      <c r="H35" s="3" t="s">
        <v>154</v>
      </c>
      <c r="K35" s="3" t="s">
        <v>424</v>
      </c>
      <c r="L35" s="3" t="s">
        <v>483</v>
      </c>
      <c r="M35" s="22" t="s">
        <v>484</v>
      </c>
      <c r="T35" s="23"/>
      <c r="U35" s="23"/>
      <c r="V35" s="23"/>
      <c r="W35" s="23"/>
      <c r="X35" s="23"/>
    </row>
    <row r="36">
      <c r="A36" s="20" t="s">
        <v>485</v>
      </c>
      <c r="B36" s="26" t="s">
        <v>486</v>
      </c>
      <c r="D36" s="3" t="s">
        <v>465</v>
      </c>
      <c r="E36" s="3" t="s">
        <v>487</v>
      </c>
      <c r="F36" s="3" t="s">
        <v>488</v>
      </c>
      <c r="G36" s="3"/>
      <c r="H36" s="3" t="s">
        <v>142</v>
      </c>
      <c r="K36" s="3" t="s">
        <v>489</v>
      </c>
      <c r="L36" s="3" t="s">
        <v>490</v>
      </c>
      <c r="M36" s="22" t="s">
        <v>491</v>
      </c>
      <c r="T36" s="23"/>
      <c r="U36" s="23"/>
      <c r="V36" s="23"/>
      <c r="W36" s="23"/>
      <c r="X36" s="23"/>
    </row>
    <row r="37">
      <c r="A37" s="20" t="s">
        <v>492</v>
      </c>
      <c r="B37" s="26" t="s">
        <v>493</v>
      </c>
      <c r="D37" s="3" t="s">
        <v>494</v>
      </c>
      <c r="E37" s="3" t="s">
        <v>115</v>
      </c>
      <c r="F37" s="3" t="s">
        <v>495</v>
      </c>
      <c r="H37" s="3" t="s">
        <v>142</v>
      </c>
      <c r="K37" s="3" t="s">
        <v>132</v>
      </c>
      <c r="L37" s="3" t="s">
        <v>496</v>
      </c>
      <c r="M37" s="22" t="s">
        <v>497</v>
      </c>
      <c r="T37" s="23"/>
      <c r="U37" s="23"/>
      <c r="V37" s="23"/>
      <c r="W37" s="23"/>
      <c r="X37" s="23"/>
    </row>
    <row r="38">
      <c r="A38" s="20" t="s">
        <v>498</v>
      </c>
      <c r="B38" s="21"/>
      <c r="D38" s="3" t="s">
        <v>499</v>
      </c>
      <c r="F38" s="3" t="s">
        <v>86</v>
      </c>
      <c r="G38" s="3"/>
      <c r="H38" s="3" t="s">
        <v>184</v>
      </c>
      <c r="L38" s="3" t="s">
        <v>500</v>
      </c>
      <c r="M38" s="22" t="s">
        <v>501</v>
      </c>
      <c r="T38" s="23"/>
      <c r="U38" s="23"/>
      <c r="V38" s="23"/>
      <c r="W38" s="23"/>
      <c r="X38" s="23"/>
    </row>
    <row r="39">
      <c r="A39" s="20" t="s">
        <v>502</v>
      </c>
      <c r="B39" s="21"/>
      <c r="D39" s="3" t="s">
        <v>503</v>
      </c>
      <c r="E39" s="3" t="s">
        <v>215</v>
      </c>
      <c r="F39" s="3" t="s">
        <v>164</v>
      </c>
      <c r="G39" s="3" t="s">
        <v>111</v>
      </c>
      <c r="H39" s="3" t="s">
        <v>154</v>
      </c>
      <c r="K39" s="3" t="s">
        <v>504</v>
      </c>
      <c r="L39" s="3" t="s">
        <v>505</v>
      </c>
      <c r="M39" s="22" t="s">
        <v>506</v>
      </c>
      <c r="O39" s="3" t="s">
        <v>507</v>
      </c>
      <c r="T39" s="23"/>
      <c r="U39" s="23"/>
      <c r="V39" s="23"/>
      <c r="W39" s="23"/>
      <c r="X39" s="23"/>
    </row>
    <row r="40">
      <c r="A40" s="20" t="s">
        <v>508</v>
      </c>
      <c r="B40" s="27"/>
      <c r="C40" s="3"/>
      <c r="D40" s="3" t="s">
        <v>430</v>
      </c>
      <c r="E40" s="3" t="s">
        <v>275</v>
      </c>
      <c r="F40" s="3" t="s">
        <v>129</v>
      </c>
      <c r="G40" s="3"/>
      <c r="H40" s="3" t="s">
        <v>154</v>
      </c>
      <c r="I40" s="3"/>
      <c r="J40" s="3"/>
      <c r="K40" s="3"/>
      <c r="L40" s="3" t="s">
        <v>509</v>
      </c>
      <c r="M40" s="22" t="s">
        <v>510</v>
      </c>
      <c r="T40" s="23"/>
      <c r="U40" s="23"/>
      <c r="V40" s="24" t="s">
        <v>346</v>
      </c>
      <c r="W40" s="23"/>
      <c r="X40" s="23"/>
    </row>
    <row r="41">
      <c r="A41" s="20" t="s">
        <v>511</v>
      </c>
      <c r="B41" s="21"/>
      <c r="D41" s="3" t="s">
        <v>512</v>
      </c>
      <c r="E41" s="3" t="s">
        <v>71</v>
      </c>
      <c r="F41" s="3" t="s">
        <v>71</v>
      </c>
      <c r="G41" s="3"/>
      <c r="H41" s="3" t="s">
        <v>154</v>
      </c>
      <c r="M41" s="22" t="s">
        <v>513</v>
      </c>
      <c r="T41" s="23"/>
      <c r="U41" s="23"/>
      <c r="V41" s="24" t="s">
        <v>346</v>
      </c>
      <c r="W41" s="23"/>
      <c r="X41" s="23"/>
    </row>
    <row r="42">
      <c r="A42" s="20" t="s">
        <v>514</v>
      </c>
      <c r="B42" s="21"/>
      <c r="D42" s="3" t="s">
        <v>515</v>
      </c>
      <c r="E42" s="3" t="s">
        <v>71</v>
      </c>
      <c r="F42" s="3" t="s">
        <v>71</v>
      </c>
      <c r="G42" s="3"/>
      <c r="H42" s="3" t="s">
        <v>154</v>
      </c>
      <c r="L42" s="3" t="s">
        <v>516</v>
      </c>
      <c r="M42" s="22" t="s">
        <v>517</v>
      </c>
      <c r="T42" s="23"/>
      <c r="U42" s="23"/>
      <c r="V42" s="24" t="s">
        <v>346</v>
      </c>
      <c r="W42" s="23"/>
      <c r="X42" s="23"/>
    </row>
    <row r="43">
      <c r="A43" s="3" t="s">
        <v>518</v>
      </c>
      <c r="B43" s="21"/>
      <c r="D43" s="3" t="s">
        <v>519</v>
      </c>
      <c r="E43" s="3" t="s">
        <v>71</v>
      </c>
      <c r="F43" s="3" t="s">
        <v>71</v>
      </c>
      <c r="G43" s="3"/>
      <c r="H43" s="3" t="s">
        <v>154</v>
      </c>
      <c r="L43" s="3" t="s">
        <v>520</v>
      </c>
      <c r="M43" s="22" t="s">
        <v>521</v>
      </c>
      <c r="T43" s="23"/>
      <c r="U43" s="23"/>
      <c r="V43" s="24" t="s">
        <v>346</v>
      </c>
      <c r="W43" s="23"/>
      <c r="X43" s="23"/>
    </row>
    <row r="44">
      <c r="A44" s="20" t="s">
        <v>522</v>
      </c>
      <c r="B44" s="21"/>
      <c r="D44" s="28" t="s">
        <v>523</v>
      </c>
      <c r="E44" s="3" t="s">
        <v>71</v>
      </c>
      <c r="F44" s="3" t="s">
        <v>71</v>
      </c>
      <c r="G44" s="3"/>
      <c r="H44" s="3" t="s">
        <v>154</v>
      </c>
      <c r="K44" s="3" t="s">
        <v>524</v>
      </c>
      <c r="L44" s="3" t="s">
        <v>525</v>
      </c>
      <c r="M44" s="22" t="s">
        <v>526</v>
      </c>
      <c r="T44" s="23"/>
      <c r="U44" s="23"/>
      <c r="V44" s="23"/>
      <c r="W44" s="23"/>
      <c r="X44" s="23"/>
    </row>
    <row r="45">
      <c r="A45" s="30" t="s">
        <v>527</v>
      </c>
      <c r="B45" s="21"/>
      <c r="E45" s="31" t="s">
        <v>71</v>
      </c>
      <c r="F45" s="31" t="s">
        <v>71</v>
      </c>
      <c r="G45" s="32"/>
      <c r="H45" s="32" t="s">
        <v>154</v>
      </c>
      <c r="I45" s="31"/>
      <c r="J45" s="31"/>
      <c r="K45" s="31"/>
      <c r="L45" s="31" t="s">
        <v>528</v>
      </c>
      <c r="M45" s="33" t="s">
        <v>529</v>
      </c>
      <c r="T45" s="24"/>
      <c r="U45" s="24" t="s">
        <v>346</v>
      </c>
      <c r="V45" s="24" t="s">
        <v>346</v>
      </c>
      <c r="W45" s="23"/>
      <c r="X45" s="23"/>
    </row>
    <row r="46">
      <c r="A46" s="30" t="s">
        <v>530</v>
      </c>
      <c r="B46" s="21"/>
      <c r="E46" s="31" t="s">
        <v>71</v>
      </c>
      <c r="F46" s="31" t="s">
        <v>71</v>
      </c>
      <c r="G46" s="32"/>
      <c r="H46" s="32" t="s">
        <v>154</v>
      </c>
      <c r="I46" s="31"/>
      <c r="J46" s="31"/>
      <c r="K46" s="31"/>
      <c r="L46" s="31" t="s">
        <v>531</v>
      </c>
      <c r="M46" s="33" t="s">
        <v>532</v>
      </c>
      <c r="T46" s="24"/>
      <c r="U46" s="24" t="s">
        <v>346</v>
      </c>
      <c r="V46" s="24" t="s">
        <v>346</v>
      </c>
      <c r="W46" s="23"/>
      <c r="X46" s="23"/>
    </row>
    <row r="47">
      <c r="A47" s="20" t="s">
        <v>533</v>
      </c>
      <c r="B47" s="27"/>
      <c r="C47" s="3"/>
      <c r="D47" s="3" t="s">
        <v>534</v>
      </c>
      <c r="E47" s="3" t="s">
        <v>535</v>
      </c>
      <c r="F47" s="3" t="s">
        <v>495</v>
      </c>
      <c r="G47" s="3" t="s">
        <v>124</v>
      </c>
      <c r="H47" s="3" t="s">
        <v>154</v>
      </c>
      <c r="I47" s="3"/>
      <c r="J47" s="3"/>
      <c r="K47" s="3" t="s">
        <v>536</v>
      </c>
      <c r="L47" s="3" t="s">
        <v>537</v>
      </c>
      <c r="M47" s="22" t="s">
        <v>538</v>
      </c>
      <c r="T47" s="23"/>
      <c r="U47" s="23"/>
      <c r="V47" s="24" t="s">
        <v>346</v>
      </c>
      <c r="W47" s="23"/>
      <c r="X47" s="23"/>
    </row>
    <row r="48">
      <c r="A48" s="20" t="s">
        <v>539</v>
      </c>
      <c r="B48" s="26" t="s">
        <v>540</v>
      </c>
      <c r="D48" s="3" t="s">
        <v>541</v>
      </c>
      <c r="E48" s="3" t="s">
        <v>281</v>
      </c>
      <c r="F48" s="3" t="s">
        <v>129</v>
      </c>
      <c r="H48" s="3" t="s">
        <v>142</v>
      </c>
      <c r="K48" s="3" t="s">
        <v>132</v>
      </c>
      <c r="L48" s="3" t="s">
        <v>542</v>
      </c>
      <c r="M48" s="22" t="s">
        <v>543</v>
      </c>
      <c r="T48" s="23"/>
      <c r="U48" s="23"/>
      <c r="V48" s="23"/>
      <c r="W48" s="23"/>
      <c r="X48" s="23"/>
    </row>
    <row r="49">
      <c r="A49" s="34" t="s">
        <v>544</v>
      </c>
      <c r="B49" s="26" t="s">
        <v>545</v>
      </c>
      <c r="E49" s="3" t="s">
        <v>281</v>
      </c>
      <c r="F49" s="3" t="s">
        <v>129</v>
      </c>
      <c r="G49" s="3" t="s">
        <v>124</v>
      </c>
      <c r="H49" s="3" t="s">
        <v>154</v>
      </c>
      <c r="K49" s="3" t="s">
        <v>88</v>
      </c>
      <c r="L49" s="3" t="s">
        <v>546</v>
      </c>
      <c r="M49" s="22" t="s">
        <v>547</v>
      </c>
      <c r="P49" s="3" t="s">
        <v>418</v>
      </c>
      <c r="T49" s="23"/>
      <c r="U49" s="23"/>
      <c r="V49" s="23"/>
      <c r="W49" s="23"/>
      <c r="X49" s="23"/>
    </row>
    <row r="50">
      <c r="A50" s="20" t="s">
        <v>548</v>
      </c>
      <c r="B50" s="26" t="s">
        <v>549</v>
      </c>
      <c r="C50" s="3"/>
      <c r="D50" s="3" t="s">
        <v>550</v>
      </c>
      <c r="E50" s="3" t="s">
        <v>281</v>
      </c>
      <c r="F50" s="3" t="s">
        <v>129</v>
      </c>
      <c r="G50" s="3" t="s">
        <v>124</v>
      </c>
      <c r="H50" s="3" t="s">
        <v>117</v>
      </c>
      <c r="I50" s="3"/>
      <c r="J50" s="3"/>
      <c r="K50" s="3" t="s">
        <v>551</v>
      </c>
      <c r="L50" s="3" t="s">
        <v>552</v>
      </c>
      <c r="M50" s="22" t="s">
        <v>553</v>
      </c>
      <c r="P50" s="3" t="s">
        <v>418</v>
      </c>
      <c r="T50" s="23"/>
      <c r="U50" s="23"/>
      <c r="V50" s="24" t="s">
        <v>346</v>
      </c>
      <c r="W50" s="23"/>
      <c r="X50" s="23"/>
    </row>
    <row r="51">
      <c r="A51" s="20" t="s">
        <v>554</v>
      </c>
      <c r="B51" s="27"/>
      <c r="C51" s="3"/>
      <c r="D51" s="3" t="s">
        <v>555</v>
      </c>
      <c r="E51" s="3" t="s">
        <v>71</v>
      </c>
      <c r="F51" s="3" t="s">
        <v>71</v>
      </c>
      <c r="G51" s="3"/>
      <c r="H51" s="3" t="s">
        <v>154</v>
      </c>
      <c r="I51" s="3"/>
      <c r="J51" s="3"/>
      <c r="K51" s="3" t="s">
        <v>469</v>
      </c>
      <c r="L51" s="3" t="s">
        <v>556</v>
      </c>
      <c r="M51" s="22" t="s">
        <v>557</v>
      </c>
      <c r="P51" s="3" t="s">
        <v>558</v>
      </c>
      <c r="T51" s="23"/>
      <c r="U51" s="23"/>
      <c r="V51" s="24" t="s">
        <v>346</v>
      </c>
      <c r="W51" s="23"/>
      <c r="X51" s="23"/>
    </row>
    <row r="52">
      <c r="A52" s="3" t="s">
        <v>559</v>
      </c>
      <c r="B52" s="21"/>
      <c r="D52" s="3" t="s">
        <v>560</v>
      </c>
      <c r="F52" s="3" t="s">
        <v>235</v>
      </c>
      <c r="G52" s="3" t="s">
        <v>148</v>
      </c>
      <c r="H52" s="3" t="s">
        <v>154</v>
      </c>
      <c r="K52" s="3" t="s">
        <v>561</v>
      </c>
      <c r="L52" s="3" t="s">
        <v>562</v>
      </c>
      <c r="M52" s="22" t="s">
        <v>563</v>
      </c>
      <c r="T52" s="23"/>
      <c r="U52" s="23"/>
      <c r="V52" s="23"/>
      <c r="W52" s="23"/>
      <c r="X52" s="23"/>
    </row>
    <row r="53">
      <c r="A53" s="20" t="s">
        <v>564</v>
      </c>
      <c r="B53" s="27"/>
      <c r="C53" s="3"/>
      <c r="D53" s="3" t="s">
        <v>565</v>
      </c>
      <c r="E53" s="3" t="s">
        <v>246</v>
      </c>
      <c r="F53" s="3" t="s">
        <v>566</v>
      </c>
      <c r="G53" s="3"/>
      <c r="H53" s="3" t="s">
        <v>154</v>
      </c>
      <c r="I53" s="3"/>
      <c r="J53" s="3"/>
      <c r="K53" s="3" t="s">
        <v>489</v>
      </c>
      <c r="L53" s="3" t="s">
        <v>567</v>
      </c>
      <c r="M53" s="22" t="s">
        <v>568</v>
      </c>
      <c r="T53" s="23"/>
      <c r="U53" s="23"/>
      <c r="V53" s="23"/>
      <c r="W53" s="23"/>
      <c r="X53" s="23"/>
    </row>
    <row r="54">
      <c r="A54" s="3" t="s">
        <v>569</v>
      </c>
      <c r="B54" s="21"/>
      <c r="D54" s="3" t="s">
        <v>570</v>
      </c>
      <c r="E54" s="3" t="s">
        <v>262</v>
      </c>
      <c r="F54" s="3" t="s">
        <v>129</v>
      </c>
      <c r="H54" s="3" t="s">
        <v>142</v>
      </c>
      <c r="K54" s="3" t="s">
        <v>132</v>
      </c>
      <c r="L54" s="3" t="s">
        <v>571</v>
      </c>
      <c r="M54" s="22" t="s">
        <v>572</v>
      </c>
      <c r="T54" s="23"/>
      <c r="U54" s="23"/>
      <c r="V54" s="23"/>
      <c r="W54" s="23"/>
      <c r="X54" s="23"/>
    </row>
    <row r="55">
      <c r="A55" s="20" t="s">
        <v>573</v>
      </c>
      <c r="B55" s="27"/>
      <c r="C55" s="3" t="s">
        <v>574</v>
      </c>
      <c r="E55" s="3" t="s">
        <v>575</v>
      </c>
      <c r="F55" s="3" t="s">
        <v>241</v>
      </c>
      <c r="G55" s="3"/>
      <c r="H55" s="3" t="s">
        <v>102</v>
      </c>
      <c r="K55" s="3" t="s">
        <v>576</v>
      </c>
      <c r="L55" s="3" t="s">
        <v>577</v>
      </c>
      <c r="M55" s="22" t="s">
        <v>578</v>
      </c>
      <c r="T55" s="23"/>
      <c r="U55" s="23"/>
      <c r="V55" s="23"/>
      <c r="W55" s="23"/>
      <c r="X55" s="23"/>
    </row>
    <row r="56">
      <c r="A56" s="20" t="s">
        <v>579</v>
      </c>
      <c r="B56" s="26" t="s">
        <v>580</v>
      </c>
      <c r="D56" s="3" t="s">
        <v>453</v>
      </c>
      <c r="E56" s="3" t="s">
        <v>316</v>
      </c>
      <c r="F56" s="3" t="s">
        <v>129</v>
      </c>
      <c r="H56" s="3" t="s">
        <v>142</v>
      </c>
      <c r="K56" s="3" t="s">
        <v>132</v>
      </c>
      <c r="L56" s="3" t="s">
        <v>431</v>
      </c>
      <c r="M56" s="22" t="s">
        <v>581</v>
      </c>
      <c r="T56" s="23"/>
      <c r="U56" s="23"/>
      <c r="V56" s="23"/>
      <c r="W56" s="23"/>
      <c r="X56" s="23"/>
    </row>
    <row r="57">
      <c r="A57" s="20" t="s">
        <v>582</v>
      </c>
      <c r="B57" s="26" t="s">
        <v>583</v>
      </c>
      <c r="D57" s="3" t="s">
        <v>584</v>
      </c>
      <c r="E57" s="3" t="s">
        <v>585</v>
      </c>
      <c r="F57" s="3" t="s">
        <v>164</v>
      </c>
      <c r="G57" s="3"/>
      <c r="H57" s="3" t="s">
        <v>176</v>
      </c>
      <c r="K57" s="3" t="s">
        <v>88</v>
      </c>
      <c r="L57" s="3" t="s">
        <v>466</v>
      </c>
      <c r="M57" s="22" t="s">
        <v>586</v>
      </c>
      <c r="T57" s="23"/>
      <c r="U57" s="23"/>
      <c r="V57" s="23"/>
      <c r="W57" s="23"/>
      <c r="X57" s="23"/>
    </row>
    <row r="58">
      <c r="A58" s="20" t="s">
        <v>587</v>
      </c>
      <c r="B58" s="26" t="s">
        <v>588</v>
      </c>
      <c r="D58" s="3" t="s">
        <v>589</v>
      </c>
      <c r="E58" s="3" t="s">
        <v>590</v>
      </c>
      <c r="F58" s="3" t="s">
        <v>164</v>
      </c>
      <c r="H58" s="3" t="s">
        <v>142</v>
      </c>
      <c r="K58" s="3" t="s">
        <v>132</v>
      </c>
      <c r="L58" s="3" t="s">
        <v>591</v>
      </c>
      <c r="M58" s="22" t="s">
        <v>592</v>
      </c>
      <c r="T58" s="23"/>
      <c r="U58" s="23"/>
      <c r="V58" s="23"/>
      <c r="W58" s="23"/>
      <c r="X58" s="23"/>
    </row>
    <row r="59">
      <c r="A59" s="20" t="s">
        <v>593</v>
      </c>
      <c r="B59" s="21"/>
      <c r="E59" s="3" t="s">
        <v>71</v>
      </c>
      <c r="F59" s="3" t="s">
        <v>71</v>
      </c>
      <c r="H59" s="3" t="s">
        <v>72</v>
      </c>
      <c r="K59" s="3" t="s">
        <v>594</v>
      </c>
      <c r="L59" s="3" t="s">
        <v>595</v>
      </c>
      <c r="M59" s="22" t="s">
        <v>596</v>
      </c>
      <c r="T59" s="23"/>
      <c r="U59" s="23"/>
      <c r="V59" s="23"/>
      <c r="W59" s="23"/>
      <c r="X59" s="23"/>
    </row>
    <row r="60">
      <c r="A60" s="20" t="s">
        <v>597</v>
      </c>
      <c r="B60" s="27"/>
      <c r="C60" s="3"/>
      <c r="D60" s="3" t="s">
        <v>565</v>
      </c>
      <c r="E60" s="3" t="s">
        <v>598</v>
      </c>
      <c r="F60" s="3" t="s">
        <v>599</v>
      </c>
      <c r="G60" s="3"/>
      <c r="H60" s="3" t="s">
        <v>117</v>
      </c>
      <c r="I60" s="3"/>
      <c r="J60" s="3"/>
      <c r="K60" s="3" t="s">
        <v>600</v>
      </c>
      <c r="L60" s="3" t="s">
        <v>601</v>
      </c>
      <c r="M60" s="22" t="s">
        <v>602</v>
      </c>
      <c r="T60" s="23"/>
      <c r="U60" s="23"/>
      <c r="V60" s="23"/>
      <c r="W60" s="23"/>
      <c r="X60" s="23"/>
    </row>
    <row r="61">
      <c r="A61" s="20" t="s">
        <v>603</v>
      </c>
      <c r="B61" s="21"/>
      <c r="D61" s="20" t="s">
        <v>359</v>
      </c>
      <c r="H61" s="3" t="s">
        <v>87</v>
      </c>
      <c r="K61" s="3" t="s">
        <v>118</v>
      </c>
      <c r="L61" s="3" t="s">
        <v>364</v>
      </c>
      <c r="M61" s="22" t="s">
        <v>604</v>
      </c>
      <c r="P61" s="3" t="s">
        <v>447</v>
      </c>
      <c r="Q61" s="3" t="s">
        <v>112</v>
      </c>
      <c r="T61" s="23"/>
      <c r="U61" s="23"/>
      <c r="V61" s="23"/>
      <c r="W61" s="23"/>
      <c r="X61" s="23"/>
    </row>
    <row r="62">
      <c r="A62" s="20" t="s">
        <v>605</v>
      </c>
      <c r="B62" s="21"/>
      <c r="D62" s="3" t="s">
        <v>606</v>
      </c>
      <c r="G62" s="3"/>
      <c r="H62" s="3" t="s">
        <v>154</v>
      </c>
      <c r="L62" s="3" t="s">
        <v>607</v>
      </c>
      <c r="M62" s="22" t="s">
        <v>608</v>
      </c>
      <c r="T62" s="23"/>
      <c r="U62" s="23"/>
      <c r="V62" s="23"/>
      <c r="W62" s="23"/>
      <c r="X62" s="23"/>
    </row>
    <row r="63">
      <c r="A63" s="25" t="s">
        <v>609</v>
      </c>
      <c r="B63" s="21"/>
      <c r="G63" s="3"/>
      <c r="H63" s="3" t="s">
        <v>87</v>
      </c>
      <c r="L63" s="3" t="s">
        <v>610</v>
      </c>
      <c r="M63" s="22" t="s">
        <v>611</v>
      </c>
      <c r="T63" s="23"/>
      <c r="U63" s="23"/>
      <c r="V63" s="23"/>
      <c r="W63" s="23"/>
      <c r="X63" s="23"/>
    </row>
    <row r="64">
      <c r="A64" s="20" t="s">
        <v>612</v>
      </c>
      <c r="B64" s="26" t="s">
        <v>580</v>
      </c>
      <c r="D64" s="3" t="s">
        <v>453</v>
      </c>
      <c r="E64" s="3" t="s">
        <v>613</v>
      </c>
      <c r="F64" s="3" t="s">
        <v>411</v>
      </c>
      <c r="H64" s="3" t="s">
        <v>142</v>
      </c>
      <c r="K64" s="3" t="s">
        <v>132</v>
      </c>
      <c r="L64" s="3" t="s">
        <v>431</v>
      </c>
      <c r="M64" s="22" t="s">
        <v>614</v>
      </c>
      <c r="T64" s="23"/>
      <c r="U64" s="23"/>
      <c r="V64" s="23"/>
      <c r="W64" s="23"/>
      <c r="X64" s="23"/>
    </row>
    <row r="65">
      <c r="A65" s="3" t="s">
        <v>615</v>
      </c>
      <c r="B65" s="26" t="s">
        <v>616</v>
      </c>
      <c r="D65" s="3" t="s">
        <v>453</v>
      </c>
      <c r="E65" s="3" t="s">
        <v>318</v>
      </c>
      <c r="F65" s="3" t="s">
        <v>235</v>
      </c>
      <c r="H65" s="3" t="s">
        <v>130</v>
      </c>
      <c r="K65" s="3" t="s">
        <v>132</v>
      </c>
      <c r="L65" s="3" t="s">
        <v>617</v>
      </c>
      <c r="M65" s="22" t="s">
        <v>618</v>
      </c>
      <c r="T65" s="23"/>
      <c r="U65" s="23"/>
      <c r="V65" s="23"/>
      <c r="W65" s="23"/>
      <c r="X65" s="23"/>
    </row>
    <row r="66">
      <c r="A66" s="20" t="s">
        <v>619</v>
      </c>
      <c r="B66" s="21"/>
      <c r="D66" s="3" t="s">
        <v>620</v>
      </c>
      <c r="E66" s="3" t="s">
        <v>246</v>
      </c>
      <c r="F66" s="3" t="s">
        <v>566</v>
      </c>
      <c r="G66" s="3" t="s">
        <v>621</v>
      </c>
      <c r="H66" s="3" t="s">
        <v>154</v>
      </c>
      <c r="K66" s="3" t="s">
        <v>103</v>
      </c>
      <c r="L66" s="3" t="s">
        <v>622</v>
      </c>
      <c r="M66" s="22" t="s">
        <v>623</v>
      </c>
      <c r="O66" s="3" t="s">
        <v>624</v>
      </c>
      <c r="T66" s="23"/>
      <c r="U66" s="23"/>
      <c r="V66" s="23"/>
      <c r="W66" s="23"/>
      <c r="X66" s="23"/>
    </row>
    <row r="67">
      <c r="A67" s="20" t="s">
        <v>625</v>
      </c>
      <c r="B67" s="27"/>
      <c r="C67" s="3"/>
      <c r="D67" s="3" t="s">
        <v>626</v>
      </c>
      <c r="E67" s="3" t="s">
        <v>246</v>
      </c>
      <c r="F67" s="3" t="s">
        <v>241</v>
      </c>
      <c r="G67" s="3"/>
      <c r="H67" s="3" t="s">
        <v>154</v>
      </c>
      <c r="I67" s="3"/>
      <c r="J67" s="3"/>
      <c r="K67" s="3" t="s">
        <v>627</v>
      </c>
      <c r="L67" s="3" t="s">
        <v>628</v>
      </c>
      <c r="M67" s="22" t="s">
        <v>629</v>
      </c>
      <c r="T67" s="23"/>
      <c r="U67" s="23"/>
      <c r="V67" s="23"/>
      <c r="W67" s="23"/>
      <c r="X67" s="23"/>
    </row>
    <row r="68">
      <c r="A68" s="20" t="s">
        <v>630</v>
      </c>
      <c r="B68" s="26" t="s">
        <v>631</v>
      </c>
      <c r="D68" s="3" t="s">
        <v>632</v>
      </c>
      <c r="E68" s="3" t="s">
        <v>222</v>
      </c>
      <c r="F68" s="3" t="s">
        <v>129</v>
      </c>
      <c r="H68" s="3" t="s">
        <v>142</v>
      </c>
      <c r="K68" s="3" t="s">
        <v>132</v>
      </c>
      <c r="L68" s="3" t="s">
        <v>633</v>
      </c>
      <c r="M68" s="22" t="s">
        <v>634</v>
      </c>
      <c r="T68" s="23"/>
      <c r="U68" s="23"/>
      <c r="V68" s="23"/>
      <c r="W68" s="23"/>
      <c r="X68" s="23"/>
    </row>
    <row r="69">
      <c r="A69" s="20" t="s">
        <v>635</v>
      </c>
      <c r="B69" s="21"/>
      <c r="D69" s="3" t="s">
        <v>550</v>
      </c>
      <c r="G69" s="3"/>
      <c r="H69" s="3" t="s">
        <v>87</v>
      </c>
      <c r="M69" s="22" t="s">
        <v>636</v>
      </c>
      <c r="T69" s="23"/>
      <c r="U69" s="23"/>
      <c r="V69" s="23"/>
      <c r="W69" s="23"/>
      <c r="X69" s="23"/>
    </row>
    <row r="70">
      <c r="A70" s="20" t="s">
        <v>637</v>
      </c>
      <c r="B70" s="26" t="s">
        <v>638</v>
      </c>
      <c r="D70" s="3" t="s">
        <v>639</v>
      </c>
      <c r="E70" s="3" t="s">
        <v>640</v>
      </c>
      <c r="F70" s="3" t="s">
        <v>641</v>
      </c>
      <c r="H70" s="3" t="s">
        <v>142</v>
      </c>
      <c r="K70" s="3" t="s">
        <v>144</v>
      </c>
      <c r="L70" s="3" t="s">
        <v>642</v>
      </c>
      <c r="M70" s="22" t="s">
        <v>643</v>
      </c>
      <c r="T70" s="23"/>
      <c r="U70" s="23"/>
      <c r="V70" s="23"/>
      <c r="W70" s="23"/>
      <c r="X70" s="23"/>
    </row>
    <row r="71">
      <c r="A71" s="20" t="s">
        <v>453</v>
      </c>
      <c r="B71" s="26" t="s">
        <v>644</v>
      </c>
      <c r="E71" s="3" t="s">
        <v>71</v>
      </c>
      <c r="F71" s="3" t="s">
        <v>71</v>
      </c>
      <c r="H71" s="3" t="s">
        <v>165</v>
      </c>
      <c r="L71" s="3" t="s">
        <v>645</v>
      </c>
      <c r="M71" s="22" t="s">
        <v>646</v>
      </c>
      <c r="T71" s="23"/>
      <c r="U71" s="23"/>
      <c r="V71" s="23"/>
      <c r="W71" s="23"/>
      <c r="X71" s="23"/>
    </row>
    <row r="72">
      <c r="A72" s="20" t="s">
        <v>647</v>
      </c>
      <c r="B72" s="26" t="s">
        <v>648</v>
      </c>
      <c r="D72" s="3" t="s">
        <v>649</v>
      </c>
      <c r="E72" s="3" t="s">
        <v>650</v>
      </c>
      <c r="F72" s="3" t="s">
        <v>394</v>
      </c>
      <c r="H72" s="3" t="s">
        <v>142</v>
      </c>
      <c r="K72" s="3" t="s">
        <v>144</v>
      </c>
      <c r="L72" s="3" t="s">
        <v>651</v>
      </c>
      <c r="M72" s="22" t="s">
        <v>652</v>
      </c>
      <c r="T72" s="23"/>
      <c r="U72" s="23"/>
      <c r="V72" s="23"/>
      <c r="W72" s="23"/>
      <c r="X72" s="23"/>
    </row>
    <row r="73">
      <c r="A73" s="20" t="s">
        <v>653</v>
      </c>
      <c r="B73" s="27"/>
      <c r="C73" s="3" t="s">
        <v>654</v>
      </c>
      <c r="D73" s="3" t="s">
        <v>655</v>
      </c>
      <c r="E73" s="3" t="s">
        <v>71</v>
      </c>
      <c r="F73" s="3" t="s">
        <v>71</v>
      </c>
      <c r="G73" s="3"/>
      <c r="H73" s="3" t="s">
        <v>154</v>
      </c>
      <c r="L73" s="3" t="s">
        <v>601</v>
      </c>
      <c r="M73" s="22" t="s">
        <v>656</v>
      </c>
      <c r="N73" s="3"/>
      <c r="O73" s="3" t="s">
        <v>657</v>
      </c>
      <c r="T73" s="23"/>
      <c r="U73" s="23"/>
      <c r="V73" s="24" t="s">
        <v>346</v>
      </c>
      <c r="W73" s="23"/>
      <c r="X73" s="23"/>
    </row>
    <row r="74">
      <c r="A74" s="20" t="s">
        <v>658</v>
      </c>
      <c r="B74" s="21"/>
      <c r="D74" s="3" t="s">
        <v>379</v>
      </c>
      <c r="E74" s="3" t="s">
        <v>279</v>
      </c>
      <c r="F74" s="3" t="s">
        <v>116</v>
      </c>
      <c r="G74" s="3"/>
      <c r="H74" s="3" t="s">
        <v>184</v>
      </c>
      <c r="K74" s="3" t="s">
        <v>185</v>
      </c>
      <c r="L74" s="3" t="s">
        <v>380</v>
      </c>
      <c r="M74" s="22" t="s">
        <v>659</v>
      </c>
      <c r="T74" s="23"/>
      <c r="U74" s="23"/>
      <c r="V74" s="23"/>
      <c r="W74" s="23"/>
      <c r="X74" s="23"/>
    </row>
    <row r="75">
      <c r="A75" s="20" t="s">
        <v>660</v>
      </c>
      <c r="B75" s="21"/>
      <c r="C75" s="3" t="s">
        <v>661</v>
      </c>
      <c r="D75" s="3" t="s">
        <v>453</v>
      </c>
      <c r="E75" s="3" t="s">
        <v>246</v>
      </c>
      <c r="F75" s="3" t="s">
        <v>235</v>
      </c>
      <c r="H75" s="3" t="s">
        <v>142</v>
      </c>
      <c r="K75" s="3" t="s">
        <v>132</v>
      </c>
      <c r="L75" s="3" t="s">
        <v>662</v>
      </c>
      <c r="M75" s="22" t="s">
        <v>663</v>
      </c>
      <c r="T75" s="23"/>
      <c r="U75" s="23"/>
      <c r="V75" s="23"/>
      <c r="W75" s="23"/>
      <c r="X75" s="23"/>
    </row>
    <row r="76">
      <c r="A76" s="20" t="s">
        <v>664</v>
      </c>
      <c r="B76" s="27"/>
      <c r="C76" s="3" t="s">
        <v>665</v>
      </c>
      <c r="E76" s="3" t="s">
        <v>246</v>
      </c>
      <c r="F76" s="3" t="s">
        <v>235</v>
      </c>
      <c r="G76" s="3"/>
      <c r="H76" s="3" t="s">
        <v>176</v>
      </c>
      <c r="I76" s="3"/>
      <c r="J76" s="3"/>
      <c r="K76" s="3" t="s">
        <v>666</v>
      </c>
      <c r="L76" s="3" t="s">
        <v>667</v>
      </c>
      <c r="M76" s="22" t="s">
        <v>668</v>
      </c>
      <c r="T76" s="23"/>
      <c r="U76" s="23"/>
      <c r="V76" s="23"/>
      <c r="W76" s="23"/>
      <c r="X76" s="23"/>
    </row>
    <row r="77">
      <c r="A77" s="20" t="s">
        <v>669</v>
      </c>
      <c r="B77" s="26" t="s">
        <v>670</v>
      </c>
      <c r="D77" s="20" t="s">
        <v>671</v>
      </c>
      <c r="E77" s="3" t="s">
        <v>262</v>
      </c>
      <c r="F77" s="3" t="s">
        <v>129</v>
      </c>
      <c r="H77" s="3" t="s">
        <v>142</v>
      </c>
      <c r="K77" s="3" t="s">
        <v>132</v>
      </c>
      <c r="L77" s="3" t="s">
        <v>672</v>
      </c>
      <c r="M77" s="22" t="s">
        <v>673</v>
      </c>
      <c r="T77" s="23"/>
      <c r="U77" s="23"/>
      <c r="V77" s="23"/>
      <c r="W77" s="23"/>
      <c r="X77" s="23"/>
    </row>
    <row r="78">
      <c r="A78" s="20" t="s">
        <v>674</v>
      </c>
      <c r="B78" s="21"/>
      <c r="D78" s="3" t="s">
        <v>675</v>
      </c>
      <c r="E78" s="3" t="s">
        <v>273</v>
      </c>
      <c r="F78" s="3" t="s">
        <v>235</v>
      </c>
      <c r="G78" s="3"/>
      <c r="H78" s="3" t="s">
        <v>154</v>
      </c>
      <c r="L78" s="3" t="s">
        <v>676</v>
      </c>
      <c r="M78" s="22" t="s">
        <v>677</v>
      </c>
      <c r="T78" s="23"/>
      <c r="U78" s="23"/>
      <c r="V78" s="23"/>
      <c r="W78" s="23"/>
      <c r="X78" s="23"/>
    </row>
    <row r="79">
      <c r="A79" s="3" t="s">
        <v>678</v>
      </c>
      <c r="B79" s="21"/>
      <c r="C79" s="3" t="s">
        <v>679</v>
      </c>
      <c r="D79" s="3" t="s">
        <v>560</v>
      </c>
      <c r="T79" s="23"/>
      <c r="U79" s="23"/>
      <c r="V79" s="23"/>
      <c r="W79" s="23"/>
      <c r="X79" s="23"/>
    </row>
    <row r="80">
      <c r="A80" s="20" t="s">
        <v>680</v>
      </c>
      <c r="B80" s="26" t="s">
        <v>681</v>
      </c>
      <c r="D80" s="3" t="s">
        <v>682</v>
      </c>
      <c r="E80" s="3" t="s">
        <v>291</v>
      </c>
      <c r="F80" s="3" t="s">
        <v>129</v>
      </c>
      <c r="H80" s="3" t="s">
        <v>142</v>
      </c>
      <c r="K80" s="3" t="s">
        <v>132</v>
      </c>
      <c r="L80" s="3" t="s">
        <v>457</v>
      </c>
      <c r="M80" s="22" t="s">
        <v>683</v>
      </c>
      <c r="T80" s="23"/>
      <c r="U80" s="23"/>
      <c r="V80" s="23"/>
      <c r="W80" s="23"/>
      <c r="X80" s="23"/>
    </row>
    <row r="81">
      <c r="A81" s="3" t="s">
        <v>684</v>
      </c>
      <c r="B81" s="26" t="s">
        <v>685</v>
      </c>
      <c r="E81" s="3" t="s">
        <v>297</v>
      </c>
      <c r="F81" s="3" t="s">
        <v>235</v>
      </c>
      <c r="G81" s="3"/>
      <c r="H81" s="3" t="s">
        <v>184</v>
      </c>
      <c r="K81" s="3" t="s">
        <v>185</v>
      </c>
      <c r="L81" s="3" t="s">
        <v>380</v>
      </c>
      <c r="M81" s="22" t="s">
        <v>686</v>
      </c>
      <c r="T81" s="23"/>
      <c r="U81" s="23"/>
      <c r="V81" s="23"/>
      <c r="W81" s="23"/>
      <c r="X81" s="23"/>
    </row>
    <row r="82">
      <c r="A82" s="20" t="s">
        <v>687</v>
      </c>
      <c r="B82" s="26" t="s">
        <v>688</v>
      </c>
      <c r="D82" s="3" t="s">
        <v>465</v>
      </c>
      <c r="E82" s="3" t="s">
        <v>208</v>
      </c>
      <c r="F82" s="3" t="s">
        <v>223</v>
      </c>
      <c r="G82" s="3"/>
      <c r="H82" s="3" t="s">
        <v>142</v>
      </c>
      <c r="K82" s="3" t="s">
        <v>88</v>
      </c>
      <c r="L82" s="3" t="s">
        <v>466</v>
      </c>
      <c r="T82" s="23"/>
      <c r="U82" s="23"/>
      <c r="V82" s="23"/>
      <c r="W82" s="23"/>
      <c r="X82" s="23"/>
    </row>
    <row r="83">
      <c r="A83" s="20" t="s">
        <v>689</v>
      </c>
      <c r="B83" s="21"/>
      <c r="D83" s="3" t="s">
        <v>453</v>
      </c>
      <c r="E83" s="3" t="s">
        <v>208</v>
      </c>
      <c r="F83" s="3" t="s">
        <v>116</v>
      </c>
      <c r="H83" s="3" t="s">
        <v>142</v>
      </c>
      <c r="K83" s="3" t="s">
        <v>132</v>
      </c>
      <c r="L83" s="3" t="s">
        <v>457</v>
      </c>
      <c r="M83" s="22" t="s">
        <v>690</v>
      </c>
      <c r="T83" s="23"/>
      <c r="U83" s="23"/>
      <c r="V83" s="23"/>
      <c r="W83" s="23"/>
      <c r="X83" s="23"/>
    </row>
    <row r="84">
      <c r="A84" s="20" t="s">
        <v>691</v>
      </c>
      <c r="B84" s="21"/>
      <c r="D84" s="3" t="s">
        <v>692</v>
      </c>
      <c r="E84" s="3" t="s">
        <v>287</v>
      </c>
      <c r="F84" s="3" t="s">
        <v>235</v>
      </c>
      <c r="G84" s="3"/>
      <c r="H84" s="3" t="s">
        <v>184</v>
      </c>
      <c r="K84" s="3" t="s">
        <v>185</v>
      </c>
      <c r="L84" s="3" t="s">
        <v>380</v>
      </c>
      <c r="M84" s="22" t="s">
        <v>693</v>
      </c>
      <c r="T84" s="23"/>
      <c r="U84" s="23"/>
      <c r="V84" s="23"/>
      <c r="W84" s="23"/>
      <c r="X84" s="23"/>
    </row>
    <row r="85">
      <c r="A85" s="20" t="s">
        <v>694</v>
      </c>
      <c r="B85" s="26" t="s">
        <v>695</v>
      </c>
      <c r="C85" s="20" t="s">
        <v>696</v>
      </c>
      <c r="E85" s="3" t="s">
        <v>313</v>
      </c>
      <c r="F85" s="3" t="s">
        <v>129</v>
      </c>
      <c r="H85" s="3" t="s">
        <v>130</v>
      </c>
      <c r="K85" s="3" t="s">
        <v>132</v>
      </c>
      <c r="L85" s="3" t="s">
        <v>697</v>
      </c>
      <c r="M85" s="22" t="s">
        <v>698</v>
      </c>
      <c r="T85" s="23"/>
      <c r="U85" s="23"/>
      <c r="V85" s="23"/>
      <c r="W85" s="23"/>
      <c r="X85" s="23"/>
    </row>
    <row r="86">
      <c r="A86" s="20" t="s">
        <v>699</v>
      </c>
      <c r="B86" s="27"/>
      <c r="C86" s="3"/>
      <c r="D86" s="3"/>
      <c r="E86" s="3" t="s">
        <v>700</v>
      </c>
      <c r="F86" s="3" t="s">
        <v>216</v>
      </c>
      <c r="G86" s="3" t="s">
        <v>136</v>
      </c>
      <c r="H86" s="3" t="s">
        <v>154</v>
      </c>
      <c r="I86" s="3"/>
      <c r="J86" s="3"/>
      <c r="K86" s="3" t="s">
        <v>701</v>
      </c>
      <c r="L86" s="3" t="s">
        <v>702</v>
      </c>
      <c r="M86" s="22" t="s">
        <v>703</v>
      </c>
      <c r="T86" s="23"/>
      <c r="U86" s="23"/>
      <c r="V86" s="23"/>
      <c r="W86" s="23"/>
      <c r="X86" s="23"/>
    </row>
    <row r="87">
      <c r="A87" s="20" t="s">
        <v>704</v>
      </c>
      <c r="B87" s="21"/>
      <c r="D87" s="3" t="s">
        <v>705</v>
      </c>
      <c r="H87" s="3" t="s">
        <v>154</v>
      </c>
      <c r="M87" s="22" t="s">
        <v>706</v>
      </c>
      <c r="T87" s="23"/>
      <c r="U87" s="23"/>
      <c r="V87" s="23"/>
      <c r="W87" s="23"/>
      <c r="X87" s="23"/>
    </row>
    <row r="88">
      <c r="A88" s="20" t="s">
        <v>707</v>
      </c>
      <c r="B88" s="21"/>
      <c r="D88" s="35" t="s">
        <v>433</v>
      </c>
      <c r="E88" s="3" t="s">
        <v>640</v>
      </c>
      <c r="H88" s="3" t="s">
        <v>165</v>
      </c>
      <c r="L88" s="3" t="s">
        <v>344</v>
      </c>
      <c r="M88" s="22" t="s">
        <v>708</v>
      </c>
      <c r="T88" s="23"/>
      <c r="U88" s="23"/>
      <c r="V88" s="23"/>
      <c r="W88" s="23"/>
      <c r="X88" s="23"/>
    </row>
    <row r="89">
      <c r="A89" s="20" t="s">
        <v>709</v>
      </c>
      <c r="B89" s="26" t="s">
        <v>710</v>
      </c>
      <c r="D89" s="3" t="s">
        <v>711</v>
      </c>
      <c r="E89" s="3" t="s">
        <v>712</v>
      </c>
      <c r="F89" s="3" t="s">
        <v>86</v>
      </c>
      <c r="H89" s="3" t="s">
        <v>142</v>
      </c>
      <c r="K89" s="3" t="s">
        <v>132</v>
      </c>
      <c r="L89" s="3" t="s">
        <v>713</v>
      </c>
      <c r="M89" s="22" t="s">
        <v>714</v>
      </c>
      <c r="T89" s="23"/>
      <c r="U89" s="23"/>
      <c r="V89" s="23"/>
      <c r="W89" s="23"/>
      <c r="X89" s="23"/>
    </row>
    <row r="90">
      <c r="A90" s="20" t="s">
        <v>715</v>
      </c>
      <c r="B90" s="26" t="s">
        <v>716</v>
      </c>
      <c r="D90" s="20"/>
      <c r="E90" s="3" t="s">
        <v>717</v>
      </c>
      <c r="F90" s="3" t="s">
        <v>718</v>
      </c>
      <c r="H90" s="3" t="s">
        <v>165</v>
      </c>
      <c r="K90" s="3" t="s">
        <v>132</v>
      </c>
      <c r="L90" s="3" t="s">
        <v>719</v>
      </c>
      <c r="M90" s="22" t="s">
        <v>720</v>
      </c>
      <c r="T90" s="23"/>
      <c r="U90" s="23"/>
      <c r="V90" s="23"/>
      <c r="W90" s="23"/>
      <c r="X90" s="23"/>
    </row>
    <row r="91">
      <c r="A91" s="20" t="s">
        <v>721</v>
      </c>
      <c r="B91" s="21"/>
      <c r="D91" s="3" t="s">
        <v>722</v>
      </c>
      <c r="H91" s="3" t="s">
        <v>154</v>
      </c>
      <c r="L91" s="3" t="s">
        <v>723</v>
      </c>
      <c r="M91" s="22" t="s">
        <v>724</v>
      </c>
      <c r="T91" s="23"/>
      <c r="U91" s="23"/>
      <c r="V91" s="23"/>
      <c r="W91" s="23"/>
      <c r="X91" s="23"/>
    </row>
    <row r="92">
      <c r="A92" s="20" t="s">
        <v>725</v>
      </c>
      <c r="B92" s="26" t="s">
        <v>726</v>
      </c>
      <c r="D92" s="3" t="s">
        <v>727</v>
      </c>
      <c r="E92" s="3" t="s">
        <v>728</v>
      </c>
      <c r="F92" s="3" t="s">
        <v>86</v>
      </c>
      <c r="H92" s="3" t="s">
        <v>165</v>
      </c>
      <c r="K92" s="3" t="s">
        <v>132</v>
      </c>
      <c r="L92" s="3" t="s">
        <v>496</v>
      </c>
      <c r="M92" s="22" t="s">
        <v>729</v>
      </c>
      <c r="T92" s="23"/>
      <c r="U92" s="23"/>
      <c r="V92" s="23"/>
      <c r="W92" s="23"/>
      <c r="X92" s="23"/>
    </row>
    <row r="93">
      <c r="A93" s="20" t="s">
        <v>730</v>
      </c>
      <c r="B93" s="21"/>
      <c r="D93" s="3" t="s">
        <v>731</v>
      </c>
      <c r="G93" s="3"/>
      <c r="H93" s="3" t="s">
        <v>165</v>
      </c>
      <c r="M93" s="22" t="s">
        <v>732</v>
      </c>
      <c r="T93" s="23"/>
      <c r="U93" s="23"/>
      <c r="V93" s="23"/>
      <c r="W93" s="23"/>
      <c r="X93" s="23"/>
    </row>
    <row r="94">
      <c r="A94" s="3" t="s">
        <v>733</v>
      </c>
      <c r="B94" s="21"/>
      <c r="E94" s="3" t="s">
        <v>202</v>
      </c>
      <c r="G94" s="3"/>
      <c r="H94" s="3" t="s">
        <v>184</v>
      </c>
      <c r="K94" s="3" t="s">
        <v>185</v>
      </c>
      <c r="L94" s="3" t="s">
        <v>380</v>
      </c>
      <c r="M94" s="22" t="s">
        <v>734</v>
      </c>
      <c r="T94" s="23"/>
      <c r="U94" s="23"/>
      <c r="V94" s="23"/>
      <c r="W94" s="23"/>
      <c r="X94" s="23"/>
    </row>
    <row r="95">
      <c r="A95" s="20" t="s">
        <v>735</v>
      </c>
      <c r="B95" s="26" t="s">
        <v>736</v>
      </c>
      <c r="E95" s="3" t="s">
        <v>285</v>
      </c>
      <c r="F95" s="3" t="s">
        <v>241</v>
      </c>
      <c r="H95" s="3" t="s">
        <v>130</v>
      </c>
      <c r="K95" s="3" t="s">
        <v>132</v>
      </c>
      <c r="L95" s="3" t="s">
        <v>737</v>
      </c>
      <c r="M95" s="22" t="s">
        <v>738</v>
      </c>
      <c r="T95" s="23"/>
      <c r="U95" s="23"/>
      <c r="V95" s="23"/>
      <c r="W95" s="23"/>
      <c r="X95" s="23"/>
    </row>
    <row r="96">
      <c r="A96" s="20" t="s">
        <v>739</v>
      </c>
      <c r="B96" s="27"/>
      <c r="C96" s="3"/>
      <c r="D96" s="3" t="s">
        <v>740</v>
      </c>
      <c r="E96" s="3" t="s">
        <v>741</v>
      </c>
      <c r="F96" s="3" t="s">
        <v>495</v>
      </c>
      <c r="G96" s="3"/>
      <c r="H96" s="3" t="s">
        <v>154</v>
      </c>
      <c r="I96" s="3"/>
      <c r="J96" s="3"/>
      <c r="K96" s="3" t="s">
        <v>74</v>
      </c>
      <c r="M96" s="22" t="s">
        <v>742</v>
      </c>
      <c r="T96" s="23"/>
      <c r="U96" s="23"/>
      <c r="V96" s="24" t="s">
        <v>346</v>
      </c>
      <c r="W96" s="23"/>
      <c r="X96" s="23"/>
    </row>
    <row r="97">
      <c r="A97" s="20" t="s">
        <v>743</v>
      </c>
      <c r="B97" s="26" t="s">
        <v>744</v>
      </c>
      <c r="D97" s="3" t="s">
        <v>745</v>
      </c>
      <c r="E97" s="3" t="s">
        <v>746</v>
      </c>
      <c r="F97" s="3" t="s">
        <v>241</v>
      </c>
      <c r="H97" s="3" t="s">
        <v>142</v>
      </c>
      <c r="K97" s="3" t="s">
        <v>132</v>
      </c>
      <c r="L97" s="3" t="s">
        <v>431</v>
      </c>
      <c r="M97" s="22" t="s">
        <v>747</v>
      </c>
      <c r="T97" s="23"/>
      <c r="U97" s="23"/>
      <c r="V97" s="23"/>
      <c r="W97" s="23"/>
      <c r="X97" s="23"/>
    </row>
    <row r="98">
      <c r="A98" s="20" t="s">
        <v>748</v>
      </c>
      <c r="B98" s="26" t="s">
        <v>749</v>
      </c>
      <c r="D98" s="3" t="s">
        <v>453</v>
      </c>
      <c r="E98" s="3" t="s">
        <v>279</v>
      </c>
      <c r="F98" s="3" t="s">
        <v>241</v>
      </c>
      <c r="H98" s="3" t="s">
        <v>130</v>
      </c>
      <c r="K98" s="3" t="s">
        <v>132</v>
      </c>
      <c r="L98" s="3" t="s">
        <v>737</v>
      </c>
      <c r="M98" s="22" t="s">
        <v>750</v>
      </c>
      <c r="T98" s="23"/>
      <c r="U98" s="23"/>
      <c r="V98" s="23"/>
      <c r="W98" s="23"/>
      <c r="X98" s="23"/>
    </row>
    <row r="99">
      <c r="A99" s="30" t="s">
        <v>751</v>
      </c>
      <c r="B99" s="21"/>
      <c r="E99" s="31"/>
      <c r="F99" s="31"/>
      <c r="G99" s="32"/>
      <c r="H99" s="32" t="s">
        <v>87</v>
      </c>
      <c r="I99" s="31"/>
      <c r="J99" s="31"/>
      <c r="K99" s="31"/>
      <c r="L99" s="32" t="s">
        <v>752</v>
      </c>
      <c r="M99" s="33" t="s">
        <v>753</v>
      </c>
      <c r="T99" s="24"/>
      <c r="U99" s="24" t="s">
        <v>346</v>
      </c>
      <c r="V99" s="23"/>
      <c r="W99" s="23"/>
      <c r="X99" s="23"/>
    </row>
    <row r="100">
      <c r="A100" s="20" t="s">
        <v>754</v>
      </c>
      <c r="B100" s="21"/>
      <c r="F100" s="3" t="s">
        <v>755</v>
      </c>
      <c r="G100" s="3"/>
      <c r="H100" s="3" t="s">
        <v>117</v>
      </c>
      <c r="K100" s="3" t="s">
        <v>105</v>
      </c>
      <c r="M100" s="22" t="s">
        <v>756</v>
      </c>
      <c r="T100" s="23"/>
      <c r="U100" s="23"/>
      <c r="V100" s="23"/>
      <c r="W100" s="23"/>
      <c r="X100" s="23"/>
    </row>
    <row r="101">
      <c r="A101" s="20" t="s">
        <v>757</v>
      </c>
      <c r="B101" s="26" t="s">
        <v>758</v>
      </c>
      <c r="D101" s="3" t="s">
        <v>453</v>
      </c>
      <c r="E101" s="3" t="s">
        <v>314</v>
      </c>
      <c r="F101" s="3" t="s">
        <v>129</v>
      </c>
      <c r="H101" s="3" t="s">
        <v>142</v>
      </c>
      <c r="K101" s="3" t="s">
        <v>132</v>
      </c>
      <c r="L101" s="3" t="s">
        <v>431</v>
      </c>
      <c r="M101" s="22" t="s">
        <v>759</v>
      </c>
      <c r="T101" s="23"/>
      <c r="U101" s="23"/>
      <c r="V101" s="23"/>
      <c r="W101" s="23"/>
      <c r="X101" s="23"/>
    </row>
    <row r="102">
      <c r="A102" s="20" t="s">
        <v>760</v>
      </c>
      <c r="B102" s="26" t="s">
        <v>761</v>
      </c>
      <c r="D102" s="3" t="s">
        <v>762</v>
      </c>
      <c r="E102" s="3" t="s">
        <v>222</v>
      </c>
      <c r="F102" s="3" t="s">
        <v>129</v>
      </c>
      <c r="H102" s="3" t="s">
        <v>142</v>
      </c>
      <c r="K102" s="3" t="s">
        <v>132</v>
      </c>
      <c r="L102" s="3" t="s">
        <v>763</v>
      </c>
      <c r="M102" s="22" t="s">
        <v>764</v>
      </c>
      <c r="T102" s="23"/>
      <c r="U102" s="23"/>
      <c r="V102" s="23"/>
      <c r="W102" s="23"/>
      <c r="X102" s="23"/>
    </row>
    <row r="103">
      <c r="A103" s="20" t="s">
        <v>765</v>
      </c>
      <c r="B103" s="27"/>
      <c r="C103" s="3" t="s">
        <v>766</v>
      </c>
      <c r="D103" s="3" t="s">
        <v>767</v>
      </c>
      <c r="G103" s="3"/>
      <c r="H103" s="3" t="s">
        <v>72</v>
      </c>
      <c r="L103" s="3" t="s">
        <v>601</v>
      </c>
      <c r="M103" s="22" t="s">
        <v>768</v>
      </c>
      <c r="T103" s="23"/>
      <c r="U103" s="23"/>
      <c r="V103" s="23"/>
      <c r="W103" s="23"/>
      <c r="X103" s="23"/>
    </row>
    <row r="104">
      <c r="A104" s="20" t="s">
        <v>769</v>
      </c>
      <c r="B104" s="26" t="s">
        <v>770</v>
      </c>
      <c r="D104" s="3" t="s">
        <v>762</v>
      </c>
      <c r="E104" s="3" t="s">
        <v>222</v>
      </c>
      <c r="F104" s="3" t="s">
        <v>129</v>
      </c>
      <c r="H104" s="3" t="s">
        <v>142</v>
      </c>
      <c r="K104" s="3" t="s">
        <v>132</v>
      </c>
      <c r="L104" s="3" t="s">
        <v>431</v>
      </c>
      <c r="M104" s="22" t="s">
        <v>771</v>
      </c>
      <c r="T104" s="23"/>
      <c r="U104" s="23"/>
      <c r="V104" s="23"/>
      <c r="W104" s="23"/>
      <c r="X104" s="23"/>
    </row>
    <row r="105">
      <c r="A105" s="20" t="s">
        <v>772</v>
      </c>
      <c r="B105" s="21"/>
      <c r="G105" s="3"/>
      <c r="H105" s="3" t="s">
        <v>87</v>
      </c>
      <c r="L105" s="3" t="s">
        <v>773</v>
      </c>
      <c r="M105" s="22" t="s">
        <v>774</v>
      </c>
      <c r="T105" s="23"/>
      <c r="U105" s="23"/>
      <c r="V105" s="23"/>
      <c r="W105" s="23"/>
      <c r="X105" s="23"/>
    </row>
    <row r="106">
      <c r="A106" s="20" t="s">
        <v>775</v>
      </c>
      <c r="B106" s="21"/>
      <c r="C106" s="3" t="s">
        <v>776</v>
      </c>
      <c r="G106" s="3"/>
      <c r="H106" s="3" t="s">
        <v>87</v>
      </c>
      <c r="L106" s="3" t="s">
        <v>777</v>
      </c>
      <c r="M106" s="22" t="s">
        <v>778</v>
      </c>
      <c r="T106" s="23"/>
      <c r="U106" s="23"/>
      <c r="V106" s="23"/>
      <c r="W106" s="23"/>
      <c r="X106" s="23"/>
    </row>
    <row r="107">
      <c r="A107" s="20" t="s">
        <v>779</v>
      </c>
      <c r="B107" s="21"/>
      <c r="C107" s="3" t="s">
        <v>776</v>
      </c>
      <c r="E107" s="3" t="s">
        <v>273</v>
      </c>
      <c r="G107" s="3"/>
      <c r="H107" s="3" t="s">
        <v>87</v>
      </c>
      <c r="L107" s="3" t="s">
        <v>777</v>
      </c>
      <c r="M107" s="22" t="s">
        <v>780</v>
      </c>
      <c r="T107" s="23"/>
      <c r="U107" s="23"/>
      <c r="V107" s="23"/>
      <c r="W107" s="23"/>
      <c r="X107" s="23"/>
    </row>
    <row r="108">
      <c r="A108" s="20" t="s">
        <v>781</v>
      </c>
      <c r="B108" s="26" t="s">
        <v>782</v>
      </c>
      <c r="D108" s="3" t="s">
        <v>735</v>
      </c>
      <c r="E108" s="3" t="s">
        <v>285</v>
      </c>
      <c r="F108" s="3" t="s">
        <v>241</v>
      </c>
      <c r="H108" s="3" t="s">
        <v>142</v>
      </c>
      <c r="K108" s="3" t="s">
        <v>132</v>
      </c>
      <c r="L108" s="3" t="s">
        <v>431</v>
      </c>
      <c r="M108" s="22" t="s">
        <v>783</v>
      </c>
      <c r="T108" s="23"/>
      <c r="U108" s="23"/>
      <c r="V108" s="23"/>
      <c r="W108" s="23"/>
      <c r="X108" s="23"/>
    </row>
    <row r="109">
      <c r="A109" s="20" t="s">
        <v>784</v>
      </c>
      <c r="B109" s="26" t="s">
        <v>785</v>
      </c>
      <c r="D109" s="3" t="s">
        <v>735</v>
      </c>
      <c r="E109" s="3" t="s">
        <v>285</v>
      </c>
      <c r="F109" s="3" t="s">
        <v>241</v>
      </c>
      <c r="H109" s="3" t="s">
        <v>142</v>
      </c>
      <c r="K109" s="3" t="s">
        <v>132</v>
      </c>
      <c r="L109" s="3" t="s">
        <v>431</v>
      </c>
      <c r="M109" s="22" t="s">
        <v>786</v>
      </c>
      <c r="T109" s="23"/>
      <c r="U109" s="23"/>
      <c r="V109" s="23"/>
      <c r="W109" s="23"/>
      <c r="X109" s="23"/>
    </row>
    <row r="110">
      <c r="A110" s="20" t="s">
        <v>787</v>
      </c>
      <c r="B110" s="26" t="s">
        <v>788</v>
      </c>
      <c r="D110" s="3" t="s">
        <v>789</v>
      </c>
      <c r="E110" s="3" t="s">
        <v>285</v>
      </c>
      <c r="F110" s="3" t="s">
        <v>241</v>
      </c>
      <c r="H110" s="3" t="s">
        <v>142</v>
      </c>
      <c r="K110" s="3" t="s">
        <v>132</v>
      </c>
      <c r="L110" s="3" t="s">
        <v>431</v>
      </c>
      <c r="M110" s="22" t="s">
        <v>790</v>
      </c>
      <c r="T110" s="23"/>
      <c r="U110" s="23"/>
      <c r="V110" s="23"/>
      <c r="W110" s="23"/>
      <c r="X110" s="23"/>
    </row>
    <row r="111">
      <c r="A111" s="20" t="s">
        <v>791</v>
      </c>
      <c r="B111" s="21"/>
      <c r="D111" s="3" t="s">
        <v>792</v>
      </c>
      <c r="E111" s="3" t="s">
        <v>215</v>
      </c>
      <c r="F111" s="3" t="s">
        <v>175</v>
      </c>
      <c r="H111" s="3" t="s">
        <v>142</v>
      </c>
      <c r="K111" s="3" t="s">
        <v>132</v>
      </c>
      <c r="L111" s="3" t="s">
        <v>431</v>
      </c>
      <c r="M111" s="22" t="s">
        <v>793</v>
      </c>
      <c r="T111" s="23"/>
      <c r="U111" s="23"/>
      <c r="V111" s="23"/>
      <c r="W111" s="23"/>
      <c r="X111" s="23"/>
    </row>
    <row r="112">
      <c r="A112" s="3" t="s">
        <v>794</v>
      </c>
      <c r="B112" s="21"/>
      <c r="D112" s="3" t="s">
        <v>795</v>
      </c>
      <c r="E112" s="3" t="s">
        <v>215</v>
      </c>
      <c r="G112" s="3"/>
      <c r="H112" s="3" t="s">
        <v>184</v>
      </c>
      <c r="K112" s="3" t="s">
        <v>185</v>
      </c>
      <c r="L112" s="3" t="s">
        <v>380</v>
      </c>
      <c r="M112" s="22" t="s">
        <v>796</v>
      </c>
      <c r="T112" s="23"/>
      <c r="U112" s="23"/>
      <c r="V112" s="23"/>
      <c r="W112" s="23"/>
      <c r="X112" s="23"/>
    </row>
    <row r="113">
      <c r="A113" s="3" t="s">
        <v>797</v>
      </c>
      <c r="B113" s="3" t="s">
        <v>798</v>
      </c>
      <c r="E113" s="3" t="s">
        <v>190</v>
      </c>
      <c r="G113" s="3"/>
      <c r="H113" s="3" t="s">
        <v>184</v>
      </c>
      <c r="K113" s="3" t="s">
        <v>185</v>
      </c>
      <c r="L113" s="3" t="s">
        <v>380</v>
      </c>
      <c r="M113" s="22" t="s">
        <v>799</v>
      </c>
      <c r="T113" s="23"/>
      <c r="U113" s="23"/>
      <c r="V113" s="23"/>
      <c r="W113" s="23"/>
      <c r="X113" s="23"/>
    </row>
    <row r="114">
      <c r="A114" s="20" t="s">
        <v>800</v>
      </c>
      <c r="B114" s="27"/>
      <c r="C114" s="3"/>
      <c r="D114" s="3" t="s">
        <v>626</v>
      </c>
      <c r="E114" s="3" t="s">
        <v>267</v>
      </c>
      <c r="F114" s="3" t="s">
        <v>86</v>
      </c>
      <c r="G114" s="3"/>
      <c r="H114" s="3" t="s">
        <v>154</v>
      </c>
      <c r="I114" s="3"/>
      <c r="J114" s="3"/>
      <c r="K114" s="3" t="s">
        <v>536</v>
      </c>
      <c r="M114" s="22" t="s">
        <v>801</v>
      </c>
      <c r="T114" s="23"/>
      <c r="U114" s="23"/>
      <c r="V114" s="23"/>
      <c r="W114" s="23"/>
      <c r="X114" s="23"/>
    </row>
    <row r="115">
      <c r="A115" s="3" t="s">
        <v>802</v>
      </c>
      <c r="B115" s="26" t="s">
        <v>803</v>
      </c>
      <c r="E115" s="3" t="s">
        <v>234</v>
      </c>
      <c r="G115" s="3"/>
      <c r="H115" s="3" t="s">
        <v>184</v>
      </c>
      <c r="K115" s="3" t="s">
        <v>185</v>
      </c>
      <c r="L115" s="3" t="s">
        <v>380</v>
      </c>
      <c r="M115" s="22" t="s">
        <v>804</v>
      </c>
      <c r="T115" s="23"/>
      <c r="U115" s="23"/>
      <c r="V115" s="23"/>
      <c r="W115" s="23"/>
      <c r="X115" s="23"/>
    </row>
    <row r="116">
      <c r="A116" s="20" t="s">
        <v>805</v>
      </c>
      <c r="B116" s="26" t="s">
        <v>806</v>
      </c>
      <c r="D116" s="3" t="s">
        <v>807</v>
      </c>
      <c r="E116" s="3" t="s">
        <v>128</v>
      </c>
      <c r="F116" s="3" t="s">
        <v>129</v>
      </c>
      <c r="H116" s="3" t="s">
        <v>142</v>
      </c>
      <c r="K116" s="3" t="s">
        <v>132</v>
      </c>
      <c r="L116" s="3" t="s">
        <v>808</v>
      </c>
      <c r="M116" s="22" t="s">
        <v>809</v>
      </c>
      <c r="T116" s="23"/>
      <c r="U116" s="23"/>
      <c r="V116" s="23"/>
      <c r="W116" s="23"/>
      <c r="X116" s="23"/>
    </row>
    <row r="117">
      <c r="A117" s="3" t="s">
        <v>810</v>
      </c>
      <c r="B117" s="21"/>
      <c r="D117" s="3" t="s">
        <v>811</v>
      </c>
      <c r="E117" s="3" t="s">
        <v>215</v>
      </c>
      <c r="G117" s="3"/>
      <c r="H117" s="3" t="s">
        <v>184</v>
      </c>
      <c r="K117" s="3" t="s">
        <v>185</v>
      </c>
      <c r="L117" s="3" t="s">
        <v>380</v>
      </c>
      <c r="M117" s="22" t="s">
        <v>812</v>
      </c>
      <c r="T117" s="23"/>
      <c r="U117" s="23"/>
      <c r="V117" s="23"/>
      <c r="W117" s="23"/>
      <c r="X117" s="23"/>
    </row>
    <row r="118">
      <c r="A118" s="20" t="s">
        <v>813</v>
      </c>
      <c r="B118" s="21"/>
      <c r="C118" s="20" t="s">
        <v>814</v>
      </c>
      <c r="E118" s="3" t="s">
        <v>815</v>
      </c>
      <c r="F118" s="3" t="s">
        <v>816</v>
      </c>
      <c r="G118" s="3"/>
      <c r="H118" s="3" t="s">
        <v>102</v>
      </c>
      <c r="K118" s="3" t="s">
        <v>817</v>
      </c>
      <c r="L118" s="3" t="s">
        <v>818</v>
      </c>
      <c r="M118" s="22" t="s">
        <v>819</v>
      </c>
      <c r="T118" s="23"/>
      <c r="U118" s="23"/>
      <c r="V118" s="23"/>
      <c r="W118" s="23"/>
      <c r="X118" s="23"/>
    </row>
    <row r="119">
      <c r="A119" s="20" t="s">
        <v>820</v>
      </c>
      <c r="B119" s="21"/>
      <c r="C119" s="20" t="s">
        <v>814</v>
      </c>
      <c r="E119" s="3" t="s">
        <v>821</v>
      </c>
      <c r="F119" s="3" t="s">
        <v>822</v>
      </c>
      <c r="G119" s="3"/>
      <c r="H119" s="3" t="s">
        <v>102</v>
      </c>
      <c r="K119" s="3" t="s">
        <v>817</v>
      </c>
      <c r="L119" s="3" t="s">
        <v>818</v>
      </c>
      <c r="M119" s="22" t="s">
        <v>823</v>
      </c>
      <c r="T119" s="23"/>
      <c r="U119" s="23"/>
      <c r="V119" s="23"/>
      <c r="W119" s="23"/>
      <c r="X119" s="23"/>
    </row>
    <row r="120">
      <c r="A120" s="20" t="s">
        <v>824</v>
      </c>
      <c r="B120" s="21"/>
      <c r="C120" s="20" t="s">
        <v>825</v>
      </c>
      <c r="E120" s="3" t="s">
        <v>826</v>
      </c>
      <c r="F120" s="3" t="s">
        <v>827</v>
      </c>
      <c r="G120" s="3"/>
      <c r="H120" s="3" t="s">
        <v>102</v>
      </c>
      <c r="K120" s="3" t="s">
        <v>817</v>
      </c>
      <c r="L120" s="3" t="s">
        <v>818</v>
      </c>
      <c r="M120" s="22" t="s">
        <v>828</v>
      </c>
      <c r="T120" s="23"/>
      <c r="U120" s="23"/>
      <c r="V120" s="23"/>
      <c r="W120" s="23"/>
      <c r="X120" s="23"/>
    </row>
    <row r="121">
      <c r="A121" s="20" t="s">
        <v>829</v>
      </c>
      <c r="B121" s="21"/>
      <c r="C121" s="20" t="s">
        <v>830</v>
      </c>
      <c r="E121" s="3" t="s">
        <v>831</v>
      </c>
      <c r="F121" s="3" t="s">
        <v>164</v>
      </c>
      <c r="G121" s="3"/>
      <c r="H121" s="3" t="s">
        <v>102</v>
      </c>
      <c r="K121" s="3" t="s">
        <v>817</v>
      </c>
      <c r="L121" s="3" t="s">
        <v>818</v>
      </c>
      <c r="M121" s="22" t="s">
        <v>832</v>
      </c>
      <c r="T121" s="23"/>
      <c r="U121" s="23"/>
      <c r="V121" s="23"/>
      <c r="W121" s="23"/>
      <c r="X121" s="23"/>
    </row>
    <row r="122">
      <c r="A122" s="20" t="s">
        <v>833</v>
      </c>
      <c r="B122" s="21"/>
      <c r="C122" s="20" t="s">
        <v>825</v>
      </c>
      <c r="D122" s="3" t="s">
        <v>834</v>
      </c>
      <c r="E122" s="3" t="s">
        <v>835</v>
      </c>
      <c r="F122" s="3" t="s">
        <v>836</v>
      </c>
      <c r="G122" s="3"/>
      <c r="H122" s="3" t="s">
        <v>102</v>
      </c>
      <c r="K122" s="3" t="s">
        <v>817</v>
      </c>
      <c r="L122" s="3" t="s">
        <v>818</v>
      </c>
      <c r="M122" s="22" t="s">
        <v>837</v>
      </c>
      <c r="T122" s="23"/>
      <c r="U122" s="23"/>
      <c r="V122" s="23"/>
      <c r="W122" s="23"/>
      <c r="X122" s="23"/>
    </row>
    <row r="123">
      <c r="A123" s="20" t="s">
        <v>830</v>
      </c>
      <c r="B123" s="21"/>
      <c r="C123" s="3" t="s">
        <v>385</v>
      </c>
      <c r="E123" s="3" t="s">
        <v>838</v>
      </c>
      <c r="F123" s="3" t="s">
        <v>839</v>
      </c>
      <c r="G123" s="3"/>
      <c r="H123" s="3" t="s">
        <v>102</v>
      </c>
      <c r="K123" s="3" t="s">
        <v>817</v>
      </c>
      <c r="L123" s="3" t="s">
        <v>818</v>
      </c>
      <c r="M123" s="22" t="s">
        <v>840</v>
      </c>
      <c r="T123" s="23"/>
      <c r="U123" s="23"/>
      <c r="V123" s="23"/>
      <c r="W123" s="23"/>
      <c r="X123" s="23"/>
    </row>
    <row r="124">
      <c r="A124" s="20" t="s">
        <v>825</v>
      </c>
      <c r="B124" s="21"/>
      <c r="C124" s="3" t="s">
        <v>385</v>
      </c>
      <c r="E124" s="3" t="s">
        <v>841</v>
      </c>
      <c r="F124" s="3" t="s">
        <v>842</v>
      </c>
      <c r="G124" s="3"/>
      <c r="H124" s="3" t="s">
        <v>102</v>
      </c>
      <c r="K124" s="3" t="s">
        <v>817</v>
      </c>
      <c r="L124" s="3" t="s">
        <v>818</v>
      </c>
      <c r="M124" s="22" t="s">
        <v>843</v>
      </c>
      <c r="T124" s="23"/>
      <c r="U124" s="23"/>
      <c r="V124" s="23"/>
      <c r="W124" s="23"/>
      <c r="X124" s="23"/>
    </row>
    <row r="125">
      <c r="A125" s="20" t="s">
        <v>844</v>
      </c>
      <c r="B125" s="21"/>
      <c r="C125" s="20" t="s">
        <v>825</v>
      </c>
      <c r="E125" s="3" t="s">
        <v>845</v>
      </c>
      <c r="F125" s="3" t="s">
        <v>411</v>
      </c>
      <c r="G125" s="3"/>
      <c r="H125" s="3" t="s">
        <v>102</v>
      </c>
      <c r="K125" s="3" t="s">
        <v>817</v>
      </c>
      <c r="L125" s="3" t="s">
        <v>818</v>
      </c>
      <c r="M125" s="22" t="s">
        <v>846</v>
      </c>
      <c r="T125" s="23"/>
      <c r="U125" s="23"/>
      <c r="V125" s="23"/>
      <c r="W125" s="23"/>
      <c r="X125" s="23"/>
    </row>
    <row r="126">
      <c r="A126" s="20" t="s">
        <v>847</v>
      </c>
      <c r="B126" s="21"/>
      <c r="C126" s="20" t="s">
        <v>814</v>
      </c>
      <c r="E126" s="3" t="s">
        <v>848</v>
      </c>
      <c r="F126" s="3" t="s">
        <v>849</v>
      </c>
      <c r="G126" s="3"/>
      <c r="H126" s="3" t="s">
        <v>102</v>
      </c>
      <c r="K126" s="3" t="s">
        <v>817</v>
      </c>
      <c r="L126" s="3" t="s">
        <v>818</v>
      </c>
      <c r="M126" s="22" t="s">
        <v>850</v>
      </c>
      <c r="T126" s="23"/>
      <c r="U126" s="23"/>
      <c r="V126" s="23"/>
      <c r="W126" s="23"/>
      <c r="X126" s="23"/>
    </row>
    <row r="127">
      <c r="A127" s="20" t="s">
        <v>851</v>
      </c>
      <c r="B127" s="21"/>
      <c r="C127" s="20" t="s">
        <v>830</v>
      </c>
      <c r="E127" s="3" t="s">
        <v>852</v>
      </c>
      <c r="F127" s="3" t="s">
        <v>853</v>
      </c>
      <c r="G127" s="3"/>
      <c r="H127" s="3" t="s">
        <v>102</v>
      </c>
      <c r="K127" s="3" t="s">
        <v>817</v>
      </c>
      <c r="L127" s="3" t="s">
        <v>818</v>
      </c>
      <c r="M127" s="22" t="s">
        <v>854</v>
      </c>
      <c r="T127" s="23"/>
      <c r="U127" s="23"/>
      <c r="V127" s="23"/>
      <c r="W127" s="23"/>
      <c r="X127" s="23"/>
    </row>
    <row r="128">
      <c r="A128" s="20" t="s">
        <v>855</v>
      </c>
      <c r="B128" s="21"/>
      <c r="C128" s="20" t="s">
        <v>825</v>
      </c>
      <c r="E128" s="3" t="s">
        <v>856</v>
      </c>
      <c r="F128" s="3" t="s">
        <v>857</v>
      </c>
      <c r="G128" s="3"/>
      <c r="H128" s="3" t="s">
        <v>102</v>
      </c>
      <c r="K128" s="3" t="s">
        <v>817</v>
      </c>
      <c r="L128" s="3" t="s">
        <v>818</v>
      </c>
      <c r="M128" s="22" t="s">
        <v>858</v>
      </c>
      <c r="T128" s="23"/>
      <c r="U128" s="23"/>
      <c r="V128" s="23"/>
      <c r="W128" s="23"/>
      <c r="X128" s="23"/>
    </row>
    <row r="129">
      <c r="A129" s="20" t="s">
        <v>859</v>
      </c>
      <c r="B129" s="21"/>
      <c r="C129" s="20" t="s">
        <v>830</v>
      </c>
      <c r="E129" s="3" t="s">
        <v>285</v>
      </c>
      <c r="F129" s="3" t="s">
        <v>860</v>
      </c>
      <c r="G129" s="3"/>
      <c r="H129" s="3" t="s">
        <v>102</v>
      </c>
      <c r="K129" s="3" t="s">
        <v>817</v>
      </c>
      <c r="L129" s="3" t="s">
        <v>818</v>
      </c>
      <c r="M129" s="22" t="s">
        <v>861</v>
      </c>
      <c r="T129" s="23"/>
      <c r="U129" s="23"/>
      <c r="V129" s="23"/>
      <c r="W129" s="23"/>
      <c r="X129" s="23"/>
    </row>
    <row r="130">
      <c r="A130" s="20" t="s">
        <v>814</v>
      </c>
      <c r="B130" s="21"/>
      <c r="C130" s="3" t="s">
        <v>385</v>
      </c>
      <c r="E130" s="3" t="s">
        <v>862</v>
      </c>
      <c r="F130" s="3" t="s">
        <v>863</v>
      </c>
      <c r="G130" s="3"/>
      <c r="H130" s="3" t="s">
        <v>102</v>
      </c>
      <c r="K130" s="3" t="s">
        <v>817</v>
      </c>
      <c r="L130" s="3" t="s">
        <v>818</v>
      </c>
      <c r="M130" s="22" t="s">
        <v>864</v>
      </c>
      <c r="T130" s="23"/>
      <c r="U130" s="23"/>
      <c r="V130" s="23"/>
      <c r="W130" s="23"/>
      <c r="X130" s="23"/>
    </row>
    <row r="131">
      <c r="A131" s="20" t="s">
        <v>865</v>
      </c>
      <c r="B131" s="21"/>
      <c r="C131" s="20" t="s">
        <v>830</v>
      </c>
      <c r="E131" s="3" t="s">
        <v>866</v>
      </c>
      <c r="F131" s="3" t="s">
        <v>867</v>
      </c>
      <c r="G131" s="3"/>
      <c r="H131" s="3" t="s">
        <v>102</v>
      </c>
      <c r="K131" s="3" t="s">
        <v>817</v>
      </c>
      <c r="L131" s="3" t="s">
        <v>818</v>
      </c>
      <c r="M131" s="22" t="s">
        <v>868</v>
      </c>
      <c r="T131" s="23"/>
      <c r="U131" s="23"/>
      <c r="V131" s="23"/>
      <c r="W131" s="23"/>
      <c r="X131" s="23"/>
    </row>
    <row r="132">
      <c r="A132" s="20" t="s">
        <v>869</v>
      </c>
      <c r="B132" s="21"/>
      <c r="C132" s="20" t="s">
        <v>814</v>
      </c>
      <c r="D132" s="3" t="s">
        <v>870</v>
      </c>
      <c r="E132" s="3" t="s">
        <v>871</v>
      </c>
      <c r="F132" s="3" t="s">
        <v>872</v>
      </c>
      <c r="G132" s="3"/>
      <c r="H132" s="3" t="s">
        <v>102</v>
      </c>
      <c r="K132" s="3" t="s">
        <v>817</v>
      </c>
      <c r="L132" s="3" t="s">
        <v>818</v>
      </c>
      <c r="M132" s="22" t="s">
        <v>873</v>
      </c>
      <c r="T132" s="23"/>
      <c r="U132" s="23"/>
      <c r="V132" s="23"/>
      <c r="W132" s="23"/>
      <c r="X132" s="23"/>
    </row>
    <row r="133">
      <c r="A133" s="20" t="s">
        <v>874</v>
      </c>
      <c r="B133" s="21"/>
      <c r="C133" s="20" t="s">
        <v>830</v>
      </c>
      <c r="E133" s="3" t="s">
        <v>875</v>
      </c>
      <c r="F133" s="3" t="s">
        <v>876</v>
      </c>
      <c r="G133" s="3"/>
      <c r="H133" s="3" t="s">
        <v>102</v>
      </c>
      <c r="K133" s="3" t="s">
        <v>817</v>
      </c>
      <c r="L133" s="3" t="s">
        <v>818</v>
      </c>
      <c r="M133" s="22" t="s">
        <v>877</v>
      </c>
      <c r="T133" s="23"/>
      <c r="U133" s="23"/>
      <c r="V133" s="23"/>
      <c r="W133" s="23"/>
      <c r="X133" s="23"/>
    </row>
    <row r="134">
      <c r="A134" s="20" t="s">
        <v>878</v>
      </c>
      <c r="B134" s="21"/>
      <c r="C134" s="20" t="s">
        <v>825</v>
      </c>
      <c r="E134" s="3" t="s">
        <v>879</v>
      </c>
      <c r="F134" s="3" t="s">
        <v>880</v>
      </c>
      <c r="G134" s="3"/>
      <c r="H134" s="3" t="s">
        <v>102</v>
      </c>
      <c r="K134" s="3" t="s">
        <v>817</v>
      </c>
      <c r="L134" s="3" t="s">
        <v>818</v>
      </c>
      <c r="M134" s="22" t="s">
        <v>881</v>
      </c>
      <c r="T134" s="23"/>
      <c r="U134" s="23"/>
      <c r="V134" s="23"/>
      <c r="W134" s="23"/>
      <c r="X134" s="23"/>
    </row>
    <row r="135">
      <c r="A135" s="20" t="s">
        <v>882</v>
      </c>
      <c r="B135" s="21"/>
      <c r="D135" s="20" t="s">
        <v>359</v>
      </c>
      <c r="H135" s="3" t="s">
        <v>87</v>
      </c>
      <c r="K135" s="3" t="s">
        <v>118</v>
      </c>
      <c r="L135" s="3" t="s">
        <v>364</v>
      </c>
      <c r="M135" s="22" t="s">
        <v>883</v>
      </c>
      <c r="P135" s="3" t="s">
        <v>447</v>
      </c>
      <c r="Q135" s="3" t="s">
        <v>96</v>
      </c>
      <c r="T135" s="23"/>
      <c r="U135" s="23"/>
      <c r="V135" s="23"/>
      <c r="W135" s="23"/>
      <c r="X135" s="23"/>
    </row>
    <row r="136">
      <c r="A136" s="20" t="s">
        <v>884</v>
      </c>
      <c r="B136" s="21"/>
      <c r="E136" s="3" t="s">
        <v>71</v>
      </c>
      <c r="F136" s="3" t="s">
        <v>71</v>
      </c>
      <c r="G136" s="3"/>
      <c r="H136" s="3" t="s">
        <v>154</v>
      </c>
      <c r="K136" s="3" t="s">
        <v>885</v>
      </c>
      <c r="L136" s="3" t="s">
        <v>886</v>
      </c>
      <c r="M136" s="22" t="s">
        <v>887</v>
      </c>
      <c r="T136" s="23"/>
      <c r="U136" s="23"/>
      <c r="V136" s="23"/>
      <c r="W136" s="23"/>
      <c r="X136" s="23"/>
    </row>
    <row r="137">
      <c r="A137" s="3" t="s">
        <v>888</v>
      </c>
      <c r="B137" s="21"/>
      <c r="E137" s="3" t="s">
        <v>202</v>
      </c>
      <c r="F137" s="3" t="s">
        <v>183</v>
      </c>
      <c r="G137" s="3"/>
      <c r="H137" s="3" t="s">
        <v>184</v>
      </c>
      <c r="K137" s="3" t="s">
        <v>185</v>
      </c>
      <c r="L137" s="3" t="s">
        <v>380</v>
      </c>
      <c r="M137" s="22" t="s">
        <v>889</v>
      </c>
      <c r="T137" s="23"/>
      <c r="U137" s="23"/>
      <c r="V137" s="23"/>
      <c r="W137" s="23"/>
      <c r="X137" s="23"/>
    </row>
    <row r="138">
      <c r="A138" s="20" t="s">
        <v>890</v>
      </c>
      <c r="B138" s="21"/>
      <c r="E138" s="3" t="s">
        <v>234</v>
      </c>
      <c r="F138" s="3" t="s">
        <v>191</v>
      </c>
      <c r="G138" s="3" t="s">
        <v>170</v>
      </c>
      <c r="H138" s="3" t="s">
        <v>165</v>
      </c>
      <c r="K138" s="3" t="s">
        <v>144</v>
      </c>
      <c r="L138" s="3" t="s">
        <v>891</v>
      </c>
      <c r="M138" s="22" t="s">
        <v>892</v>
      </c>
      <c r="S138" s="3" t="s">
        <v>893</v>
      </c>
      <c r="T138" s="23"/>
      <c r="U138" s="23"/>
      <c r="V138" s="23"/>
      <c r="W138" s="23"/>
      <c r="X138" s="23"/>
    </row>
    <row r="139">
      <c r="A139" s="20" t="s">
        <v>894</v>
      </c>
      <c r="B139" s="21"/>
      <c r="D139" s="3" t="s">
        <v>453</v>
      </c>
      <c r="E139" s="3" t="s">
        <v>311</v>
      </c>
      <c r="F139" s="3" t="s">
        <v>183</v>
      </c>
      <c r="H139" s="3" t="s">
        <v>142</v>
      </c>
      <c r="K139" s="3" t="s">
        <v>132</v>
      </c>
      <c r="L139" s="3" t="s">
        <v>431</v>
      </c>
      <c r="M139" s="22" t="s">
        <v>895</v>
      </c>
      <c r="T139" s="23"/>
      <c r="U139" s="23"/>
      <c r="V139" s="23"/>
      <c r="W139" s="23"/>
      <c r="X139" s="23"/>
    </row>
    <row r="140">
      <c r="A140" s="20" t="s">
        <v>896</v>
      </c>
      <c r="B140" s="27"/>
      <c r="C140" s="3"/>
      <c r="D140" s="3" t="s">
        <v>565</v>
      </c>
      <c r="E140" s="3" t="s">
        <v>311</v>
      </c>
      <c r="F140" s="3" t="s">
        <v>183</v>
      </c>
      <c r="G140" s="3"/>
      <c r="H140" s="3" t="s">
        <v>154</v>
      </c>
      <c r="I140" s="3"/>
      <c r="J140" s="3"/>
      <c r="K140" s="3" t="s">
        <v>897</v>
      </c>
      <c r="L140" s="3" t="s">
        <v>898</v>
      </c>
      <c r="M140" s="22" t="s">
        <v>899</v>
      </c>
      <c r="T140" s="23"/>
      <c r="U140" s="23"/>
      <c r="V140" s="23"/>
      <c r="W140" s="23"/>
      <c r="X140" s="23"/>
    </row>
    <row r="141">
      <c r="A141" s="20" t="s">
        <v>900</v>
      </c>
      <c r="B141" s="21"/>
      <c r="C141" s="3" t="s">
        <v>372</v>
      </c>
      <c r="E141" s="3" t="s">
        <v>901</v>
      </c>
      <c r="F141" s="3" t="s">
        <v>902</v>
      </c>
      <c r="G141" s="3"/>
      <c r="H141" s="3" t="s">
        <v>72</v>
      </c>
      <c r="K141" s="3" t="s">
        <v>903</v>
      </c>
      <c r="L141" s="3" t="s">
        <v>904</v>
      </c>
      <c r="M141" s="22" t="s">
        <v>905</v>
      </c>
      <c r="T141" s="23"/>
      <c r="U141" s="23"/>
      <c r="V141" s="23"/>
      <c r="W141" s="23"/>
      <c r="X141" s="23"/>
    </row>
    <row r="142">
      <c r="A142" s="20" t="s">
        <v>354</v>
      </c>
      <c r="B142" s="21"/>
      <c r="E142" s="3" t="s">
        <v>175</v>
      </c>
      <c r="F142" s="3" t="s">
        <v>175</v>
      </c>
      <c r="G142" s="3"/>
      <c r="H142" s="3" t="s">
        <v>165</v>
      </c>
      <c r="L142" s="3" t="s">
        <v>906</v>
      </c>
      <c r="M142" s="22" t="s">
        <v>907</v>
      </c>
      <c r="T142" s="23"/>
      <c r="U142" s="23"/>
      <c r="V142" s="23"/>
      <c r="W142" s="23"/>
      <c r="X142" s="23"/>
    </row>
    <row r="143">
      <c r="A143" s="3" t="s">
        <v>908</v>
      </c>
      <c r="B143" s="26" t="s">
        <v>909</v>
      </c>
      <c r="D143" s="3" t="s">
        <v>453</v>
      </c>
      <c r="E143" s="3" t="s">
        <v>254</v>
      </c>
      <c r="F143" s="3" t="s">
        <v>183</v>
      </c>
      <c r="H143" s="3" t="s">
        <v>142</v>
      </c>
      <c r="K143" s="3" t="s">
        <v>132</v>
      </c>
      <c r="L143" s="3" t="s">
        <v>431</v>
      </c>
      <c r="M143" s="22" t="s">
        <v>910</v>
      </c>
      <c r="T143" s="23"/>
      <c r="U143" s="23"/>
      <c r="V143" s="23"/>
      <c r="W143" s="23"/>
      <c r="X143" s="23"/>
    </row>
    <row r="144">
      <c r="A144" s="20" t="s">
        <v>911</v>
      </c>
      <c r="B144" s="21"/>
      <c r="E144" s="3" t="s">
        <v>273</v>
      </c>
      <c r="F144" s="3" t="s">
        <v>235</v>
      </c>
      <c r="G144" s="3" t="s">
        <v>148</v>
      </c>
      <c r="H144" s="3" t="s">
        <v>154</v>
      </c>
      <c r="K144" s="3" t="s">
        <v>912</v>
      </c>
      <c r="L144" s="3" t="s">
        <v>913</v>
      </c>
      <c r="M144" s="22" t="s">
        <v>914</v>
      </c>
      <c r="P144" s="3" t="s">
        <v>915</v>
      </c>
      <c r="T144" s="23"/>
      <c r="U144" s="23"/>
      <c r="V144" s="23"/>
      <c r="W144" s="23"/>
      <c r="X144" s="23"/>
    </row>
    <row r="145">
      <c r="A145" s="20" t="s">
        <v>916</v>
      </c>
      <c r="B145" s="27"/>
      <c r="C145" s="3"/>
      <c r="D145" s="3" t="s">
        <v>917</v>
      </c>
      <c r="E145" s="3" t="s">
        <v>273</v>
      </c>
      <c r="F145" s="3" t="s">
        <v>235</v>
      </c>
      <c r="G145" s="3" t="s">
        <v>148</v>
      </c>
      <c r="H145" s="3" t="s">
        <v>154</v>
      </c>
      <c r="I145" s="3"/>
      <c r="J145" s="3"/>
      <c r="K145" s="3" t="s">
        <v>897</v>
      </c>
      <c r="M145" s="22" t="s">
        <v>918</v>
      </c>
      <c r="T145" s="23"/>
      <c r="U145" s="23"/>
      <c r="V145" s="23"/>
      <c r="W145" s="23"/>
      <c r="X145" s="23"/>
    </row>
    <row r="146">
      <c r="A146" s="30" t="s">
        <v>919</v>
      </c>
      <c r="B146" s="26" t="s">
        <v>920</v>
      </c>
      <c r="E146" s="31"/>
      <c r="F146" s="31"/>
      <c r="G146" s="32"/>
      <c r="H146" s="32" t="s">
        <v>87</v>
      </c>
      <c r="I146" s="31"/>
      <c r="J146" s="31"/>
      <c r="K146" s="31"/>
      <c r="L146" s="31"/>
      <c r="M146" s="33" t="s">
        <v>921</v>
      </c>
      <c r="T146" s="24"/>
      <c r="U146" s="24" t="s">
        <v>346</v>
      </c>
      <c r="V146" s="23"/>
      <c r="W146" s="23"/>
      <c r="X146" s="23"/>
    </row>
    <row r="147">
      <c r="A147" s="20" t="s">
        <v>922</v>
      </c>
      <c r="B147" s="21"/>
      <c r="D147" s="3" t="s">
        <v>453</v>
      </c>
      <c r="E147" s="3" t="s">
        <v>222</v>
      </c>
      <c r="F147" s="3" t="s">
        <v>164</v>
      </c>
      <c r="H147" s="3" t="s">
        <v>142</v>
      </c>
      <c r="K147" s="3" t="s">
        <v>132</v>
      </c>
      <c r="L147" s="3" t="s">
        <v>923</v>
      </c>
      <c r="M147" s="22" t="s">
        <v>924</v>
      </c>
      <c r="T147" s="23"/>
      <c r="U147" s="23"/>
      <c r="V147" s="23"/>
      <c r="W147" s="23"/>
      <c r="X147" s="23"/>
    </row>
    <row r="148">
      <c r="A148" s="20" t="s">
        <v>925</v>
      </c>
      <c r="B148" s="21"/>
      <c r="D148" s="3" t="s">
        <v>453</v>
      </c>
      <c r="E148" s="3" t="s">
        <v>208</v>
      </c>
      <c r="F148" s="3" t="s">
        <v>116</v>
      </c>
      <c r="H148" s="3" t="s">
        <v>142</v>
      </c>
      <c r="K148" s="3" t="s">
        <v>132</v>
      </c>
      <c r="L148" s="3" t="s">
        <v>431</v>
      </c>
      <c r="M148" s="22" t="s">
        <v>926</v>
      </c>
      <c r="T148" s="23"/>
      <c r="U148" s="23"/>
      <c r="V148" s="23"/>
      <c r="W148" s="23"/>
      <c r="X148" s="23"/>
    </row>
    <row r="149">
      <c r="A149" s="20" t="s">
        <v>927</v>
      </c>
      <c r="B149" s="21"/>
      <c r="D149" s="3" t="s">
        <v>343</v>
      </c>
      <c r="G149" s="3"/>
      <c r="H149" s="3" t="s">
        <v>154</v>
      </c>
      <c r="L149" s="3" t="s">
        <v>928</v>
      </c>
      <c r="M149" s="22" t="s">
        <v>929</v>
      </c>
      <c r="T149" s="23"/>
      <c r="U149" s="23"/>
      <c r="V149" s="23"/>
      <c r="W149" s="23"/>
      <c r="X149" s="23"/>
    </row>
    <row r="150">
      <c r="A150" s="20" t="s">
        <v>930</v>
      </c>
      <c r="B150" s="27"/>
      <c r="C150" s="3" t="s">
        <v>931</v>
      </c>
      <c r="D150" s="3" t="s">
        <v>767</v>
      </c>
      <c r="G150" s="3"/>
      <c r="H150" s="3" t="s">
        <v>72</v>
      </c>
      <c r="M150" s="22" t="s">
        <v>932</v>
      </c>
      <c r="T150" s="23"/>
      <c r="U150" s="23"/>
      <c r="V150" s="23"/>
      <c r="W150" s="23"/>
      <c r="X150" s="23"/>
    </row>
    <row r="151">
      <c r="A151" s="3" t="s">
        <v>933</v>
      </c>
      <c r="B151" s="21"/>
      <c r="D151" s="3" t="s">
        <v>834</v>
      </c>
      <c r="E151" s="3" t="s">
        <v>175</v>
      </c>
      <c r="G151" s="3"/>
      <c r="H151" s="3" t="s">
        <v>184</v>
      </c>
      <c r="K151" s="3" t="s">
        <v>185</v>
      </c>
      <c r="L151" s="3" t="s">
        <v>380</v>
      </c>
      <c r="M151" s="22" t="s">
        <v>934</v>
      </c>
      <c r="T151" s="23"/>
      <c r="U151" s="23"/>
      <c r="V151" s="23"/>
      <c r="W151" s="23"/>
      <c r="X151" s="23"/>
    </row>
    <row r="152">
      <c r="A152" s="20" t="s">
        <v>935</v>
      </c>
      <c r="B152" s="26" t="s">
        <v>936</v>
      </c>
      <c r="D152" s="3" t="s">
        <v>453</v>
      </c>
      <c r="E152" s="3" t="s">
        <v>260</v>
      </c>
      <c r="F152" s="3" t="s">
        <v>183</v>
      </c>
      <c r="H152" s="3" t="s">
        <v>142</v>
      </c>
      <c r="K152" s="3" t="s">
        <v>132</v>
      </c>
      <c r="L152" s="3" t="s">
        <v>937</v>
      </c>
      <c r="M152" s="22" t="s">
        <v>938</v>
      </c>
      <c r="T152" s="23"/>
      <c r="U152" s="23"/>
      <c r="V152" s="23"/>
      <c r="W152" s="23"/>
      <c r="X152" s="23"/>
    </row>
    <row r="153">
      <c r="A153" s="20" t="s">
        <v>939</v>
      </c>
      <c r="B153" s="26" t="s">
        <v>940</v>
      </c>
      <c r="D153" s="3" t="s">
        <v>941</v>
      </c>
      <c r="E153" s="3" t="s">
        <v>320</v>
      </c>
      <c r="F153" s="3" t="s">
        <v>216</v>
      </c>
      <c r="H153" s="3" t="s">
        <v>142</v>
      </c>
      <c r="K153" s="3" t="s">
        <v>132</v>
      </c>
      <c r="L153" s="3" t="s">
        <v>457</v>
      </c>
      <c r="M153" s="22" t="s">
        <v>942</v>
      </c>
      <c r="T153" s="23"/>
      <c r="U153" s="23"/>
      <c r="V153" s="23"/>
      <c r="W153" s="23"/>
      <c r="X153" s="23"/>
    </row>
    <row r="154">
      <c r="A154" s="3" t="s">
        <v>943</v>
      </c>
      <c r="B154" s="3" t="s">
        <v>944</v>
      </c>
      <c r="E154" s="3" t="s">
        <v>115</v>
      </c>
      <c r="G154" s="3"/>
      <c r="H154" s="3" t="s">
        <v>184</v>
      </c>
      <c r="K154" s="3" t="s">
        <v>185</v>
      </c>
      <c r="L154" s="3" t="s">
        <v>380</v>
      </c>
      <c r="M154" s="22" t="s">
        <v>945</v>
      </c>
      <c r="T154" s="23"/>
      <c r="U154" s="23"/>
      <c r="V154" s="23"/>
      <c r="W154" s="23"/>
      <c r="X154" s="23"/>
    </row>
    <row r="155">
      <c r="A155" s="20" t="s">
        <v>946</v>
      </c>
      <c r="B155" s="26" t="s">
        <v>947</v>
      </c>
      <c r="D155" s="3" t="s">
        <v>453</v>
      </c>
      <c r="E155" s="3" t="s">
        <v>222</v>
      </c>
      <c r="F155" s="3" t="s">
        <v>129</v>
      </c>
      <c r="H155" s="3" t="s">
        <v>142</v>
      </c>
      <c r="K155" s="3" t="s">
        <v>132</v>
      </c>
      <c r="L155" s="3" t="s">
        <v>948</v>
      </c>
      <c r="M155" s="22" t="s">
        <v>949</v>
      </c>
      <c r="T155" s="23"/>
      <c r="U155" s="23"/>
      <c r="V155" s="23"/>
      <c r="W155" s="23"/>
      <c r="X155" s="23"/>
    </row>
    <row r="156">
      <c r="A156" s="25" t="s">
        <v>776</v>
      </c>
      <c r="B156" s="26" t="s">
        <v>950</v>
      </c>
      <c r="G156" s="3"/>
      <c r="H156" s="3" t="s">
        <v>87</v>
      </c>
      <c r="L156" s="3" t="s">
        <v>777</v>
      </c>
      <c r="M156" s="22" t="s">
        <v>951</v>
      </c>
      <c r="T156" s="23"/>
      <c r="U156" s="23"/>
      <c r="V156" s="23"/>
      <c r="W156" s="23"/>
      <c r="X156" s="23"/>
    </row>
    <row r="157">
      <c r="A157" s="20" t="s">
        <v>952</v>
      </c>
      <c r="B157" s="21"/>
      <c r="D157" s="3" t="s">
        <v>722</v>
      </c>
      <c r="E157" s="3" t="s">
        <v>163</v>
      </c>
      <c r="G157" s="3"/>
      <c r="H157" s="3" t="s">
        <v>154</v>
      </c>
      <c r="M157" s="22" t="s">
        <v>953</v>
      </c>
      <c r="T157" s="23"/>
      <c r="U157" s="23"/>
      <c r="V157" s="23"/>
      <c r="W157" s="23"/>
      <c r="X157" s="23"/>
    </row>
    <row r="158">
      <c r="A158" s="20" t="s">
        <v>954</v>
      </c>
      <c r="B158" s="21"/>
      <c r="E158" s="3" t="s">
        <v>312</v>
      </c>
      <c r="F158" s="3" t="s">
        <v>129</v>
      </c>
      <c r="G158" s="3"/>
      <c r="H158" s="3" t="s">
        <v>87</v>
      </c>
      <c r="L158" s="3" t="s">
        <v>955</v>
      </c>
      <c r="M158" s="22" t="s">
        <v>956</v>
      </c>
      <c r="P158" s="3" t="s">
        <v>957</v>
      </c>
      <c r="T158" s="23"/>
      <c r="U158" s="23"/>
      <c r="V158" s="23"/>
      <c r="W158" s="23"/>
      <c r="X158" s="23"/>
    </row>
    <row r="159">
      <c r="A159" s="20" t="s">
        <v>958</v>
      </c>
      <c r="B159" s="26" t="s">
        <v>959</v>
      </c>
      <c r="C159" s="3"/>
      <c r="D159" s="3"/>
      <c r="E159" s="3" t="s">
        <v>319</v>
      </c>
      <c r="F159" s="3" t="s">
        <v>129</v>
      </c>
      <c r="G159" s="3"/>
      <c r="H159" s="3" t="s">
        <v>154</v>
      </c>
      <c r="I159" s="3"/>
      <c r="J159" s="3"/>
      <c r="K159" s="3" t="s">
        <v>960</v>
      </c>
      <c r="L159" s="3" t="s">
        <v>961</v>
      </c>
      <c r="M159" s="22" t="s">
        <v>962</v>
      </c>
      <c r="O159" s="3" t="s">
        <v>963</v>
      </c>
      <c r="T159" s="23"/>
      <c r="U159" s="23"/>
      <c r="V159" s="24" t="s">
        <v>346</v>
      </c>
      <c r="W159" s="23"/>
      <c r="X159" s="23"/>
    </row>
    <row r="160">
      <c r="A160" s="20" t="s">
        <v>964</v>
      </c>
      <c r="B160" s="21"/>
      <c r="D160" s="3" t="s">
        <v>965</v>
      </c>
      <c r="E160" s="3" t="s">
        <v>128</v>
      </c>
      <c r="F160" s="3" t="s">
        <v>966</v>
      </c>
      <c r="G160" s="3"/>
      <c r="H160" s="3" t="s">
        <v>142</v>
      </c>
      <c r="L160" s="3" t="s">
        <v>391</v>
      </c>
      <c r="M160" s="22" t="s">
        <v>967</v>
      </c>
      <c r="T160" s="23"/>
      <c r="U160" s="23"/>
      <c r="V160" s="23"/>
      <c r="W160" s="23"/>
      <c r="X160" s="23"/>
    </row>
    <row r="161">
      <c r="A161" s="20" t="s">
        <v>968</v>
      </c>
      <c r="B161" s="21"/>
      <c r="E161" s="3" t="s">
        <v>128</v>
      </c>
      <c r="F161" s="3" t="s">
        <v>969</v>
      </c>
      <c r="G161" s="3"/>
      <c r="H161" s="3" t="s">
        <v>142</v>
      </c>
      <c r="L161" s="3" t="s">
        <v>970</v>
      </c>
      <c r="M161" s="22" t="s">
        <v>971</v>
      </c>
      <c r="T161" s="23"/>
      <c r="U161" s="23"/>
      <c r="V161" s="23"/>
      <c r="W161" s="23"/>
      <c r="X161" s="23"/>
    </row>
    <row r="162">
      <c r="A162" s="20" t="s">
        <v>972</v>
      </c>
      <c r="B162" s="21"/>
      <c r="D162" s="3" t="s">
        <v>973</v>
      </c>
      <c r="E162" s="3" t="s">
        <v>128</v>
      </c>
      <c r="G162" s="3"/>
      <c r="H162" s="3" t="s">
        <v>154</v>
      </c>
      <c r="L162" s="3" t="s">
        <v>974</v>
      </c>
      <c r="M162" s="22" t="s">
        <v>975</v>
      </c>
      <c r="T162" s="23"/>
      <c r="U162" s="23"/>
      <c r="V162" s="23"/>
      <c r="W162" s="23"/>
      <c r="X162" s="23"/>
    </row>
    <row r="163">
      <c r="A163" s="20" t="s">
        <v>976</v>
      </c>
      <c r="B163" s="26" t="s">
        <v>977</v>
      </c>
      <c r="D163" s="3" t="s">
        <v>465</v>
      </c>
      <c r="E163" s="3" t="s">
        <v>128</v>
      </c>
      <c r="G163" s="3"/>
      <c r="H163" s="3" t="s">
        <v>142</v>
      </c>
      <c r="K163" s="3" t="s">
        <v>88</v>
      </c>
      <c r="L163" s="3" t="s">
        <v>466</v>
      </c>
      <c r="M163" s="22" t="s">
        <v>978</v>
      </c>
      <c r="T163" s="23"/>
      <c r="U163" s="23"/>
      <c r="V163" s="23"/>
      <c r="W163" s="23"/>
      <c r="X163" s="23"/>
    </row>
    <row r="164">
      <c r="A164" s="20" t="s">
        <v>979</v>
      </c>
      <c r="B164" s="26" t="s">
        <v>980</v>
      </c>
      <c r="D164" s="20" t="s">
        <v>359</v>
      </c>
      <c r="E164" s="3" t="s">
        <v>128</v>
      </c>
      <c r="F164" s="3" t="s">
        <v>129</v>
      </c>
      <c r="H164" s="3" t="s">
        <v>87</v>
      </c>
      <c r="K164" s="3" t="s">
        <v>118</v>
      </c>
      <c r="L164" s="3" t="s">
        <v>364</v>
      </c>
      <c r="M164" s="22" t="s">
        <v>981</v>
      </c>
      <c r="P164" s="3" t="s">
        <v>982</v>
      </c>
      <c r="Q164" s="3" t="s">
        <v>243</v>
      </c>
      <c r="T164" s="23"/>
      <c r="U164" s="23"/>
      <c r="V164" s="23"/>
      <c r="W164" s="23"/>
      <c r="X164" s="23"/>
    </row>
    <row r="165">
      <c r="A165" s="20" t="s">
        <v>983</v>
      </c>
      <c r="B165" s="21"/>
      <c r="D165" s="3" t="s">
        <v>606</v>
      </c>
      <c r="E165" s="3" t="s">
        <v>128</v>
      </c>
      <c r="G165" s="3"/>
      <c r="H165" s="3" t="s">
        <v>154</v>
      </c>
      <c r="L165" s="3" t="s">
        <v>984</v>
      </c>
      <c r="M165" s="22" t="s">
        <v>985</v>
      </c>
      <c r="T165" s="23"/>
      <c r="U165" s="23"/>
      <c r="V165" s="23"/>
      <c r="W165" s="23"/>
      <c r="X165" s="23"/>
    </row>
    <row r="166">
      <c r="A166" s="20" t="s">
        <v>986</v>
      </c>
      <c r="B166" s="26" t="s">
        <v>987</v>
      </c>
      <c r="D166" s="3" t="s">
        <v>988</v>
      </c>
      <c r="E166" s="3" t="s">
        <v>128</v>
      </c>
      <c r="F166" s="3" t="s">
        <v>129</v>
      </c>
      <c r="H166" s="3" t="s">
        <v>142</v>
      </c>
      <c r="K166" s="3" t="s">
        <v>132</v>
      </c>
      <c r="L166" s="3" t="s">
        <v>808</v>
      </c>
      <c r="M166" s="22" t="s">
        <v>989</v>
      </c>
      <c r="T166" s="23"/>
      <c r="U166" s="23"/>
      <c r="V166" s="23"/>
      <c r="W166" s="23"/>
      <c r="X166" s="23"/>
    </row>
    <row r="167">
      <c r="A167" s="20" t="s">
        <v>990</v>
      </c>
      <c r="B167" s="26" t="s">
        <v>991</v>
      </c>
      <c r="D167" s="3" t="s">
        <v>992</v>
      </c>
      <c r="E167" s="3" t="s">
        <v>993</v>
      </c>
      <c r="F167" s="3" t="s">
        <v>129</v>
      </c>
      <c r="H167" s="3" t="s">
        <v>142</v>
      </c>
      <c r="K167" s="3" t="s">
        <v>132</v>
      </c>
      <c r="L167" s="3" t="s">
        <v>457</v>
      </c>
      <c r="M167" s="22" t="s">
        <v>994</v>
      </c>
      <c r="T167" s="23"/>
      <c r="U167" s="23"/>
      <c r="V167" s="23"/>
      <c r="W167" s="23"/>
      <c r="X167" s="23"/>
    </row>
    <row r="168">
      <c r="A168" s="20" t="s">
        <v>995</v>
      </c>
      <c r="B168" s="21"/>
      <c r="D168" s="3" t="s">
        <v>996</v>
      </c>
      <c r="E168" s="3" t="s">
        <v>279</v>
      </c>
      <c r="G168" s="3"/>
      <c r="H168" s="3" t="s">
        <v>184</v>
      </c>
      <c r="K168" s="3" t="s">
        <v>185</v>
      </c>
      <c r="L168" s="3" t="s">
        <v>380</v>
      </c>
      <c r="M168" s="22" t="s">
        <v>997</v>
      </c>
      <c r="T168" s="23"/>
      <c r="U168" s="23"/>
      <c r="V168" s="23"/>
      <c r="W168" s="23"/>
      <c r="X168" s="23"/>
    </row>
    <row r="169">
      <c r="A169" s="20" t="s">
        <v>998</v>
      </c>
      <c r="B169" s="21"/>
      <c r="D169" s="3" t="s">
        <v>999</v>
      </c>
      <c r="E169" s="3" t="s">
        <v>279</v>
      </c>
      <c r="F169" s="3" t="s">
        <v>241</v>
      </c>
      <c r="H169" s="3" t="s">
        <v>142</v>
      </c>
      <c r="K169" s="3" t="s">
        <v>132</v>
      </c>
      <c r="L169" s="3" t="s">
        <v>431</v>
      </c>
      <c r="M169" s="22" t="s">
        <v>1000</v>
      </c>
      <c r="T169" s="23"/>
      <c r="U169" s="23"/>
      <c r="V169" s="23"/>
      <c r="W169" s="23"/>
      <c r="X169" s="23"/>
    </row>
    <row r="170">
      <c r="A170" s="20" t="s">
        <v>1001</v>
      </c>
      <c r="B170" s="21"/>
      <c r="E170" s="3" t="s">
        <v>319</v>
      </c>
      <c r="F170" s="3" t="s">
        <v>1002</v>
      </c>
      <c r="G170" s="3" t="s">
        <v>159</v>
      </c>
      <c r="H170" s="3" t="s">
        <v>154</v>
      </c>
      <c r="K170" s="3" t="s">
        <v>489</v>
      </c>
      <c r="L170" s="3" t="s">
        <v>546</v>
      </c>
      <c r="M170" s="22" t="s">
        <v>1003</v>
      </c>
      <c r="P170" s="3" t="s">
        <v>1004</v>
      </c>
      <c r="T170" s="23"/>
      <c r="U170" s="23"/>
      <c r="V170" s="23"/>
      <c r="W170" s="23"/>
      <c r="X170" s="23"/>
    </row>
    <row r="171">
      <c r="A171" s="14" t="s">
        <v>1005</v>
      </c>
      <c r="B171" s="26" t="s">
        <v>1006</v>
      </c>
      <c r="G171" s="3" t="s">
        <v>159</v>
      </c>
      <c r="H171" s="3" t="s">
        <v>165</v>
      </c>
      <c r="M171" s="22" t="s">
        <v>1007</v>
      </c>
      <c r="T171" s="23"/>
      <c r="U171" s="23"/>
      <c r="V171" s="23"/>
      <c r="W171" s="23"/>
      <c r="X171" s="23"/>
    </row>
    <row r="172">
      <c r="A172" s="3" t="s">
        <v>1008</v>
      </c>
      <c r="B172" s="26" t="s">
        <v>1009</v>
      </c>
      <c r="E172" s="3" t="s">
        <v>152</v>
      </c>
      <c r="G172" s="3"/>
      <c r="H172" s="3" t="s">
        <v>184</v>
      </c>
      <c r="K172" s="3" t="s">
        <v>185</v>
      </c>
      <c r="L172" s="3" t="s">
        <v>380</v>
      </c>
      <c r="M172" s="22" t="s">
        <v>1010</v>
      </c>
      <c r="T172" s="23"/>
      <c r="U172" s="23"/>
      <c r="V172" s="23"/>
      <c r="W172" s="23"/>
      <c r="X172" s="23"/>
    </row>
    <row r="173">
      <c r="A173" s="20" t="s">
        <v>1011</v>
      </c>
      <c r="B173" s="26" t="s">
        <v>1012</v>
      </c>
      <c r="E173" s="3" t="s">
        <v>297</v>
      </c>
      <c r="F173" s="3" t="s">
        <v>235</v>
      </c>
      <c r="H173" s="3" t="s">
        <v>165</v>
      </c>
      <c r="K173" s="3" t="s">
        <v>103</v>
      </c>
      <c r="L173" s="3" t="s">
        <v>1013</v>
      </c>
      <c r="M173" s="22" t="s">
        <v>1014</v>
      </c>
      <c r="T173" s="23"/>
      <c r="U173" s="23"/>
      <c r="V173" s="23"/>
      <c r="W173" s="23"/>
      <c r="X173" s="23"/>
    </row>
    <row r="174">
      <c r="A174" s="20" t="s">
        <v>1015</v>
      </c>
      <c r="B174" s="26" t="s">
        <v>1016</v>
      </c>
      <c r="D174" s="3" t="s">
        <v>453</v>
      </c>
      <c r="E174" s="3" t="s">
        <v>297</v>
      </c>
      <c r="F174" s="3" t="s">
        <v>235</v>
      </c>
      <c r="H174" s="3" t="s">
        <v>130</v>
      </c>
      <c r="K174" s="3" t="s">
        <v>132</v>
      </c>
      <c r="L174" s="3" t="s">
        <v>1017</v>
      </c>
      <c r="M174" s="22" t="s">
        <v>1018</v>
      </c>
      <c r="T174" s="23"/>
      <c r="U174" s="23"/>
      <c r="V174" s="23"/>
      <c r="W174" s="23"/>
      <c r="X174" s="23"/>
    </row>
    <row r="175">
      <c r="A175" s="20" t="s">
        <v>1019</v>
      </c>
      <c r="B175" s="26" t="s">
        <v>1020</v>
      </c>
      <c r="D175" s="3" t="s">
        <v>465</v>
      </c>
      <c r="E175" s="3" t="s">
        <v>297</v>
      </c>
      <c r="G175" s="3"/>
      <c r="H175" s="3" t="s">
        <v>142</v>
      </c>
      <c r="K175" s="3" t="s">
        <v>88</v>
      </c>
      <c r="L175" s="3" t="s">
        <v>466</v>
      </c>
      <c r="M175" s="22" t="s">
        <v>1021</v>
      </c>
      <c r="T175" s="23"/>
      <c r="U175" s="23"/>
      <c r="V175" s="23"/>
      <c r="W175" s="23"/>
      <c r="X175" s="23"/>
    </row>
    <row r="176">
      <c r="A176" s="20" t="s">
        <v>1022</v>
      </c>
      <c r="B176" s="26" t="s">
        <v>1023</v>
      </c>
      <c r="E176" s="3" t="s">
        <v>260</v>
      </c>
      <c r="G176" s="3"/>
      <c r="H176" s="3" t="s">
        <v>184</v>
      </c>
      <c r="K176" s="3" t="s">
        <v>185</v>
      </c>
      <c r="L176" s="3" t="s">
        <v>380</v>
      </c>
      <c r="M176" s="22" t="s">
        <v>1024</v>
      </c>
      <c r="T176" s="23"/>
      <c r="U176" s="23"/>
      <c r="V176" s="23"/>
      <c r="W176" s="23"/>
      <c r="X176" s="23"/>
    </row>
    <row r="177">
      <c r="A177" s="20" t="s">
        <v>1025</v>
      </c>
      <c r="B177" s="21"/>
      <c r="D177" s="3" t="s">
        <v>379</v>
      </c>
      <c r="E177" s="3" t="s">
        <v>279</v>
      </c>
      <c r="G177" s="3"/>
      <c r="H177" s="3" t="s">
        <v>184</v>
      </c>
      <c r="K177" s="3" t="s">
        <v>185</v>
      </c>
      <c r="L177" s="3" t="s">
        <v>380</v>
      </c>
      <c r="M177" s="22" t="s">
        <v>1026</v>
      </c>
      <c r="T177" s="23"/>
      <c r="U177" s="23"/>
      <c r="V177" s="23"/>
      <c r="W177" s="23"/>
      <c r="X177" s="23"/>
    </row>
    <row r="178">
      <c r="A178" s="20" t="s">
        <v>1027</v>
      </c>
      <c r="B178" s="21"/>
      <c r="D178" s="28" t="s">
        <v>477</v>
      </c>
      <c r="E178" s="3" t="s">
        <v>140</v>
      </c>
      <c r="F178" s="3" t="s">
        <v>478</v>
      </c>
      <c r="G178" s="3"/>
      <c r="H178" s="3" t="s">
        <v>142</v>
      </c>
      <c r="K178" s="3" t="s">
        <v>185</v>
      </c>
      <c r="L178" s="3" t="s">
        <v>391</v>
      </c>
      <c r="M178" s="22" t="s">
        <v>1028</v>
      </c>
      <c r="T178" s="23"/>
      <c r="U178" s="23"/>
      <c r="V178" s="23"/>
      <c r="W178" s="23"/>
      <c r="X178" s="23"/>
    </row>
    <row r="179">
      <c r="A179" s="20" t="s">
        <v>1029</v>
      </c>
      <c r="B179" s="26" t="s">
        <v>1030</v>
      </c>
      <c r="D179" s="3" t="s">
        <v>465</v>
      </c>
      <c r="E179" s="3" t="s">
        <v>140</v>
      </c>
      <c r="G179" s="3"/>
      <c r="H179" s="3" t="s">
        <v>142</v>
      </c>
      <c r="K179" s="3" t="s">
        <v>88</v>
      </c>
      <c r="L179" s="3" t="s">
        <v>466</v>
      </c>
      <c r="M179" s="22" t="s">
        <v>1031</v>
      </c>
      <c r="T179" s="23"/>
      <c r="U179" s="23"/>
      <c r="V179" s="23"/>
      <c r="W179" s="23"/>
      <c r="X179" s="23"/>
    </row>
    <row r="180">
      <c r="A180" s="20" t="s">
        <v>1032</v>
      </c>
      <c r="B180" s="26" t="s">
        <v>1033</v>
      </c>
      <c r="D180" s="3" t="s">
        <v>494</v>
      </c>
      <c r="E180" s="3" t="s">
        <v>140</v>
      </c>
      <c r="F180" s="3" t="s">
        <v>488</v>
      </c>
      <c r="H180" s="3" t="s">
        <v>142</v>
      </c>
      <c r="K180" s="3" t="s">
        <v>132</v>
      </c>
      <c r="L180" s="3" t="s">
        <v>1034</v>
      </c>
      <c r="M180" s="22" t="s">
        <v>1035</v>
      </c>
      <c r="T180" s="23"/>
      <c r="U180" s="23"/>
      <c r="V180" s="23"/>
      <c r="W180" s="23"/>
      <c r="X180" s="23"/>
    </row>
    <row r="181">
      <c r="A181" s="20" t="s">
        <v>1036</v>
      </c>
      <c r="B181" s="27"/>
      <c r="C181" s="3"/>
      <c r="D181" s="3"/>
      <c r="E181" s="3" t="s">
        <v>1037</v>
      </c>
      <c r="F181" s="3" t="s">
        <v>495</v>
      </c>
      <c r="G181" s="3"/>
      <c r="H181" s="3" t="s">
        <v>154</v>
      </c>
      <c r="K181" s="3" t="s">
        <v>104</v>
      </c>
      <c r="L181" s="3" t="s">
        <v>1038</v>
      </c>
      <c r="M181" s="22" t="s">
        <v>1039</v>
      </c>
      <c r="T181" s="23"/>
      <c r="U181" s="23"/>
      <c r="V181" s="23"/>
      <c r="W181" s="23"/>
      <c r="X181" s="23"/>
    </row>
    <row r="182">
      <c r="A182" s="20" t="s">
        <v>1040</v>
      </c>
      <c r="B182" s="26" t="s">
        <v>1041</v>
      </c>
      <c r="D182" s="3" t="s">
        <v>1042</v>
      </c>
      <c r="E182" s="3" t="s">
        <v>140</v>
      </c>
      <c r="F182" s="3" t="s">
        <v>488</v>
      </c>
      <c r="H182" s="3" t="s">
        <v>142</v>
      </c>
      <c r="K182" s="3" t="s">
        <v>132</v>
      </c>
      <c r="L182" s="3" t="s">
        <v>496</v>
      </c>
      <c r="M182" s="22" t="s">
        <v>1043</v>
      </c>
      <c r="T182" s="23"/>
      <c r="U182" s="23"/>
      <c r="V182" s="23"/>
      <c r="W182" s="23"/>
      <c r="X182" s="23"/>
    </row>
    <row r="183">
      <c r="A183" s="36" t="s">
        <v>1044</v>
      </c>
      <c r="B183" s="26" t="s">
        <v>1045</v>
      </c>
      <c r="E183" s="3" t="s">
        <v>1037</v>
      </c>
      <c r="F183" s="3" t="s">
        <v>495</v>
      </c>
      <c r="G183" s="3" t="s">
        <v>258</v>
      </c>
      <c r="H183" s="3" t="s">
        <v>130</v>
      </c>
      <c r="K183" s="3" t="s">
        <v>1046</v>
      </c>
      <c r="L183" s="3" t="s">
        <v>431</v>
      </c>
      <c r="T183" s="23"/>
      <c r="U183" s="23"/>
      <c r="V183" s="23"/>
      <c r="W183" s="23"/>
      <c r="X183" s="23"/>
    </row>
    <row r="184">
      <c r="A184" s="20" t="s">
        <v>1047</v>
      </c>
      <c r="B184" s="27"/>
      <c r="C184" s="3"/>
      <c r="D184" s="3"/>
      <c r="E184" s="3" t="s">
        <v>140</v>
      </c>
      <c r="G184" s="3"/>
      <c r="H184" s="3" t="s">
        <v>154</v>
      </c>
      <c r="M184" s="22" t="s">
        <v>1048</v>
      </c>
      <c r="T184" s="23"/>
      <c r="U184" s="23"/>
      <c r="V184" s="23"/>
      <c r="W184" s="23"/>
      <c r="X184" s="23"/>
    </row>
    <row r="185">
      <c r="A185" s="20" t="s">
        <v>1049</v>
      </c>
      <c r="B185" s="26" t="s">
        <v>1050</v>
      </c>
      <c r="D185" s="37" t="s">
        <v>1051</v>
      </c>
      <c r="G185" s="3"/>
      <c r="H185" s="3" t="s">
        <v>176</v>
      </c>
      <c r="M185" s="22" t="s">
        <v>1052</v>
      </c>
      <c r="T185" s="23"/>
      <c r="U185" s="23"/>
      <c r="V185" s="23"/>
      <c r="W185" s="23"/>
      <c r="X185" s="23"/>
    </row>
    <row r="186">
      <c r="A186" s="20" t="s">
        <v>1053</v>
      </c>
      <c r="B186" s="27"/>
      <c r="C186" s="3"/>
      <c r="D186" s="3"/>
      <c r="E186" s="3" t="s">
        <v>71</v>
      </c>
      <c r="F186" s="3" t="s">
        <v>71</v>
      </c>
      <c r="G186" s="3"/>
      <c r="H186" s="3" t="s">
        <v>165</v>
      </c>
      <c r="I186" s="3"/>
      <c r="J186" s="3"/>
      <c r="K186" s="3" t="s">
        <v>167</v>
      </c>
      <c r="L186" s="3" t="s">
        <v>415</v>
      </c>
      <c r="M186" s="22" t="s">
        <v>1054</v>
      </c>
      <c r="N186" s="3"/>
      <c r="O186" s="3" t="s">
        <v>1055</v>
      </c>
      <c r="P186" s="3" t="s">
        <v>418</v>
      </c>
      <c r="T186" s="23"/>
      <c r="U186" s="23"/>
      <c r="V186" s="24" t="s">
        <v>346</v>
      </c>
      <c r="W186" s="23"/>
      <c r="X186" s="23"/>
    </row>
    <row r="187">
      <c r="A187" s="20" t="s">
        <v>1056</v>
      </c>
      <c r="B187" s="21"/>
      <c r="D187" s="3" t="s">
        <v>1057</v>
      </c>
      <c r="G187" s="3"/>
      <c r="H187" s="3" t="s">
        <v>154</v>
      </c>
      <c r="M187" s="22" t="s">
        <v>1058</v>
      </c>
      <c r="T187" s="23"/>
      <c r="U187" s="23"/>
      <c r="V187" s="23"/>
      <c r="W187" s="23"/>
      <c r="X187" s="23"/>
    </row>
    <row r="188">
      <c r="A188" s="20" t="s">
        <v>1059</v>
      </c>
      <c r="B188" s="21"/>
      <c r="G188" s="3"/>
      <c r="H188" s="3" t="s">
        <v>117</v>
      </c>
      <c r="K188" s="3" t="s">
        <v>105</v>
      </c>
      <c r="M188" s="22" t="s">
        <v>1060</v>
      </c>
      <c r="T188" s="23"/>
      <c r="U188" s="23"/>
      <c r="V188" s="23"/>
      <c r="W188" s="23"/>
      <c r="X188" s="23"/>
    </row>
    <row r="189">
      <c r="A189" s="20" t="s">
        <v>1061</v>
      </c>
      <c r="B189" s="27"/>
      <c r="C189" s="3" t="s">
        <v>1062</v>
      </c>
      <c r="D189" s="3" t="s">
        <v>767</v>
      </c>
      <c r="G189" s="3"/>
      <c r="H189" s="3" t="s">
        <v>72</v>
      </c>
      <c r="M189" s="22" t="s">
        <v>1063</v>
      </c>
      <c r="T189" s="23"/>
      <c r="U189" s="23"/>
      <c r="V189" s="23"/>
      <c r="W189" s="23"/>
      <c r="X189" s="23"/>
    </row>
    <row r="190">
      <c r="A190" s="20" t="s">
        <v>1064</v>
      </c>
      <c r="B190" s="26" t="s">
        <v>1065</v>
      </c>
      <c r="C190" s="3" t="s">
        <v>1066</v>
      </c>
      <c r="D190" s="3" t="s">
        <v>1067</v>
      </c>
      <c r="E190" s="3" t="s">
        <v>71</v>
      </c>
      <c r="F190" s="3" t="s">
        <v>71</v>
      </c>
      <c r="G190" s="3"/>
      <c r="H190" s="3" t="s">
        <v>176</v>
      </c>
      <c r="L190" s="3" t="s">
        <v>1068</v>
      </c>
      <c r="M190" s="22" t="s">
        <v>1069</v>
      </c>
      <c r="T190" s="23"/>
      <c r="U190" s="23"/>
      <c r="V190" s="24" t="s">
        <v>346</v>
      </c>
      <c r="W190" s="23"/>
      <c r="X190" s="23"/>
    </row>
    <row r="191">
      <c r="A191" s="20" t="s">
        <v>1070</v>
      </c>
      <c r="B191" s="26" t="s">
        <v>1071</v>
      </c>
      <c r="D191" s="3" t="s">
        <v>361</v>
      </c>
      <c r="E191" s="3" t="s">
        <v>71</v>
      </c>
      <c r="F191" s="3" t="s">
        <v>71</v>
      </c>
      <c r="H191" s="3" t="s">
        <v>87</v>
      </c>
      <c r="K191" s="3" t="s">
        <v>118</v>
      </c>
      <c r="L191" s="3" t="s">
        <v>1072</v>
      </c>
      <c r="M191" s="22" t="s">
        <v>1073</v>
      </c>
      <c r="P191" s="3" t="s">
        <v>1074</v>
      </c>
      <c r="Q191" s="3" t="s">
        <v>82</v>
      </c>
      <c r="T191" s="23"/>
      <c r="U191" s="23"/>
      <c r="V191" s="23"/>
      <c r="W191" s="23"/>
      <c r="X191" s="23"/>
    </row>
    <row r="192">
      <c r="A192" s="25" t="s">
        <v>1075</v>
      </c>
      <c r="B192" s="21"/>
      <c r="G192" s="3"/>
      <c r="H192" s="3" t="s">
        <v>87</v>
      </c>
      <c r="L192" s="3" t="s">
        <v>1076</v>
      </c>
      <c r="M192" s="22" t="s">
        <v>1077</v>
      </c>
      <c r="T192" s="23"/>
      <c r="U192" s="23"/>
      <c r="V192" s="23"/>
      <c r="W192" s="24" t="s">
        <v>346</v>
      </c>
      <c r="X192" s="23"/>
    </row>
    <row r="193">
      <c r="A193" s="3" t="s">
        <v>1078</v>
      </c>
      <c r="B193" s="26" t="s">
        <v>1079</v>
      </c>
      <c r="D193" s="3" t="s">
        <v>361</v>
      </c>
      <c r="E193" s="3" t="s">
        <v>71</v>
      </c>
      <c r="F193" s="3" t="s">
        <v>71</v>
      </c>
      <c r="H193" s="3" t="s">
        <v>87</v>
      </c>
      <c r="K193" s="3" t="s">
        <v>1080</v>
      </c>
      <c r="L193" s="3" t="s">
        <v>1081</v>
      </c>
      <c r="M193" s="22" t="s">
        <v>1082</v>
      </c>
      <c r="T193" s="23"/>
      <c r="U193" s="23"/>
      <c r="V193" s="23"/>
      <c r="W193" s="23"/>
      <c r="X193" s="23"/>
    </row>
    <row r="194">
      <c r="A194" s="20" t="s">
        <v>465</v>
      </c>
      <c r="B194" s="26" t="s">
        <v>1083</v>
      </c>
      <c r="C194" s="3"/>
      <c r="D194" s="3" t="s">
        <v>1084</v>
      </c>
      <c r="E194" s="3" t="s">
        <v>71</v>
      </c>
      <c r="F194" s="3" t="s">
        <v>71</v>
      </c>
      <c r="G194" s="3"/>
      <c r="H194" s="3" t="s">
        <v>165</v>
      </c>
      <c r="I194" s="3"/>
      <c r="J194" s="3"/>
      <c r="K194" s="3" t="s">
        <v>489</v>
      </c>
      <c r="L194" s="3" t="s">
        <v>466</v>
      </c>
      <c r="M194" s="22" t="s">
        <v>1085</v>
      </c>
      <c r="T194" s="23"/>
      <c r="U194" s="23"/>
      <c r="V194" s="24" t="s">
        <v>346</v>
      </c>
      <c r="W194" s="23"/>
      <c r="X194" s="23"/>
    </row>
    <row r="195">
      <c r="A195" s="20" t="s">
        <v>1086</v>
      </c>
      <c r="B195" s="26" t="s">
        <v>1087</v>
      </c>
      <c r="D195" s="20" t="s">
        <v>359</v>
      </c>
      <c r="E195" s="3" t="s">
        <v>438</v>
      </c>
      <c r="F195" s="3" t="s">
        <v>439</v>
      </c>
      <c r="H195" s="3" t="s">
        <v>87</v>
      </c>
      <c r="K195" s="3" t="s">
        <v>118</v>
      </c>
      <c r="L195" s="3" t="s">
        <v>364</v>
      </c>
      <c r="M195" s="22" t="s">
        <v>1088</v>
      </c>
      <c r="P195" s="3" t="s">
        <v>441</v>
      </c>
      <c r="Q195" s="3" t="s">
        <v>179</v>
      </c>
      <c r="T195" s="23"/>
      <c r="U195" s="23"/>
      <c r="V195" s="23"/>
      <c r="W195" s="23"/>
      <c r="X195" s="23"/>
    </row>
    <row r="196">
      <c r="A196" s="20" t="s">
        <v>1089</v>
      </c>
      <c r="B196" s="26" t="s">
        <v>1090</v>
      </c>
      <c r="C196" s="3" t="s">
        <v>1091</v>
      </c>
      <c r="E196" s="3" t="s">
        <v>71</v>
      </c>
      <c r="F196" s="3" t="s">
        <v>71</v>
      </c>
      <c r="H196" s="3" t="s">
        <v>72</v>
      </c>
      <c r="K196" s="3" t="s">
        <v>594</v>
      </c>
      <c r="L196" s="3" t="s">
        <v>601</v>
      </c>
      <c r="M196" s="22" t="s">
        <v>1092</v>
      </c>
      <c r="T196" s="23"/>
      <c r="U196" s="23"/>
      <c r="V196" s="23"/>
      <c r="W196" s="23"/>
      <c r="X196" s="23"/>
    </row>
    <row r="197">
      <c r="A197" s="20" t="s">
        <v>1093</v>
      </c>
      <c r="B197" s="21"/>
      <c r="E197" s="3" t="s">
        <v>71</v>
      </c>
      <c r="F197" s="3" t="s">
        <v>71</v>
      </c>
      <c r="G197" s="3"/>
      <c r="H197" s="3" t="s">
        <v>165</v>
      </c>
      <c r="M197" s="22" t="s">
        <v>1094</v>
      </c>
      <c r="S197" s="3" t="s">
        <v>1095</v>
      </c>
      <c r="T197" s="23"/>
      <c r="U197" s="23"/>
      <c r="V197" s="24" t="s">
        <v>346</v>
      </c>
      <c r="W197" s="23"/>
      <c r="X197" s="23"/>
    </row>
    <row r="198">
      <c r="A198" s="20" t="s">
        <v>1096</v>
      </c>
      <c r="B198" s="27"/>
      <c r="C198" s="3" t="s">
        <v>665</v>
      </c>
      <c r="D198" s="3"/>
      <c r="E198" s="3" t="s">
        <v>71</v>
      </c>
      <c r="F198" s="3" t="s">
        <v>71</v>
      </c>
      <c r="G198" s="3"/>
      <c r="H198" s="3" t="s">
        <v>176</v>
      </c>
      <c r="L198" s="3" t="s">
        <v>601</v>
      </c>
      <c r="M198" s="22" t="s">
        <v>1094</v>
      </c>
      <c r="T198" s="23"/>
      <c r="U198" s="23"/>
      <c r="V198" s="24" t="s">
        <v>346</v>
      </c>
      <c r="W198" s="23"/>
      <c r="X198" s="23"/>
    </row>
    <row r="199">
      <c r="A199" s="20" t="s">
        <v>767</v>
      </c>
      <c r="B199" s="26" t="s">
        <v>1097</v>
      </c>
      <c r="E199" s="3" t="s">
        <v>71</v>
      </c>
      <c r="F199" s="3" t="s">
        <v>71</v>
      </c>
      <c r="G199" s="3"/>
      <c r="H199" s="3" t="s">
        <v>165</v>
      </c>
      <c r="K199" s="3" t="s">
        <v>1098</v>
      </c>
      <c r="L199" s="3" t="s">
        <v>1099</v>
      </c>
      <c r="M199" s="22" t="s">
        <v>1100</v>
      </c>
      <c r="T199" s="23"/>
      <c r="U199" s="23"/>
      <c r="V199" s="24" t="s">
        <v>346</v>
      </c>
      <c r="W199" s="23"/>
      <c r="X199" s="23"/>
    </row>
    <row r="200">
      <c r="A200" s="3" t="s">
        <v>1101</v>
      </c>
      <c r="B200" s="21"/>
      <c r="C200" s="3" t="s">
        <v>1102</v>
      </c>
      <c r="E200" s="3" t="s">
        <v>71</v>
      </c>
      <c r="F200" s="3" t="s">
        <v>71</v>
      </c>
      <c r="G200" s="3"/>
      <c r="H200" s="3" t="s">
        <v>176</v>
      </c>
      <c r="K200" s="3" t="s">
        <v>1103</v>
      </c>
      <c r="L200" s="3" t="s">
        <v>1104</v>
      </c>
      <c r="M200" s="22" t="s">
        <v>1105</v>
      </c>
      <c r="T200" s="23"/>
      <c r="U200" s="23"/>
      <c r="V200" s="23"/>
      <c r="W200" s="23"/>
      <c r="X200" s="23"/>
    </row>
    <row r="201">
      <c r="A201" s="20" t="s">
        <v>1106</v>
      </c>
      <c r="B201" s="27"/>
      <c r="C201" s="3" t="s">
        <v>665</v>
      </c>
      <c r="D201" s="3"/>
      <c r="E201" s="3" t="s">
        <v>71</v>
      </c>
      <c r="F201" s="3" t="s">
        <v>71</v>
      </c>
      <c r="G201" s="3"/>
      <c r="H201" s="3" t="s">
        <v>176</v>
      </c>
      <c r="L201" s="3" t="s">
        <v>1107</v>
      </c>
      <c r="M201" s="22" t="s">
        <v>1108</v>
      </c>
      <c r="T201" s="23"/>
      <c r="U201" s="23"/>
      <c r="V201" s="24" t="s">
        <v>346</v>
      </c>
      <c r="W201" s="23"/>
      <c r="X201" s="23"/>
    </row>
    <row r="202">
      <c r="A202" s="20" t="s">
        <v>1109</v>
      </c>
      <c r="B202" s="21"/>
      <c r="D202" s="3" t="s">
        <v>767</v>
      </c>
      <c r="G202" s="3"/>
      <c r="H202" s="3" t="s">
        <v>154</v>
      </c>
      <c r="M202" s="22" t="s">
        <v>1110</v>
      </c>
      <c r="T202" s="23"/>
      <c r="U202" s="23"/>
      <c r="V202" s="24"/>
      <c r="W202" s="23"/>
      <c r="X202" s="23"/>
    </row>
    <row r="203">
      <c r="A203" s="20" t="s">
        <v>1111</v>
      </c>
      <c r="B203" s="21"/>
      <c r="D203" s="3" t="s">
        <v>1112</v>
      </c>
      <c r="E203" s="3" t="s">
        <v>71</v>
      </c>
      <c r="F203" s="3" t="s">
        <v>71</v>
      </c>
      <c r="G203" s="3"/>
      <c r="H203" s="3" t="s">
        <v>176</v>
      </c>
      <c r="L203" s="3" t="s">
        <v>351</v>
      </c>
      <c r="M203" s="22" t="s">
        <v>1113</v>
      </c>
      <c r="T203" s="23"/>
      <c r="U203" s="23"/>
      <c r="V203" s="24" t="s">
        <v>346</v>
      </c>
      <c r="W203" s="23"/>
      <c r="X203" s="23"/>
    </row>
    <row r="204">
      <c r="A204" s="20" t="s">
        <v>1114</v>
      </c>
      <c r="B204" s="26" t="s">
        <v>1115</v>
      </c>
      <c r="D204" s="20" t="s">
        <v>359</v>
      </c>
      <c r="E204" s="3" t="s">
        <v>1116</v>
      </c>
      <c r="F204" s="3" t="s">
        <v>129</v>
      </c>
      <c r="H204" s="3" t="s">
        <v>87</v>
      </c>
      <c r="K204" s="3" t="s">
        <v>118</v>
      </c>
      <c r="L204" s="3" t="s">
        <v>364</v>
      </c>
      <c r="M204" s="22" t="s">
        <v>1117</v>
      </c>
      <c r="P204" s="3" t="s">
        <v>447</v>
      </c>
      <c r="Q204" s="3" t="s">
        <v>205</v>
      </c>
      <c r="T204" s="23"/>
      <c r="U204" s="23"/>
      <c r="V204" s="23"/>
      <c r="W204" s="23"/>
      <c r="X204" s="23"/>
    </row>
    <row r="205">
      <c r="A205" s="20" t="s">
        <v>1118</v>
      </c>
      <c r="B205" s="21"/>
      <c r="E205" s="3" t="s">
        <v>71</v>
      </c>
      <c r="F205" s="3" t="s">
        <v>71</v>
      </c>
      <c r="G205" s="3"/>
      <c r="H205" s="3" t="s">
        <v>87</v>
      </c>
      <c r="L205" s="3" t="s">
        <v>1119</v>
      </c>
      <c r="M205" s="22" t="s">
        <v>1120</v>
      </c>
      <c r="T205" s="23"/>
      <c r="U205" s="23"/>
      <c r="V205" s="24" t="s">
        <v>346</v>
      </c>
      <c r="W205" s="23"/>
      <c r="X205" s="23"/>
    </row>
    <row r="206">
      <c r="A206" s="3" t="s">
        <v>1121</v>
      </c>
      <c r="B206" s="26" t="s">
        <v>1122</v>
      </c>
      <c r="D206" s="3" t="s">
        <v>361</v>
      </c>
      <c r="E206" s="3" t="s">
        <v>71</v>
      </c>
      <c r="F206" s="3" t="s">
        <v>71</v>
      </c>
      <c r="H206" s="3" t="s">
        <v>87</v>
      </c>
      <c r="K206" s="3" t="s">
        <v>1123</v>
      </c>
      <c r="L206" s="3" t="s">
        <v>1124</v>
      </c>
      <c r="M206" s="22" t="s">
        <v>1125</v>
      </c>
      <c r="P206" s="3" t="s">
        <v>1126</v>
      </c>
      <c r="Q206" s="3" t="s">
        <v>125</v>
      </c>
      <c r="T206" s="23"/>
      <c r="U206" s="23"/>
      <c r="V206" s="23"/>
      <c r="W206" s="23"/>
      <c r="X206" s="23"/>
    </row>
    <row r="207">
      <c r="A207" s="30" t="s">
        <v>1127</v>
      </c>
      <c r="B207" s="21"/>
      <c r="E207" s="31" t="s">
        <v>71</v>
      </c>
      <c r="F207" s="31" t="s">
        <v>71</v>
      </c>
      <c r="G207" s="32"/>
      <c r="H207" s="32" t="s">
        <v>154</v>
      </c>
      <c r="I207" s="31"/>
      <c r="J207" s="31"/>
      <c r="K207" s="31"/>
      <c r="L207" s="31" t="s">
        <v>1128</v>
      </c>
      <c r="M207" s="33" t="s">
        <v>1129</v>
      </c>
      <c r="T207" s="24"/>
      <c r="U207" s="24" t="s">
        <v>346</v>
      </c>
      <c r="V207" s="24" t="s">
        <v>346</v>
      </c>
      <c r="W207" s="23"/>
      <c r="X207" s="23"/>
    </row>
    <row r="208">
      <c r="A208" s="30" t="s">
        <v>1130</v>
      </c>
      <c r="B208" s="26" t="s">
        <v>1131</v>
      </c>
      <c r="E208" s="31" t="s">
        <v>71</v>
      </c>
      <c r="F208" s="31" t="s">
        <v>71</v>
      </c>
      <c r="G208" s="32"/>
      <c r="H208" s="32" t="s">
        <v>154</v>
      </c>
      <c r="I208" s="31"/>
      <c r="J208" s="31"/>
      <c r="K208" s="31"/>
      <c r="L208" s="38" t="s">
        <v>1132</v>
      </c>
      <c r="M208" s="33" t="s">
        <v>1133</v>
      </c>
      <c r="T208" s="24"/>
      <c r="U208" s="24" t="s">
        <v>346</v>
      </c>
      <c r="V208" s="24" t="s">
        <v>346</v>
      </c>
      <c r="W208" s="23"/>
      <c r="X208" s="23"/>
    </row>
    <row r="209">
      <c r="A209" s="25" t="s">
        <v>1134</v>
      </c>
      <c r="B209" s="21"/>
      <c r="D209" s="3" t="s">
        <v>560</v>
      </c>
      <c r="G209" s="3"/>
      <c r="H209" s="3" t="s">
        <v>154</v>
      </c>
      <c r="L209" s="3" t="s">
        <v>1135</v>
      </c>
      <c r="M209" s="22" t="s">
        <v>1136</v>
      </c>
      <c r="P209" s="3" t="s">
        <v>1137</v>
      </c>
      <c r="T209" s="23"/>
      <c r="U209" s="23"/>
      <c r="V209" s="23"/>
      <c r="W209" s="23"/>
      <c r="X209" s="23"/>
    </row>
    <row r="210">
      <c r="A210" s="3" t="s">
        <v>1138</v>
      </c>
      <c r="B210" s="21"/>
      <c r="D210" s="3" t="s">
        <v>361</v>
      </c>
      <c r="H210" s="3" t="s">
        <v>87</v>
      </c>
      <c r="K210" s="3" t="s">
        <v>103</v>
      </c>
      <c r="L210" s="3" t="s">
        <v>364</v>
      </c>
      <c r="M210" s="22" t="s">
        <v>1139</v>
      </c>
      <c r="P210" s="3" t="s">
        <v>447</v>
      </c>
      <c r="Q210" s="3" t="s">
        <v>149</v>
      </c>
      <c r="T210" s="23"/>
      <c r="U210" s="23"/>
      <c r="V210" s="23"/>
      <c r="W210" s="23"/>
      <c r="X210" s="23"/>
    </row>
    <row r="211">
      <c r="A211" s="20" t="s">
        <v>1140</v>
      </c>
      <c r="B211" s="26" t="s">
        <v>1141</v>
      </c>
      <c r="E211" s="3" t="s">
        <v>71</v>
      </c>
      <c r="F211" s="3" t="s">
        <v>71</v>
      </c>
      <c r="H211" s="3" t="s">
        <v>154</v>
      </c>
      <c r="K211" s="3" t="s">
        <v>103</v>
      </c>
      <c r="L211" s="3" t="s">
        <v>1142</v>
      </c>
      <c r="M211" s="22" t="s">
        <v>1143</v>
      </c>
      <c r="T211" s="23"/>
      <c r="U211" s="23"/>
      <c r="V211" s="23"/>
      <c r="W211" s="23"/>
      <c r="X211" s="23"/>
    </row>
    <row r="212">
      <c r="A212" s="20" t="s">
        <v>1144</v>
      </c>
      <c r="B212" s="27"/>
      <c r="C212" s="3" t="s">
        <v>665</v>
      </c>
      <c r="D212" s="3" t="s">
        <v>1096</v>
      </c>
      <c r="G212" s="3"/>
      <c r="H212" s="3" t="s">
        <v>176</v>
      </c>
      <c r="L212" s="3" t="s">
        <v>1145</v>
      </c>
      <c r="M212" s="22" t="s">
        <v>1146</v>
      </c>
      <c r="T212" s="23"/>
      <c r="U212" s="23"/>
      <c r="V212" s="23"/>
      <c r="W212" s="23"/>
      <c r="X212" s="23"/>
    </row>
    <row r="213">
      <c r="A213" s="20" t="s">
        <v>1147</v>
      </c>
      <c r="B213" s="27"/>
      <c r="C213" s="3"/>
      <c r="D213" s="3" t="s">
        <v>1148</v>
      </c>
      <c r="E213" s="3" t="s">
        <v>71</v>
      </c>
      <c r="F213" s="3" t="s">
        <v>71</v>
      </c>
      <c r="G213" s="3"/>
      <c r="H213" s="3" t="s">
        <v>176</v>
      </c>
      <c r="M213" s="22" t="s">
        <v>1149</v>
      </c>
      <c r="T213" s="23"/>
      <c r="U213" s="23"/>
      <c r="V213" s="24" t="s">
        <v>346</v>
      </c>
      <c r="W213" s="23"/>
      <c r="X213" s="23"/>
    </row>
    <row r="214">
      <c r="A214" s="20" t="s">
        <v>1150</v>
      </c>
      <c r="B214" s="27"/>
      <c r="C214" s="3" t="s">
        <v>1151</v>
      </c>
      <c r="D214" s="3" t="s">
        <v>767</v>
      </c>
      <c r="G214" s="3"/>
      <c r="H214" s="3" t="s">
        <v>72</v>
      </c>
      <c r="M214" s="22" t="s">
        <v>1152</v>
      </c>
      <c r="T214" s="23"/>
      <c r="U214" s="23"/>
      <c r="V214" s="23"/>
      <c r="W214" s="23"/>
      <c r="X214" s="23"/>
    </row>
    <row r="215">
      <c r="A215" s="3" t="s">
        <v>1153</v>
      </c>
      <c r="B215" s="26" t="s">
        <v>1154</v>
      </c>
      <c r="E215" s="3" t="s">
        <v>1155</v>
      </c>
      <c r="F215" s="3" t="s">
        <v>1156</v>
      </c>
      <c r="H215" s="3" t="s">
        <v>165</v>
      </c>
      <c r="K215" s="3" t="s">
        <v>1157</v>
      </c>
      <c r="L215" s="3" t="s">
        <v>1158</v>
      </c>
      <c r="M215" s="22" t="s">
        <v>1159</v>
      </c>
      <c r="T215" s="23"/>
      <c r="U215" s="23"/>
      <c r="V215" s="23"/>
      <c r="W215" s="23"/>
      <c r="X215" s="23"/>
    </row>
    <row r="216">
      <c r="A216" s="20" t="s">
        <v>565</v>
      </c>
      <c r="B216" s="21"/>
      <c r="E216" s="3" t="s">
        <v>71</v>
      </c>
      <c r="F216" s="3" t="s">
        <v>71</v>
      </c>
      <c r="G216" s="3"/>
      <c r="H216" s="3" t="s">
        <v>154</v>
      </c>
      <c r="K216" s="3" t="s">
        <v>74</v>
      </c>
      <c r="L216" s="3" t="s">
        <v>1160</v>
      </c>
      <c r="M216" s="22" t="s">
        <v>1161</v>
      </c>
      <c r="T216" s="23"/>
      <c r="U216" s="23"/>
      <c r="V216" s="24" t="s">
        <v>346</v>
      </c>
      <c r="W216" s="23"/>
      <c r="X216" s="23"/>
    </row>
    <row r="217">
      <c r="A217" s="20" t="s">
        <v>1162</v>
      </c>
      <c r="B217" s="21"/>
      <c r="D217" s="3" t="s">
        <v>1163</v>
      </c>
      <c r="E217" s="3" t="s">
        <v>71</v>
      </c>
      <c r="F217" s="3" t="s">
        <v>71</v>
      </c>
      <c r="G217" s="3"/>
      <c r="H217" s="3" t="s">
        <v>154</v>
      </c>
      <c r="M217" s="22" t="s">
        <v>1164</v>
      </c>
      <c r="T217" s="23"/>
      <c r="U217" s="23"/>
      <c r="V217" s="23"/>
      <c r="W217" s="23"/>
      <c r="X217" s="23"/>
    </row>
    <row r="218">
      <c r="A218" s="20" t="s">
        <v>1165</v>
      </c>
      <c r="B218" s="27"/>
      <c r="C218" s="3"/>
      <c r="D218" s="3"/>
      <c r="E218" s="3" t="s">
        <v>71</v>
      </c>
      <c r="F218" s="3" t="s">
        <v>71</v>
      </c>
      <c r="G218" s="3"/>
      <c r="H218" s="3" t="s">
        <v>154</v>
      </c>
      <c r="I218" s="3"/>
      <c r="J218" s="3"/>
      <c r="K218" s="3" t="s">
        <v>1166</v>
      </c>
      <c r="M218" s="22" t="s">
        <v>1167</v>
      </c>
      <c r="O218" s="3" t="s">
        <v>1168</v>
      </c>
      <c r="T218" s="23"/>
      <c r="U218" s="23"/>
      <c r="V218" s="24" t="s">
        <v>346</v>
      </c>
      <c r="W218" s="23"/>
      <c r="X218" s="23"/>
    </row>
    <row r="219">
      <c r="A219" s="20" t="s">
        <v>1169</v>
      </c>
      <c r="B219" s="27"/>
      <c r="C219" s="3"/>
      <c r="D219" s="3"/>
      <c r="E219" s="3" t="s">
        <v>71</v>
      </c>
      <c r="F219" s="3" t="s">
        <v>71</v>
      </c>
      <c r="G219" s="3"/>
      <c r="H219" s="3" t="s">
        <v>176</v>
      </c>
      <c r="M219" s="22" t="s">
        <v>1170</v>
      </c>
      <c r="T219" s="23"/>
      <c r="U219" s="23"/>
      <c r="V219" s="24" t="s">
        <v>346</v>
      </c>
      <c r="W219" s="23"/>
      <c r="X219" s="23"/>
    </row>
    <row r="220">
      <c r="A220" s="20" t="s">
        <v>1171</v>
      </c>
      <c r="B220" s="27"/>
      <c r="C220" s="3" t="s">
        <v>1172</v>
      </c>
      <c r="E220" s="3" t="s">
        <v>71</v>
      </c>
      <c r="F220" s="3" t="s">
        <v>71</v>
      </c>
      <c r="G220" s="3"/>
      <c r="H220" s="3" t="s">
        <v>176</v>
      </c>
      <c r="M220" s="22" t="s">
        <v>1173</v>
      </c>
      <c r="T220" s="23"/>
      <c r="U220" s="23"/>
      <c r="V220" s="24" t="s">
        <v>346</v>
      </c>
      <c r="W220" s="23"/>
      <c r="X220" s="23"/>
    </row>
    <row r="221">
      <c r="A221" s="20" t="s">
        <v>1174</v>
      </c>
      <c r="B221" s="26" t="s">
        <v>1175</v>
      </c>
      <c r="C221" s="3" t="s">
        <v>665</v>
      </c>
      <c r="D221" s="3" t="s">
        <v>1176</v>
      </c>
      <c r="E221" s="3" t="s">
        <v>71</v>
      </c>
      <c r="F221" s="3" t="s">
        <v>71</v>
      </c>
      <c r="G221" s="3"/>
      <c r="H221" s="3" t="s">
        <v>176</v>
      </c>
      <c r="M221" s="22" t="s">
        <v>1177</v>
      </c>
      <c r="T221" s="23"/>
      <c r="U221" s="23"/>
      <c r="V221" s="24" t="s">
        <v>346</v>
      </c>
      <c r="W221" s="23"/>
      <c r="X221" s="23"/>
    </row>
    <row r="222">
      <c r="A222" s="20" t="s">
        <v>1178</v>
      </c>
      <c r="B222" s="26" t="s">
        <v>1179</v>
      </c>
      <c r="C222" s="3" t="s">
        <v>665</v>
      </c>
      <c r="D222" s="3" t="s">
        <v>1180</v>
      </c>
      <c r="E222" s="3" t="s">
        <v>71</v>
      </c>
      <c r="F222" s="3" t="s">
        <v>71</v>
      </c>
      <c r="G222" s="3"/>
      <c r="H222" s="3" t="s">
        <v>176</v>
      </c>
      <c r="L222" s="3" t="s">
        <v>601</v>
      </c>
      <c r="M222" s="22" t="s">
        <v>1181</v>
      </c>
      <c r="T222" s="23"/>
      <c r="U222" s="23"/>
      <c r="V222" s="24" t="s">
        <v>346</v>
      </c>
      <c r="W222" s="23"/>
      <c r="X222" s="23"/>
    </row>
    <row r="223">
      <c r="A223" s="20" t="s">
        <v>1182</v>
      </c>
      <c r="B223" s="26" t="s">
        <v>1183</v>
      </c>
      <c r="C223" s="3"/>
      <c r="D223" s="3" t="s">
        <v>1184</v>
      </c>
      <c r="E223" s="3" t="s">
        <v>71</v>
      </c>
      <c r="F223" s="3" t="s">
        <v>71</v>
      </c>
      <c r="G223" s="3"/>
      <c r="H223" s="3" t="s">
        <v>176</v>
      </c>
      <c r="L223" s="3" t="s">
        <v>1185</v>
      </c>
      <c r="M223" s="22" t="s">
        <v>1186</v>
      </c>
      <c r="T223" s="23"/>
      <c r="U223" s="23"/>
      <c r="V223" s="24" t="s">
        <v>346</v>
      </c>
      <c r="W223" s="23"/>
      <c r="X223" s="23"/>
    </row>
    <row r="224">
      <c r="A224" s="20" t="s">
        <v>1102</v>
      </c>
      <c r="B224" s="26" t="s">
        <v>1187</v>
      </c>
      <c r="C224" s="3" t="s">
        <v>665</v>
      </c>
      <c r="D224" s="3" t="s">
        <v>1188</v>
      </c>
      <c r="E224" s="3" t="s">
        <v>71</v>
      </c>
      <c r="F224" s="3" t="s">
        <v>71</v>
      </c>
      <c r="G224" s="3"/>
      <c r="H224" s="3" t="s">
        <v>176</v>
      </c>
      <c r="L224" s="3" t="s">
        <v>1189</v>
      </c>
      <c r="M224" s="22" t="s">
        <v>1190</v>
      </c>
      <c r="Q224" s="3"/>
      <c r="R224" s="3" t="s">
        <v>1191</v>
      </c>
      <c r="T224" s="23"/>
      <c r="U224" s="23"/>
      <c r="V224" s="24" t="s">
        <v>346</v>
      </c>
      <c r="W224" s="23"/>
      <c r="X224" s="23"/>
    </row>
    <row r="225">
      <c r="A225" s="20" t="s">
        <v>1192</v>
      </c>
      <c r="B225" s="21"/>
      <c r="E225" s="3" t="s">
        <v>71</v>
      </c>
      <c r="F225" s="3" t="s">
        <v>71</v>
      </c>
      <c r="G225" s="3"/>
      <c r="H225" s="3" t="s">
        <v>176</v>
      </c>
      <c r="L225" s="3" t="s">
        <v>391</v>
      </c>
      <c r="M225" s="22" t="s">
        <v>1193</v>
      </c>
      <c r="T225" s="23"/>
      <c r="U225" s="23"/>
      <c r="V225" s="24" t="s">
        <v>346</v>
      </c>
      <c r="W225" s="23"/>
      <c r="X225" s="23"/>
    </row>
    <row r="226">
      <c r="A226" s="20" t="s">
        <v>1194</v>
      </c>
      <c r="B226" s="26" t="s">
        <v>1195</v>
      </c>
      <c r="C226" s="3" t="s">
        <v>1111</v>
      </c>
      <c r="E226" s="3" t="s">
        <v>71</v>
      </c>
      <c r="F226" s="3" t="s">
        <v>71</v>
      </c>
      <c r="G226" s="3"/>
      <c r="H226" s="3" t="s">
        <v>176</v>
      </c>
      <c r="L226" s="3" t="s">
        <v>777</v>
      </c>
      <c r="M226" s="22" t="s">
        <v>1196</v>
      </c>
      <c r="T226" s="23"/>
      <c r="U226" s="23"/>
      <c r="V226" s="23"/>
      <c r="W226" s="23"/>
      <c r="X226" s="23"/>
    </row>
    <row r="227">
      <c r="A227" s="20" t="s">
        <v>1197</v>
      </c>
      <c r="B227" s="27"/>
      <c r="C227" s="3" t="s">
        <v>665</v>
      </c>
      <c r="D227" s="3" t="s">
        <v>1198</v>
      </c>
      <c r="E227" s="3" t="s">
        <v>71</v>
      </c>
      <c r="F227" s="3" t="s">
        <v>71</v>
      </c>
      <c r="G227" s="3"/>
      <c r="H227" s="3" t="s">
        <v>176</v>
      </c>
      <c r="L227" s="3" t="s">
        <v>1199</v>
      </c>
      <c r="M227" s="22" t="s">
        <v>1200</v>
      </c>
      <c r="T227" s="23"/>
      <c r="U227" s="23"/>
      <c r="V227" s="24" t="s">
        <v>346</v>
      </c>
      <c r="W227" s="23"/>
      <c r="X227" s="23"/>
    </row>
    <row r="228">
      <c r="A228" s="20" t="s">
        <v>1201</v>
      </c>
      <c r="B228" s="27"/>
      <c r="C228" s="3" t="s">
        <v>1066</v>
      </c>
      <c r="D228" s="3"/>
      <c r="E228" s="3" t="s">
        <v>71</v>
      </c>
      <c r="F228" s="3" t="s">
        <v>71</v>
      </c>
      <c r="G228" s="3"/>
      <c r="H228" s="3" t="s">
        <v>176</v>
      </c>
      <c r="L228" s="3" t="s">
        <v>1202</v>
      </c>
      <c r="M228" s="22" t="s">
        <v>1203</v>
      </c>
      <c r="T228" s="23"/>
      <c r="U228" s="23"/>
      <c r="V228" s="24" t="s">
        <v>346</v>
      </c>
      <c r="W228" s="23"/>
      <c r="X228" s="23"/>
    </row>
    <row r="229">
      <c r="A229" s="20" t="s">
        <v>1204</v>
      </c>
      <c r="B229" s="27"/>
      <c r="C229" s="3" t="s">
        <v>1172</v>
      </c>
      <c r="E229" s="3" t="s">
        <v>71</v>
      </c>
      <c r="F229" s="3" t="s">
        <v>71</v>
      </c>
      <c r="G229" s="3"/>
      <c r="H229" s="3" t="s">
        <v>176</v>
      </c>
      <c r="L229" s="3" t="s">
        <v>1205</v>
      </c>
      <c r="M229" s="22" t="s">
        <v>1206</v>
      </c>
      <c r="T229" s="23"/>
      <c r="U229" s="23"/>
      <c r="V229" s="24" t="s">
        <v>346</v>
      </c>
      <c r="W229" s="23"/>
      <c r="X229" s="23"/>
    </row>
    <row r="230">
      <c r="A230" s="20" t="s">
        <v>1207</v>
      </c>
      <c r="B230" s="27"/>
      <c r="C230" s="3" t="s">
        <v>1066</v>
      </c>
      <c r="D230" s="3"/>
      <c r="E230" s="3" t="s">
        <v>71</v>
      </c>
      <c r="F230" s="3" t="s">
        <v>71</v>
      </c>
      <c r="G230" s="3"/>
      <c r="H230" s="3" t="s">
        <v>176</v>
      </c>
      <c r="L230" s="3" t="s">
        <v>1208</v>
      </c>
      <c r="M230" s="22" t="s">
        <v>1209</v>
      </c>
      <c r="T230" s="23"/>
      <c r="U230" s="23"/>
      <c r="V230" s="24" t="s">
        <v>346</v>
      </c>
      <c r="W230" s="23"/>
      <c r="X230" s="23"/>
    </row>
    <row r="231">
      <c r="A231" s="20" t="s">
        <v>1210</v>
      </c>
      <c r="B231" s="27"/>
      <c r="C231" s="3" t="s">
        <v>1066</v>
      </c>
      <c r="D231" s="3"/>
      <c r="E231" s="3" t="s">
        <v>71</v>
      </c>
      <c r="F231" s="3" t="s">
        <v>71</v>
      </c>
      <c r="G231" s="3"/>
      <c r="H231" s="3" t="s">
        <v>176</v>
      </c>
      <c r="L231" s="3" t="s">
        <v>1208</v>
      </c>
      <c r="M231" s="22" t="s">
        <v>1211</v>
      </c>
      <c r="T231" s="23"/>
      <c r="U231" s="23"/>
      <c r="V231" s="24" t="s">
        <v>346</v>
      </c>
      <c r="W231" s="23"/>
      <c r="X231" s="23"/>
    </row>
    <row r="232">
      <c r="A232" s="20" t="s">
        <v>1212</v>
      </c>
      <c r="B232" s="26" t="s">
        <v>1213</v>
      </c>
      <c r="C232" s="3" t="s">
        <v>665</v>
      </c>
      <c r="D232" s="3" t="s">
        <v>1214</v>
      </c>
      <c r="E232" s="3" t="s">
        <v>71</v>
      </c>
      <c r="F232" s="3" t="s">
        <v>71</v>
      </c>
      <c r="G232" s="3"/>
      <c r="H232" s="3" t="s">
        <v>176</v>
      </c>
      <c r="L232" s="3" t="s">
        <v>1107</v>
      </c>
      <c r="M232" s="22" t="s">
        <v>1215</v>
      </c>
      <c r="T232" s="23"/>
      <c r="U232" s="23"/>
      <c r="V232" s="24" t="s">
        <v>346</v>
      </c>
      <c r="W232" s="23"/>
      <c r="X232" s="23"/>
    </row>
    <row r="233">
      <c r="A233" s="20" t="s">
        <v>1216</v>
      </c>
      <c r="B233" s="21"/>
      <c r="F233" s="3" t="s">
        <v>164</v>
      </c>
      <c r="G233" s="3"/>
      <c r="H233" s="3" t="s">
        <v>154</v>
      </c>
      <c r="L233" s="3" t="s">
        <v>1217</v>
      </c>
      <c r="M233" s="22" t="s">
        <v>1218</v>
      </c>
      <c r="T233" s="23"/>
      <c r="U233" s="23"/>
      <c r="V233" s="24"/>
      <c r="W233" s="23"/>
      <c r="X233" s="23"/>
    </row>
    <row r="234">
      <c r="A234" s="20" t="s">
        <v>1219</v>
      </c>
      <c r="B234" s="26" t="s">
        <v>1220</v>
      </c>
      <c r="C234" s="3" t="s">
        <v>665</v>
      </c>
      <c r="D234" s="3" t="s">
        <v>1221</v>
      </c>
      <c r="E234" s="3" t="s">
        <v>71</v>
      </c>
      <c r="F234" s="3" t="s">
        <v>71</v>
      </c>
      <c r="G234" s="3"/>
      <c r="H234" s="3" t="s">
        <v>176</v>
      </c>
      <c r="L234" s="3" t="s">
        <v>1222</v>
      </c>
      <c r="M234" s="22" t="s">
        <v>1223</v>
      </c>
      <c r="T234" s="23"/>
      <c r="U234" s="23"/>
      <c r="V234" s="24" t="s">
        <v>346</v>
      </c>
      <c r="W234" s="23"/>
      <c r="X234" s="23"/>
    </row>
    <row r="235">
      <c r="A235" s="20" t="s">
        <v>1066</v>
      </c>
      <c r="B235" s="26" t="s">
        <v>1224</v>
      </c>
      <c r="D235" s="3" t="s">
        <v>1225</v>
      </c>
      <c r="E235" s="3" t="s">
        <v>71</v>
      </c>
      <c r="F235" s="3" t="s">
        <v>71</v>
      </c>
      <c r="G235" s="3"/>
      <c r="H235" s="3" t="s">
        <v>176</v>
      </c>
      <c r="M235" s="22" t="s">
        <v>1226</v>
      </c>
      <c r="T235" s="23"/>
      <c r="U235" s="23"/>
      <c r="V235" s="24" t="s">
        <v>346</v>
      </c>
      <c r="W235" s="23"/>
      <c r="X235" s="23"/>
    </row>
    <row r="236">
      <c r="A236" s="3" t="s">
        <v>1227</v>
      </c>
      <c r="B236" s="26" t="s">
        <v>1228</v>
      </c>
      <c r="D236" s="3" t="s">
        <v>361</v>
      </c>
      <c r="E236" s="3" t="s">
        <v>71</v>
      </c>
      <c r="F236" s="3" t="s">
        <v>71</v>
      </c>
      <c r="H236" s="3" t="s">
        <v>1229</v>
      </c>
      <c r="K236" s="3" t="s">
        <v>103</v>
      </c>
      <c r="L236" s="3" t="s">
        <v>364</v>
      </c>
      <c r="M236" s="22" t="s">
        <v>1230</v>
      </c>
      <c r="T236" s="23"/>
      <c r="U236" s="23"/>
      <c r="V236" s="23"/>
      <c r="W236" s="23"/>
      <c r="X236" s="23"/>
    </row>
    <row r="237">
      <c r="A237" s="20" t="s">
        <v>1231</v>
      </c>
      <c r="B237" s="27"/>
      <c r="C237" s="3"/>
      <c r="D237" s="3" t="s">
        <v>1232</v>
      </c>
      <c r="E237" s="3" t="s">
        <v>71</v>
      </c>
      <c r="F237" s="3" t="s">
        <v>71</v>
      </c>
      <c r="G237" s="3"/>
      <c r="H237" s="3" t="s">
        <v>154</v>
      </c>
      <c r="I237" s="3"/>
      <c r="J237" s="3"/>
      <c r="K237" s="3" t="s">
        <v>1233</v>
      </c>
      <c r="L237" s="3" t="s">
        <v>466</v>
      </c>
      <c r="M237" s="22" t="s">
        <v>1234</v>
      </c>
      <c r="T237" s="23"/>
      <c r="U237" s="23"/>
      <c r="V237" s="24" t="s">
        <v>346</v>
      </c>
      <c r="W237" s="23"/>
      <c r="X237" s="23"/>
    </row>
    <row r="238">
      <c r="A238" s="20" t="s">
        <v>1235</v>
      </c>
      <c r="B238" s="21"/>
      <c r="D238" s="3"/>
      <c r="E238" s="3" t="s">
        <v>71</v>
      </c>
      <c r="F238" s="3" t="s">
        <v>71</v>
      </c>
      <c r="G238" s="3"/>
      <c r="H238" s="3" t="s">
        <v>154</v>
      </c>
      <c r="M238" s="22" t="s">
        <v>1236</v>
      </c>
      <c r="T238" s="23"/>
      <c r="U238" s="23"/>
      <c r="V238" s="24" t="s">
        <v>346</v>
      </c>
      <c r="W238" s="23"/>
      <c r="X238" s="23"/>
    </row>
    <row r="239">
      <c r="A239" s="20" t="s">
        <v>1237</v>
      </c>
      <c r="B239" s="21"/>
      <c r="D239" s="3" t="s">
        <v>560</v>
      </c>
      <c r="E239" s="3" t="s">
        <v>71</v>
      </c>
      <c r="F239" s="3" t="s">
        <v>71</v>
      </c>
      <c r="G239" s="3"/>
      <c r="H239" s="3" t="s">
        <v>154</v>
      </c>
      <c r="I239" s="3" t="s">
        <v>1238</v>
      </c>
      <c r="L239" s="3" t="s">
        <v>1239</v>
      </c>
      <c r="M239" s="22" t="s">
        <v>1240</v>
      </c>
      <c r="T239" s="23"/>
      <c r="U239" s="23"/>
      <c r="V239" s="23"/>
      <c r="W239" s="23"/>
      <c r="X239" s="23"/>
    </row>
    <row r="240">
      <c r="A240" s="20" t="s">
        <v>1241</v>
      </c>
      <c r="B240" s="21"/>
      <c r="D240" s="3" t="s">
        <v>1242</v>
      </c>
      <c r="E240" s="3" t="s">
        <v>71</v>
      </c>
      <c r="F240" s="3" t="s">
        <v>71</v>
      </c>
      <c r="G240" s="3"/>
      <c r="H240" s="3" t="s">
        <v>154</v>
      </c>
      <c r="K240" s="3" t="s">
        <v>167</v>
      </c>
      <c r="L240" s="3" t="s">
        <v>1243</v>
      </c>
      <c r="M240" s="22" t="s">
        <v>1244</v>
      </c>
      <c r="T240" s="23"/>
      <c r="U240" s="23"/>
      <c r="V240" s="23"/>
      <c r="W240" s="23"/>
      <c r="X240" s="23"/>
    </row>
    <row r="241">
      <c r="A241" s="20" t="s">
        <v>1245</v>
      </c>
      <c r="B241" s="27"/>
      <c r="C241" s="3" t="s">
        <v>665</v>
      </c>
      <c r="D241" s="3" t="s">
        <v>1096</v>
      </c>
      <c r="E241" s="3" t="s">
        <v>71</v>
      </c>
      <c r="F241" s="3" t="s">
        <v>71</v>
      </c>
      <c r="G241" s="3"/>
      <c r="H241" s="3" t="s">
        <v>176</v>
      </c>
      <c r="K241" s="3" t="s">
        <v>217</v>
      </c>
      <c r="L241" s="3" t="s">
        <v>395</v>
      </c>
      <c r="M241" s="22" t="s">
        <v>1246</v>
      </c>
      <c r="T241" s="23"/>
      <c r="U241" s="23"/>
      <c r="V241" s="24" t="s">
        <v>346</v>
      </c>
      <c r="W241" s="23"/>
      <c r="X241" s="23"/>
    </row>
    <row r="242">
      <c r="A242" s="20" t="s">
        <v>1247</v>
      </c>
      <c r="B242" s="21"/>
      <c r="E242" s="3" t="s">
        <v>71</v>
      </c>
      <c r="F242" s="3" t="s">
        <v>71</v>
      </c>
      <c r="G242" s="3"/>
      <c r="H242" s="3" t="s">
        <v>165</v>
      </c>
      <c r="I242" s="3" t="s">
        <v>1248</v>
      </c>
      <c r="J242" s="3"/>
      <c r="K242" s="3" t="s">
        <v>1249</v>
      </c>
      <c r="L242" s="3" t="s">
        <v>1250</v>
      </c>
      <c r="M242" s="22" t="s">
        <v>1251</v>
      </c>
      <c r="N242" s="3"/>
      <c r="O242" s="3" t="s">
        <v>1252</v>
      </c>
      <c r="P242" s="3" t="s">
        <v>418</v>
      </c>
      <c r="T242" s="23"/>
      <c r="U242" s="23"/>
      <c r="V242" s="24" t="s">
        <v>346</v>
      </c>
      <c r="W242" s="23"/>
      <c r="X242" s="23"/>
    </row>
    <row r="243">
      <c r="A243" s="28" t="s">
        <v>523</v>
      </c>
      <c r="B243" s="26" t="s">
        <v>1253</v>
      </c>
      <c r="E243" s="3" t="s">
        <v>71</v>
      </c>
      <c r="F243" s="3" t="s">
        <v>71</v>
      </c>
      <c r="G243" s="3"/>
      <c r="H243" s="3" t="s">
        <v>176</v>
      </c>
      <c r="L243" s="3" t="s">
        <v>1254</v>
      </c>
      <c r="M243" s="22" t="s">
        <v>1255</v>
      </c>
      <c r="T243" s="23"/>
      <c r="U243" s="23"/>
      <c r="V243" s="24" t="s">
        <v>346</v>
      </c>
      <c r="W243" s="23"/>
      <c r="X243" s="23"/>
    </row>
    <row r="244">
      <c r="A244" s="20" t="s">
        <v>1256</v>
      </c>
      <c r="B244" s="26" t="s">
        <v>1257</v>
      </c>
      <c r="D244" s="3" t="s">
        <v>523</v>
      </c>
      <c r="E244" s="3" t="s">
        <v>71</v>
      </c>
      <c r="F244" s="3" t="s">
        <v>71</v>
      </c>
      <c r="G244" s="3"/>
      <c r="H244" s="3" t="s">
        <v>154</v>
      </c>
      <c r="L244" s="3" t="s">
        <v>1258</v>
      </c>
      <c r="M244" s="22" t="s">
        <v>1259</v>
      </c>
      <c r="T244" s="23"/>
      <c r="U244" s="23"/>
      <c r="V244" s="24" t="s">
        <v>346</v>
      </c>
      <c r="W244" s="23"/>
      <c r="X244" s="23"/>
    </row>
    <row r="245">
      <c r="A245" s="20" t="s">
        <v>1260</v>
      </c>
      <c r="B245" s="21"/>
      <c r="E245" s="3" t="s">
        <v>71</v>
      </c>
      <c r="F245" s="3" t="s">
        <v>71</v>
      </c>
      <c r="G245" s="3"/>
      <c r="H245" s="3" t="s">
        <v>165</v>
      </c>
      <c r="L245" s="3" t="s">
        <v>1261</v>
      </c>
      <c r="M245" s="22" t="s">
        <v>1262</v>
      </c>
      <c r="T245" s="23"/>
      <c r="U245" s="23"/>
      <c r="V245" s="24" t="s">
        <v>346</v>
      </c>
      <c r="W245" s="23"/>
      <c r="X245" s="23"/>
    </row>
    <row r="246">
      <c r="A246" s="20" t="s">
        <v>1172</v>
      </c>
      <c r="B246" s="21"/>
      <c r="D246" s="3" t="s">
        <v>1263</v>
      </c>
      <c r="E246" s="3" t="s">
        <v>71</v>
      </c>
      <c r="F246" s="3" t="s">
        <v>71</v>
      </c>
      <c r="G246" s="3"/>
      <c r="H246" s="3" t="s">
        <v>176</v>
      </c>
      <c r="L246" s="3" t="s">
        <v>1205</v>
      </c>
      <c r="M246" s="22" t="s">
        <v>1264</v>
      </c>
      <c r="T246" s="23"/>
      <c r="U246" s="23"/>
      <c r="V246" s="24" t="s">
        <v>346</v>
      </c>
      <c r="W246" s="23"/>
      <c r="X246" s="23"/>
    </row>
    <row r="247">
      <c r="A247" s="20" t="s">
        <v>1265</v>
      </c>
      <c r="B247" s="26" t="s">
        <v>1266</v>
      </c>
      <c r="C247" s="3" t="s">
        <v>1267</v>
      </c>
      <c r="G247" s="3"/>
      <c r="H247" s="3" t="s">
        <v>176</v>
      </c>
      <c r="L247" s="3" t="s">
        <v>1268</v>
      </c>
      <c r="M247" s="22" t="s">
        <v>1269</v>
      </c>
      <c r="T247" s="23"/>
      <c r="U247" s="23"/>
      <c r="V247" s="23"/>
      <c r="W247" s="23"/>
      <c r="X247" s="23"/>
    </row>
    <row r="248">
      <c r="A248" s="28" t="s">
        <v>1270</v>
      </c>
      <c r="B248" s="26" t="s">
        <v>1271</v>
      </c>
      <c r="E248" s="3" t="s">
        <v>71</v>
      </c>
      <c r="F248" s="3" t="s">
        <v>71</v>
      </c>
      <c r="G248" s="3"/>
      <c r="H248" s="3" t="s">
        <v>87</v>
      </c>
      <c r="K248" s="3" t="s">
        <v>132</v>
      </c>
      <c r="L248" s="3" t="s">
        <v>1272</v>
      </c>
      <c r="M248" s="22" t="s">
        <v>1273</v>
      </c>
      <c r="T248" s="23"/>
      <c r="U248" s="23"/>
      <c r="V248" s="23"/>
      <c r="W248" s="23"/>
      <c r="X248" s="23"/>
    </row>
    <row r="249">
      <c r="A249" s="34" t="s">
        <v>1274</v>
      </c>
      <c r="B249" s="26" t="s">
        <v>1275</v>
      </c>
      <c r="E249" s="3" t="s">
        <v>1276</v>
      </c>
      <c r="F249" s="3" t="s">
        <v>1156</v>
      </c>
      <c r="G249" s="3"/>
      <c r="H249" s="3" t="s">
        <v>154</v>
      </c>
      <c r="K249" s="3" t="s">
        <v>167</v>
      </c>
      <c r="L249" s="3" t="s">
        <v>1277</v>
      </c>
      <c r="M249" s="22" t="s">
        <v>1278</v>
      </c>
      <c r="O249" s="3" t="s">
        <v>657</v>
      </c>
      <c r="T249" s="23"/>
      <c r="U249" s="23"/>
      <c r="V249" s="23"/>
      <c r="W249" s="23"/>
      <c r="X249" s="23"/>
    </row>
    <row r="250">
      <c r="A250" s="3" t="s">
        <v>1279</v>
      </c>
      <c r="B250" s="26" t="s">
        <v>1280</v>
      </c>
      <c r="C250" s="3" t="s">
        <v>372</v>
      </c>
      <c r="E250" s="3" t="s">
        <v>71</v>
      </c>
      <c r="F250" s="3" t="s">
        <v>71</v>
      </c>
      <c r="G250" s="3"/>
      <c r="H250" s="3" t="s">
        <v>72</v>
      </c>
      <c r="K250" s="3" t="s">
        <v>903</v>
      </c>
      <c r="L250" s="3" t="s">
        <v>1281</v>
      </c>
      <c r="M250" s="22" t="s">
        <v>1282</v>
      </c>
      <c r="T250" s="23"/>
      <c r="U250" s="23"/>
      <c r="V250" s="23"/>
      <c r="W250" s="23"/>
      <c r="X250" s="23"/>
    </row>
    <row r="251">
      <c r="A251" s="20" t="s">
        <v>1283</v>
      </c>
      <c r="B251" s="27"/>
      <c r="C251" s="3"/>
      <c r="D251" s="3" t="s">
        <v>1284</v>
      </c>
      <c r="E251" s="3" t="s">
        <v>71</v>
      </c>
      <c r="F251" s="3" t="s">
        <v>71</v>
      </c>
      <c r="G251" s="3"/>
      <c r="H251" s="3" t="s">
        <v>154</v>
      </c>
      <c r="I251" s="3"/>
      <c r="J251" s="3"/>
      <c r="K251" s="3" t="s">
        <v>167</v>
      </c>
      <c r="L251" s="3" t="s">
        <v>1285</v>
      </c>
      <c r="M251" s="22" t="s">
        <v>1286</v>
      </c>
      <c r="T251" s="23"/>
      <c r="U251" s="23"/>
      <c r="V251" s="24" t="s">
        <v>346</v>
      </c>
      <c r="W251" s="23"/>
      <c r="X251" s="23"/>
    </row>
    <row r="252">
      <c r="A252" s="20" t="s">
        <v>1287</v>
      </c>
      <c r="B252" s="26" t="s">
        <v>1288</v>
      </c>
      <c r="E252" s="3" t="s">
        <v>71</v>
      </c>
      <c r="F252" s="3" t="s">
        <v>71</v>
      </c>
      <c r="G252" s="3"/>
      <c r="H252" s="3" t="s">
        <v>176</v>
      </c>
      <c r="K252" s="3" t="s">
        <v>1289</v>
      </c>
      <c r="L252" s="3" t="s">
        <v>1290</v>
      </c>
      <c r="M252" s="22" t="s">
        <v>1291</v>
      </c>
      <c r="T252" s="23"/>
      <c r="U252" s="23"/>
      <c r="V252" s="23"/>
      <c r="W252" s="23"/>
      <c r="X252" s="23"/>
    </row>
    <row r="253">
      <c r="A253" s="20" t="s">
        <v>1292</v>
      </c>
      <c r="B253" s="27"/>
      <c r="C253" s="3"/>
      <c r="D253" s="3"/>
      <c r="E253" s="3" t="s">
        <v>71</v>
      </c>
      <c r="F253" s="3" t="s">
        <v>71</v>
      </c>
      <c r="G253" s="3"/>
      <c r="H253" s="3" t="s">
        <v>102</v>
      </c>
      <c r="I253" s="3"/>
      <c r="J253" s="3"/>
      <c r="K253" s="3" t="s">
        <v>144</v>
      </c>
      <c r="L253" s="3" t="s">
        <v>601</v>
      </c>
      <c r="M253" s="22" t="s">
        <v>1293</v>
      </c>
      <c r="T253" s="23"/>
      <c r="U253" s="23"/>
      <c r="V253" s="24" t="s">
        <v>346</v>
      </c>
      <c r="W253" s="23"/>
      <c r="X253" s="23"/>
    </row>
    <row r="254">
      <c r="A254" s="20" t="s">
        <v>1294</v>
      </c>
      <c r="B254" s="21"/>
      <c r="D254" s="3" t="s">
        <v>1295</v>
      </c>
      <c r="E254" s="3" t="s">
        <v>71</v>
      </c>
      <c r="F254" s="3" t="s">
        <v>71</v>
      </c>
      <c r="G254" s="3"/>
      <c r="H254" s="3" t="s">
        <v>165</v>
      </c>
      <c r="L254" s="3" t="s">
        <v>601</v>
      </c>
      <c r="M254" s="22" t="s">
        <v>1296</v>
      </c>
      <c r="T254" s="23"/>
      <c r="U254" s="23"/>
      <c r="V254" s="24" t="s">
        <v>346</v>
      </c>
      <c r="W254" s="23"/>
      <c r="X254" s="23"/>
    </row>
    <row r="255">
      <c r="A255" s="20" t="s">
        <v>1297</v>
      </c>
      <c r="B255" s="27"/>
      <c r="C255" s="3" t="s">
        <v>665</v>
      </c>
      <c r="D255" s="3" t="s">
        <v>1096</v>
      </c>
      <c r="E255" s="3" t="s">
        <v>71</v>
      </c>
      <c r="F255" s="3" t="s">
        <v>71</v>
      </c>
      <c r="G255" s="3"/>
      <c r="H255" s="3" t="s">
        <v>176</v>
      </c>
      <c r="L255" s="3" t="s">
        <v>1298</v>
      </c>
      <c r="M255" s="22" t="s">
        <v>1299</v>
      </c>
      <c r="T255" s="23"/>
      <c r="U255" s="23"/>
      <c r="V255" s="24" t="s">
        <v>346</v>
      </c>
      <c r="W255" s="23"/>
      <c r="X255" s="23"/>
    </row>
    <row r="256">
      <c r="A256" s="20" t="s">
        <v>1300</v>
      </c>
      <c r="B256" s="26" t="s">
        <v>1301</v>
      </c>
      <c r="E256" s="3" t="s">
        <v>71</v>
      </c>
      <c r="F256" s="3" t="s">
        <v>71</v>
      </c>
      <c r="G256" s="3"/>
      <c r="H256" s="3" t="s">
        <v>154</v>
      </c>
      <c r="K256" s="3" t="s">
        <v>1302</v>
      </c>
      <c r="L256" s="3" t="s">
        <v>1303</v>
      </c>
      <c r="M256" s="22" t="s">
        <v>1304</v>
      </c>
      <c r="O256" s="3" t="s">
        <v>1305</v>
      </c>
      <c r="T256" s="23"/>
      <c r="U256" s="23"/>
      <c r="V256" s="23"/>
      <c r="W256" s="23"/>
      <c r="X256" s="23"/>
    </row>
    <row r="257">
      <c r="A257" s="20" t="s">
        <v>1306</v>
      </c>
      <c r="B257" s="26" t="s">
        <v>1307</v>
      </c>
      <c r="D257" s="3" t="s">
        <v>1308</v>
      </c>
      <c r="E257" s="3" t="s">
        <v>71</v>
      </c>
      <c r="F257" s="3" t="s">
        <v>71</v>
      </c>
      <c r="G257" s="3"/>
      <c r="H257" s="3" t="s">
        <v>154</v>
      </c>
      <c r="L257" s="3" t="s">
        <v>1309</v>
      </c>
      <c r="M257" s="22" t="s">
        <v>1310</v>
      </c>
      <c r="N257" s="3"/>
      <c r="O257" s="3" t="s">
        <v>1311</v>
      </c>
      <c r="T257" s="23"/>
      <c r="U257" s="23"/>
      <c r="V257" s="24" t="s">
        <v>346</v>
      </c>
      <c r="W257" s="23"/>
      <c r="X257" s="23"/>
    </row>
    <row r="258">
      <c r="A258" s="20" t="s">
        <v>665</v>
      </c>
      <c r="B258" s="27"/>
      <c r="C258" s="3"/>
      <c r="D258" s="3" t="s">
        <v>1312</v>
      </c>
      <c r="E258" s="3" t="s">
        <v>71</v>
      </c>
      <c r="F258" s="3" t="s">
        <v>71</v>
      </c>
      <c r="G258" s="3"/>
      <c r="H258" s="3" t="s">
        <v>176</v>
      </c>
      <c r="L258" s="3" t="s">
        <v>702</v>
      </c>
      <c r="M258" s="22" t="s">
        <v>1313</v>
      </c>
      <c r="T258" s="23"/>
      <c r="U258" s="23"/>
      <c r="V258" s="24" t="s">
        <v>346</v>
      </c>
      <c r="W258" s="23"/>
      <c r="X258" s="23"/>
    </row>
    <row r="259">
      <c r="A259" s="20" t="s">
        <v>1314</v>
      </c>
      <c r="B259" s="21"/>
      <c r="E259" s="3" t="s">
        <v>71</v>
      </c>
      <c r="F259" s="3" t="s">
        <v>71</v>
      </c>
      <c r="G259" s="3"/>
      <c r="H259" s="3" t="s">
        <v>154</v>
      </c>
      <c r="L259" s="3" t="s">
        <v>1315</v>
      </c>
      <c r="M259" s="22" t="s">
        <v>1316</v>
      </c>
      <c r="O259" s="3" t="s">
        <v>1317</v>
      </c>
      <c r="P259" s="3" t="s">
        <v>1318</v>
      </c>
      <c r="T259" s="23"/>
      <c r="U259" s="23"/>
      <c r="V259" s="23"/>
      <c r="W259" s="23"/>
      <c r="X259" s="23"/>
    </row>
    <row r="260">
      <c r="A260" s="20" t="s">
        <v>1319</v>
      </c>
      <c r="B260" s="21"/>
      <c r="D260" s="3" t="s">
        <v>1320</v>
      </c>
      <c r="E260" s="3" t="s">
        <v>71</v>
      </c>
      <c r="F260" s="3" t="s">
        <v>71</v>
      </c>
      <c r="G260" s="3"/>
      <c r="H260" s="3" t="s">
        <v>154</v>
      </c>
      <c r="L260" s="3" t="s">
        <v>577</v>
      </c>
      <c r="M260" s="22" t="s">
        <v>1321</v>
      </c>
      <c r="N260" s="3"/>
      <c r="O260" s="3" t="s">
        <v>1317</v>
      </c>
      <c r="T260" s="23"/>
      <c r="U260" s="23"/>
      <c r="V260" s="24" t="s">
        <v>346</v>
      </c>
      <c r="W260" s="23"/>
      <c r="X260" s="23"/>
    </row>
    <row r="261">
      <c r="A261" s="20" t="s">
        <v>606</v>
      </c>
      <c r="B261" s="21"/>
      <c r="E261" s="3" t="s">
        <v>71</v>
      </c>
      <c r="F261" s="3" t="s">
        <v>71</v>
      </c>
      <c r="G261" s="3"/>
      <c r="H261" s="3" t="s">
        <v>165</v>
      </c>
      <c r="L261" s="3" t="s">
        <v>577</v>
      </c>
      <c r="M261" s="22" t="s">
        <v>1322</v>
      </c>
      <c r="N261" s="3"/>
      <c r="O261" s="3" t="s">
        <v>1317</v>
      </c>
      <c r="T261" s="23"/>
      <c r="U261" s="23"/>
      <c r="V261" s="24" t="s">
        <v>346</v>
      </c>
      <c r="W261" s="23"/>
      <c r="X261" s="23"/>
    </row>
    <row r="262">
      <c r="A262" s="20" t="s">
        <v>1323</v>
      </c>
      <c r="B262" s="27"/>
      <c r="C262" s="3" t="s">
        <v>665</v>
      </c>
      <c r="D262" s="3" t="s">
        <v>1324</v>
      </c>
      <c r="E262" s="3" t="s">
        <v>1276</v>
      </c>
      <c r="F262" s="3" t="s">
        <v>1156</v>
      </c>
      <c r="G262" s="3"/>
      <c r="H262" s="3" t="s">
        <v>176</v>
      </c>
      <c r="L262" s="3" t="s">
        <v>1145</v>
      </c>
      <c r="M262" s="22" t="s">
        <v>1325</v>
      </c>
      <c r="T262" s="23"/>
      <c r="U262" s="23"/>
      <c r="V262" s="23"/>
      <c r="W262" s="23"/>
      <c r="X262" s="23"/>
    </row>
    <row r="263">
      <c r="A263" s="20" t="s">
        <v>1326</v>
      </c>
      <c r="B263" s="27"/>
      <c r="C263" s="3" t="s">
        <v>665</v>
      </c>
      <c r="D263" s="3"/>
      <c r="E263" s="3" t="s">
        <v>71</v>
      </c>
      <c r="F263" s="3" t="s">
        <v>71</v>
      </c>
      <c r="G263" s="3"/>
      <c r="H263" s="3" t="s">
        <v>176</v>
      </c>
      <c r="L263" s="3" t="s">
        <v>970</v>
      </c>
      <c r="M263" s="22" t="s">
        <v>1327</v>
      </c>
      <c r="T263" s="23"/>
      <c r="U263" s="23"/>
      <c r="V263" s="24" t="s">
        <v>346</v>
      </c>
      <c r="W263" s="23"/>
      <c r="X263" s="23"/>
    </row>
    <row r="264">
      <c r="A264" s="20" t="s">
        <v>1328</v>
      </c>
      <c r="B264" s="21"/>
      <c r="D264" s="3" t="s">
        <v>1329</v>
      </c>
      <c r="E264" s="3" t="s">
        <v>71</v>
      </c>
      <c r="F264" s="3" t="s">
        <v>71</v>
      </c>
      <c r="G264" s="3"/>
      <c r="H264" s="3" t="s">
        <v>176</v>
      </c>
      <c r="L264" s="3" t="s">
        <v>1330</v>
      </c>
      <c r="M264" s="22" t="s">
        <v>1331</v>
      </c>
      <c r="T264" s="23"/>
      <c r="U264" s="23"/>
      <c r="V264" s="24" t="s">
        <v>346</v>
      </c>
      <c r="W264" s="23"/>
      <c r="X264" s="23"/>
    </row>
    <row r="265">
      <c r="A265" s="20" t="s">
        <v>1332</v>
      </c>
      <c r="B265" s="27"/>
      <c r="C265" s="3" t="s">
        <v>1066</v>
      </c>
      <c r="D265" s="3"/>
      <c r="E265" s="3" t="s">
        <v>71</v>
      </c>
      <c r="F265" s="3" t="s">
        <v>71</v>
      </c>
      <c r="G265" s="3"/>
      <c r="H265" s="3" t="s">
        <v>176</v>
      </c>
      <c r="L265" s="3" t="s">
        <v>1205</v>
      </c>
      <c r="M265" s="22" t="s">
        <v>1333</v>
      </c>
      <c r="T265" s="23"/>
      <c r="U265" s="23"/>
      <c r="V265" s="24" t="s">
        <v>346</v>
      </c>
      <c r="W265" s="23"/>
      <c r="X265" s="23"/>
    </row>
    <row r="266">
      <c r="A266" s="20" t="s">
        <v>1334</v>
      </c>
      <c r="B266" s="21"/>
      <c r="D266" s="3" t="s">
        <v>1335</v>
      </c>
      <c r="G266" s="3"/>
      <c r="H266" s="3" t="s">
        <v>154</v>
      </c>
      <c r="M266" s="22" t="s">
        <v>1336</v>
      </c>
      <c r="T266" s="23"/>
      <c r="U266" s="23"/>
      <c r="V266" s="23"/>
      <c r="W266" s="23"/>
      <c r="X266" s="23"/>
    </row>
    <row r="267">
      <c r="A267" s="29" t="s">
        <v>1337</v>
      </c>
      <c r="B267" s="27"/>
      <c r="C267" s="3" t="s">
        <v>1182</v>
      </c>
      <c r="E267" s="3" t="s">
        <v>71</v>
      </c>
      <c r="F267" s="3" t="s">
        <v>71</v>
      </c>
      <c r="G267" s="3"/>
      <c r="H267" s="3" t="s">
        <v>176</v>
      </c>
      <c r="L267" s="3" t="s">
        <v>1338</v>
      </c>
      <c r="M267" s="22" t="s">
        <v>1339</v>
      </c>
      <c r="T267" s="23"/>
      <c r="U267" s="24" t="s">
        <v>346</v>
      </c>
      <c r="V267" s="24" t="s">
        <v>346</v>
      </c>
      <c r="W267" s="23"/>
      <c r="X267" s="23"/>
    </row>
    <row r="268">
      <c r="A268" s="20" t="s">
        <v>1340</v>
      </c>
      <c r="B268" s="27"/>
      <c r="C268" s="3"/>
      <c r="D268" s="3"/>
      <c r="E268" s="3" t="s">
        <v>71</v>
      </c>
      <c r="F268" s="3" t="s">
        <v>71</v>
      </c>
      <c r="G268" s="3"/>
      <c r="H268" s="3" t="s">
        <v>165</v>
      </c>
      <c r="K268" s="3" t="s">
        <v>144</v>
      </c>
      <c r="L268" s="3" t="s">
        <v>601</v>
      </c>
      <c r="M268" s="22" t="s">
        <v>1341</v>
      </c>
      <c r="N268" s="3"/>
      <c r="O268" s="3" t="s">
        <v>657</v>
      </c>
      <c r="T268" s="23"/>
      <c r="U268" s="23"/>
      <c r="V268" s="24" t="s">
        <v>346</v>
      </c>
      <c r="W268" s="23"/>
      <c r="X268" s="23"/>
    </row>
    <row r="269">
      <c r="A269" s="20" t="s">
        <v>1342</v>
      </c>
      <c r="B269" s="26" t="s">
        <v>1343</v>
      </c>
      <c r="D269" s="3" t="s">
        <v>515</v>
      </c>
      <c r="E269" s="3" t="s">
        <v>1344</v>
      </c>
      <c r="F269" s="3" t="s">
        <v>129</v>
      </c>
      <c r="G269" s="3"/>
      <c r="H269" s="3" t="s">
        <v>165</v>
      </c>
      <c r="K269" s="3" t="s">
        <v>363</v>
      </c>
      <c r="L269" s="3" t="s">
        <v>1345</v>
      </c>
      <c r="M269" s="22" t="s">
        <v>1346</v>
      </c>
      <c r="T269" s="23"/>
      <c r="U269" s="23"/>
      <c r="V269" s="23"/>
      <c r="W269" s="23"/>
      <c r="X269" s="23"/>
    </row>
    <row r="270">
      <c r="A270" s="20" t="s">
        <v>361</v>
      </c>
      <c r="B270" s="21"/>
      <c r="E270" s="3" t="s">
        <v>71</v>
      </c>
      <c r="F270" s="3" t="s">
        <v>71</v>
      </c>
      <c r="H270" s="3" t="s">
        <v>165</v>
      </c>
      <c r="K270" s="3" t="s">
        <v>1347</v>
      </c>
      <c r="L270" s="3" t="s">
        <v>1348</v>
      </c>
      <c r="M270" s="22" t="s">
        <v>1349</v>
      </c>
      <c r="O270" s="3" t="s">
        <v>1350</v>
      </c>
      <c r="T270" s="23"/>
      <c r="U270" s="23"/>
      <c r="V270" s="23"/>
      <c r="W270" s="23"/>
      <c r="X270" s="23"/>
    </row>
    <row r="271">
      <c r="A271" s="20" t="s">
        <v>1351</v>
      </c>
      <c r="B271" s="26" t="s">
        <v>1352</v>
      </c>
      <c r="D271" s="3" t="s">
        <v>1353</v>
      </c>
      <c r="G271" s="3"/>
      <c r="H271" s="3" t="s">
        <v>72</v>
      </c>
      <c r="K271" s="3" t="s">
        <v>594</v>
      </c>
      <c r="L271" s="3" t="s">
        <v>1354</v>
      </c>
      <c r="M271" s="22" t="s">
        <v>1355</v>
      </c>
      <c r="T271" s="23"/>
      <c r="U271" s="23"/>
      <c r="V271" s="23"/>
      <c r="W271" s="23"/>
      <c r="X271" s="23"/>
    </row>
    <row r="272">
      <c r="A272" s="20" t="s">
        <v>1356</v>
      </c>
      <c r="B272" s="26" t="s">
        <v>1357</v>
      </c>
      <c r="E272" s="3" t="s">
        <v>71</v>
      </c>
      <c r="F272" s="3" t="s">
        <v>71</v>
      </c>
      <c r="G272" s="3"/>
      <c r="H272" s="3" t="s">
        <v>176</v>
      </c>
      <c r="L272" s="3" t="s">
        <v>1358</v>
      </c>
      <c r="M272" s="22" t="s">
        <v>1359</v>
      </c>
      <c r="T272" s="23"/>
      <c r="U272" s="23"/>
      <c r="V272" s="24" t="s">
        <v>346</v>
      </c>
      <c r="W272" s="23"/>
      <c r="X272" s="23"/>
    </row>
    <row r="273">
      <c r="A273" s="20" t="s">
        <v>1360</v>
      </c>
      <c r="B273" s="26" t="s">
        <v>1361</v>
      </c>
      <c r="E273" s="3" t="s">
        <v>71</v>
      </c>
      <c r="F273" s="3" t="s">
        <v>71</v>
      </c>
      <c r="G273" s="3"/>
      <c r="H273" s="3" t="s">
        <v>165</v>
      </c>
      <c r="L273" s="3" t="s">
        <v>1362</v>
      </c>
      <c r="M273" s="22" t="s">
        <v>1363</v>
      </c>
      <c r="T273" s="23"/>
      <c r="U273" s="23"/>
      <c r="V273" s="24" t="s">
        <v>346</v>
      </c>
      <c r="W273" s="23"/>
      <c r="X273" s="23"/>
    </row>
    <row r="274">
      <c r="A274" s="20" t="s">
        <v>1364</v>
      </c>
      <c r="B274" s="27"/>
      <c r="C274" s="3"/>
      <c r="D274" s="3" t="s">
        <v>1365</v>
      </c>
      <c r="E274" s="3" t="s">
        <v>71</v>
      </c>
      <c r="F274" s="3" t="s">
        <v>71</v>
      </c>
      <c r="G274" s="3"/>
      <c r="H274" s="3" t="s">
        <v>154</v>
      </c>
      <c r="I274" s="3"/>
      <c r="J274" s="3"/>
      <c r="K274" s="3" t="s">
        <v>74</v>
      </c>
      <c r="L274" s="3" t="s">
        <v>1261</v>
      </c>
      <c r="M274" s="22" t="s">
        <v>1366</v>
      </c>
      <c r="T274" s="23"/>
      <c r="U274" s="23"/>
      <c r="V274" s="24" t="s">
        <v>346</v>
      </c>
      <c r="W274" s="23"/>
      <c r="X274" s="23"/>
    </row>
    <row r="275">
      <c r="A275" s="20" t="s">
        <v>1367</v>
      </c>
      <c r="B275" s="21"/>
      <c r="E275" s="3" t="s">
        <v>71</v>
      </c>
      <c r="F275" s="3" t="s">
        <v>71</v>
      </c>
      <c r="G275" s="3"/>
      <c r="H275" s="3" t="s">
        <v>154</v>
      </c>
      <c r="I275" s="3" t="s">
        <v>1368</v>
      </c>
      <c r="K275" s="3" t="s">
        <v>524</v>
      </c>
      <c r="L275" s="3" t="s">
        <v>1369</v>
      </c>
      <c r="M275" s="22" t="s">
        <v>1370</v>
      </c>
      <c r="T275" s="23"/>
      <c r="U275" s="23"/>
      <c r="V275" s="23"/>
      <c r="W275" s="23"/>
      <c r="X275" s="23"/>
    </row>
    <row r="276">
      <c r="A276" s="20" t="s">
        <v>1371</v>
      </c>
      <c r="B276" s="27"/>
      <c r="C276" s="3"/>
      <c r="D276" s="3"/>
      <c r="E276" s="3" t="s">
        <v>1372</v>
      </c>
      <c r="F276" s="3" t="s">
        <v>129</v>
      </c>
      <c r="G276" s="3"/>
      <c r="H276" s="3" t="s">
        <v>87</v>
      </c>
      <c r="L276" s="3" t="s">
        <v>1373</v>
      </c>
      <c r="M276" s="22" t="s">
        <v>1374</v>
      </c>
      <c r="T276" s="23"/>
      <c r="U276" s="23"/>
      <c r="V276" s="24" t="s">
        <v>346</v>
      </c>
      <c r="W276" s="23"/>
      <c r="X276" s="23"/>
    </row>
    <row r="277">
      <c r="A277" s="20" t="s">
        <v>1375</v>
      </c>
      <c r="B277" s="21"/>
      <c r="E277" s="3" t="s">
        <v>1372</v>
      </c>
      <c r="F277" s="3" t="s">
        <v>129</v>
      </c>
      <c r="G277" s="3"/>
      <c r="H277" s="3" t="s">
        <v>117</v>
      </c>
      <c r="K277" s="3" t="s">
        <v>105</v>
      </c>
      <c r="L277" s="3" t="s">
        <v>1376</v>
      </c>
      <c r="M277" s="22" t="s">
        <v>1377</v>
      </c>
      <c r="N277" s="3"/>
      <c r="O277" s="3" t="s">
        <v>1378</v>
      </c>
      <c r="P277" s="3" t="s">
        <v>982</v>
      </c>
      <c r="T277" s="23"/>
      <c r="U277" s="23"/>
      <c r="V277" s="24" t="s">
        <v>346</v>
      </c>
      <c r="W277" s="23"/>
      <c r="X277" s="23"/>
    </row>
    <row r="278">
      <c r="A278" s="20" t="s">
        <v>1379</v>
      </c>
      <c r="B278" s="21"/>
      <c r="E278" s="3" t="s">
        <v>71</v>
      </c>
      <c r="F278" s="3" t="s">
        <v>71</v>
      </c>
      <c r="G278" s="3"/>
      <c r="H278" s="3" t="s">
        <v>165</v>
      </c>
      <c r="K278" s="3" t="s">
        <v>1380</v>
      </c>
      <c r="L278" s="3" t="s">
        <v>1381</v>
      </c>
      <c r="M278" s="22" t="s">
        <v>1382</v>
      </c>
      <c r="O278" s="3" t="s">
        <v>1383</v>
      </c>
      <c r="P278" s="3" t="s">
        <v>418</v>
      </c>
      <c r="T278" s="23"/>
      <c r="U278" s="23"/>
      <c r="V278" s="23"/>
      <c r="W278" s="23"/>
      <c r="X278" s="23"/>
    </row>
    <row r="279">
      <c r="A279" s="20" t="s">
        <v>1384</v>
      </c>
      <c r="B279" s="21"/>
      <c r="D279" s="3" t="s">
        <v>1385</v>
      </c>
      <c r="E279" s="3" t="s">
        <v>71</v>
      </c>
      <c r="F279" s="3" t="s">
        <v>71</v>
      </c>
      <c r="G279" s="3"/>
      <c r="H279" s="3" t="s">
        <v>154</v>
      </c>
      <c r="L279" s="3" t="s">
        <v>1386</v>
      </c>
      <c r="M279" s="22" t="s">
        <v>1387</v>
      </c>
      <c r="T279" s="23"/>
      <c r="U279" s="23"/>
      <c r="V279" s="24" t="s">
        <v>346</v>
      </c>
      <c r="W279" s="23"/>
      <c r="X279" s="23"/>
    </row>
    <row r="280">
      <c r="A280" s="20" t="s">
        <v>1388</v>
      </c>
      <c r="B280" s="26" t="s">
        <v>1389</v>
      </c>
      <c r="D280" s="3" t="s">
        <v>1390</v>
      </c>
      <c r="E280" s="3" t="s">
        <v>71</v>
      </c>
      <c r="F280" s="3" t="s">
        <v>71</v>
      </c>
      <c r="G280" s="3"/>
      <c r="H280" s="3" t="s">
        <v>176</v>
      </c>
      <c r="L280" s="3" t="s">
        <v>391</v>
      </c>
      <c r="M280" s="22" t="s">
        <v>1391</v>
      </c>
      <c r="T280" s="23"/>
      <c r="U280" s="23"/>
      <c r="V280" s="24" t="s">
        <v>346</v>
      </c>
      <c r="W280" s="23"/>
      <c r="X280" s="23"/>
    </row>
    <row r="281">
      <c r="A281" s="3" t="s">
        <v>1392</v>
      </c>
      <c r="B281" s="26" t="s">
        <v>1393</v>
      </c>
      <c r="D281" s="3" t="s">
        <v>361</v>
      </c>
      <c r="E281" s="3" t="s">
        <v>71</v>
      </c>
      <c r="F281" s="3" t="s">
        <v>71</v>
      </c>
      <c r="H281" s="3" t="s">
        <v>87</v>
      </c>
      <c r="K281" s="3" t="s">
        <v>1394</v>
      </c>
      <c r="L281" s="3" t="s">
        <v>1395</v>
      </c>
      <c r="M281" s="22" t="s">
        <v>1396</v>
      </c>
      <c r="O281" s="3" t="s">
        <v>1397</v>
      </c>
      <c r="Q281" s="3" t="s">
        <v>187</v>
      </c>
      <c r="T281" s="23"/>
      <c r="U281" s="23"/>
      <c r="V281" s="23"/>
      <c r="W281" s="23"/>
      <c r="X281" s="23"/>
    </row>
    <row r="282">
      <c r="A282" s="3" t="s">
        <v>1398</v>
      </c>
      <c r="B282" s="21"/>
      <c r="E282" s="3" t="s">
        <v>71</v>
      </c>
      <c r="F282" s="3" t="s">
        <v>71</v>
      </c>
      <c r="H282" s="3" t="s">
        <v>176</v>
      </c>
      <c r="K282" s="3" t="s">
        <v>73</v>
      </c>
      <c r="L282" s="3" t="s">
        <v>1399</v>
      </c>
      <c r="M282" s="22" t="s">
        <v>1400</v>
      </c>
      <c r="T282" s="23"/>
      <c r="U282" s="23"/>
      <c r="V282" s="23"/>
      <c r="W282" s="23"/>
      <c r="X282" s="23"/>
    </row>
    <row r="283">
      <c r="A283" s="20" t="s">
        <v>1401</v>
      </c>
      <c r="B283" s="27"/>
      <c r="C283" s="3" t="s">
        <v>665</v>
      </c>
      <c r="D283" s="3" t="s">
        <v>1402</v>
      </c>
      <c r="E283" s="3" t="s">
        <v>1276</v>
      </c>
      <c r="F283" s="3" t="s">
        <v>1156</v>
      </c>
      <c r="G283" s="3"/>
      <c r="H283" s="3" t="s">
        <v>176</v>
      </c>
      <c r="I283" s="3"/>
      <c r="J283" s="3"/>
      <c r="K283" s="3" t="s">
        <v>105</v>
      </c>
      <c r="L283" s="3" t="s">
        <v>1277</v>
      </c>
      <c r="M283" s="22" t="s">
        <v>1403</v>
      </c>
      <c r="T283" s="23"/>
      <c r="U283" s="23"/>
      <c r="V283" s="23"/>
      <c r="W283" s="23"/>
      <c r="X283" s="23"/>
    </row>
    <row r="284">
      <c r="A284" s="20" t="s">
        <v>1404</v>
      </c>
      <c r="B284" s="27"/>
      <c r="C284" s="3" t="s">
        <v>665</v>
      </c>
      <c r="D284" s="3" t="s">
        <v>1405</v>
      </c>
      <c r="E284" s="3" t="s">
        <v>71</v>
      </c>
      <c r="F284" s="3" t="s">
        <v>71</v>
      </c>
      <c r="G284" s="3"/>
      <c r="H284" s="3" t="s">
        <v>176</v>
      </c>
      <c r="M284" s="22" t="s">
        <v>1406</v>
      </c>
      <c r="T284" s="23"/>
      <c r="U284" s="23"/>
      <c r="V284" s="24" t="s">
        <v>346</v>
      </c>
      <c r="W284" s="23"/>
      <c r="X284" s="23"/>
    </row>
    <row r="285">
      <c r="A285" s="20" t="s">
        <v>1407</v>
      </c>
      <c r="B285" s="27"/>
      <c r="C285" s="3" t="s">
        <v>665</v>
      </c>
      <c r="D285" s="3"/>
      <c r="E285" s="3" t="s">
        <v>71</v>
      </c>
      <c r="F285" s="3" t="s">
        <v>71</v>
      </c>
      <c r="G285" s="3"/>
      <c r="H285" s="3" t="s">
        <v>176</v>
      </c>
      <c r="L285" s="3" t="s">
        <v>1408</v>
      </c>
      <c r="M285" s="22" t="s">
        <v>1409</v>
      </c>
      <c r="T285" s="23"/>
      <c r="U285" s="23"/>
      <c r="V285" s="24" t="s">
        <v>346</v>
      </c>
      <c r="W285" s="23"/>
      <c r="X285" s="23"/>
    </row>
    <row r="286">
      <c r="A286" s="20" t="s">
        <v>1410</v>
      </c>
      <c r="B286" s="27"/>
      <c r="C286" s="3"/>
      <c r="D286" s="3" t="s">
        <v>1411</v>
      </c>
      <c r="E286" s="3" t="s">
        <v>71</v>
      </c>
      <c r="F286" s="3" t="s">
        <v>71</v>
      </c>
      <c r="G286" s="3"/>
      <c r="H286" s="3" t="s">
        <v>117</v>
      </c>
      <c r="I286" s="3"/>
      <c r="J286" s="3"/>
      <c r="K286" s="3" t="s">
        <v>1412</v>
      </c>
      <c r="L286" s="3" t="s">
        <v>1413</v>
      </c>
      <c r="M286" s="22" t="s">
        <v>1414</v>
      </c>
      <c r="T286" s="23"/>
      <c r="U286" s="23"/>
      <c r="V286" s="24" t="s">
        <v>346</v>
      </c>
      <c r="W286" s="23"/>
      <c r="X286" s="23"/>
    </row>
    <row r="287">
      <c r="A287" s="20" t="s">
        <v>1267</v>
      </c>
      <c r="B287" s="26" t="s">
        <v>1415</v>
      </c>
      <c r="D287" s="3" t="s">
        <v>1263</v>
      </c>
      <c r="E287" s="3" t="s">
        <v>71</v>
      </c>
      <c r="F287" s="3" t="s">
        <v>71</v>
      </c>
      <c r="G287" s="3"/>
      <c r="H287" s="3" t="s">
        <v>176</v>
      </c>
      <c r="L287" s="3" t="s">
        <v>970</v>
      </c>
      <c r="M287" s="22" t="s">
        <v>1416</v>
      </c>
      <c r="T287" s="23"/>
      <c r="U287" s="23"/>
      <c r="V287" s="24" t="s">
        <v>346</v>
      </c>
      <c r="W287" s="23"/>
      <c r="X287" s="23"/>
    </row>
    <row r="288">
      <c r="A288" s="20" t="s">
        <v>1417</v>
      </c>
      <c r="B288" s="21"/>
      <c r="D288" s="3" t="s">
        <v>1067</v>
      </c>
      <c r="E288" s="3" t="s">
        <v>71</v>
      </c>
      <c r="F288" s="3" t="s">
        <v>71</v>
      </c>
      <c r="G288" s="3"/>
      <c r="H288" s="3" t="s">
        <v>72</v>
      </c>
      <c r="K288" s="3" t="s">
        <v>594</v>
      </c>
      <c r="L288" s="3" t="s">
        <v>595</v>
      </c>
      <c r="M288" s="22" t="s">
        <v>1418</v>
      </c>
      <c r="T288" s="23"/>
      <c r="U288" s="23"/>
      <c r="V288" s="23"/>
      <c r="W288" s="23"/>
      <c r="X288" s="23"/>
    </row>
    <row r="289">
      <c r="A289" s="20" t="s">
        <v>1419</v>
      </c>
      <c r="B289" s="21"/>
      <c r="D289" s="3" t="s">
        <v>767</v>
      </c>
      <c r="E289" s="3" t="s">
        <v>71</v>
      </c>
      <c r="F289" s="3" t="s">
        <v>71</v>
      </c>
      <c r="G289" s="3"/>
      <c r="H289" s="3" t="s">
        <v>72</v>
      </c>
      <c r="K289" s="3" t="s">
        <v>594</v>
      </c>
      <c r="L289" s="3" t="s">
        <v>595</v>
      </c>
      <c r="M289" s="22" t="s">
        <v>1420</v>
      </c>
      <c r="T289" s="23"/>
      <c r="U289" s="23"/>
      <c r="V289" s="23"/>
      <c r="W289" s="23"/>
      <c r="X289" s="23"/>
    </row>
    <row r="290">
      <c r="A290" s="20" t="s">
        <v>1421</v>
      </c>
      <c r="B290" s="26" t="s">
        <v>1422</v>
      </c>
      <c r="E290" s="3" t="s">
        <v>71</v>
      </c>
      <c r="F290" s="3" t="s">
        <v>71</v>
      </c>
      <c r="G290" s="3"/>
      <c r="H290" s="3" t="s">
        <v>72</v>
      </c>
      <c r="K290" s="3" t="s">
        <v>594</v>
      </c>
      <c r="L290" s="3" t="s">
        <v>595</v>
      </c>
      <c r="M290" s="22" t="s">
        <v>1423</v>
      </c>
      <c r="T290" s="23"/>
      <c r="U290" s="23"/>
      <c r="V290" s="23"/>
      <c r="W290" s="23"/>
      <c r="X290" s="23"/>
    </row>
    <row r="291">
      <c r="A291" s="20" t="s">
        <v>1424</v>
      </c>
      <c r="B291" s="26" t="s">
        <v>1425</v>
      </c>
      <c r="E291" s="3" t="s">
        <v>71</v>
      </c>
      <c r="F291" s="3" t="s">
        <v>71</v>
      </c>
      <c r="G291" s="3"/>
      <c r="H291" s="3" t="s">
        <v>72</v>
      </c>
      <c r="K291" s="3" t="s">
        <v>594</v>
      </c>
      <c r="L291" s="3" t="s">
        <v>595</v>
      </c>
      <c r="M291" s="22" t="s">
        <v>1426</v>
      </c>
      <c r="T291" s="23"/>
      <c r="U291" s="23"/>
      <c r="V291" s="23"/>
      <c r="W291" s="23"/>
      <c r="X291" s="23"/>
    </row>
    <row r="292">
      <c r="A292" s="20" t="s">
        <v>1427</v>
      </c>
      <c r="B292" s="26" t="s">
        <v>1428</v>
      </c>
      <c r="E292" s="3" t="s">
        <v>71</v>
      </c>
      <c r="F292" s="3" t="s">
        <v>71</v>
      </c>
      <c r="G292" s="3"/>
      <c r="H292" s="3" t="s">
        <v>72</v>
      </c>
      <c r="K292" s="3" t="s">
        <v>594</v>
      </c>
      <c r="L292" s="3" t="s">
        <v>595</v>
      </c>
      <c r="M292" s="22" t="s">
        <v>1429</v>
      </c>
      <c r="T292" s="23"/>
      <c r="U292" s="23"/>
      <c r="V292" s="23"/>
      <c r="W292" s="23"/>
      <c r="X292" s="23"/>
    </row>
    <row r="293">
      <c r="A293" s="20" t="s">
        <v>1430</v>
      </c>
      <c r="B293" s="26" t="s">
        <v>1431</v>
      </c>
      <c r="D293" s="3" t="s">
        <v>550</v>
      </c>
      <c r="E293" s="3" t="s">
        <v>71</v>
      </c>
      <c r="F293" s="3" t="s">
        <v>71</v>
      </c>
      <c r="G293" s="3"/>
      <c r="H293" s="3" t="s">
        <v>72</v>
      </c>
      <c r="K293" s="3" t="s">
        <v>594</v>
      </c>
      <c r="L293" s="3" t="s">
        <v>595</v>
      </c>
      <c r="M293" s="22" t="s">
        <v>1432</v>
      </c>
      <c r="T293" s="23"/>
      <c r="U293" s="23"/>
      <c r="V293" s="23"/>
      <c r="W293" s="23"/>
      <c r="X293" s="23"/>
    </row>
    <row r="294">
      <c r="A294" s="20" t="s">
        <v>1433</v>
      </c>
      <c r="B294" s="26" t="s">
        <v>1434</v>
      </c>
      <c r="E294" s="3" t="s">
        <v>71</v>
      </c>
      <c r="F294" s="3" t="s">
        <v>71</v>
      </c>
      <c r="G294" s="3"/>
      <c r="H294" s="3" t="s">
        <v>72</v>
      </c>
      <c r="K294" s="3" t="s">
        <v>594</v>
      </c>
      <c r="L294" s="3" t="s">
        <v>595</v>
      </c>
      <c r="M294" s="22" t="s">
        <v>1435</v>
      </c>
      <c r="T294" s="23"/>
      <c r="U294" s="23"/>
      <c r="V294" s="23"/>
      <c r="W294" s="23"/>
      <c r="X294" s="23"/>
    </row>
    <row r="295">
      <c r="A295" s="20" t="s">
        <v>1436</v>
      </c>
      <c r="B295" s="26" t="s">
        <v>1437</v>
      </c>
      <c r="C295" s="3" t="s">
        <v>1066</v>
      </c>
      <c r="D295" s="3" t="s">
        <v>1438</v>
      </c>
      <c r="E295" s="3" t="s">
        <v>71</v>
      </c>
      <c r="F295" s="3" t="s">
        <v>71</v>
      </c>
      <c r="G295" s="3"/>
      <c r="H295" s="3" t="s">
        <v>176</v>
      </c>
      <c r="L295" s="3" t="s">
        <v>1107</v>
      </c>
      <c r="M295" s="22" t="s">
        <v>1439</v>
      </c>
      <c r="T295" s="23"/>
      <c r="U295" s="23"/>
      <c r="V295" s="24" t="s">
        <v>346</v>
      </c>
      <c r="W295" s="23"/>
      <c r="X295" s="23"/>
    </row>
    <row r="296">
      <c r="A296" s="20" t="s">
        <v>1440</v>
      </c>
      <c r="B296" s="21"/>
      <c r="G296" s="3"/>
      <c r="H296" s="3" t="s">
        <v>130</v>
      </c>
      <c r="L296" s="39" t="s">
        <v>1441</v>
      </c>
      <c r="M296" s="22" t="s">
        <v>1442</v>
      </c>
      <c r="T296" s="23"/>
      <c r="U296" s="23"/>
      <c r="V296" s="23"/>
      <c r="W296" s="23"/>
      <c r="X296" s="23"/>
    </row>
    <row r="297">
      <c r="A297" s="20" t="s">
        <v>1112</v>
      </c>
      <c r="B297" s="26" t="s">
        <v>34</v>
      </c>
      <c r="C297" s="3" t="s">
        <v>1443</v>
      </c>
      <c r="D297" s="3"/>
      <c r="E297" s="3" t="s">
        <v>71</v>
      </c>
      <c r="F297" s="3" t="s">
        <v>71</v>
      </c>
      <c r="G297" s="3"/>
      <c r="H297" s="3" t="s">
        <v>176</v>
      </c>
      <c r="K297" s="3" t="s">
        <v>1444</v>
      </c>
      <c r="M297" s="22" t="s">
        <v>1445</v>
      </c>
      <c r="T297" s="23"/>
      <c r="U297" s="23"/>
      <c r="V297" s="24" t="s">
        <v>346</v>
      </c>
      <c r="W297" s="23"/>
      <c r="X297" s="23"/>
    </row>
    <row r="298">
      <c r="A298" s="3" t="s">
        <v>1446</v>
      </c>
      <c r="B298" s="26" t="s">
        <v>1447</v>
      </c>
      <c r="D298" s="3" t="s">
        <v>361</v>
      </c>
      <c r="E298" s="3" t="s">
        <v>438</v>
      </c>
      <c r="F298" s="3" t="s">
        <v>439</v>
      </c>
      <c r="G298" s="3"/>
      <c r="H298" s="3" t="s">
        <v>87</v>
      </c>
      <c r="K298" s="3" t="s">
        <v>1448</v>
      </c>
      <c r="L298" s="3" t="s">
        <v>1449</v>
      </c>
      <c r="M298" s="22" t="s">
        <v>1450</v>
      </c>
      <c r="P298" s="3" t="s">
        <v>441</v>
      </c>
      <c r="Q298" s="3" t="s">
        <v>179</v>
      </c>
      <c r="T298" s="23"/>
      <c r="U298" s="23"/>
      <c r="V298" s="23"/>
      <c r="W298" s="23"/>
      <c r="X298" s="23"/>
    </row>
    <row r="299">
      <c r="A299" s="20" t="s">
        <v>1451</v>
      </c>
      <c r="B299" s="27"/>
      <c r="C299" s="3" t="s">
        <v>665</v>
      </c>
      <c r="D299" s="3" t="s">
        <v>1452</v>
      </c>
      <c r="E299" s="3" t="s">
        <v>535</v>
      </c>
      <c r="F299" s="3" t="s">
        <v>209</v>
      </c>
      <c r="G299" s="3" t="s">
        <v>242</v>
      </c>
      <c r="H299" s="3" t="s">
        <v>176</v>
      </c>
      <c r="I299" s="3"/>
      <c r="J299" s="3"/>
      <c r="K299" s="3" t="s">
        <v>1453</v>
      </c>
      <c r="M299" s="22" t="s">
        <v>1454</v>
      </c>
      <c r="T299" s="23"/>
      <c r="U299" s="23"/>
      <c r="V299" s="24" t="s">
        <v>346</v>
      </c>
      <c r="W299" s="23"/>
      <c r="X299" s="23"/>
    </row>
    <row r="300">
      <c r="A300" s="20" t="s">
        <v>1455</v>
      </c>
      <c r="B300" s="26" t="s">
        <v>1456</v>
      </c>
      <c r="C300" s="3" t="s">
        <v>1267</v>
      </c>
      <c r="E300" s="3" t="s">
        <v>71</v>
      </c>
      <c r="F300" s="3" t="s">
        <v>71</v>
      </c>
      <c r="G300" s="3"/>
      <c r="H300" s="3" t="s">
        <v>176</v>
      </c>
      <c r="L300" s="3" t="s">
        <v>970</v>
      </c>
      <c r="M300" s="22" t="s">
        <v>1457</v>
      </c>
      <c r="T300" s="23"/>
      <c r="U300" s="23"/>
      <c r="V300" s="24" t="s">
        <v>346</v>
      </c>
      <c r="W300" s="23"/>
      <c r="X300" s="23"/>
    </row>
    <row r="301">
      <c r="A301" s="20" t="s">
        <v>1458</v>
      </c>
      <c r="B301" s="21"/>
      <c r="G301" s="3"/>
      <c r="H301" s="3" t="s">
        <v>184</v>
      </c>
      <c r="K301" s="3" t="s">
        <v>155</v>
      </c>
      <c r="L301" s="3" t="s">
        <v>1459</v>
      </c>
      <c r="M301" s="22" t="s">
        <v>1460</v>
      </c>
      <c r="T301" s="23"/>
      <c r="U301" s="23"/>
      <c r="V301" s="23"/>
      <c r="W301" s="23"/>
      <c r="X301" s="23"/>
    </row>
    <row r="302">
      <c r="A302" s="20" t="s">
        <v>1461</v>
      </c>
      <c r="B302" s="27"/>
      <c r="C302" s="3"/>
      <c r="D302" s="3" t="s">
        <v>1462</v>
      </c>
      <c r="E302" s="3" t="s">
        <v>71</v>
      </c>
      <c r="F302" s="3"/>
      <c r="G302" s="3"/>
      <c r="H302" s="3" t="s">
        <v>154</v>
      </c>
      <c r="L302" s="3" t="s">
        <v>395</v>
      </c>
      <c r="M302" s="22" t="s">
        <v>1463</v>
      </c>
      <c r="T302" s="23"/>
      <c r="U302" s="23"/>
      <c r="V302" s="24" t="s">
        <v>346</v>
      </c>
      <c r="W302" s="23"/>
      <c r="X302" s="23"/>
    </row>
    <row r="303">
      <c r="A303" s="20" t="s">
        <v>1464</v>
      </c>
      <c r="B303" s="21"/>
      <c r="D303" s="3" t="s">
        <v>1465</v>
      </c>
      <c r="G303" s="3"/>
      <c r="H303" s="3" t="s">
        <v>154</v>
      </c>
      <c r="M303" s="22" t="s">
        <v>1466</v>
      </c>
      <c r="T303" s="23"/>
      <c r="U303" s="23"/>
      <c r="V303" s="23"/>
      <c r="W303" s="23"/>
      <c r="X303" s="23"/>
    </row>
    <row r="304">
      <c r="A304" s="3" t="s">
        <v>1467</v>
      </c>
      <c r="B304" s="21"/>
      <c r="E304" s="3" t="s">
        <v>1468</v>
      </c>
      <c r="G304" s="3"/>
      <c r="H304" s="3" t="s">
        <v>184</v>
      </c>
      <c r="K304" s="3" t="s">
        <v>185</v>
      </c>
      <c r="L304" s="3" t="s">
        <v>380</v>
      </c>
      <c r="M304" s="22" t="s">
        <v>1469</v>
      </c>
      <c r="T304" s="23"/>
      <c r="U304" s="23"/>
      <c r="V304" s="23"/>
      <c r="W304" s="23"/>
      <c r="X304" s="23"/>
    </row>
    <row r="305">
      <c r="A305" s="20" t="s">
        <v>1470</v>
      </c>
      <c r="B305" s="27"/>
      <c r="C305" s="3" t="s">
        <v>665</v>
      </c>
      <c r="D305" s="3"/>
      <c r="E305" s="3" t="s">
        <v>71</v>
      </c>
      <c r="F305" s="3" t="s">
        <v>71</v>
      </c>
      <c r="G305" s="3"/>
      <c r="H305" s="3" t="s">
        <v>176</v>
      </c>
      <c r="L305" s="3" t="s">
        <v>1107</v>
      </c>
      <c r="M305" s="22" t="s">
        <v>1471</v>
      </c>
      <c r="T305" s="23"/>
      <c r="U305" s="23"/>
      <c r="V305" s="24" t="s">
        <v>346</v>
      </c>
      <c r="W305" s="23"/>
      <c r="X305" s="23"/>
    </row>
    <row r="306">
      <c r="A306" s="20" t="s">
        <v>1472</v>
      </c>
      <c r="B306" s="21"/>
      <c r="D306" s="3" t="s">
        <v>606</v>
      </c>
      <c r="E306" s="3" t="s">
        <v>71</v>
      </c>
      <c r="F306" s="3" t="s">
        <v>71</v>
      </c>
      <c r="G306" s="3"/>
      <c r="H306" s="3" t="s">
        <v>154</v>
      </c>
      <c r="L306" s="3" t="s">
        <v>607</v>
      </c>
      <c r="M306" s="22" t="s">
        <v>1473</v>
      </c>
      <c r="T306" s="23"/>
      <c r="U306" s="23"/>
      <c r="V306" s="24" t="s">
        <v>346</v>
      </c>
      <c r="W306" s="23"/>
      <c r="X306" s="23"/>
    </row>
    <row r="307">
      <c r="A307" s="20" t="s">
        <v>1474</v>
      </c>
      <c r="B307" s="26" t="s">
        <v>1475</v>
      </c>
      <c r="C307" s="3" t="s">
        <v>1424</v>
      </c>
      <c r="D307" s="3" t="s">
        <v>515</v>
      </c>
      <c r="E307" s="3" t="s">
        <v>71</v>
      </c>
      <c r="F307" s="3" t="s">
        <v>71</v>
      </c>
      <c r="G307" s="3"/>
      <c r="H307" s="3" t="s">
        <v>72</v>
      </c>
      <c r="K307" s="3" t="s">
        <v>594</v>
      </c>
      <c r="L307" s="3" t="s">
        <v>1476</v>
      </c>
      <c r="M307" s="22" t="s">
        <v>1477</v>
      </c>
      <c r="T307" s="23"/>
      <c r="U307" s="23"/>
      <c r="V307" s="23"/>
      <c r="W307" s="23"/>
      <c r="X307" s="23"/>
    </row>
    <row r="308">
      <c r="A308" s="20" t="s">
        <v>1478</v>
      </c>
      <c r="B308" s="27"/>
      <c r="C308" s="3"/>
      <c r="D308" s="3" t="s">
        <v>1479</v>
      </c>
      <c r="E308" s="3" t="s">
        <v>71</v>
      </c>
      <c r="F308" s="3" t="s">
        <v>71</v>
      </c>
      <c r="G308" s="3"/>
      <c r="H308" s="3" t="s">
        <v>154</v>
      </c>
      <c r="I308" s="3"/>
      <c r="J308" s="3"/>
      <c r="K308" s="3" t="s">
        <v>1480</v>
      </c>
      <c r="L308" s="3" t="s">
        <v>1481</v>
      </c>
      <c r="M308" s="22" t="s">
        <v>1482</v>
      </c>
      <c r="T308" s="23"/>
      <c r="U308" s="23"/>
      <c r="V308" s="24" t="s">
        <v>346</v>
      </c>
      <c r="W308" s="23"/>
      <c r="X308" s="23"/>
    </row>
    <row r="309">
      <c r="A309" s="20" t="s">
        <v>1483</v>
      </c>
      <c r="B309" s="21"/>
      <c r="D309" s="3" t="s">
        <v>1484</v>
      </c>
      <c r="E309" s="3" t="s">
        <v>71</v>
      </c>
      <c r="F309" s="3" t="s">
        <v>71</v>
      </c>
      <c r="G309" s="3"/>
      <c r="H309" s="3" t="s">
        <v>154</v>
      </c>
      <c r="M309" s="22" t="s">
        <v>1485</v>
      </c>
      <c r="T309" s="23"/>
      <c r="U309" s="23"/>
      <c r="V309" s="24" t="s">
        <v>346</v>
      </c>
      <c r="W309" s="23"/>
      <c r="X309" s="23"/>
    </row>
    <row r="310">
      <c r="A310" s="20" t="s">
        <v>1486</v>
      </c>
      <c r="B310" s="21"/>
      <c r="D310" s="3" t="s">
        <v>1487</v>
      </c>
      <c r="E310" s="3" t="s">
        <v>71</v>
      </c>
      <c r="F310" s="3" t="s">
        <v>71</v>
      </c>
      <c r="G310" s="3"/>
      <c r="H310" s="3" t="s">
        <v>154</v>
      </c>
      <c r="L310" s="3" t="s">
        <v>676</v>
      </c>
      <c r="M310" s="22" t="s">
        <v>1488</v>
      </c>
      <c r="T310" s="23"/>
      <c r="U310" s="23"/>
      <c r="V310" s="24" t="s">
        <v>346</v>
      </c>
      <c r="W310" s="23"/>
      <c r="X310" s="23"/>
    </row>
    <row r="311">
      <c r="A311" s="20" t="s">
        <v>1489</v>
      </c>
      <c r="B311" s="26" t="s">
        <v>1490</v>
      </c>
      <c r="C311" s="3" t="s">
        <v>665</v>
      </c>
      <c r="D311" s="3" t="s">
        <v>1491</v>
      </c>
      <c r="E311" s="3" t="s">
        <v>71</v>
      </c>
      <c r="F311" s="3" t="s">
        <v>71</v>
      </c>
      <c r="G311" s="3"/>
      <c r="H311" s="3" t="s">
        <v>176</v>
      </c>
      <c r="L311" s="3" t="s">
        <v>601</v>
      </c>
      <c r="M311" s="22" t="s">
        <v>1492</v>
      </c>
      <c r="T311" s="23"/>
      <c r="U311" s="23"/>
      <c r="V311" s="24" t="s">
        <v>346</v>
      </c>
      <c r="W311" s="23"/>
      <c r="X311" s="23"/>
    </row>
    <row r="312">
      <c r="A312" s="20" t="s">
        <v>1493</v>
      </c>
      <c r="B312" s="27"/>
      <c r="C312" s="3"/>
      <c r="D312" s="3"/>
      <c r="E312" s="3" t="s">
        <v>71</v>
      </c>
      <c r="F312" s="3" t="s">
        <v>71</v>
      </c>
      <c r="G312" s="3"/>
      <c r="H312" s="3" t="s">
        <v>117</v>
      </c>
      <c r="I312" s="3"/>
      <c r="J312" s="3"/>
      <c r="K312" s="3" t="s">
        <v>1494</v>
      </c>
      <c r="L312" s="3" t="s">
        <v>1495</v>
      </c>
      <c r="M312" s="22" t="s">
        <v>1496</v>
      </c>
      <c r="T312" s="23"/>
      <c r="U312" s="23"/>
      <c r="V312" s="24" t="s">
        <v>346</v>
      </c>
      <c r="W312" s="23"/>
      <c r="X312" s="23"/>
    </row>
    <row r="313">
      <c r="A313" s="20" t="s">
        <v>1497</v>
      </c>
      <c r="B313" s="26" t="s">
        <v>1498</v>
      </c>
      <c r="D313" s="3" t="s">
        <v>767</v>
      </c>
      <c r="E313" s="3" t="s">
        <v>71</v>
      </c>
      <c r="F313" s="3" t="s">
        <v>71</v>
      </c>
      <c r="G313" s="3"/>
      <c r="H313" s="3" t="s">
        <v>72</v>
      </c>
      <c r="M313" s="22" t="s">
        <v>1499</v>
      </c>
      <c r="T313" s="23"/>
      <c r="U313" s="23"/>
      <c r="V313" s="24" t="s">
        <v>346</v>
      </c>
      <c r="W313" s="23"/>
      <c r="X313" s="23"/>
    </row>
    <row r="314">
      <c r="A314" s="20" t="s">
        <v>1500</v>
      </c>
      <c r="B314" s="26" t="s">
        <v>1501</v>
      </c>
      <c r="D314" s="3" t="s">
        <v>453</v>
      </c>
      <c r="E314" s="3" t="s">
        <v>318</v>
      </c>
      <c r="F314" s="3" t="s">
        <v>235</v>
      </c>
      <c r="H314" s="3" t="s">
        <v>142</v>
      </c>
      <c r="K314" s="3" t="s">
        <v>132</v>
      </c>
      <c r="L314" s="3" t="s">
        <v>431</v>
      </c>
      <c r="M314" s="22" t="s">
        <v>1502</v>
      </c>
      <c r="T314" s="23"/>
      <c r="U314" s="23"/>
      <c r="V314" s="23"/>
      <c r="W314" s="23"/>
      <c r="X314" s="23"/>
    </row>
    <row r="315">
      <c r="A315" s="20" t="s">
        <v>1503</v>
      </c>
      <c r="B315" s="26" t="s">
        <v>1504</v>
      </c>
      <c r="C315" s="3" t="s">
        <v>1267</v>
      </c>
      <c r="D315" s="3" t="s">
        <v>1505</v>
      </c>
      <c r="E315" s="3" t="s">
        <v>71</v>
      </c>
      <c r="F315" s="3" t="s">
        <v>71</v>
      </c>
      <c r="G315" s="3"/>
      <c r="H315" s="3" t="s">
        <v>176</v>
      </c>
      <c r="L315" s="3" t="s">
        <v>1268</v>
      </c>
      <c r="M315" s="22" t="s">
        <v>1506</v>
      </c>
      <c r="T315" s="23"/>
      <c r="U315" s="23"/>
      <c r="V315" s="24" t="s">
        <v>346</v>
      </c>
      <c r="W315" s="23"/>
      <c r="X315" s="23"/>
    </row>
    <row r="316">
      <c r="A316" s="3" t="s">
        <v>1507</v>
      </c>
      <c r="B316" s="21"/>
      <c r="C316" s="3" t="s">
        <v>1508</v>
      </c>
      <c r="E316" s="3" t="s">
        <v>71</v>
      </c>
      <c r="F316" s="3" t="s">
        <v>71</v>
      </c>
      <c r="G316" s="3"/>
      <c r="H316" s="3" t="s">
        <v>176</v>
      </c>
      <c r="L316" s="3" t="s">
        <v>1509</v>
      </c>
      <c r="M316" s="22" t="s">
        <v>1510</v>
      </c>
      <c r="T316" s="23"/>
      <c r="U316" s="23"/>
      <c r="V316" s="23"/>
      <c r="W316" s="23"/>
      <c r="X316" s="23"/>
    </row>
    <row r="317">
      <c r="A317" s="20" t="s">
        <v>1511</v>
      </c>
      <c r="B317" s="21"/>
      <c r="C317" s="3" t="s">
        <v>1503</v>
      </c>
      <c r="E317" s="3" t="s">
        <v>1512</v>
      </c>
      <c r="G317" s="3"/>
      <c r="H317" s="3" t="s">
        <v>176</v>
      </c>
      <c r="I317" s="3" t="s">
        <v>1513</v>
      </c>
      <c r="J317" s="3"/>
      <c r="K317" s="3" t="s">
        <v>1514</v>
      </c>
      <c r="L317" s="3" t="s">
        <v>1515</v>
      </c>
      <c r="M317" s="22" t="s">
        <v>1516</v>
      </c>
      <c r="T317" s="23"/>
      <c r="U317" s="23"/>
      <c r="V317" s="23"/>
      <c r="W317" s="23"/>
      <c r="X317" s="23"/>
    </row>
    <row r="318">
      <c r="A318" s="20" t="s">
        <v>1517</v>
      </c>
      <c r="B318" s="21"/>
      <c r="C318" s="3" t="s">
        <v>1503</v>
      </c>
      <c r="E318" s="3" t="s">
        <v>1518</v>
      </c>
      <c r="G318" s="3"/>
      <c r="H318" s="3" t="s">
        <v>176</v>
      </c>
      <c r="K318" s="3" t="s">
        <v>1514</v>
      </c>
      <c r="L318" s="3" t="s">
        <v>1515</v>
      </c>
      <c r="M318" s="22" t="s">
        <v>1519</v>
      </c>
      <c r="T318" s="23"/>
      <c r="U318" s="23"/>
      <c r="V318" s="23"/>
      <c r="W318" s="23"/>
      <c r="X318" s="23"/>
    </row>
    <row r="319">
      <c r="A319" s="20" t="s">
        <v>1520</v>
      </c>
      <c r="B319" s="21"/>
      <c r="C319" s="3" t="s">
        <v>1503</v>
      </c>
      <c r="E319" s="3" t="s">
        <v>1521</v>
      </c>
      <c r="G319" s="3"/>
      <c r="H319" s="3" t="s">
        <v>176</v>
      </c>
      <c r="I319" s="3" t="s">
        <v>1522</v>
      </c>
      <c r="J319" s="3"/>
      <c r="K319" s="3" t="s">
        <v>1514</v>
      </c>
      <c r="L319" s="3" t="s">
        <v>1515</v>
      </c>
      <c r="M319" s="22" t="s">
        <v>1523</v>
      </c>
      <c r="T319" s="23"/>
      <c r="U319" s="23"/>
      <c r="V319" s="23"/>
      <c r="W319" s="23"/>
      <c r="X319" s="23"/>
    </row>
    <row r="320">
      <c r="A320" s="20" t="s">
        <v>1524</v>
      </c>
      <c r="B320" s="21"/>
      <c r="C320" s="3" t="s">
        <v>1503</v>
      </c>
      <c r="E320" s="3" t="s">
        <v>273</v>
      </c>
      <c r="G320" s="3"/>
      <c r="H320" s="3" t="s">
        <v>176</v>
      </c>
      <c r="I320" s="3" t="s">
        <v>1525</v>
      </c>
      <c r="J320" s="3"/>
      <c r="K320" s="3" t="s">
        <v>1514</v>
      </c>
      <c r="L320" s="3" t="s">
        <v>1515</v>
      </c>
      <c r="M320" s="22" t="s">
        <v>1526</v>
      </c>
      <c r="T320" s="23"/>
      <c r="U320" s="23"/>
      <c r="V320" s="23"/>
      <c r="W320" s="23"/>
      <c r="X320" s="23"/>
    </row>
    <row r="321">
      <c r="A321" s="20" t="s">
        <v>1527</v>
      </c>
      <c r="B321" s="21"/>
      <c r="C321" s="3" t="s">
        <v>1503</v>
      </c>
      <c r="E321" s="3" t="s">
        <v>1528</v>
      </c>
      <c r="G321" s="3"/>
      <c r="H321" s="3" t="s">
        <v>176</v>
      </c>
      <c r="I321" s="3" t="s">
        <v>1529</v>
      </c>
      <c r="J321" s="3"/>
      <c r="K321" s="3" t="s">
        <v>1514</v>
      </c>
      <c r="L321" s="3" t="s">
        <v>1515</v>
      </c>
      <c r="M321" s="22" t="s">
        <v>1530</v>
      </c>
      <c r="T321" s="23"/>
      <c r="U321" s="23"/>
      <c r="V321" s="23"/>
      <c r="W321" s="23"/>
      <c r="X321" s="23"/>
    </row>
    <row r="322">
      <c r="A322" s="20" t="s">
        <v>1531</v>
      </c>
      <c r="B322" s="21"/>
      <c r="C322" s="3" t="s">
        <v>1503</v>
      </c>
      <c r="E322" s="3" t="s">
        <v>1532</v>
      </c>
      <c r="G322" s="3"/>
      <c r="H322" s="3" t="s">
        <v>176</v>
      </c>
      <c r="I322" s="3" t="s">
        <v>1533</v>
      </c>
      <c r="J322" s="3"/>
      <c r="K322" s="3" t="s">
        <v>1514</v>
      </c>
      <c r="L322" s="3" t="s">
        <v>1515</v>
      </c>
      <c r="M322" s="22" t="s">
        <v>1534</v>
      </c>
      <c r="T322" s="23"/>
      <c r="U322" s="23"/>
      <c r="V322" s="23"/>
      <c r="W322" s="23"/>
      <c r="X322" s="23"/>
    </row>
    <row r="323">
      <c r="A323" s="20" t="s">
        <v>1535</v>
      </c>
      <c r="B323" s="21"/>
      <c r="C323" s="3" t="s">
        <v>1503</v>
      </c>
      <c r="E323" s="3" t="s">
        <v>1536</v>
      </c>
      <c r="G323" s="3"/>
      <c r="H323" s="3" t="s">
        <v>176</v>
      </c>
      <c r="I323" s="3" t="s">
        <v>1537</v>
      </c>
      <c r="J323" s="3"/>
      <c r="K323" s="3" t="s">
        <v>1514</v>
      </c>
      <c r="L323" s="3" t="s">
        <v>1515</v>
      </c>
      <c r="M323" s="22" t="s">
        <v>1538</v>
      </c>
      <c r="T323" s="23"/>
      <c r="U323" s="23"/>
      <c r="V323" s="23"/>
      <c r="W323" s="23"/>
      <c r="X323" s="23"/>
    </row>
    <row r="324">
      <c r="A324" s="20" t="s">
        <v>1539</v>
      </c>
      <c r="B324" s="21"/>
      <c r="C324" s="3" t="s">
        <v>1503</v>
      </c>
      <c r="E324" s="3" t="s">
        <v>1540</v>
      </c>
      <c r="G324" s="3"/>
      <c r="H324" s="3" t="s">
        <v>176</v>
      </c>
      <c r="I324" s="3" t="s">
        <v>1541</v>
      </c>
      <c r="J324" s="3"/>
      <c r="K324" s="3" t="s">
        <v>1514</v>
      </c>
      <c r="L324" s="3" t="s">
        <v>1515</v>
      </c>
      <c r="M324" s="22" t="s">
        <v>1542</v>
      </c>
      <c r="T324" s="23"/>
      <c r="U324" s="23"/>
      <c r="V324" s="23"/>
      <c r="W324" s="23"/>
      <c r="X324" s="23"/>
    </row>
    <row r="325">
      <c r="A325" s="20" t="s">
        <v>1543</v>
      </c>
      <c r="B325" s="21"/>
      <c r="C325" s="3" t="s">
        <v>1503</v>
      </c>
      <c r="E325" s="3" t="s">
        <v>1544</v>
      </c>
      <c r="G325" s="3"/>
      <c r="H325" s="3" t="s">
        <v>176</v>
      </c>
      <c r="I325" s="3" t="s">
        <v>1545</v>
      </c>
      <c r="J325" s="3"/>
      <c r="K325" s="3" t="s">
        <v>1514</v>
      </c>
      <c r="L325" s="3" t="s">
        <v>1515</v>
      </c>
      <c r="M325" s="22" t="s">
        <v>1546</v>
      </c>
      <c r="T325" s="23"/>
      <c r="U325" s="23"/>
      <c r="V325" s="23"/>
      <c r="W325" s="23"/>
      <c r="X325" s="23"/>
    </row>
    <row r="326">
      <c r="A326" s="20" t="s">
        <v>1547</v>
      </c>
      <c r="B326" s="21"/>
      <c r="C326" s="3" t="s">
        <v>1503</v>
      </c>
      <c r="D326" s="3" t="s">
        <v>620</v>
      </c>
      <c r="E326" s="3" t="s">
        <v>1548</v>
      </c>
      <c r="G326" s="3"/>
      <c r="H326" s="3" t="s">
        <v>176</v>
      </c>
      <c r="I326" s="3" t="s">
        <v>1549</v>
      </c>
      <c r="J326" s="3"/>
      <c r="K326" s="3" t="s">
        <v>1514</v>
      </c>
      <c r="L326" s="3" t="s">
        <v>1515</v>
      </c>
      <c r="M326" s="22" t="s">
        <v>1550</v>
      </c>
      <c r="T326" s="23"/>
      <c r="U326" s="23"/>
      <c r="V326" s="23"/>
      <c r="W326" s="23"/>
      <c r="X326" s="23"/>
    </row>
    <row r="327">
      <c r="A327" s="20" t="s">
        <v>1551</v>
      </c>
      <c r="B327" s="21"/>
      <c r="C327" s="3" t="s">
        <v>1503</v>
      </c>
      <c r="E327" s="3" t="s">
        <v>1552</v>
      </c>
      <c r="G327" s="3"/>
      <c r="H327" s="3" t="s">
        <v>176</v>
      </c>
      <c r="I327" s="3" t="s">
        <v>1553</v>
      </c>
      <c r="J327" s="3"/>
      <c r="K327" s="3" t="s">
        <v>1514</v>
      </c>
      <c r="L327" s="3" t="s">
        <v>1515</v>
      </c>
      <c r="M327" s="22" t="s">
        <v>1554</v>
      </c>
      <c r="T327" s="23"/>
      <c r="U327" s="23"/>
      <c r="V327" s="23"/>
      <c r="W327" s="23"/>
      <c r="X327" s="23"/>
    </row>
    <row r="328">
      <c r="A328" s="20" t="s">
        <v>1555</v>
      </c>
      <c r="B328" s="21"/>
      <c r="C328" s="3" t="s">
        <v>1503</v>
      </c>
      <c r="E328" s="3" t="s">
        <v>1556</v>
      </c>
      <c r="G328" s="3"/>
      <c r="H328" s="3" t="s">
        <v>176</v>
      </c>
      <c r="I328" s="3" t="s">
        <v>1557</v>
      </c>
      <c r="J328" s="3"/>
      <c r="K328" s="3" t="s">
        <v>1514</v>
      </c>
      <c r="L328" s="3" t="s">
        <v>1515</v>
      </c>
      <c r="M328" s="22" t="s">
        <v>1558</v>
      </c>
      <c r="T328" s="23"/>
      <c r="U328" s="23"/>
      <c r="V328" s="23"/>
      <c r="W328" s="23"/>
      <c r="X328" s="23"/>
    </row>
    <row r="329">
      <c r="A329" s="20" t="s">
        <v>1508</v>
      </c>
      <c r="B329" s="21"/>
      <c r="C329" s="3" t="s">
        <v>1503</v>
      </c>
      <c r="E329" s="3" t="s">
        <v>71</v>
      </c>
      <c r="F329" s="3" t="s">
        <v>71</v>
      </c>
      <c r="G329" s="3"/>
      <c r="H329" s="3" t="s">
        <v>176</v>
      </c>
      <c r="L329" s="3" t="s">
        <v>1509</v>
      </c>
      <c r="M329" s="22" t="s">
        <v>1559</v>
      </c>
      <c r="T329" s="23"/>
      <c r="U329" s="23"/>
      <c r="V329" s="23"/>
      <c r="W329" s="23"/>
      <c r="X329" s="23"/>
    </row>
    <row r="330">
      <c r="A330" s="20" t="s">
        <v>1560</v>
      </c>
      <c r="B330" s="21"/>
      <c r="E330" s="3" t="s">
        <v>1561</v>
      </c>
      <c r="F330" s="3" t="s">
        <v>1562</v>
      </c>
      <c r="G330" s="3"/>
      <c r="H330" s="3" t="s">
        <v>117</v>
      </c>
      <c r="K330" s="3" t="s">
        <v>105</v>
      </c>
      <c r="L330" s="3" t="s">
        <v>1563</v>
      </c>
      <c r="M330" s="22" t="s">
        <v>1564</v>
      </c>
      <c r="T330" s="23"/>
      <c r="U330" s="23"/>
      <c r="V330" s="23"/>
      <c r="W330" s="23"/>
      <c r="X330" s="23"/>
    </row>
    <row r="331">
      <c r="A331" s="20" t="s">
        <v>1565</v>
      </c>
      <c r="B331" s="28" t="s">
        <v>1566</v>
      </c>
      <c r="D331" s="3" t="s">
        <v>692</v>
      </c>
      <c r="E331" s="3" t="s">
        <v>287</v>
      </c>
      <c r="G331" s="3"/>
      <c r="H331" s="3" t="s">
        <v>184</v>
      </c>
      <c r="K331" s="3" t="s">
        <v>185</v>
      </c>
      <c r="L331" s="3" t="s">
        <v>380</v>
      </c>
      <c r="M331" s="22" t="s">
        <v>1567</v>
      </c>
      <c r="T331" s="23"/>
      <c r="U331" s="23"/>
      <c r="V331" s="23"/>
      <c r="W331" s="23"/>
      <c r="X331" s="23"/>
    </row>
    <row r="332">
      <c r="A332" s="20" t="s">
        <v>1568</v>
      </c>
      <c r="B332" s="21"/>
      <c r="D332" s="20" t="s">
        <v>359</v>
      </c>
      <c r="E332" s="3" t="s">
        <v>190</v>
      </c>
      <c r="F332" s="3" t="s">
        <v>129</v>
      </c>
      <c r="H332" s="3" t="s">
        <v>87</v>
      </c>
      <c r="K332" s="3" t="s">
        <v>118</v>
      </c>
      <c r="L332" s="3" t="s">
        <v>364</v>
      </c>
      <c r="M332" s="22" t="s">
        <v>1569</v>
      </c>
      <c r="P332" s="3" t="s">
        <v>447</v>
      </c>
      <c r="Q332" s="3" t="s">
        <v>96</v>
      </c>
      <c r="T332" s="23"/>
      <c r="U332" s="23"/>
      <c r="V332" s="23"/>
      <c r="W332" s="23"/>
      <c r="X332" s="23"/>
    </row>
    <row r="333">
      <c r="A333" s="20" t="s">
        <v>1570</v>
      </c>
      <c r="B333" s="21"/>
      <c r="D333" s="3" t="s">
        <v>453</v>
      </c>
      <c r="E333" s="3" t="s">
        <v>318</v>
      </c>
      <c r="F333" s="3" t="s">
        <v>235</v>
      </c>
      <c r="H333" s="3" t="s">
        <v>142</v>
      </c>
      <c r="K333" s="3" t="s">
        <v>132</v>
      </c>
      <c r="L333" s="3" t="s">
        <v>431</v>
      </c>
      <c r="M333" s="22" t="s">
        <v>1571</v>
      </c>
      <c r="T333" s="23"/>
      <c r="U333" s="23"/>
      <c r="V333" s="23"/>
      <c r="W333" s="23"/>
      <c r="X333" s="23"/>
    </row>
    <row r="334">
      <c r="A334" s="20" t="s">
        <v>1572</v>
      </c>
      <c r="B334" s="21"/>
      <c r="D334" s="3" t="s">
        <v>606</v>
      </c>
      <c r="E334" s="3" t="s">
        <v>71</v>
      </c>
      <c r="F334" s="3" t="s">
        <v>71</v>
      </c>
      <c r="G334" s="3"/>
      <c r="H334" s="3" t="s">
        <v>154</v>
      </c>
      <c r="L334" s="3" t="s">
        <v>1573</v>
      </c>
      <c r="M334" s="22" t="s">
        <v>1574</v>
      </c>
      <c r="T334" s="23"/>
      <c r="U334" s="23"/>
      <c r="V334" s="24" t="s">
        <v>346</v>
      </c>
      <c r="W334" s="23"/>
      <c r="X334" s="23"/>
    </row>
    <row r="335">
      <c r="A335" s="20" t="s">
        <v>1575</v>
      </c>
      <c r="B335" s="21"/>
      <c r="D335" s="3" t="s">
        <v>560</v>
      </c>
      <c r="E335" s="3" t="s">
        <v>273</v>
      </c>
      <c r="G335" s="3"/>
      <c r="H335" s="3" t="s">
        <v>154</v>
      </c>
      <c r="M335" s="22" t="s">
        <v>1576</v>
      </c>
      <c r="T335" s="23"/>
      <c r="U335" s="23"/>
      <c r="V335" s="23"/>
      <c r="W335" s="23"/>
      <c r="X335" s="23"/>
    </row>
    <row r="336">
      <c r="A336" s="20" t="s">
        <v>550</v>
      </c>
      <c r="B336" s="21"/>
      <c r="D336" s="35" t="s">
        <v>433</v>
      </c>
      <c r="E336" s="3" t="s">
        <v>1577</v>
      </c>
      <c r="G336" s="3"/>
      <c r="H336" s="3" t="s">
        <v>165</v>
      </c>
      <c r="L336" s="3" t="s">
        <v>344</v>
      </c>
      <c r="M336" s="22" t="s">
        <v>1578</v>
      </c>
      <c r="T336" s="23"/>
      <c r="U336" s="23"/>
      <c r="V336" s="24" t="s">
        <v>346</v>
      </c>
      <c r="W336" s="23"/>
      <c r="X336" s="23"/>
    </row>
    <row r="337">
      <c r="A337" s="20" t="s">
        <v>1579</v>
      </c>
      <c r="B337" s="26" t="s">
        <v>1580</v>
      </c>
      <c r="D337" s="3" t="s">
        <v>1581</v>
      </c>
      <c r="E337" s="3" t="s">
        <v>281</v>
      </c>
      <c r="F337" s="3" t="s">
        <v>129</v>
      </c>
      <c r="G337" s="3"/>
      <c r="H337" s="3" t="s">
        <v>130</v>
      </c>
      <c r="K337" s="3" t="s">
        <v>132</v>
      </c>
      <c r="L337" s="3" t="s">
        <v>970</v>
      </c>
      <c r="M337" s="22" t="s">
        <v>1582</v>
      </c>
      <c r="T337" s="23"/>
      <c r="U337" s="23"/>
      <c r="V337" s="24" t="s">
        <v>346</v>
      </c>
      <c r="W337" s="23"/>
      <c r="X337" s="23"/>
    </row>
    <row r="338">
      <c r="A338" s="20" t="s">
        <v>1583</v>
      </c>
      <c r="B338" s="26" t="s">
        <v>1584</v>
      </c>
      <c r="D338" s="3" t="s">
        <v>1585</v>
      </c>
      <c r="E338" s="3" t="s">
        <v>71</v>
      </c>
      <c r="F338" s="3" t="s">
        <v>71</v>
      </c>
      <c r="G338" s="3"/>
      <c r="H338" s="3" t="s">
        <v>154</v>
      </c>
      <c r="I338" s="3" t="s">
        <v>1586</v>
      </c>
      <c r="K338" s="3" t="s">
        <v>1587</v>
      </c>
      <c r="L338" s="3" t="s">
        <v>1588</v>
      </c>
      <c r="M338" s="22" t="s">
        <v>1589</v>
      </c>
      <c r="T338" s="23"/>
      <c r="U338" s="23"/>
      <c r="V338" s="23"/>
      <c r="W338" s="23"/>
      <c r="X338" s="23"/>
    </row>
    <row r="339">
      <c r="A339" s="20" t="s">
        <v>1590</v>
      </c>
      <c r="B339" s="26" t="s">
        <v>1591</v>
      </c>
      <c r="D339" s="3" t="s">
        <v>1592</v>
      </c>
      <c r="E339" s="3" t="s">
        <v>287</v>
      </c>
      <c r="F339" s="3" t="s">
        <v>235</v>
      </c>
      <c r="H339" s="3" t="s">
        <v>142</v>
      </c>
      <c r="K339" s="3" t="s">
        <v>132</v>
      </c>
      <c r="L339" s="3" t="s">
        <v>431</v>
      </c>
      <c r="M339" s="22" t="s">
        <v>1593</v>
      </c>
      <c r="T339" s="23"/>
      <c r="U339" s="23"/>
      <c r="V339" s="23"/>
      <c r="W339" s="23"/>
      <c r="X339" s="23"/>
    </row>
    <row r="340">
      <c r="A340" s="30" t="s">
        <v>1594</v>
      </c>
      <c r="B340" s="21"/>
      <c r="E340" s="31"/>
      <c r="F340" s="31"/>
      <c r="G340" s="32"/>
      <c r="H340" s="32" t="s">
        <v>87</v>
      </c>
      <c r="I340" s="31"/>
      <c r="J340" s="31"/>
      <c r="K340" s="31"/>
      <c r="L340" s="32" t="s">
        <v>1595</v>
      </c>
      <c r="M340" s="33" t="s">
        <v>1596</v>
      </c>
      <c r="T340" s="24"/>
      <c r="U340" s="24" t="s">
        <v>346</v>
      </c>
      <c r="V340" s="23"/>
      <c r="W340" s="23"/>
      <c r="X340" s="23"/>
    </row>
    <row r="341">
      <c r="A341" s="20" t="s">
        <v>1597</v>
      </c>
      <c r="B341" s="21"/>
      <c r="G341" s="3"/>
      <c r="H341" s="3" t="s">
        <v>87</v>
      </c>
      <c r="T341" s="23"/>
      <c r="U341" s="23"/>
      <c r="V341" s="23"/>
      <c r="W341" s="23"/>
      <c r="X341" s="23"/>
    </row>
    <row r="342">
      <c r="A342" s="20" t="s">
        <v>1598</v>
      </c>
      <c r="B342" s="21"/>
      <c r="D342" s="3" t="s">
        <v>1599</v>
      </c>
      <c r="E342" s="3" t="s">
        <v>281</v>
      </c>
      <c r="F342" s="3" t="s">
        <v>129</v>
      </c>
      <c r="H342" s="3" t="s">
        <v>142</v>
      </c>
      <c r="K342" s="3" t="s">
        <v>132</v>
      </c>
      <c r="L342" s="3" t="s">
        <v>431</v>
      </c>
      <c r="M342" s="22" t="s">
        <v>1600</v>
      </c>
      <c r="T342" s="23"/>
      <c r="U342" s="23"/>
      <c r="V342" s="23"/>
      <c r="W342" s="23"/>
      <c r="X342" s="23"/>
    </row>
    <row r="343">
      <c r="A343" s="20" t="s">
        <v>1601</v>
      </c>
      <c r="B343" s="21"/>
      <c r="E343" s="3" t="s">
        <v>1602</v>
      </c>
      <c r="F343" s="3" t="s">
        <v>235</v>
      </c>
      <c r="H343" s="3" t="s">
        <v>130</v>
      </c>
      <c r="K343" s="3" t="s">
        <v>132</v>
      </c>
      <c r="L343" s="3" t="s">
        <v>737</v>
      </c>
      <c r="M343" s="22" t="s">
        <v>1603</v>
      </c>
      <c r="T343" s="23"/>
      <c r="U343" s="23"/>
      <c r="V343" s="23"/>
      <c r="W343" s="23"/>
      <c r="X343" s="23"/>
    </row>
    <row r="344">
      <c r="A344" s="20" t="s">
        <v>1604</v>
      </c>
      <c r="B344" s="26" t="s">
        <v>1605</v>
      </c>
      <c r="D344" s="3" t="s">
        <v>1606</v>
      </c>
      <c r="E344" s="3" t="s">
        <v>297</v>
      </c>
      <c r="F344" s="3" t="s">
        <v>235</v>
      </c>
      <c r="H344" s="3" t="s">
        <v>142</v>
      </c>
      <c r="K344" s="3" t="s">
        <v>132</v>
      </c>
      <c r="L344" s="3" t="s">
        <v>431</v>
      </c>
      <c r="M344" s="22" t="s">
        <v>1607</v>
      </c>
      <c r="T344" s="23"/>
      <c r="U344" s="23"/>
      <c r="V344" s="23"/>
      <c r="W344" s="23"/>
      <c r="X344" s="23"/>
    </row>
    <row r="345">
      <c r="A345" s="20" t="s">
        <v>1608</v>
      </c>
      <c r="B345" s="21"/>
      <c r="D345" s="3" t="s">
        <v>384</v>
      </c>
      <c r="E345" s="3" t="s">
        <v>293</v>
      </c>
      <c r="G345" s="3"/>
      <c r="H345" s="3" t="s">
        <v>154</v>
      </c>
      <c r="K345" s="3" t="s">
        <v>104</v>
      </c>
      <c r="L345" s="3" t="s">
        <v>1609</v>
      </c>
      <c r="M345" s="22" t="s">
        <v>1610</v>
      </c>
      <c r="T345" s="23"/>
      <c r="U345" s="23"/>
      <c r="V345" s="23"/>
      <c r="W345" s="23"/>
      <c r="X345" s="23"/>
    </row>
    <row r="346">
      <c r="A346" s="20" t="s">
        <v>1611</v>
      </c>
      <c r="B346" s="21"/>
      <c r="D346" s="3" t="s">
        <v>1612</v>
      </c>
      <c r="E346" s="3" t="s">
        <v>318</v>
      </c>
      <c r="F346" s="3" t="s">
        <v>235</v>
      </c>
      <c r="H346" s="3" t="s">
        <v>142</v>
      </c>
      <c r="K346" s="3" t="s">
        <v>132</v>
      </c>
      <c r="L346" s="3" t="s">
        <v>431</v>
      </c>
      <c r="M346" s="22" t="s">
        <v>1613</v>
      </c>
      <c r="T346" s="23"/>
      <c r="U346" s="23"/>
      <c r="V346" s="23"/>
      <c r="W346" s="23"/>
      <c r="X346" s="23"/>
    </row>
    <row r="347">
      <c r="A347" s="20" t="s">
        <v>1614</v>
      </c>
      <c r="B347" s="26" t="s">
        <v>1615</v>
      </c>
      <c r="E347" s="3" t="s">
        <v>222</v>
      </c>
      <c r="F347" s="3" t="s">
        <v>216</v>
      </c>
      <c r="H347" s="3" t="s">
        <v>130</v>
      </c>
      <c r="K347" s="3" t="s">
        <v>132</v>
      </c>
      <c r="L347" s="3" t="s">
        <v>737</v>
      </c>
      <c r="M347" s="22" t="s">
        <v>1616</v>
      </c>
      <c r="T347" s="23"/>
      <c r="U347" s="23"/>
      <c r="V347" s="23"/>
      <c r="W347" s="23"/>
      <c r="X347" s="23"/>
    </row>
    <row r="348">
      <c r="A348" s="20" t="s">
        <v>1617</v>
      </c>
      <c r="B348" s="26" t="s">
        <v>1618</v>
      </c>
      <c r="D348" s="3" t="s">
        <v>453</v>
      </c>
      <c r="E348" s="3" t="s">
        <v>267</v>
      </c>
      <c r="F348" s="3" t="s">
        <v>86</v>
      </c>
      <c r="H348" s="3" t="s">
        <v>142</v>
      </c>
      <c r="K348" s="3" t="s">
        <v>132</v>
      </c>
      <c r="L348" s="3" t="s">
        <v>923</v>
      </c>
      <c r="M348" s="22" t="s">
        <v>1619</v>
      </c>
      <c r="T348" s="23"/>
      <c r="U348" s="23"/>
      <c r="V348" s="23"/>
      <c r="W348" s="23"/>
      <c r="X348" s="23"/>
    </row>
    <row r="349">
      <c r="A349" s="20" t="s">
        <v>1620</v>
      </c>
      <c r="B349" s="27"/>
      <c r="C349" s="3"/>
      <c r="D349" s="3" t="s">
        <v>565</v>
      </c>
      <c r="E349" s="3" t="s">
        <v>246</v>
      </c>
      <c r="F349" s="3" t="s">
        <v>235</v>
      </c>
      <c r="G349" s="3"/>
      <c r="H349" s="3" t="s">
        <v>154</v>
      </c>
      <c r="I349" s="3"/>
      <c r="J349" s="3"/>
      <c r="K349" s="3" t="s">
        <v>1621</v>
      </c>
      <c r="M349" s="22" t="s">
        <v>1622</v>
      </c>
      <c r="T349" s="23"/>
      <c r="U349" s="23"/>
      <c r="V349" s="23"/>
      <c r="W349" s="23"/>
      <c r="X349" s="23"/>
    </row>
    <row r="350">
      <c r="A350" s="3" t="s">
        <v>1623</v>
      </c>
      <c r="B350" s="21"/>
      <c r="D350" s="3" t="s">
        <v>560</v>
      </c>
      <c r="G350" s="3"/>
      <c r="H350" s="3" t="s">
        <v>154</v>
      </c>
      <c r="T350" s="23"/>
      <c r="U350" s="23"/>
      <c r="V350" s="23"/>
      <c r="W350" s="23"/>
      <c r="X350" s="23"/>
    </row>
    <row r="351">
      <c r="A351" s="20" t="s">
        <v>1624</v>
      </c>
      <c r="B351" s="21"/>
      <c r="D351" s="3" t="s">
        <v>1625</v>
      </c>
      <c r="E351" s="3" t="s">
        <v>222</v>
      </c>
      <c r="F351" s="3" t="s">
        <v>129</v>
      </c>
      <c r="H351" s="3" t="s">
        <v>142</v>
      </c>
      <c r="K351" s="3" t="s">
        <v>132</v>
      </c>
      <c r="L351" s="3" t="s">
        <v>457</v>
      </c>
      <c r="M351" s="22" t="s">
        <v>1626</v>
      </c>
      <c r="T351" s="23"/>
      <c r="U351" s="23"/>
      <c r="V351" s="23"/>
      <c r="W351" s="23"/>
      <c r="X351" s="23"/>
    </row>
    <row r="352">
      <c r="A352" s="20" t="s">
        <v>1627</v>
      </c>
      <c r="B352" s="27"/>
      <c r="C352" s="3"/>
      <c r="D352" s="3" t="s">
        <v>565</v>
      </c>
      <c r="E352" s="3" t="s">
        <v>293</v>
      </c>
      <c r="F352" s="3" t="s">
        <v>86</v>
      </c>
      <c r="G352" s="3"/>
      <c r="H352" s="3" t="s">
        <v>154</v>
      </c>
      <c r="I352" s="3"/>
      <c r="J352" s="3"/>
      <c r="K352" s="3" t="s">
        <v>536</v>
      </c>
      <c r="M352" s="22" t="s">
        <v>1628</v>
      </c>
      <c r="T352" s="23"/>
      <c r="U352" s="23"/>
      <c r="V352" s="23"/>
      <c r="W352" s="23"/>
      <c r="X352" s="23"/>
    </row>
    <row r="353">
      <c r="A353" s="20" t="s">
        <v>1629</v>
      </c>
      <c r="B353" s="21"/>
      <c r="D353" s="3" t="s">
        <v>550</v>
      </c>
      <c r="G353" s="3"/>
      <c r="H353" s="3" t="s">
        <v>87</v>
      </c>
      <c r="M353" s="22" t="s">
        <v>1630</v>
      </c>
      <c r="T353" s="23"/>
      <c r="U353" s="23"/>
      <c r="V353" s="24" t="s">
        <v>346</v>
      </c>
      <c r="W353" s="23"/>
      <c r="X353" s="23"/>
    </row>
    <row r="354">
      <c r="A354" s="20" t="s">
        <v>1631</v>
      </c>
      <c r="B354" s="27"/>
      <c r="C354" s="3" t="s">
        <v>1632</v>
      </c>
      <c r="E354" s="3" t="s">
        <v>71</v>
      </c>
      <c r="G354" s="3"/>
      <c r="H354" s="3" t="s">
        <v>176</v>
      </c>
      <c r="L354" s="3" t="s">
        <v>1633</v>
      </c>
      <c r="M354" s="22" t="s">
        <v>1634</v>
      </c>
      <c r="T354" s="23"/>
      <c r="U354" s="23"/>
      <c r="V354" s="24" t="s">
        <v>346</v>
      </c>
      <c r="W354" s="23"/>
      <c r="X354" s="23"/>
    </row>
    <row r="355">
      <c r="A355" s="20" t="s">
        <v>1635</v>
      </c>
      <c r="B355" s="27"/>
      <c r="C355" s="3" t="s">
        <v>1631</v>
      </c>
      <c r="E355" s="3" t="s">
        <v>71</v>
      </c>
      <c r="F355" s="3" t="s">
        <v>71</v>
      </c>
      <c r="G355" s="3"/>
      <c r="H355" s="3" t="s">
        <v>176</v>
      </c>
      <c r="K355" s="3" t="s">
        <v>167</v>
      </c>
      <c r="L355" s="3" t="s">
        <v>601</v>
      </c>
      <c r="M355" s="22" t="s">
        <v>1636</v>
      </c>
      <c r="T355" s="23"/>
      <c r="U355" s="23"/>
      <c r="V355" s="24" t="s">
        <v>346</v>
      </c>
      <c r="W355" s="23"/>
      <c r="X355" s="23"/>
    </row>
    <row r="356">
      <c r="A356" s="20" t="s">
        <v>1632</v>
      </c>
      <c r="B356" s="27"/>
      <c r="C356" s="3" t="s">
        <v>1178</v>
      </c>
      <c r="E356" s="3" t="s">
        <v>71</v>
      </c>
      <c r="G356" s="3"/>
      <c r="H356" s="3" t="s">
        <v>176</v>
      </c>
      <c r="L356" s="3" t="s">
        <v>1633</v>
      </c>
      <c r="T356" s="23"/>
      <c r="U356" s="23"/>
      <c r="V356" s="24" t="s">
        <v>346</v>
      </c>
      <c r="W356" s="23"/>
      <c r="X356" s="23"/>
    </row>
    <row r="357">
      <c r="A357" s="20" t="s">
        <v>1637</v>
      </c>
      <c r="B357" s="27"/>
      <c r="C357" s="3" t="s">
        <v>1178</v>
      </c>
      <c r="E357" s="3" t="s">
        <v>71</v>
      </c>
      <c r="G357" s="3"/>
      <c r="H357" s="3" t="s">
        <v>176</v>
      </c>
      <c r="L357" s="3" t="s">
        <v>601</v>
      </c>
      <c r="T357" s="23"/>
      <c r="U357" s="23"/>
      <c r="V357" s="24" t="s">
        <v>346</v>
      </c>
      <c r="W357" s="23"/>
      <c r="X357" s="23"/>
    </row>
    <row r="358">
      <c r="A358" s="20" t="s">
        <v>1638</v>
      </c>
      <c r="B358" s="27"/>
      <c r="C358" s="3" t="s">
        <v>1639</v>
      </c>
      <c r="E358" s="3" t="s">
        <v>71</v>
      </c>
      <c r="G358" s="3"/>
      <c r="H358" s="3" t="s">
        <v>176</v>
      </c>
      <c r="L358" s="3" t="s">
        <v>395</v>
      </c>
      <c r="M358" s="22" t="s">
        <v>1640</v>
      </c>
      <c r="T358" s="23"/>
      <c r="U358" s="23"/>
      <c r="V358" s="24" t="s">
        <v>346</v>
      </c>
      <c r="W358" s="23"/>
      <c r="X358" s="23"/>
    </row>
    <row r="359">
      <c r="A359" s="20" t="s">
        <v>1641</v>
      </c>
      <c r="B359" s="27"/>
      <c r="C359" s="3" t="s">
        <v>1637</v>
      </c>
      <c r="E359" s="3" t="s">
        <v>71</v>
      </c>
      <c r="G359" s="3"/>
      <c r="H359" s="3" t="s">
        <v>176</v>
      </c>
      <c r="L359" s="3" t="s">
        <v>601</v>
      </c>
      <c r="M359" s="22" t="s">
        <v>1642</v>
      </c>
      <c r="T359" s="23"/>
      <c r="U359" s="23"/>
      <c r="V359" s="24" t="s">
        <v>346</v>
      </c>
      <c r="W359" s="23"/>
      <c r="X359" s="23"/>
    </row>
    <row r="360">
      <c r="A360" s="20" t="s">
        <v>1643</v>
      </c>
      <c r="B360" s="27"/>
      <c r="C360" s="3" t="s">
        <v>1639</v>
      </c>
      <c r="G360" s="3"/>
      <c r="H360" s="3" t="s">
        <v>176</v>
      </c>
      <c r="L360" s="3" t="s">
        <v>1644</v>
      </c>
      <c r="T360" s="23"/>
      <c r="U360" s="23"/>
      <c r="V360" s="24"/>
      <c r="W360" s="23"/>
      <c r="X360" s="23"/>
    </row>
    <row r="361">
      <c r="A361" s="20" t="s">
        <v>1645</v>
      </c>
      <c r="B361" s="27"/>
      <c r="C361" s="3" t="s">
        <v>1178</v>
      </c>
      <c r="E361" s="3" t="s">
        <v>1646</v>
      </c>
      <c r="G361" s="3"/>
      <c r="H361" s="3" t="s">
        <v>176</v>
      </c>
      <c r="L361" s="3" t="s">
        <v>601</v>
      </c>
      <c r="M361" s="22" t="s">
        <v>1647</v>
      </c>
      <c r="T361" s="23"/>
      <c r="U361" s="23"/>
      <c r="V361" s="24"/>
      <c r="W361" s="23"/>
      <c r="X361" s="23"/>
    </row>
    <row r="362">
      <c r="A362" s="20" t="s">
        <v>1648</v>
      </c>
      <c r="B362" s="27"/>
      <c r="C362" s="3" t="s">
        <v>1178</v>
      </c>
      <c r="E362" s="3" t="s">
        <v>1649</v>
      </c>
      <c r="G362" s="3"/>
      <c r="H362" s="3" t="s">
        <v>176</v>
      </c>
      <c r="L362" s="3" t="s">
        <v>601</v>
      </c>
      <c r="M362" s="22" t="s">
        <v>1650</v>
      </c>
      <c r="T362" s="23"/>
      <c r="U362" s="23"/>
      <c r="V362" s="24" t="s">
        <v>346</v>
      </c>
      <c r="W362" s="23"/>
      <c r="X362" s="23"/>
    </row>
    <row r="363">
      <c r="A363" s="20" t="s">
        <v>1651</v>
      </c>
      <c r="B363" s="27"/>
      <c r="C363" s="3" t="s">
        <v>1178</v>
      </c>
      <c r="E363" s="3" t="s">
        <v>1652</v>
      </c>
      <c r="G363" s="3"/>
      <c r="H363" s="3" t="s">
        <v>176</v>
      </c>
      <c r="L363" s="3" t="s">
        <v>601</v>
      </c>
      <c r="M363" s="22" t="s">
        <v>1653</v>
      </c>
      <c r="T363" s="23"/>
      <c r="U363" s="23"/>
      <c r="V363" s="24" t="s">
        <v>346</v>
      </c>
      <c r="W363" s="23"/>
      <c r="X363" s="23"/>
    </row>
    <row r="364">
      <c r="A364" s="20" t="s">
        <v>1654</v>
      </c>
      <c r="B364" s="27"/>
      <c r="C364" s="3" t="s">
        <v>1178</v>
      </c>
      <c r="E364" s="3" t="s">
        <v>1655</v>
      </c>
      <c r="G364" s="3"/>
      <c r="H364" s="3" t="s">
        <v>176</v>
      </c>
      <c r="L364" s="3" t="s">
        <v>601</v>
      </c>
      <c r="M364" s="22" t="s">
        <v>1656</v>
      </c>
      <c r="T364" s="23"/>
      <c r="U364" s="23"/>
      <c r="V364" s="23"/>
      <c r="W364" s="23"/>
      <c r="X364" s="23"/>
    </row>
    <row r="365">
      <c r="A365" s="20" t="s">
        <v>1657</v>
      </c>
      <c r="B365" s="27"/>
      <c r="C365" s="3" t="s">
        <v>1178</v>
      </c>
      <c r="E365" s="3" t="s">
        <v>1658</v>
      </c>
      <c r="G365" s="3"/>
      <c r="H365" s="3" t="s">
        <v>176</v>
      </c>
      <c r="L365" s="3" t="s">
        <v>601</v>
      </c>
      <c r="M365" s="22" t="s">
        <v>1659</v>
      </c>
      <c r="T365" s="23"/>
      <c r="U365" s="23"/>
      <c r="V365" s="23"/>
      <c r="W365" s="23"/>
      <c r="X365" s="23"/>
    </row>
    <row r="366">
      <c r="A366" s="20" t="s">
        <v>1660</v>
      </c>
      <c r="B366" s="27"/>
      <c r="C366" s="3" t="s">
        <v>1178</v>
      </c>
      <c r="E366" s="3" t="s">
        <v>1661</v>
      </c>
      <c r="G366" s="3"/>
      <c r="H366" s="3" t="s">
        <v>176</v>
      </c>
      <c r="L366" s="3" t="s">
        <v>395</v>
      </c>
      <c r="M366" s="22" t="s">
        <v>1662</v>
      </c>
      <c r="T366" s="23"/>
      <c r="U366" s="23"/>
      <c r="V366" s="23"/>
      <c r="W366" s="23"/>
      <c r="X366" s="23"/>
    </row>
    <row r="367">
      <c r="A367" s="20" t="s">
        <v>1663</v>
      </c>
      <c r="B367" s="27"/>
      <c r="C367" s="3" t="s">
        <v>1178</v>
      </c>
      <c r="G367" s="3"/>
      <c r="H367" s="3" t="s">
        <v>176</v>
      </c>
      <c r="L367" s="3" t="s">
        <v>395</v>
      </c>
      <c r="M367" s="22" t="s">
        <v>1664</v>
      </c>
      <c r="T367" s="23"/>
      <c r="U367" s="23"/>
      <c r="V367" s="23"/>
      <c r="W367" s="23"/>
      <c r="X367" s="23"/>
    </row>
    <row r="368">
      <c r="A368" s="20" t="s">
        <v>1665</v>
      </c>
      <c r="B368" s="27"/>
      <c r="C368" s="3" t="s">
        <v>1637</v>
      </c>
      <c r="E368" s="3" t="s">
        <v>71</v>
      </c>
      <c r="G368" s="3"/>
      <c r="H368" s="3" t="s">
        <v>176</v>
      </c>
      <c r="L368" s="3" t="s">
        <v>702</v>
      </c>
      <c r="M368" s="22" t="s">
        <v>1666</v>
      </c>
      <c r="T368" s="23"/>
      <c r="U368" s="23"/>
      <c r="V368" s="24" t="s">
        <v>346</v>
      </c>
      <c r="W368" s="23"/>
      <c r="X368" s="23"/>
    </row>
    <row r="369">
      <c r="A369" s="20" t="s">
        <v>1667</v>
      </c>
      <c r="B369" s="27"/>
      <c r="C369" s="3" t="s">
        <v>1637</v>
      </c>
      <c r="E369" s="3" t="s">
        <v>71</v>
      </c>
      <c r="G369" s="3"/>
      <c r="H369" s="3" t="s">
        <v>176</v>
      </c>
      <c r="L369" s="3" t="s">
        <v>601</v>
      </c>
      <c r="M369" s="22" t="s">
        <v>1668</v>
      </c>
      <c r="T369" s="23"/>
      <c r="U369" s="23"/>
      <c r="V369" s="24" t="s">
        <v>346</v>
      </c>
      <c r="W369" s="23"/>
      <c r="X369" s="23"/>
    </row>
    <row r="370">
      <c r="A370" s="20" t="s">
        <v>1639</v>
      </c>
      <c r="B370" s="27"/>
      <c r="C370" s="3" t="s">
        <v>1178</v>
      </c>
      <c r="E370" s="3" t="s">
        <v>71</v>
      </c>
      <c r="G370" s="3"/>
      <c r="H370" s="3" t="s">
        <v>176</v>
      </c>
      <c r="L370" s="3" t="s">
        <v>395</v>
      </c>
      <c r="T370" s="23"/>
      <c r="U370" s="23"/>
      <c r="V370" s="24" t="s">
        <v>346</v>
      </c>
      <c r="W370" s="23"/>
      <c r="X370" s="23"/>
    </row>
    <row r="371">
      <c r="A371" s="20" t="s">
        <v>1669</v>
      </c>
      <c r="B371" s="27"/>
      <c r="C371" s="3" t="s">
        <v>1639</v>
      </c>
      <c r="E371" s="3" t="s">
        <v>71</v>
      </c>
      <c r="G371" s="3"/>
      <c r="H371" s="3" t="s">
        <v>176</v>
      </c>
      <c r="L371" s="3" t="s">
        <v>601</v>
      </c>
      <c r="M371" s="22" t="s">
        <v>1670</v>
      </c>
      <c r="T371" s="23"/>
      <c r="U371" s="23"/>
      <c r="V371" s="24" t="s">
        <v>346</v>
      </c>
      <c r="W371" s="23"/>
      <c r="X371" s="23"/>
    </row>
    <row r="372">
      <c r="A372" s="3" t="s">
        <v>1671</v>
      </c>
      <c r="B372" s="21"/>
      <c r="E372" s="3" t="s">
        <v>264</v>
      </c>
      <c r="G372" s="3"/>
      <c r="H372" s="3" t="s">
        <v>184</v>
      </c>
      <c r="K372" s="3" t="s">
        <v>185</v>
      </c>
      <c r="L372" s="3" t="s">
        <v>380</v>
      </c>
      <c r="M372" s="22" t="s">
        <v>1672</v>
      </c>
      <c r="T372" s="23"/>
      <c r="U372" s="23"/>
      <c r="V372" s="23"/>
      <c r="W372" s="23"/>
      <c r="X372" s="23"/>
    </row>
    <row r="373">
      <c r="A373" s="20" t="s">
        <v>1673</v>
      </c>
      <c r="B373" s="26" t="s">
        <v>1674</v>
      </c>
      <c r="D373" s="3" t="s">
        <v>1675</v>
      </c>
      <c r="E373" s="3" t="s">
        <v>71</v>
      </c>
      <c r="F373" s="3" t="s">
        <v>71</v>
      </c>
      <c r="G373" s="3"/>
      <c r="H373" s="3" t="s">
        <v>154</v>
      </c>
      <c r="L373" s="3" t="s">
        <v>601</v>
      </c>
      <c r="M373" s="22" t="s">
        <v>1676</v>
      </c>
      <c r="T373" s="23"/>
      <c r="U373" s="23"/>
      <c r="V373" s="24" t="s">
        <v>346</v>
      </c>
      <c r="W373" s="23"/>
      <c r="X373" s="23"/>
    </row>
    <row r="374">
      <c r="A374" s="20" t="s">
        <v>1677</v>
      </c>
      <c r="B374" s="27"/>
      <c r="C374" s="3" t="s">
        <v>1062</v>
      </c>
      <c r="D374" s="3" t="s">
        <v>767</v>
      </c>
      <c r="G374" s="3"/>
      <c r="H374" s="3" t="s">
        <v>72</v>
      </c>
      <c r="M374" s="22" t="s">
        <v>1678</v>
      </c>
      <c r="T374" s="23"/>
      <c r="U374" s="23"/>
      <c r="V374" s="23"/>
      <c r="W374" s="23"/>
      <c r="X374" s="23"/>
    </row>
    <row r="375">
      <c r="A375" s="37" t="s">
        <v>1679</v>
      </c>
      <c r="B375" s="26" t="s">
        <v>1680</v>
      </c>
      <c r="E375" s="3" t="s">
        <v>71</v>
      </c>
      <c r="F375" s="3" t="s">
        <v>71</v>
      </c>
      <c r="G375" s="3"/>
      <c r="H375" s="3" t="s">
        <v>154</v>
      </c>
      <c r="K375" s="3" t="s">
        <v>88</v>
      </c>
      <c r="L375" s="3" t="s">
        <v>1681</v>
      </c>
      <c r="M375" s="22" t="s">
        <v>1682</v>
      </c>
      <c r="T375" s="23"/>
      <c r="U375" s="23"/>
      <c r="V375" s="24" t="s">
        <v>346</v>
      </c>
      <c r="W375" s="23"/>
      <c r="X375" s="23"/>
    </row>
    <row r="376">
      <c r="A376" s="20" t="s">
        <v>1683</v>
      </c>
      <c r="B376" s="21"/>
      <c r="D376" s="3" t="s">
        <v>1684</v>
      </c>
      <c r="G376" s="3"/>
      <c r="H376" s="3" t="s">
        <v>154</v>
      </c>
      <c r="L376" s="3" t="s">
        <v>1685</v>
      </c>
      <c r="M376" s="22" t="s">
        <v>1686</v>
      </c>
      <c r="T376" s="23"/>
      <c r="U376" s="23"/>
      <c r="V376" s="23"/>
      <c r="W376" s="23"/>
      <c r="X376" s="23"/>
    </row>
    <row r="377">
      <c r="A377" s="20" t="s">
        <v>1687</v>
      </c>
      <c r="B377" s="27"/>
      <c r="C377" s="3"/>
      <c r="D377" s="3" t="s">
        <v>1688</v>
      </c>
      <c r="E377" s="3" t="s">
        <v>71</v>
      </c>
      <c r="F377" s="3" t="s">
        <v>71</v>
      </c>
      <c r="G377" s="3"/>
      <c r="H377" s="3" t="s">
        <v>154</v>
      </c>
      <c r="I377" s="3"/>
      <c r="J377" s="3"/>
      <c r="K377" s="3" t="s">
        <v>74</v>
      </c>
      <c r="M377" s="22" t="s">
        <v>1689</v>
      </c>
      <c r="T377" s="23"/>
      <c r="U377" s="23"/>
      <c r="V377" s="24" t="s">
        <v>346</v>
      </c>
      <c r="W377" s="23"/>
      <c r="X377" s="23"/>
    </row>
    <row r="378">
      <c r="A378" s="3" t="s">
        <v>1690</v>
      </c>
      <c r="B378" s="26" t="s">
        <v>1691</v>
      </c>
      <c r="C378" s="3" t="s">
        <v>1421</v>
      </c>
      <c r="E378" s="3" t="s">
        <v>71</v>
      </c>
      <c r="F378" s="3" t="s">
        <v>71</v>
      </c>
      <c r="G378" s="3"/>
      <c r="H378" s="3" t="s">
        <v>72</v>
      </c>
      <c r="K378" s="3" t="s">
        <v>903</v>
      </c>
      <c r="L378" s="3" t="s">
        <v>1692</v>
      </c>
      <c r="M378" s="22" t="s">
        <v>1693</v>
      </c>
      <c r="T378" s="23"/>
      <c r="U378" s="23"/>
      <c r="V378" s="23"/>
      <c r="W378" s="23"/>
      <c r="X378" s="23"/>
    </row>
    <row r="379">
      <c r="A379" s="20" t="s">
        <v>1694</v>
      </c>
      <c r="B379" s="26" t="s">
        <v>1695</v>
      </c>
      <c r="C379" s="3" t="s">
        <v>372</v>
      </c>
      <c r="E379" s="3" t="s">
        <v>71</v>
      </c>
      <c r="F379" s="3" t="s">
        <v>71</v>
      </c>
      <c r="G379" s="3"/>
      <c r="H379" s="3" t="s">
        <v>72</v>
      </c>
      <c r="K379" s="3" t="s">
        <v>903</v>
      </c>
      <c r="M379" s="22" t="s">
        <v>1696</v>
      </c>
      <c r="T379" s="23"/>
      <c r="U379" s="23"/>
      <c r="V379" s="23"/>
      <c r="W379" s="23"/>
      <c r="X379" s="23"/>
    </row>
    <row r="380">
      <c r="A380" s="3" t="s">
        <v>1697</v>
      </c>
      <c r="B380" s="21"/>
      <c r="D380" s="3" t="s">
        <v>453</v>
      </c>
      <c r="E380" s="3" t="s">
        <v>303</v>
      </c>
      <c r="F380" s="3" t="s">
        <v>1698</v>
      </c>
      <c r="H380" s="3" t="s">
        <v>142</v>
      </c>
      <c r="K380" s="3" t="s">
        <v>132</v>
      </c>
      <c r="L380" s="3" t="s">
        <v>431</v>
      </c>
      <c r="M380" s="22" t="s">
        <v>1699</v>
      </c>
      <c r="T380" s="23"/>
      <c r="U380" s="23"/>
      <c r="V380" s="23"/>
      <c r="W380" s="23"/>
      <c r="X380" s="23"/>
    </row>
    <row r="381">
      <c r="A381" s="20" t="s">
        <v>1700</v>
      </c>
      <c r="B381" s="21"/>
      <c r="D381" s="3" t="s">
        <v>1701</v>
      </c>
      <c r="E381" s="3" t="s">
        <v>246</v>
      </c>
      <c r="F381" s="3" t="s">
        <v>235</v>
      </c>
      <c r="H381" s="3" t="s">
        <v>142</v>
      </c>
      <c r="K381" s="3" t="s">
        <v>132</v>
      </c>
      <c r="L381" s="3" t="s">
        <v>431</v>
      </c>
      <c r="M381" s="22" t="s">
        <v>1702</v>
      </c>
      <c r="T381" s="23"/>
      <c r="U381" s="23"/>
      <c r="V381" s="23"/>
      <c r="W381" s="23"/>
      <c r="X381" s="23"/>
    </row>
    <row r="382">
      <c r="A382" s="20" t="s">
        <v>1703</v>
      </c>
      <c r="B382" s="26" t="s">
        <v>1704</v>
      </c>
      <c r="D382" s="20" t="s">
        <v>359</v>
      </c>
      <c r="E382" s="3" t="s">
        <v>445</v>
      </c>
      <c r="F382" s="3" t="s">
        <v>129</v>
      </c>
      <c r="H382" s="3" t="s">
        <v>87</v>
      </c>
      <c r="K382" s="3" t="s">
        <v>118</v>
      </c>
      <c r="L382" s="3" t="s">
        <v>364</v>
      </c>
      <c r="M382" s="22" t="s">
        <v>1705</v>
      </c>
      <c r="P382" s="3" t="s">
        <v>447</v>
      </c>
      <c r="Q382" s="3" t="s">
        <v>96</v>
      </c>
      <c r="T382" s="23"/>
      <c r="U382" s="23"/>
      <c r="V382" s="23"/>
      <c r="W382" s="23"/>
      <c r="X382" s="23"/>
    </row>
    <row r="383">
      <c r="A383" s="20" t="s">
        <v>1706</v>
      </c>
      <c r="B383" s="26" t="s">
        <v>1707</v>
      </c>
      <c r="D383" s="3" t="s">
        <v>1708</v>
      </c>
      <c r="E383" s="3" t="s">
        <v>1709</v>
      </c>
      <c r="F383" s="3" t="s">
        <v>129</v>
      </c>
      <c r="H383" s="3" t="s">
        <v>142</v>
      </c>
      <c r="K383" s="3" t="s">
        <v>132</v>
      </c>
      <c r="L383" s="3" t="s">
        <v>457</v>
      </c>
      <c r="M383" s="22" t="s">
        <v>1710</v>
      </c>
      <c r="T383" s="23"/>
      <c r="U383" s="23"/>
      <c r="V383" s="23"/>
      <c r="W383" s="23"/>
      <c r="X383" s="23"/>
    </row>
    <row r="384">
      <c r="A384" s="20" t="s">
        <v>1711</v>
      </c>
      <c r="B384" s="26" t="s">
        <v>1712</v>
      </c>
      <c r="D384" s="20" t="s">
        <v>1713</v>
      </c>
      <c r="E384" s="3" t="s">
        <v>1602</v>
      </c>
      <c r="F384" s="3" t="s">
        <v>235</v>
      </c>
      <c r="G384" s="3"/>
      <c r="H384" s="3" t="s">
        <v>154</v>
      </c>
      <c r="K384" s="3" t="s">
        <v>103</v>
      </c>
      <c r="L384" s="3" t="s">
        <v>1714</v>
      </c>
      <c r="M384" s="22" t="s">
        <v>1715</v>
      </c>
      <c r="T384" s="23"/>
      <c r="U384" s="23"/>
      <c r="V384" s="23"/>
      <c r="W384" s="23"/>
      <c r="X384" s="23"/>
    </row>
    <row r="385">
      <c r="A385" s="20" t="s">
        <v>1716</v>
      </c>
      <c r="B385" s="21"/>
      <c r="D385" s="3" t="s">
        <v>649</v>
      </c>
      <c r="G385" s="3"/>
      <c r="H385" s="3" t="s">
        <v>165</v>
      </c>
      <c r="L385" s="3" t="s">
        <v>1717</v>
      </c>
      <c r="M385" s="22" t="s">
        <v>1718</v>
      </c>
      <c r="T385" s="23"/>
      <c r="U385" s="23"/>
      <c r="V385" s="23"/>
      <c r="W385" s="23"/>
      <c r="X385" s="23"/>
    </row>
    <row r="386">
      <c r="A386" s="20" t="s">
        <v>649</v>
      </c>
      <c r="B386" s="21"/>
      <c r="D386" s="35" t="s">
        <v>433</v>
      </c>
      <c r="E386" s="3" t="s">
        <v>1719</v>
      </c>
      <c r="G386" s="3"/>
      <c r="H386" s="3" t="s">
        <v>165</v>
      </c>
      <c r="L386" s="3" t="s">
        <v>344</v>
      </c>
      <c r="M386" s="22" t="s">
        <v>1720</v>
      </c>
      <c r="T386" s="23"/>
      <c r="U386" s="23"/>
      <c r="V386" s="23"/>
      <c r="W386" s="23"/>
      <c r="X386" s="23"/>
    </row>
    <row r="387">
      <c r="A387" s="20" t="s">
        <v>1721</v>
      </c>
      <c r="B387" s="26" t="s">
        <v>1722</v>
      </c>
      <c r="D387" s="3" t="s">
        <v>1723</v>
      </c>
      <c r="E387" s="3" t="s">
        <v>1724</v>
      </c>
      <c r="F387" s="3" t="s">
        <v>86</v>
      </c>
      <c r="H387" s="3" t="s">
        <v>165</v>
      </c>
      <c r="K387" s="3" t="s">
        <v>1725</v>
      </c>
      <c r="L387" s="3" t="s">
        <v>1726</v>
      </c>
      <c r="M387" s="22" t="s">
        <v>1727</v>
      </c>
      <c r="T387" s="23"/>
      <c r="U387" s="23"/>
      <c r="V387" s="23"/>
      <c r="W387" s="23"/>
      <c r="X387" s="23"/>
    </row>
    <row r="388">
      <c r="A388" s="20" t="s">
        <v>1728</v>
      </c>
      <c r="B388" s="27"/>
      <c r="C388" s="3" t="s">
        <v>1436</v>
      </c>
      <c r="E388" s="3" t="s">
        <v>1729</v>
      </c>
      <c r="F388" s="3" t="s">
        <v>1730</v>
      </c>
      <c r="G388" s="3"/>
      <c r="H388" s="3" t="s">
        <v>176</v>
      </c>
      <c r="K388" s="3" t="s">
        <v>1103</v>
      </c>
      <c r="L388" s="3" t="s">
        <v>1731</v>
      </c>
      <c r="M388" s="22" t="s">
        <v>1732</v>
      </c>
      <c r="T388" s="23"/>
      <c r="U388" s="23"/>
      <c r="V388" s="23"/>
      <c r="W388" s="23"/>
      <c r="X388" s="23"/>
    </row>
    <row r="389">
      <c r="A389" s="20" t="s">
        <v>1733</v>
      </c>
      <c r="B389" s="27"/>
      <c r="C389" s="3"/>
      <c r="D389" s="3"/>
      <c r="E389" s="3" t="s">
        <v>293</v>
      </c>
      <c r="F389" s="3" t="s">
        <v>86</v>
      </c>
      <c r="G389" s="3"/>
      <c r="H389" s="3" t="s">
        <v>154</v>
      </c>
      <c r="I389" s="3"/>
      <c r="J389" s="3"/>
      <c r="K389" s="3" t="s">
        <v>1734</v>
      </c>
      <c r="L389" s="3" t="s">
        <v>1735</v>
      </c>
      <c r="M389" s="22" t="s">
        <v>1736</v>
      </c>
      <c r="T389" s="23"/>
      <c r="U389" s="23"/>
      <c r="V389" s="23"/>
      <c r="W389" s="23"/>
      <c r="X389" s="23"/>
    </row>
    <row r="390">
      <c r="A390" s="20" t="s">
        <v>1737</v>
      </c>
      <c r="B390" s="26" t="s">
        <v>1738</v>
      </c>
      <c r="D390" s="3" t="s">
        <v>589</v>
      </c>
      <c r="E390" s="3" t="s">
        <v>297</v>
      </c>
      <c r="F390" s="3" t="s">
        <v>1739</v>
      </c>
      <c r="H390" s="3" t="s">
        <v>130</v>
      </c>
      <c r="K390" s="3" t="s">
        <v>1740</v>
      </c>
      <c r="L390" s="3" t="s">
        <v>496</v>
      </c>
      <c r="M390" s="22" t="s">
        <v>1741</v>
      </c>
      <c r="T390" s="23"/>
      <c r="U390" s="23"/>
      <c r="V390" s="23"/>
      <c r="W390" s="23"/>
      <c r="X390" s="23"/>
    </row>
    <row r="391">
      <c r="A391" s="20" t="s">
        <v>1742</v>
      </c>
      <c r="B391" s="27"/>
      <c r="C391" s="3"/>
      <c r="D391" s="3" t="s">
        <v>649</v>
      </c>
      <c r="E391" s="3" t="s">
        <v>267</v>
      </c>
      <c r="F391" s="3" t="s">
        <v>86</v>
      </c>
      <c r="G391" s="3"/>
      <c r="H391" s="3" t="s">
        <v>72</v>
      </c>
      <c r="I391" s="3"/>
      <c r="J391" s="3"/>
      <c r="K391" s="3" t="s">
        <v>1743</v>
      </c>
      <c r="L391" s="3" t="s">
        <v>1744</v>
      </c>
      <c r="M391" s="22" t="s">
        <v>1745</v>
      </c>
      <c r="T391" s="23"/>
      <c r="U391" s="23"/>
      <c r="V391" s="23"/>
      <c r="W391" s="23"/>
      <c r="X391" s="23"/>
    </row>
    <row r="392">
      <c r="A392" s="20" t="s">
        <v>1746</v>
      </c>
      <c r="B392" s="21"/>
      <c r="E392" s="3" t="s">
        <v>1747</v>
      </c>
      <c r="F392" s="3" t="s">
        <v>129</v>
      </c>
      <c r="H392" s="3" t="s">
        <v>130</v>
      </c>
      <c r="K392" s="3" t="s">
        <v>132</v>
      </c>
      <c r="L392" s="3" t="s">
        <v>737</v>
      </c>
      <c r="M392" s="22" t="s">
        <v>1748</v>
      </c>
      <c r="T392" s="23"/>
      <c r="U392" s="23"/>
      <c r="V392" s="23"/>
      <c r="W392" s="23"/>
      <c r="X392" s="23"/>
    </row>
    <row r="393">
      <c r="A393" s="3" t="s">
        <v>1749</v>
      </c>
      <c r="B393" s="26" t="s">
        <v>1750</v>
      </c>
      <c r="D393" s="3" t="s">
        <v>1751</v>
      </c>
      <c r="E393" s="3" t="s">
        <v>291</v>
      </c>
      <c r="F393" s="3" t="s">
        <v>129</v>
      </c>
      <c r="H393" s="3" t="s">
        <v>142</v>
      </c>
      <c r="K393" s="3" t="s">
        <v>132</v>
      </c>
      <c r="L393" s="3" t="s">
        <v>1752</v>
      </c>
      <c r="M393" s="22" t="s">
        <v>1753</v>
      </c>
      <c r="T393" s="23"/>
      <c r="U393" s="23"/>
      <c r="V393" s="23"/>
      <c r="W393" s="23"/>
      <c r="X393" s="23"/>
    </row>
    <row r="394">
      <c r="A394" s="20" t="s">
        <v>1754</v>
      </c>
      <c r="B394" s="27"/>
      <c r="C394" s="3" t="s">
        <v>665</v>
      </c>
      <c r="D394" s="3" t="s">
        <v>1755</v>
      </c>
      <c r="G394" s="3"/>
      <c r="H394" s="3" t="s">
        <v>142</v>
      </c>
      <c r="L394" s="3" t="s">
        <v>1756</v>
      </c>
      <c r="M394" s="22" t="s">
        <v>1757</v>
      </c>
      <c r="T394" s="23"/>
      <c r="U394" s="23"/>
      <c r="V394" s="24" t="s">
        <v>346</v>
      </c>
      <c r="W394" s="23"/>
      <c r="X394" s="23"/>
    </row>
    <row r="395">
      <c r="A395" s="20" t="s">
        <v>1758</v>
      </c>
      <c r="B395" s="21"/>
      <c r="F395" s="3" t="s">
        <v>129</v>
      </c>
      <c r="G395" s="3"/>
      <c r="H395" s="3" t="s">
        <v>154</v>
      </c>
      <c r="L395" s="3" t="s">
        <v>1759</v>
      </c>
      <c r="M395" s="22" t="s">
        <v>1760</v>
      </c>
      <c r="T395" s="23"/>
      <c r="U395" s="23"/>
      <c r="V395" s="24" t="s">
        <v>346</v>
      </c>
      <c r="W395" s="23"/>
      <c r="X395" s="23"/>
    </row>
    <row r="396">
      <c r="A396" s="20" t="s">
        <v>1761</v>
      </c>
      <c r="B396" s="21"/>
      <c r="D396" s="20" t="s">
        <v>515</v>
      </c>
      <c r="F396" s="3" t="s">
        <v>129</v>
      </c>
      <c r="G396" s="3"/>
      <c r="H396" s="3" t="s">
        <v>165</v>
      </c>
      <c r="L396" s="3" t="s">
        <v>1762</v>
      </c>
      <c r="M396" s="22" t="s">
        <v>1763</v>
      </c>
      <c r="T396" s="23"/>
      <c r="U396" s="23"/>
      <c r="V396" s="24" t="s">
        <v>346</v>
      </c>
      <c r="W396" s="23"/>
      <c r="X396" s="23"/>
    </row>
    <row r="397">
      <c r="A397" s="20" t="s">
        <v>1764</v>
      </c>
      <c r="B397" s="26" t="s">
        <v>1765</v>
      </c>
      <c r="C397" s="3" t="s">
        <v>1436</v>
      </c>
      <c r="D397" s="3" t="s">
        <v>890</v>
      </c>
      <c r="E397" s="3" t="s">
        <v>1766</v>
      </c>
      <c r="F397" s="3" t="s">
        <v>1767</v>
      </c>
      <c r="G397" s="3"/>
      <c r="H397" s="3" t="s">
        <v>176</v>
      </c>
      <c r="K397" s="3" t="s">
        <v>1103</v>
      </c>
      <c r="L397" s="3" t="s">
        <v>1731</v>
      </c>
      <c r="M397" s="22" t="s">
        <v>1768</v>
      </c>
      <c r="T397" s="23"/>
      <c r="U397" s="23"/>
      <c r="V397" s="24" t="s">
        <v>346</v>
      </c>
      <c r="W397" s="23"/>
      <c r="X397" s="23"/>
    </row>
    <row r="398">
      <c r="A398" s="20" t="s">
        <v>1769</v>
      </c>
      <c r="B398" s="21"/>
      <c r="F398" s="3" t="s">
        <v>129</v>
      </c>
      <c r="G398" s="3"/>
      <c r="H398" s="3" t="s">
        <v>165</v>
      </c>
      <c r="L398" s="3" t="s">
        <v>395</v>
      </c>
      <c r="M398" s="22" t="s">
        <v>1770</v>
      </c>
      <c r="N398" s="3"/>
      <c r="O398" s="3" t="s">
        <v>1383</v>
      </c>
      <c r="T398" s="23"/>
      <c r="U398" s="23"/>
      <c r="V398" s="24" t="s">
        <v>346</v>
      </c>
      <c r="W398" s="23"/>
      <c r="X398" s="23"/>
    </row>
    <row r="399">
      <c r="A399" s="20" t="s">
        <v>1771</v>
      </c>
      <c r="B399" s="26" t="s">
        <v>1772</v>
      </c>
      <c r="D399" s="3" t="s">
        <v>1773</v>
      </c>
      <c r="E399" s="3" t="s">
        <v>301</v>
      </c>
      <c r="F399" s="3" t="s">
        <v>86</v>
      </c>
      <c r="H399" s="3" t="s">
        <v>142</v>
      </c>
      <c r="K399" s="3" t="s">
        <v>132</v>
      </c>
      <c r="L399" s="3" t="s">
        <v>431</v>
      </c>
      <c r="M399" s="22" t="s">
        <v>1774</v>
      </c>
      <c r="T399" s="23"/>
      <c r="U399" s="23"/>
      <c r="V399" s="23"/>
      <c r="W399" s="23"/>
      <c r="X399" s="23"/>
    </row>
    <row r="400">
      <c r="A400" s="20" t="s">
        <v>1775</v>
      </c>
      <c r="B400" s="26" t="s">
        <v>1776</v>
      </c>
      <c r="D400" s="3" t="s">
        <v>453</v>
      </c>
      <c r="E400" s="3" t="s">
        <v>318</v>
      </c>
      <c r="F400" s="3" t="s">
        <v>235</v>
      </c>
      <c r="H400" s="3" t="s">
        <v>142</v>
      </c>
      <c r="K400" s="3" t="s">
        <v>132</v>
      </c>
      <c r="L400" s="3" t="s">
        <v>431</v>
      </c>
      <c r="M400" s="22" t="s">
        <v>1777</v>
      </c>
      <c r="T400" s="23"/>
      <c r="U400" s="23"/>
      <c r="V400" s="23"/>
      <c r="W400" s="23"/>
      <c r="X400" s="23"/>
    </row>
    <row r="401">
      <c r="A401" s="20" t="s">
        <v>1778</v>
      </c>
      <c r="B401" s="27"/>
      <c r="C401" s="3"/>
      <c r="D401" s="3"/>
      <c r="E401" s="3" t="s">
        <v>287</v>
      </c>
      <c r="F401" s="3"/>
      <c r="G401" s="3"/>
      <c r="H401" s="3" t="s">
        <v>154</v>
      </c>
      <c r="I401" s="3"/>
      <c r="J401" s="3"/>
      <c r="K401" s="3" t="s">
        <v>1779</v>
      </c>
      <c r="L401" s="3" t="s">
        <v>1780</v>
      </c>
      <c r="M401" s="22" t="s">
        <v>1781</v>
      </c>
      <c r="P401" s="3" t="s">
        <v>1782</v>
      </c>
      <c r="T401" s="23"/>
      <c r="U401" s="23"/>
      <c r="V401" s="23"/>
      <c r="W401" s="23"/>
      <c r="X401" s="23"/>
    </row>
    <row r="402">
      <c r="A402" s="28" t="s">
        <v>1783</v>
      </c>
      <c r="B402" s="21"/>
      <c r="D402" s="3" t="s">
        <v>379</v>
      </c>
      <c r="E402" s="3" t="s">
        <v>285</v>
      </c>
      <c r="F402" s="3" t="s">
        <v>223</v>
      </c>
      <c r="G402" s="3"/>
      <c r="H402" s="3" t="s">
        <v>184</v>
      </c>
      <c r="K402" s="3" t="s">
        <v>185</v>
      </c>
      <c r="L402" s="3" t="s">
        <v>380</v>
      </c>
      <c r="M402" s="22" t="s">
        <v>1784</v>
      </c>
      <c r="T402" s="23"/>
      <c r="U402" s="23"/>
      <c r="V402" s="23"/>
      <c r="W402" s="23"/>
      <c r="X402" s="23"/>
    </row>
    <row r="403">
      <c r="A403" s="28" t="s">
        <v>1785</v>
      </c>
      <c r="B403" s="26" t="s">
        <v>1786</v>
      </c>
      <c r="E403" s="3" t="s">
        <v>317</v>
      </c>
      <c r="G403" s="3"/>
      <c r="H403" s="3" t="s">
        <v>184</v>
      </c>
      <c r="K403" s="3" t="s">
        <v>185</v>
      </c>
      <c r="L403" s="3" t="s">
        <v>380</v>
      </c>
      <c r="M403" s="22" t="s">
        <v>1787</v>
      </c>
      <c r="T403" s="23"/>
      <c r="U403" s="23"/>
      <c r="V403" s="23"/>
      <c r="W403" s="23"/>
      <c r="X403" s="23"/>
    </row>
    <row r="404">
      <c r="A404" s="40" t="s">
        <v>1788</v>
      </c>
      <c r="B404" s="26" t="s">
        <v>1789</v>
      </c>
      <c r="E404" s="3" t="s">
        <v>71</v>
      </c>
      <c r="F404" s="3" t="s">
        <v>71</v>
      </c>
      <c r="G404" s="3"/>
      <c r="H404" s="3" t="s">
        <v>154</v>
      </c>
      <c r="L404" s="3" t="s">
        <v>1790</v>
      </c>
      <c r="M404" s="22" t="s">
        <v>1791</v>
      </c>
      <c r="T404" s="23"/>
      <c r="U404" s="23"/>
      <c r="V404" s="23"/>
      <c r="W404" s="23"/>
      <c r="X404" s="23"/>
    </row>
    <row r="405">
      <c r="A405" s="20" t="s">
        <v>1792</v>
      </c>
      <c r="B405" s="26" t="s">
        <v>1793</v>
      </c>
      <c r="D405" s="3" t="s">
        <v>453</v>
      </c>
      <c r="E405" s="3" t="s">
        <v>285</v>
      </c>
      <c r="F405" s="3" t="s">
        <v>241</v>
      </c>
      <c r="H405" s="3" t="s">
        <v>142</v>
      </c>
      <c r="K405" s="3" t="s">
        <v>132</v>
      </c>
      <c r="L405" s="3" t="s">
        <v>1794</v>
      </c>
      <c r="M405" s="22" t="s">
        <v>1795</v>
      </c>
      <c r="T405" s="23"/>
      <c r="U405" s="23"/>
      <c r="V405" s="23"/>
      <c r="W405" s="23"/>
      <c r="X405" s="23"/>
    </row>
    <row r="406">
      <c r="A406" s="20" t="s">
        <v>1796</v>
      </c>
      <c r="B406" s="26" t="s">
        <v>1772</v>
      </c>
      <c r="D406" s="3" t="s">
        <v>1797</v>
      </c>
      <c r="E406" s="3" t="s">
        <v>1798</v>
      </c>
      <c r="F406" s="3" t="s">
        <v>129</v>
      </c>
      <c r="H406" s="3" t="s">
        <v>142</v>
      </c>
      <c r="K406" s="3" t="s">
        <v>132</v>
      </c>
      <c r="L406" s="3" t="s">
        <v>457</v>
      </c>
      <c r="M406" s="22" t="s">
        <v>1799</v>
      </c>
      <c r="T406" s="23"/>
      <c r="U406" s="23"/>
      <c r="V406" s="23"/>
      <c r="W406" s="23"/>
      <c r="X406" s="23"/>
    </row>
    <row r="407">
      <c r="A407" s="20" t="s">
        <v>1800</v>
      </c>
      <c r="B407" s="26" t="s">
        <v>1801</v>
      </c>
      <c r="D407" s="3" t="s">
        <v>453</v>
      </c>
      <c r="E407" s="3" t="s">
        <v>269</v>
      </c>
      <c r="F407" s="3" t="s">
        <v>183</v>
      </c>
      <c r="H407" s="3" t="s">
        <v>142</v>
      </c>
      <c r="K407" s="3" t="s">
        <v>132</v>
      </c>
      <c r="L407" s="3" t="s">
        <v>431</v>
      </c>
      <c r="M407" s="22" t="s">
        <v>1802</v>
      </c>
      <c r="T407" s="23"/>
      <c r="U407" s="23"/>
      <c r="V407" s="23"/>
      <c r="W407" s="23"/>
      <c r="X407" s="23"/>
    </row>
    <row r="408">
      <c r="A408" s="3" t="s">
        <v>1803</v>
      </c>
      <c r="B408" s="21"/>
      <c r="D408" s="3" t="s">
        <v>560</v>
      </c>
      <c r="G408" s="3"/>
      <c r="H408" s="3" t="s">
        <v>154</v>
      </c>
      <c r="T408" s="23"/>
      <c r="U408" s="23"/>
      <c r="V408" s="23"/>
      <c r="W408" s="23"/>
      <c r="X408" s="23"/>
    </row>
    <row r="409">
      <c r="A409" s="20" t="s">
        <v>1804</v>
      </c>
      <c r="B409" s="26" t="s">
        <v>1805</v>
      </c>
      <c r="D409" s="3" t="s">
        <v>1411</v>
      </c>
      <c r="E409" s="3" t="s">
        <v>246</v>
      </c>
      <c r="F409" s="3" t="s">
        <v>235</v>
      </c>
      <c r="G409" s="3"/>
      <c r="H409" s="3" t="s">
        <v>154</v>
      </c>
      <c r="L409" s="3" t="s">
        <v>1806</v>
      </c>
      <c r="M409" s="22" t="s">
        <v>1807</v>
      </c>
      <c r="T409" s="23"/>
      <c r="U409" s="23"/>
      <c r="V409" s="23"/>
      <c r="W409" s="23"/>
      <c r="X409" s="23"/>
    </row>
    <row r="410">
      <c r="A410" s="20" t="s">
        <v>1808</v>
      </c>
      <c r="B410" s="21"/>
      <c r="D410" s="3" t="s">
        <v>731</v>
      </c>
      <c r="G410" s="3"/>
      <c r="H410" s="3" t="s">
        <v>154</v>
      </c>
      <c r="M410" s="22" t="s">
        <v>1809</v>
      </c>
      <c r="T410" s="23"/>
      <c r="U410" s="23"/>
      <c r="V410" s="23"/>
      <c r="W410" s="23"/>
      <c r="X410" s="23"/>
    </row>
    <row r="411">
      <c r="A411" s="20" t="s">
        <v>1810</v>
      </c>
      <c r="B411" s="26" t="s">
        <v>1811</v>
      </c>
      <c r="D411" s="3" t="s">
        <v>1599</v>
      </c>
      <c r="E411" s="3" t="s">
        <v>281</v>
      </c>
      <c r="F411" s="3" t="s">
        <v>129</v>
      </c>
      <c r="H411" s="3" t="s">
        <v>142</v>
      </c>
      <c r="K411" s="3" t="s">
        <v>132</v>
      </c>
      <c r="L411" s="3" t="s">
        <v>808</v>
      </c>
      <c r="M411" s="22" t="s">
        <v>1812</v>
      </c>
      <c r="T411" s="23"/>
      <c r="U411" s="23"/>
      <c r="V411" s="23"/>
      <c r="W411" s="23"/>
      <c r="X411" s="23"/>
    </row>
    <row r="412">
      <c r="A412" s="20" t="s">
        <v>1813</v>
      </c>
      <c r="B412" s="21"/>
      <c r="D412" s="3" t="s">
        <v>1814</v>
      </c>
      <c r="E412" s="3" t="s">
        <v>289</v>
      </c>
      <c r="F412" s="3" t="s">
        <v>86</v>
      </c>
      <c r="G412" s="3"/>
      <c r="H412" s="3" t="s">
        <v>142</v>
      </c>
      <c r="L412" s="3" t="s">
        <v>391</v>
      </c>
      <c r="M412" s="22" t="s">
        <v>1815</v>
      </c>
      <c r="T412" s="23"/>
      <c r="U412" s="23"/>
      <c r="V412" s="23"/>
      <c r="W412" s="23"/>
      <c r="X412" s="23"/>
    </row>
    <row r="413">
      <c r="A413" s="20" t="s">
        <v>1816</v>
      </c>
      <c r="B413" s="27"/>
      <c r="C413" s="3"/>
      <c r="D413" s="3"/>
      <c r="E413" s="3" t="s">
        <v>281</v>
      </c>
      <c r="F413" s="3" t="s">
        <v>129</v>
      </c>
      <c r="G413" s="3"/>
      <c r="H413" s="3" t="s">
        <v>142</v>
      </c>
      <c r="K413" s="3" t="s">
        <v>1514</v>
      </c>
      <c r="L413" s="3" t="s">
        <v>1107</v>
      </c>
      <c r="T413" s="23"/>
      <c r="U413" s="23"/>
      <c r="V413" s="24" t="s">
        <v>346</v>
      </c>
      <c r="W413" s="23"/>
      <c r="X413" s="23"/>
    </row>
    <row r="414">
      <c r="A414" s="20" t="s">
        <v>1817</v>
      </c>
      <c r="B414" s="27"/>
      <c r="C414" s="3"/>
      <c r="D414" s="3" t="s">
        <v>1818</v>
      </c>
      <c r="E414" s="3" t="s">
        <v>273</v>
      </c>
      <c r="F414" s="3" t="s">
        <v>235</v>
      </c>
      <c r="G414" s="3"/>
      <c r="H414" s="3" t="s">
        <v>142</v>
      </c>
      <c r="K414" s="3" t="s">
        <v>185</v>
      </c>
      <c r="L414" s="39" t="s">
        <v>391</v>
      </c>
      <c r="M414" s="22" t="s">
        <v>1819</v>
      </c>
      <c r="T414" s="23"/>
      <c r="U414" s="23"/>
      <c r="V414" s="23"/>
      <c r="W414" s="23"/>
      <c r="X414" s="23"/>
    </row>
    <row r="415">
      <c r="A415" s="20" t="s">
        <v>1820</v>
      </c>
      <c r="B415" s="21"/>
      <c r="D415" s="20" t="s">
        <v>1821</v>
      </c>
      <c r="E415" s="3" t="s">
        <v>140</v>
      </c>
      <c r="F415" s="3" t="s">
        <v>216</v>
      </c>
      <c r="H415" s="3" t="s">
        <v>142</v>
      </c>
      <c r="K415" s="3" t="s">
        <v>185</v>
      </c>
      <c r="L415" s="3" t="s">
        <v>391</v>
      </c>
      <c r="M415" s="22" t="s">
        <v>1822</v>
      </c>
      <c r="T415" s="23"/>
      <c r="U415" s="23"/>
      <c r="V415" s="23"/>
      <c r="W415" s="23"/>
      <c r="X415" s="23"/>
    </row>
    <row r="416">
      <c r="A416" s="20" t="s">
        <v>1823</v>
      </c>
      <c r="B416" s="21"/>
      <c r="D416" s="3" t="s">
        <v>1824</v>
      </c>
      <c r="E416" s="3" t="s">
        <v>275</v>
      </c>
      <c r="G416" s="3"/>
      <c r="H416" s="3" t="s">
        <v>142</v>
      </c>
      <c r="K416" s="3" t="s">
        <v>185</v>
      </c>
      <c r="L416" s="3" t="s">
        <v>391</v>
      </c>
      <c r="M416" s="22" t="s">
        <v>1825</v>
      </c>
      <c r="T416" s="23"/>
      <c r="U416" s="23"/>
      <c r="V416" s="23"/>
      <c r="W416" s="23"/>
      <c r="X416" s="23"/>
    </row>
    <row r="417">
      <c r="A417" s="20" t="s">
        <v>661</v>
      </c>
      <c r="B417" s="21"/>
      <c r="E417" s="3" t="s">
        <v>246</v>
      </c>
      <c r="F417" s="3" t="s">
        <v>235</v>
      </c>
      <c r="H417" s="3" t="s">
        <v>142</v>
      </c>
      <c r="K417" s="3" t="s">
        <v>132</v>
      </c>
      <c r="L417" s="3" t="s">
        <v>391</v>
      </c>
      <c r="M417" s="22" t="s">
        <v>1826</v>
      </c>
      <c r="T417" s="23"/>
      <c r="U417" s="23"/>
      <c r="V417" s="23"/>
      <c r="W417" s="23"/>
      <c r="X417" s="23"/>
    </row>
    <row r="418">
      <c r="A418" s="20" t="s">
        <v>1827</v>
      </c>
      <c r="B418" s="21"/>
      <c r="D418" s="3" t="s">
        <v>1828</v>
      </c>
      <c r="E418" s="3" t="s">
        <v>222</v>
      </c>
      <c r="F418" s="3" t="s">
        <v>129</v>
      </c>
      <c r="H418" s="3" t="s">
        <v>142</v>
      </c>
      <c r="K418" s="3" t="s">
        <v>185</v>
      </c>
      <c r="L418" s="3" t="s">
        <v>391</v>
      </c>
      <c r="M418" s="22" t="s">
        <v>1829</v>
      </c>
      <c r="T418" s="23"/>
      <c r="U418" s="23"/>
      <c r="V418" s="23"/>
      <c r="W418" s="23"/>
      <c r="X418" s="23"/>
    </row>
    <row r="419">
      <c r="A419" s="20" t="s">
        <v>1830</v>
      </c>
      <c r="B419" s="21"/>
      <c r="D419" s="3" t="s">
        <v>999</v>
      </c>
      <c r="E419" s="3" t="s">
        <v>279</v>
      </c>
      <c r="F419" s="3" t="s">
        <v>241</v>
      </c>
      <c r="H419" s="3" t="s">
        <v>142</v>
      </c>
      <c r="K419" s="3" t="s">
        <v>185</v>
      </c>
      <c r="L419" s="3" t="s">
        <v>391</v>
      </c>
      <c r="M419" s="22" t="s">
        <v>1831</v>
      </c>
      <c r="T419" s="23"/>
      <c r="U419" s="23"/>
      <c r="V419" s="23"/>
      <c r="W419" s="23"/>
      <c r="X419" s="23"/>
    </row>
    <row r="420">
      <c r="A420" s="20" t="s">
        <v>1832</v>
      </c>
      <c r="B420" s="21"/>
      <c r="E420" s="3" t="s">
        <v>285</v>
      </c>
      <c r="F420" s="3" t="s">
        <v>241</v>
      </c>
      <c r="H420" s="3" t="s">
        <v>142</v>
      </c>
      <c r="K420" s="3" t="s">
        <v>185</v>
      </c>
      <c r="L420" s="3" t="s">
        <v>391</v>
      </c>
      <c r="M420" s="22" t="s">
        <v>1833</v>
      </c>
      <c r="T420" s="23"/>
      <c r="U420" s="23"/>
      <c r="V420" s="23"/>
      <c r="W420" s="23"/>
      <c r="X420" s="23"/>
    </row>
    <row r="421">
      <c r="A421" s="41" t="s">
        <v>1834</v>
      </c>
      <c r="B421" s="26" t="s">
        <v>1835</v>
      </c>
      <c r="C421" s="3" t="s">
        <v>1832</v>
      </c>
      <c r="D421" s="3" t="s">
        <v>735</v>
      </c>
      <c r="E421" s="3" t="s">
        <v>285</v>
      </c>
      <c r="F421" s="3" t="s">
        <v>241</v>
      </c>
      <c r="H421" s="3" t="s">
        <v>142</v>
      </c>
      <c r="K421" s="3" t="s">
        <v>132</v>
      </c>
      <c r="L421" s="3" t="s">
        <v>923</v>
      </c>
      <c r="M421" s="22" t="s">
        <v>1836</v>
      </c>
      <c r="T421" s="23"/>
      <c r="U421" s="23"/>
      <c r="V421" s="23"/>
      <c r="W421" s="23"/>
      <c r="X421" s="23"/>
    </row>
    <row r="422">
      <c r="A422" s="20" t="s">
        <v>1837</v>
      </c>
      <c r="B422" s="21"/>
      <c r="D422" s="3" t="s">
        <v>792</v>
      </c>
      <c r="E422" s="3" t="s">
        <v>215</v>
      </c>
      <c r="F422" s="3" t="s">
        <v>175</v>
      </c>
      <c r="H422" s="3" t="s">
        <v>142</v>
      </c>
      <c r="K422" s="3" t="s">
        <v>185</v>
      </c>
      <c r="L422" s="3" t="s">
        <v>391</v>
      </c>
      <c r="M422" s="22" t="s">
        <v>1838</v>
      </c>
      <c r="T422" s="23"/>
      <c r="U422" s="23"/>
      <c r="V422" s="23"/>
      <c r="W422" s="23"/>
      <c r="X422" s="23"/>
    </row>
    <row r="423">
      <c r="A423" s="20" t="s">
        <v>1839</v>
      </c>
      <c r="B423" s="21"/>
      <c r="D423" s="20" t="s">
        <v>725</v>
      </c>
      <c r="E423" s="3" t="s">
        <v>295</v>
      </c>
      <c r="F423" s="3" t="s">
        <v>86</v>
      </c>
      <c r="H423" s="3" t="s">
        <v>142</v>
      </c>
      <c r="K423" s="3" t="s">
        <v>185</v>
      </c>
      <c r="L423" s="3" t="s">
        <v>391</v>
      </c>
      <c r="M423" s="22" t="s">
        <v>1840</v>
      </c>
      <c r="T423" s="23"/>
      <c r="U423" s="23"/>
      <c r="V423" s="23"/>
      <c r="W423" s="23"/>
      <c r="X423" s="23"/>
    </row>
    <row r="424">
      <c r="A424" s="20" t="s">
        <v>1841</v>
      </c>
      <c r="B424" s="21"/>
      <c r="D424" s="20" t="s">
        <v>725</v>
      </c>
      <c r="E424" s="3" t="s">
        <v>295</v>
      </c>
      <c r="F424" s="3" t="s">
        <v>86</v>
      </c>
      <c r="H424" s="3" t="s">
        <v>142</v>
      </c>
      <c r="K424" s="3" t="s">
        <v>185</v>
      </c>
      <c r="L424" s="3" t="s">
        <v>391</v>
      </c>
      <c r="M424" s="22" t="s">
        <v>1842</v>
      </c>
      <c r="T424" s="23"/>
      <c r="U424" s="23"/>
      <c r="V424" s="23"/>
      <c r="W424" s="23"/>
      <c r="X424" s="23"/>
    </row>
    <row r="425">
      <c r="A425" s="20" t="s">
        <v>1843</v>
      </c>
      <c r="B425" s="21"/>
      <c r="D425" s="3" t="s">
        <v>1844</v>
      </c>
      <c r="E425" s="3" t="s">
        <v>297</v>
      </c>
      <c r="F425" s="3" t="s">
        <v>235</v>
      </c>
      <c r="H425" s="3" t="s">
        <v>142</v>
      </c>
      <c r="K425" s="3" t="s">
        <v>185</v>
      </c>
      <c r="L425" s="3" t="s">
        <v>391</v>
      </c>
      <c r="M425" s="22" t="s">
        <v>1845</v>
      </c>
      <c r="T425" s="23"/>
      <c r="U425" s="23"/>
      <c r="V425" s="23"/>
      <c r="W425" s="23"/>
      <c r="X425" s="23"/>
    </row>
    <row r="426">
      <c r="A426" s="20" t="s">
        <v>1846</v>
      </c>
      <c r="B426" s="21"/>
      <c r="D426" s="3" t="s">
        <v>1847</v>
      </c>
      <c r="E426" s="3" t="s">
        <v>128</v>
      </c>
      <c r="F426" s="3" t="s">
        <v>129</v>
      </c>
      <c r="H426" s="3" t="s">
        <v>142</v>
      </c>
      <c r="K426" s="3" t="s">
        <v>185</v>
      </c>
      <c r="L426" s="3" t="s">
        <v>391</v>
      </c>
      <c r="M426" s="22" t="s">
        <v>1848</v>
      </c>
      <c r="T426" s="23"/>
      <c r="U426" s="23"/>
      <c r="V426" s="23"/>
      <c r="W426" s="23"/>
      <c r="X426" s="23"/>
    </row>
    <row r="427">
      <c r="A427" s="37" t="s">
        <v>1849</v>
      </c>
      <c r="B427" s="21"/>
      <c r="D427" s="3" t="s">
        <v>1850</v>
      </c>
      <c r="E427" s="3" t="s">
        <v>281</v>
      </c>
      <c r="G427" s="3"/>
      <c r="H427" s="3" t="s">
        <v>142</v>
      </c>
      <c r="K427" s="3" t="s">
        <v>185</v>
      </c>
      <c r="L427" s="3" t="s">
        <v>391</v>
      </c>
      <c r="M427" s="22" t="s">
        <v>1851</v>
      </c>
      <c r="T427" s="23"/>
      <c r="U427" s="23"/>
      <c r="V427" s="23"/>
      <c r="W427" s="23"/>
      <c r="X427" s="23"/>
    </row>
    <row r="428">
      <c r="A428" s="20" t="s">
        <v>1852</v>
      </c>
      <c r="B428" s="21"/>
      <c r="D428" s="3" t="s">
        <v>1853</v>
      </c>
      <c r="E428" s="3" t="s">
        <v>275</v>
      </c>
      <c r="G428" s="3"/>
      <c r="H428" s="3" t="s">
        <v>142</v>
      </c>
      <c r="K428" s="3" t="s">
        <v>185</v>
      </c>
      <c r="L428" s="3" t="s">
        <v>391</v>
      </c>
      <c r="M428" s="22" t="s">
        <v>1854</v>
      </c>
      <c r="T428" s="23"/>
      <c r="U428" s="23"/>
      <c r="V428" s="23"/>
      <c r="W428" s="23"/>
      <c r="X428" s="23"/>
    </row>
    <row r="429">
      <c r="A429" s="20" t="s">
        <v>1855</v>
      </c>
      <c r="B429" s="21"/>
      <c r="D429" s="3" t="s">
        <v>1856</v>
      </c>
      <c r="E429" s="3" t="s">
        <v>152</v>
      </c>
      <c r="F429" s="3" t="s">
        <v>129</v>
      </c>
      <c r="H429" s="3" t="s">
        <v>142</v>
      </c>
      <c r="K429" s="3" t="s">
        <v>185</v>
      </c>
      <c r="L429" s="3" t="s">
        <v>391</v>
      </c>
      <c r="M429" s="22" t="s">
        <v>1857</v>
      </c>
      <c r="T429" s="23"/>
      <c r="U429" s="23"/>
      <c r="V429" s="23"/>
      <c r="W429" s="23"/>
      <c r="X429" s="23"/>
    </row>
    <row r="430">
      <c r="A430" s="20" t="s">
        <v>1858</v>
      </c>
      <c r="B430" s="21"/>
      <c r="D430" s="3" t="s">
        <v>748</v>
      </c>
      <c r="E430" s="3" t="s">
        <v>279</v>
      </c>
      <c r="F430" s="3" t="s">
        <v>241</v>
      </c>
      <c r="H430" s="3" t="s">
        <v>142</v>
      </c>
      <c r="K430" s="3" t="s">
        <v>185</v>
      </c>
      <c r="L430" s="3" t="s">
        <v>391</v>
      </c>
      <c r="M430" s="22" t="s">
        <v>1859</v>
      </c>
      <c r="T430" s="23"/>
      <c r="U430" s="23"/>
      <c r="V430" s="23"/>
      <c r="W430" s="23"/>
      <c r="X430" s="23"/>
    </row>
    <row r="431">
      <c r="A431" s="20" t="s">
        <v>1860</v>
      </c>
      <c r="B431" s="21"/>
      <c r="D431" s="3" t="s">
        <v>1861</v>
      </c>
      <c r="E431" s="3" t="s">
        <v>311</v>
      </c>
      <c r="F431" s="3" t="s">
        <v>183</v>
      </c>
      <c r="H431" s="3" t="s">
        <v>142</v>
      </c>
      <c r="K431" s="3" t="s">
        <v>185</v>
      </c>
      <c r="L431" s="3" t="s">
        <v>391</v>
      </c>
      <c r="M431" s="22" t="s">
        <v>1862</v>
      </c>
      <c r="T431" s="23"/>
      <c r="U431" s="23"/>
      <c r="V431" s="23"/>
      <c r="W431" s="23"/>
      <c r="X431" s="23"/>
    </row>
    <row r="432">
      <c r="A432" s="20" t="s">
        <v>1863</v>
      </c>
      <c r="B432" s="21"/>
      <c r="D432" s="3" t="s">
        <v>1864</v>
      </c>
      <c r="E432" s="3" t="s">
        <v>319</v>
      </c>
      <c r="F432" s="3" t="s">
        <v>129</v>
      </c>
      <c r="G432" s="3"/>
      <c r="H432" s="3" t="s">
        <v>142</v>
      </c>
      <c r="K432" s="3" t="s">
        <v>185</v>
      </c>
      <c r="L432" s="39" t="s">
        <v>391</v>
      </c>
      <c r="M432" s="22" t="s">
        <v>1865</v>
      </c>
      <c r="T432" s="23"/>
      <c r="U432" s="23"/>
      <c r="V432" s="24" t="s">
        <v>346</v>
      </c>
      <c r="W432" s="23"/>
      <c r="X432" s="23"/>
    </row>
    <row r="433">
      <c r="A433" s="20" t="s">
        <v>1866</v>
      </c>
      <c r="B433" s="27"/>
      <c r="C433" s="3" t="s">
        <v>1863</v>
      </c>
      <c r="E433" s="3" t="s">
        <v>1867</v>
      </c>
      <c r="F433" s="3" t="s">
        <v>129</v>
      </c>
      <c r="G433" s="3" t="s">
        <v>270</v>
      </c>
      <c r="H433" s="3" t="s">
        <v>142</v>
      </c>
      <c r="K433" s="3" t="s">
        <v>897</v>
      </c>
      <c r="L433" s="3" t="s">
        <v>1868</v>
      </c>
      <c r="M433" s="22" t="s">
        <v>1869</v>
      </c>
      <c r="T433" s="23"/>
      <c r="U433" s="23"/>
      <c r="V433" s="24" t="s">
        <v>346</v>
      </c>
      <c r="W433" s="23"/>
      <c r="X433" s="23"/>
    </row>
    <row r="434">
      <c r="A434" s="20" t="s">
        <v>1870</v>
      </c>
      <c r="B434" s="21"/>
      <c r="D434" s="20" t="s">
        <v>1871</v>
      </c>
      <c r="E434" s="3" t="s">
        <v>309</v>
      </c>
      <c r="F434" s="3" t="s">
        <v>129</v>
      </c>
      <c r="G434" s="3"/>
      <c r="H434" s="3" t="s">
        <v>142</v>
      </c>
      <c r="K434" s="3" t="s">
        <v>185</v>
      </c>
      <c r="L434" s="3" t="s">
        <v>391</v>
      </c>
      <c r="M434" s="22" t="s">
        <v>1872</v>
      </c>
      <c r="T434" s="23"/>
      <c r="U434" s="23"/>
      <c r="V434" s="23"/>
      <c r="W434" s="23"/>
      <c r="X434" s="23"/>
    </row>
    <row r="435">
      <c r="A435" s="20" t="s">
        <v>1873</v>
      </c>
      <c r="B435" s="21"/>
      <c r="D435" s="20" t="s">
        <v>725</v>
      </c>
      <c r="E435" s="3" t="s">
        <v>295</v>
      </c>
      <c r="F435" s="3" t="s">
        <v>86</v>
      </c>
      <c r="H435" s="3" t="s">
        <v>142</v>
      </c>
      <c r="K435" s="3" t="s">
        <v>185</v>
      </c>
      <c r="L435" s="3" t="s">
        <v>391</v>
      </c>
      <c r="M435" s="22" t="s">
        <v>1874</v>
      </c>
      <c r="T435" s="23"/>
      <c r="U435" s="23"/>
      <c r="V435" s="23"/>
      <c r="W435" s="23"/>
      <c r="X435" s="23"/>
    </row>
    <row r="436">
      <c r="A436" s="20" t="s">
        <v>1875</v>
      </c>
      <c r="B436" s="21"/>
      <c r="D436" s="3" t="s">
        <v>1876</v>
      </c>
      <c r="E436" s="3" t="s">
        <v>281</v>
      </c>
      <c r="F436" s="3" t="s">
        <v>129</v>
      </c>
      <c r="G436" s="3"/>
      <c r="H436" s="3" t="s">
        <v>142</v>
      </c>
      <c r="K436" s="3" t="s">
        <v>185</v>
      </c>
      <c r="L436" s="39" t="s">
        <v>391</v>
      </c>
      <c r="M436" s="22" t="s">
        <v>1877</v>
      </c>
      <c r="T436" s="23"/>
      <c r="U436" s="23"/>
      <c r="V436" s="24" t="s">
        <v>346</v>
      </c>
      <c r="W436" s="23"/>
      <c r="X436" s="23"/>
    </row>
    <row r="437">
      <c r="A437" s="20" t="s">
        <v>1878</v>
      </c>
      <c r="B437" s="21"/>
      <c r="E437" s="3" t="s">
        <v>287</v>
      </c>
      <c r="F437" s="3" t="s">
        <v>235</v>
      </c>
      <c r="H437" s="3" t="s">
        <v>142</v>
      </c>
      <c r="K437" s="3" t="s">
        <v>185</v>
      </c>
      <c r="L437" s="3" t="s">
        <v>391</v>
      </c>
      <c r="M437" s="22" t="s">
        <v>1879</v>
      </c>
      <c r="T437" s="23"/>
      <c r="U437" s="23"/>
      <c r="V437" s="23"/>
      <c r="W437" s="23"/>
      <c r="X437" s="23"/>
    </row>
    <row r="438">
      <c r="A438" s="20" t="s">
        <v>1880</v>
      </c>
      <c r="B438" s="21"/>
      <c r="D438" s="3" t="s">
        <v>1881</v>
      </c>
      <c r="E438" s="3" t="s">
        <v>291</v>
      </c>
      <c r="F438" s="3" t="s">
        <v>129</v>
      </c>
      <c r="H438" s="3" t="s">
        <v>142</v>
      </c>
      <c r="K438" s="3" t="s">
        <v>185</v>
      </c>
      <c r="L438" s="3" t="s">
        <v>391</v>
      </c>
      <c r="M438" s="22" t="s">
        <v>1882</v>
      </c>
      <c r="T438" s="23"/>
      <c r="U438" s="23"/>
      <c r="V438" s="23"/>
      <c r="W438" s="23"/>
      <c r="X438" s="23"/>
    </row>
    <row r="439">
      <c r="A439" s="20" t="s">
        <v>1883</v>
      </c>
      <c r="B439" s="21"/>
      <c r="D439" s="3" t="s">
        <v>1884</v>
      </c>
      <c r="E439" s="3" t="s">
        <v>318</v>
      </c>
      <c r="F439" s="3" t="s">
        <v>235</v>
      </c>
      <c r="H439" s="3" t="s">
        <v>142</v>
      </c>
      <c r="K439" s="3" t="s">
        <v>185</v>
      </c>
      <c r="L439" s="3" t="s">
        <v>391</v>
      </c>
      <c r="M439" s="22" t="s">
        <v>1885</v>
      </c>
      <c r="T439" s="23"/>
      <c r="U439" s="23"/>
      <c r="V439" s="23"/>
      <c r="W439" s="23"/>
      <c r="X439" s="23"/>
    </row>
    <row r="440">
      <c r="A440" s="20" t="s">
        <v>1886</v>
      </c>
      <c r="B440" s="21"/>
      <c r="D440" s="3" t="s">
        <v>1887</v>
      </c>
      <c r="E440" s="3" t="s">
        <v>281</v>
      </c>
      <c r="F440" s="3" t="s">
        <v>129</v>
      </c>
      <c r="G440" s="3"/>
      <c r="H440" s="3" t="s">
        <v>142</v>
      </c>
      <c r="K440" s="3" t="s">
        <v>185</v>
      </c>
      <c r="L440" s="39" t="s">
        <v>391</v>
      </c>
      <c r="M440" s="22" t="s">
        <v>1888</v>
      </c>
      <c r="T440" s="23"/>
      <c r="U440" s="23"/>
      <c r="V440" s="24" t="s">
        <v>346</v>
      </c>
      <c r="W440" s="23"/>
      <c r="X440" s="23"/>
    </row>
    <row r="441">
      <c r="A441" s="20" t="s">
        <v>1889</v>
      </c>
      <c r="B441" s="21"/>
      <c r="D441" s="3" t="s">
        <v>1890</v>
      </c>
      <c r="E441" s="3" t="s">
        <v>190</v>
      </c>
      <c r="F441" s="3" t="s">
        <v>129</v>
      </c>
      <c r="H441" s="3" t="s">
        <v>142</v>
      </c>
      <c r="K441" s="3" t="s">
        <v>185</v>
      </c>
      <c r="L441" s="3" t="s">
        <v>391</v>
      </c>
      <c r="M441" s="22" t="s">
        <v>1891</v>
      </c>
      <c r="T441" s="23"/>
      <c r="U441" s="23"/>
      <c r="V441" s="23"/>
      <c r="W441" s="23"/>
      <c r="X441" s="23"/>
    </row>
    <row r="442">
      <c r="A442" s="20" t="s">
        <v>1892</v>
      </c>
      <c r="B442" s="21"/>
      <c r="D442" s="20" t="s">
        <v>1893</v>
      </c>
      <c r="E442" s="3" t="s">
        <v>190</v>
      </c>
      <c r="F442" s="3" t="s">
        <v>129</v>
      </c>
      <c r="G442" s="3"/>
      <c r="H442" s="3" t="s">
        <v>142</v>
      </c>
      <c r="K442" s="3" t="s">
        <v>185</v>
      </c>
      <c r="L442" s="3" t="s">
        <v>391</v>
      </c>
      <c r="M442" s="22" t="s">
        <v>1894</v>
      </c>
      <c r="T442" s="23"/>
      <c r="U442" s="23"/>
      <c r="V442" s="23"/>
      <c r="W442" s="23"/>
      <c r="X442" s="23"/>
    </row>
    <row r="443">
      <c r="A443" s="20" t="s">
        <v>1895</v>
      </c>
      <c r="B443" s="21"/>
      <c r="D443" s="3" t="s">
        <v>1896</v>
      </c>
      <c r="E443" s="3" t="s">
        <v>281</v>
      </c>
      <c r="F443" s="3" t="s">
        <v>129</v>
      </c>
      <c r="G443" s="3"/>
      <c r="H443" s="3" t="s">
        <v>142</v>
      </c>
      <c r="K443" s="3" t="s">
        <v>185</v>
      </c>
      <c r="L443" s="3" t="s">
        <v>391</v>
      </c>
      <c r="M443" s="22" t="s">
        <v>1897</v>
      </c>
      <c r="T443" s="23"/>
      <c r="U443" s="23"/>
      <c r="V443" s="24" t="s">
        <v>346</v>
      </c>
      <c r="W443" s="23"/>
      <c r="X443" s="23"/>
    </row>
    <row r="444">
      <c r="A444" s="20" t="s">
        <v>1898</v>
      </c>
      <c r="B444" s="21"/>
      <c r="D444" s="20" t="s">
        <v>1899</v>
      </c>
      <c r="E444" s="3" t="s">
        <v>228</v>
      </c>
      <c r="F444" s="3" t="s">
        <v>129</v>
      </c>
      <c r="H444" s="3" t="s">
        <v>142</v>
      </c>
      <c r="K444" s="3" t="s">
        <v>185</v>
      </c>
      <c r="L444" s="3" t="s">
        <v>391</v>
      </c>
      <c r="M444" s="22" t="s">
        <v>1900</v>
      </c>
      <c r="T444" s="23"/>
      <c r="U444" s="23"/>
      <c r="V444" s="23"/>
      <c r="W444" s="23"/>
      <c r="X444" s="23"/>
    </row>
    <row r="445">
      <c r="A445" s="20" t="s">
        <v>1901</v>
      </c>
      <c r="B445" s="21"/>
      <c r="D445" s="3" t="s">
        <v>1902</v>
      </c>
      <c r="E445" s="3" t="s">
        <v>70</v>
      </c>
      <c r="F445" s="3" t="s">
        <v>86</v>
      </c>
      <c r="H445" s="3" t="s">
        <v>142</v>
      </c>
      <c r="K445" s="3" t="s">
        <v>185</v>
      </c>
      <c r="L445" s="3" t="s">
        <v>391</v>
      </c>
      <c r="M445" s="22" t="s">
        <v>1903</v>
      </c>
      <c r="T445" s="23"/>
      <c r="U445" s="23"/>
      <c r="V445" s="23"/>
      <c r="W445" s="23"/>
      <c r="X445" s="23"/>
    </row>
    <row r="446">
      <c r="A446" s="20" t="s">
        <v>1904</v>
      </c>
      <c r="B446" s="21"/>
      <c r="E446" s="3" t="s">
        <v>279</v>
      </c>
      <c r="F446" s="3" t="s">
        <v>116</v>
      </c>
      <c r="H446" s="3" t="s">
        <v>142</v>
      </c>
      <c r="K446" s="3" t="s">
        <v>185</v>
      </c>
      <c r="L446" s="3" t="s">
        <v>391</v>
      </c>
      <c r="M446" s="22" t="s">
        <v>1905</v>
      </c>
      <c r="T446" s="23"/>
      <c r="U446" s="23"/>
      <c r="V446" s="23"/>
      <c r="W446" s="23"/>
      <c r="X446" s="23"/>
    </row>
    <row r="447">
      <c r="A447" s="20" t="s">
        <v>1906</v>
      </c>
      <c r="B447" s="21"/>
      <c r="D447" s="3" t="s">
        <v>1824</v>
      </c>
      <c r="E447" s="3" t="s">
        <v>281</v>
      </c>
      <c r="F447" s="3" t="s">
        <v>129</v>
      </c>
      <c r="G447" s="3"/>
      <c r="H447" s="3" t="s">
        <v>142</v>
      </c>
      <c r="K447" s="3" t="s">
        <v>185</v>
      </c>
      <c r="L447" s="3" t="s">
        <v>391</v>
      </c>
      <c r="M447" s="22" t="s">
        <v>1907</v>
      </c>
      <c r="T447" s="23"/>
      <c r="U447" s="23"/>
      <c r="V447" s="23"/>
      <c r="W447" s="23"/>
      <c r="X447" s="23"/>
    </row>
    <row r="448">
      <c r="A448" s="20" t="s">
        <v>1908</v>
      </c>
      <c r="B448" s="21"/>
      <c r="D448" s="3" t="s">
        <v>1909</v>
      </c>
      <c r="E448" s="3" t="s">
        <v>267</v>
      </c>
      <c r="F448" s="3" t="s">
        <v>86</v>
      </c>
      <c r="H448" s="3" t="s">
        <v>142</v>
      </c>
      <c r="K448" s="3" t="s">
        <v>185</v>
      </c>
      <c r="L448" s="3" t="s">
        <v>391</v>
      </c>
      <c r="M448" s="22" t="s">
        <v>1910</v>
      </c>
      <c r="T448" s="23"/>
      <c r="U448" s="23"/>
      <c r="V448" s="23"/>
      <c r="W448" s="23"/>
      <c r="X448" s="23"/>
    </row>
    <row r="449">
      <c r="A449" s="20" t="s">
        <v>1911</v>
      </c>
      <c r="B449" s="21"/>
      <c r="D449" s="3" t="s">
        <v>1890</v>
      </c>
      <c r="E449" s="3" t="s">
        <v>190</v>
      </c>
      <c r="F449" s="3" t="s">
        <v>129</v>
      </c>
      <c r="H449" s="3" t="s">
        <v>142</v>
      </c>
      <c r="K449" s="3" t="s">
        <v>185</v>
      </c>
      <c r="L449" s="3" t="s">
        <v>391</v>
      </c>
      <c r="M449" s="22" t="s">
        <v>1912</v>
      </c>
      <c r="T449" s="23"/>
      <c r="U449" s="23"/>
      <c r="V449" s="23"/>
      <c r="W449" s="23"/>
      <c r="X449" s="23"/>
    </row>
    <row r="450">
      <c r="A450" s="20" t="s">
        <v>1913</v>
      </c>
      <c r="B450" s="21"/>
      <c r="D450" s="3" t="s">
        <v>1411</v>
      </c>
      <c r="E450" s="3" t="s">
        <v>273</v>
      </c>
      <c r="F450" s="3" t="s">
        <v>235</v>
      </c>
      <c r="G450" s="3"/>
      <c r="H450" s="3" t="s">
        <v>142</v>
      </c>
      <c r="K450" s="3" t="s">
        <v>185</v>
      </c>
      <c r="L450" s="3" t="s">
        <v>391</v>
      </c>
      <c r="M450" s="22" t="s">
        <v>1914</v>
      </c>
      <c r="T450" s="23"/>
      <c r="U450" s="23"/>
      <c r="V450" s="23"/>
      <c r="W450" s="23"/>
      <c r="X450" s="23"/>
    </row>
    <row r="451">
      <c r="A451" s="20" t="s">
        <v>1915</v>
      </c>
      <c r="B451" s="21"/>
      <c r="D451" s="3" t="s">
        <v>1916</v>
      </c>
      <c r="E451" s="3" t="s">
        <v>228</v>
      </c>
      <c r="F451" s="3" t="s">
        <v>129</v>
      </c>
      <c r="H451" s="3" t="s">
        <v>142</v>
      </c>
      <c r="K451" s="3" t="s">
        <v>185</v>
      </c>
      <c r="L451" s="3" t="s">
        <v>391</v>
      </c>
      <c r="M451" s="22" t="s">
        <v>1917</v>
      </c>
      <c r="T451" s="23"/>
      <c r="U451" s="23"/>
      <c r="V451" s="23"/>
      <c r="W451" s="23"/>
      <c r="X451" s="23"/>
    </row>
    <row r="452">
      <c r="A452" s="20" t="s">
        <v>1918</v>
      </c>
      <c r="B452" s="21"/>
      <c r="D452" s="3" t="s">
        <v>1919</v>
      </c>
      <c r="E452" s="3" t="s">
        <v>275</v>
      </c>
      <c r="F452" s="3" t="s">
        <v>129</v>
      </c>
      <c r="G452" s="3"/>
      <c r="H452" s="3" t="s">
        <v>142</v>
      </c>
      <c r="K452" s="3" t="s">
        <v>185</v>
      </c>
      <c r="L452" s="3" t="s">
        <v>391</v>
      </c>
      <c r="M452" s="22" t="s">
        <v>1920</v>
      </c>
      <c r="T452" s="23"/>
      <c r="U452" s="23"/>
      <c r="V452" s="23"/>
      <c r="W452" s="23"/>
      <c r="X452" s="23"/>
    </row>
    <row r="453">
      <c r="A453" s="20" t="s">
        <v>1921</v>
      </c>
      <c r="B453" s="21"/>
      <c r="D453" s="3" t="s">
        <v>1824</v>
      </c>
      <c r="E453" s="3" t="s">
        <v>313</v>
      </c>
      <c r="F453" s="3" t="s">
        <v>129</v>
      </c>
      <c r="G453" s="3"/>
      <c r="H453" s="3" t="s">
        <v>142</v>
      </c>
      <c r="K453" s="3" t="s">
        <v>185</v>
      </c>
      <c r="L453" s="3" t="s">
        <v>391</v>
      </c>
      <c r="M453" s="22" t="s">
        <v>1922</v>
      </c>
      <c r="T453" s="23"/>
      <c r="U453" s="23"/>
      <c r="V453" s="23"/>
      <c r="W453" s="23"/>
      <c r="X453" s="23"/>
    </row>
    <row r="454">
      <c r="A454" s="20" t="s">
        <v>1923</v>
      </c>
      <c r="B454" s="21"/>
      <c r="D454" s="20" t="s">
        <v>1924</v>
      </c>
      <c r="E454" s="3" t="s">
        <v>70</v>
      </c>
      <c r="F454" s="3" t="s">
        <v>101</v>
      </c>
      <c r="H454" s="3" t="s">
        <v>142</v>
      </c>
      <c r="K454" s="3" t="s">
        <v>185</v>
      </c>
      <c r="L454" s="3" t="s">
        <v>391</v>
      </c>
      <c r="M454" s="22" t="s">
        <v>1925</v>
      </c>
      <c r="T454" s="23"/>
      <c r="U454" s="23"/>
      <c r="V454" s="23"/>
      <c r="W454" s="23"/>
      <c r="X454" s="23"/>
    </row>
    <row r="455">
      <c r="A455" s="20" t="s">
        <v>1926</v>
      </c>
      <c r="B455" s="21"/>
      <c r="D455" s="3" t="s">
        <v>1927</v>
      </c>
      <c r="E455" s="3" t="s">
        <v>291</v>
      </c>
      <c r="F455" s="3" t="s">
        <v>129</v>
      </c>
      <c r="H455" s="3" t="s">
        <v>142</v>
      </c>
      <c r="K455" s="3" t="s">
        <v>185</v>
      </c>
      <c r="L455" s="3" t="s">
        <v>391</v>
      </c>
      <c r="M455" s="22" t="s">
        <v>1928</v>
      </c>
      <c r="T455" s="23"/>
      <c r="U455" s="23"/>
      <c r="V455" s="23"/>
      <c r="W455" s="23"/>
      <c r="X455" s="23"/>
    </row>
    <row r="456">
      <c r="A456" s="20" t="s">
        <v>1929</v>
      </c>
      <c r="B456" s="21"/>
      <c r="D456" s="20" t="s">
        <v>1930</v>
      </c>
      <c r="E456" s="3" t="s">
        <v>246</v>
      </c>
      <c r="F456" s="3" t="s">
        <v>235</v>
      </c>
      <c r="G456" s="3"/>
      <c r="H456" s="3" t="s">
        <v>142</v>
      </c>
      <c r="K456" s="3" t="s">
        <v>185</v>
      </c>
      <c r="L456" s="3" t="s">
        <v>391</v>
      </c>
      <c r="M456" s="22" t="s">
        <v>1931</v>
      </c>
      <c r="T456" s="23"/>
      <c r="U456" s="23"/>
      <c r="V456" s="23"/>
      <c r="W456" s="23"/>
      <c r="X456" s="23"/>
    </row>
    <row r="457">
      <c r="A457" s="20" t="s">
        <v>1932</v>
      </c>
      <c r="B457" s="21"/>
      <c r="D457" s="3" t="s">
        <v>1933</v>
      </c>
      <c r="E457" s="3" t="s">
        <v>246</v>
      </c>
      <c r="F457" s="3" t="s">
        <v>235</v>
      </c>
      <c r="G457" s="3"/>
      <c r="H457" s="3" t="s">
        <v>142</v>
      </c>
      <c r="K457" s="3" t="s">
        <v>185</v>
      </c>
      <c r="L457" s="3" t="s">
        <v>391</v>
      </c>
      <c r="M457" s="22" t="s">
        <v>1934</v>
      </c>
      <c r="T457" s="23"/>
      <c r="U457" s="23"/>
      <c r="V457" s="23"/>
      <c r="W457" s="23"/>
      <c r="X457" s="23"/>
    </row>
    <row r="458">
      <c r="A458" s="3" t="s">
        <v>1935</v>
      </c>
      <c r="B458" s="21"/>
      <c r="C458" s="3" t="s">
        <v>1932</v>
      </c>
      <c r="D458" s="3" t="s">
        <v>1936</v>
      </c>
      <c r="E458" s="3" t="s">
        <v>246</v>
      </c>
      <c r="F458" s="3" t="s">
        <v>235</v>
      </c>
      <c r="G458" s="3"/>
      <c r="H458" s="3" t="s">
        <v>142</v>
      </c>
      <c r="K458" s="3" t="s">
        <v>1937</v>
      </c>
      <c r="L458" s="3" t="s">
        <v>1938</v>
      </c>
      <c r="M458" s="22" t="s">
        <v>1939</v>
      </c>
      <c r="T458" s="23"/>
      <c r="U458" s="23"/>
      <c r="V458" s="23"/>
      <c r="W458" s="23"/>
      <c r="X458" s="23"/>
    </row>
    <row r="459">
      <c r="A459" s="20" t="s">
        <v>1940</v>
      </c>
      <c r="B459" s="21"/>
      <c r="C459" s="3" t="s">
        <v>1932</v>
      </c>
      <c r="D459" s="3" t="s">
        <v>620</v>
      </c>
      <c r="E459" s="3" t="s">
        <v>246</v>
      </c>
      <c r="F459" s="3" t="s">
        <v>235</v>
      </c>
      <c r="H459" s="3" t="s">
        <v>142</v>
      </c>
      <c r="K459" s="3" t="s">
        <v>132</v>
      </c>
      <c r="L459" s="3" t="s">
        <v>1941</v>
      </c>
      <c r="M459" s="22" t="s">
        <v>1942</v>
      </c>
      <c r="T459" s="23"/>
      <c r="U459" s="23"/>
      <c r="V459" s="23"/>
      <c r="W459" s="23"/>
      <c r="X459" s="23"/>
    </row>
    <row r="460">
      <c r="A460" s="20" t="s">
        <v>1943</v>
      </c>
      <c r="B460" s="21"/>
      <c r="D460" s="3" t="s">
        <v>1944</v>
      </c>
      <c r="E460" s="3" t="s">
        <v>291</v>
      </c>
      <c r="F460" s="3" t="s">
        <v>129</v>
      </c>
      <c r="H460" s="3" t="s">
        <v>142</v>
      </c>
      <c r="K460" s="3" t="s">
        <v>185</v>
      </c>
      <c r="L460" s="3" t="s">
        <v>391</v>
      </c>
      <c r="M460" s="22" t="s">
        <v>1945</v>
      </c>
      <c r="T460" s="23"/>
      <c r="U460" s="23"/>
      <c r="V460" s="23"/>
      <c r="W460" s="23"/>
      <c r="X460" s="23"/>
    </row>
    <row r="461">
      <c r="A461" s="20" t="s">
        <v>1946</v>
      </c>
      <c r="B461" s="21"/>
      <c r="D461" s="3" t="s">
        <v>1824</v>
      </c>
      <c r="E461" s="3" t="s">
        <v>320</v>
      </c>
      <c r="F461" s="3" t="s">
        <v>129</v>
      </c>
      <c r="G461" s="3"/>
      <c r="H461" s="3" t="s">
        <v>142</v>
      </c>
      <c r="K461" s="3" t="s">
        <v>185</v>
      </c>
      <c r="L461" s="3" t="s">
        <v>391</v>
      </c>
      <c r="M461" s="22" t="s">
        <v>1947</v>
      </c>
      <c r="T461" s="23"/>
      <c r="U461" s="23"/>
      <c r="V461" s="23"/>
      <c r="W461" s="23"/>
      <c r="X461" s="23"/>
    </row>
    <row r="462">
      <c r="A462" s="20" t="s">
        <v>1948</v>
      </c>
      <c r="B462" s="21"/>
      <c r="D462" s="3" t="s">
        <v>1949</v>
      </c>
      <c r="E462" s="3" t="s">
        <v>312</v>
      </c>
      <c r="F462" s="3" t="s">
        <v>129</v>
      </c>
      <c r="H462" s="3" t="s">
        <v>142</v>
      </c>
      <c r="K462" s="3" t="s">
        <v>185</v>
      </c>
      <c r="L462" s="3" t="s">
        <v>391</v>
      </c>
      <c r="M462" s="22" t="s">
        <v>1950</v>
      </c>
      <c r="T462" s="23"/>
      <c r="U462" s="23"/>
      <c r="V462" s="23"/>
      <c r="W462" s="23"/>
      <c r="X462" s="23"/>
    </row>
    <row r="463">
      <c r="A463" s="20" t="s">
        <v>1951</v>
      </c>
      <c r="B463" s="21"/>
      <c r="D463" s="3" t="s">
        <v>1949</v>
      </c>
      <c r="E463" s="3" t="s">
        <v>312</v>
      </c>
      <c r="F463" s="3" t="s">
        <v>129</v>
      </c>
      <c r="H463" s="3" t="s">
        <v>142</v>
      </c>
      <c r="K463" s="3" t="s">
        <v>185</v>
      </c>
      <c r="L463" s="3" t="s">
        <v>391</v>
      </c>
      <c r="M463" s="22" t="s">
        <v>1952</v>
      </c>
      <c r="T463" s="23"/>
      <c r="U463" s="23"/>
      <c r="V463" s="23"/>
      <c r="W463" s="23"/>
      <c r="X463" s="23"/>
    </row>
    <row r="464">
      <c r="A464" s="20" t="s">
        <v>1953</v>
      </c>
      <c r="B464" s="42"/>
      <c r="D464" s="3" t="s">
        <v>1954</v>
      </c>
      <c r="E464" s="3" t="s">
        <v>70</v>
      </c>
      <c r="F464" s="3" t="s">
        <v>86</v>
      </c>
      <c r="H464" s="3" t="s">
        <v>142</v>
      </c>
      <c r="K464" s="3" t="s">
        <v>185</v>
      </c>
      <c r="L464" s="3" t="s">
        <v>391</v>
      </c>
      <c r="M464" s="22" t="s">
        <v>1955</v>
      </c>
      <c r="T464" s="23"/>
      <c r="U464" s="23"/>
      <c r="V464" s="23"/>
      <c r="W464" s="23"/>
      <c r="X464" s="23"/>
    </row>
    <row r="465">
      <c r="A465" s="37" t="s">
        <v>1956</v>
      </c>
      <c r="B465" s="21"/>
      <c r="D465" s="3" t="s">
        <v>1592</v>
      </c>
      <c r="E465" s="3" t="s">
        <v>287</v>
      </c>
      <c r="F465" s="3" t="s">
        <v>235</v>
      </c>
      <c r="G465" s="3"/>
      <c r="H465" s="3" t="s">
        <v>142</v>
      </c>
      <c r="K465" s="3" t="s">
        <v>185</v>
      </c>
      <c r="L465" s="3" t="s">
        <v>391</v>
      </c>
      <c r="M465" s="22" t="s">
        <v>1957</v>
      </c>
      <c r="T465" s="23"/>
      <c r="U465" s="23"/>
      <c r="V465" s="23"/>
      <c r="W465" s="23"/>
      <c r="X465" s="23"/>
    </row>
    <row r="466">
      <c r="A466" s="20" t="s">
        <v>1958</v>
      </c>
      <c r="B466" s="21"/>
      <c r="E466" s="3" t="s">
        <v>285</v>
      </c>
      <c r="G466" s="3"/>
      <c r="H466" s="3" t="s">
        <v>142</v>
      </c>
      <c r="K466" s="3" t="s">
        <v>185</v>
      </c>
      <c r="L466" s="3" t="s">
        <v>391</v>
      </c>
      <c r="M466" s="22" t="s">
        <v>1959</v>
      </c>
      <c r="T466" s="23"/>
      <c r="U466" s="23"/>
      <c r="V466" s="23"/>
      <c r="W466" s="23"/>
      <c r="X466" s="23"/>
    </row>
    <row r="467">
      <c r="A467" s="20" t="s">
        <v>1960</v>
      </c>
      <c r="B467" s="21"/>
      <c r="D467" s="3" t="s">
        <v>1961</v>
      </c>
      <c r="E467" s="3" t="s">
        <v>196</v>
      </c>
      <c r="F467" s="3" t="s">
        <v>129</v>
      </c>
      <c r="H467" s="3" t="s">
        <v>142</v>
      </c>
      <c r="K467" s="3" t="s">
        <v>185</v>
      </c>
      <c r="L467" s="3" t="s">
        <v>391</v>
      </c>
      <c r="M467" s="22" t="s">
        <v>1962</v>
      </c>
      <c r="T467" s="23"/>
      <c r="U467" s="23"/>
      <c r="V467" s="23"/>
      <c r="W467" s="23"/>
      <c r="X467" s="23"/>
    </row>
    <row r="468">
      <c r="A468" s="20" t="s">
        <v>1963</v>
      </c>
      <c r="B468" s="21"/>
      <c r="D468" s="3" t="s">
        <v>1964</v>
      </c>
      <c r="E468" s="3" t="s">
        <v>128</v>
      </c>
      <c r="F468" s="3" t="s">
        <v>1965</v>
      </c>
      <c r="H468" s="3" t="s">
        <v>142</v>
      </c>
      <c r="K468" s="3" t="s">
        <v>185</v>
      </c>
      <c r="L468" s="3" t="s">
        <v>391</v>
      </c>
      <c r="M468" s="22" t="s">
        <v>1966</v>
      </c>
      <c r="T468" s="23"/>
      <c r="U468" s="23"/>
      <c r="V468" s="23"/>
      <c r="W468" s="23"/>
      <c r="X468" s="23"/>
    </row>
    <row r="469">
      <c r="A469" s="20" t="s">
        <v>1967</v>
      </c>
      <c r="B469" s="21"/>
      <c r="E469" s="3" t="s">
        <v>318</v>
      </c>
      <c r="F469" s="3" t="s">
        <v>235</v>
      </c>
      <c r="H469" s="3" t="s">
        <v>142</v>
      </c>
      <c r="K469" s="3" t="s">
        <v>185</v>
      </c>
      <c r="L469" s="3" t="s">
        <v>391</v>
      </c>
      <c r="M469" s="22" t="s">
        <v>1968</v>
      </c>
      <c r="T469" s="23"/>
      <c r="U469" s="23"/>
      <c r="V469" s="23"/>
      <c r="W469" s="23"/>
      <c r="X469" s="23"/>
    </row>
    <row r="470">
      <c r="A470" s="20" t="s">
        <v>1969</v>
      </c>
      <c r="B470" s="21"/>
      <c r="E470" s="3" t="s">
        <v>246</v>
      </c>
      <c r="F470" s="3" t="s">
        <v>164</v>
      </c>
      <c r="H470" s="3" t="s">
        <v>142</v>
      </c>
      <c r="K470" s="3" t="s">
        <v>185</v>
      </c>
      <c r="L470" s="3" t="s">
        <v>391</v>
      </c>
      <c r="M470" s="22" t="s">
        <v>1970</v>
      </c>
      <c r="T470" s="23"/>
      <c r="U470" s="23"/>
      <c r="V470" s="23"/>
      <c r="W470" s="23"/>
      <c r="X470" s="23"/>
    </row>
    <row r="471">
      <c r="A471" s="20" t="s">
        <v>1971</v>
      </c>
      <c r="B471" s="21"/>
      <c r="D471" s="3" t="s">
        <v>1890</v>
      </c>
      <c r="E471" s="3" t="s">
        <v>190</v>
      </c>
      <c r="F471" s="3" t="s">
        <v>129</v>
      </c>
      <c r="H471" s="3" t="s">
        <v>142</v>
      </c>
      <c r="K471" s="3" t="s">
        <v>185</v>
      </c>
      <c r="L471" s="3" t="s">
        <v>391</v>
      </c>
      <c r="M471" s="22" t="s">
        <v>1972</v>
      </c>
      <c r="T471" s="23"/>
      <c r="U471" s="23"/>
      <c r="V471" s="23"/>
      <c r="W471" s="23"/>
      <c r="X471" s="23"/>
    </row>
    <row r="472">
      <c r="A472" s="20" t="s">
        <v>1973</v>
      </c>
      <c r="B472" s="21"/>
      <c r="D472" s="3" t="s">
        <v>1974</v>
      </c>
      <c r="E472" s="3" t="s">
        <v>311</v>
      </c>
      <c r="F472" s="3" t="s">
        <v>183</v>
      </c>
      <c r="H472" s="3" t="s">
        <v>142</v>
      </c>
      <c r="K472" s="3" t="s">
        <v>185</v>
      </c>
      <c r="L472" s="3" t="s">
        <v>391</v>
      </c>
      <c r="M472" s="22" t="s">
        <v>1975</v>
      </c>
      <c r="T472" s="23"/>
      <c r="U472" s="23"/>
      <c r="V472" s="23"/>
      <c r="W472" s="23"/>
      <c r="X472" s="23"/>
    </row>
    <row r="473">
      <c r="A473" s="20" t="s">
        <v>1976</v>
      </c>
      <c r="B473" s="21"/>
      <c r="D473" s="3" t="s">
        <v>1853</v>
      </c>
      <c r="E473" s="3" t="s">
        <v>182</v>
      </c>
      <c r="G473" s="3"/>
      <c r="H473" s="3" t="s">
        <v>142</v>
      </c>
      <c r="K473" s="3" t="s">
        <v>185</v>
      </c>
      <c r="L473" s="3" t="s">
        <v>391</v>
      </c>
      <c r="M473" s="22" t="s">
        <v>1977</v>
      </c>
      <c r="T473" s="23"/>
      <c r="U473" s="23"/>
      <c r="V473" s="23"/>
      <c r="W473" s="23"/>
      <c r="X473" s="23"/>
    </row>
    <row r="474">
      <c r="A474" s="20" t="s">
        <v>1978</v>
      </c>
      <c r="B474" s="21"/>
      <c r="D474" s="20" t="s">
        <v>1924</v>
      </c>
      <c r="E474" s="3" t="s">
        <v>70</v>
      </c>
      <c r="F474" s="3" t="s">
        <v>101</v>
      </c>
      <c r="H474" s="3" t="s">
        <v>142</v>
      </c>
      <c r="K474" s="3" t="s">
        <v>185</v>
      </c>
      <c r="L474" s="3" t="s">
        <v>391</v>
      </c>
      <c r="M474" s="22" t="s">
        <v>1979</v>
      </c>
      <c r="T474" s="23"/>
      <c r="U474" s="23"/>
      <c r="V474" s="23"/>
      <c r="W474" s="23"/>
      <c r="X474" s="23"/>
    </row>
    <row r="475">
      <c r="A475" s="20" t="s">
        <v>1980</v>
      </c>
      <c r="B475" s="21"/>
      <c r="D475" s="3" t="s">
        <v>1981</v>
      </c>
      <c r="E475" s="3" t="s">
        <v>246</v>
      </c>
      <c r="F475" s="3" t="s">
        <v>235</v>
      </c>
      <c r="H475" s="3" t="s">
        <v>142</v>
      </c>
      <c r="K475" s="3" t="s">
        <v>132</v>
      </c>
      <c r="L475" s="3" t="s">
        <v>391</v>
      </c>
      <c r="M475" s="22" t="s">
        <v>1982</v>
      </c>
      <c r="T475" s="23"/>
      <c r="U475" s="23"/>
      <c r="V475" s="23"/>
      <c r="W475" s="23"/>
      <c r="X475" s="23"/>
    </row>
    <row r="476">
      <c r="A476" s="20" t="s">
        <v>1983</v>
      </c>
      <c r="B476" s="21"/>
      <c r="D476" s="3" t="s">
        <v>1984</v>
      </c>
      <c r="E476" s="3" t="s">
        <v>281</v>
      </c>
      <c r="F476" s="3" t="s">
        <v>129</v>
      </c>
      <c r="G476" s="3"/>
      <c r="H476" s="3" t="s">
        <v>142</v>
      </c>
      <c r="K476" s="3" t="s">
        <v>185</v>
      </c>
      <c r="L476" s="3" t="s">
        <v>391</v>
      </c>
      <c r="M476" s="22" t="s">
        <v>1985</v>
      </c>
      <c r="T476" s="23"/>
      <c r="U476" s="23"/>
      <c r="V476" s="24" t="s">
        <v>346</v>
      </c>
      <c r="W476" s="23"/>
      <c r="X476" s="23"/>
    </row>
    <row r="477">
      <c r="A477" s="20" t="s">
        <v>1986</v>
      </c>
      <c r="B477" s="21"/>
      <c r="D477" s="3" t="s">
        <v>1987</v>
      </c>
      <c r="E477" s="3" t="s">
        <v>285</v>
      </c>
      <c r="F477" s="3" t="s">
        <v>241</v>
      </c>
      <c r="H477" s="3" t="s">
        <v>142</v>
      </c>
      <c r="K477" s="3" t="s">
        <v>185</v>
      </c>
      <c r="L477" s="3" t="s">
        <v>391</v>
      </c>
      <c r="M477" s="22" t="s">
        <v>1988</v>
      </c>
      <c r="T477" s="23"/>
      <c r="U477" s="23"/>
      <c r="V477" s="23"/>
      <c r="W477" s="23"/>
      <c r="X477" s="23"/>
    </row>
    <row r="478">
      <c r="A478" s="20" t="s">
        <v>1989</v>
      </c>
      <c r="B478" s="21"/>
      <c r="D478" s="3" t="s">
        <v>1990</v>
      </c>
      <c r="E478" s="3" t="s">
        <v>222</v>
      </c>
      <c r="F478" s="3" t="s">
        <v>164</v>
      </c>
      <c r="H478" s="3" t="s">
        <v>142</v>
      </c>
      <c r="K478" s="3" t="s">
        <v>185</v>
      </c>
      <c r="L478" s="3" t="s">
        <v>391</v>
      </c>
      <c r="M478" s="22" t="s">
        <v>1991</v>
      </c>
      <c r="T478" s="23"/>
      <c r="U478" s="23"/>
      <c r="V478" s="23"/>
      <c r="W478" s="23"/>
      <c r="X478" s="23"/>
    </row>
    <row r="479">
      <c r="A479" s="20" t="s">
        <v>1992</v>
      </c>
      <c r="B479" s="21"/>
      <c r="D479" s="3" t="s">
        <v>1881</v>
      </c>
      <c r="E479" s="3" t="s">
        <v>291</v>
      </c>
      <c r="F479" s="3" t="s">
        <v>129</v>
      </c>
      <c r="H479" s="3" t="s">
        <v>142</v>
      </c>
      <c r="K479" s="3" t="s">
        <v>185</v>
      </c>
      <c r="L479" s="3" t="s">
        <v>391</v>
      </c>
      <c r="M479" s="22" t="s">
        <v>1993</v>
      </c>
      <c r="T479" s="23"/>
      <c r="U479" s="23"/>
      <c r="V479" s="23"/>
      <c r="W479" s="23"/>
      <c r="X479" s="23"/>
    </row>
    <row r="480">
      <c r="A480" s="20" t="s">
        <v>1994</v>
      </c>
      <c r="B480" s="21"/>
      <c r="D480" s="3" t="s">
        <v>1949</v>
      </c>
      <c r="E480" s="3" t="s">
        <v>312</v>
      </c>
      <c r="F480" s="3" t="s">
        <v>129</v>
      </c>
      <c r="H480" s="3" t="s">
        <v>142</v>
      </c>
      <c r="K480" s="3" t="s">
        <v>185</v>
      </c>
      <c r="L480" s="3" t="s">
        <v>391</v>
      </c>
      <c r="M480" s="22" t="s">
        <v>1995</v>
      </c>
      <c r="T480" s="23"/>
      <c r="U480" s="23"/>
      <c r="V480" s="23"/>
      <c r="W480" s="23"/>
      <c r="X480" s="23"/>
    </row>
    <row r="481">
      <c r="A481" s="20" t="s">
        <v>1996</v>
      </c>
      <c r="B481" s="21"/>
      <c r="E481" s="3" t="s">
        <v>279</v>
      </c>
      <c r="F481" s="3" t="s">
        <v>241</v>
      </c>
      <c r="H481" s="3" t="s">
        <v>142</v>
      </c>
      <c r="K481" s="3" t="s">
        <v>185</v>
      </c>
      <c r="L481" s="3" t="s">
        <v>391</v>
      </c>
      <c r="M481" s="22" t="s">
        <v>1997</v>
      </c>
      <c r="T481" s="23"/>
      <c r="U481" s="23"/>
      <c r="V481" s="23"/>
      <c r="W481" s="23"/>
      <c r="X481" s="23"/>
    </row>
    <row r="482">
      <c r="A482" s="20" t="s">
        <v>1998</v>
      </c>
      <c r="B482" s="21"/>
      <c r="D482" s="3" t="s">
        <v>1824</v>
      </c>
      <c r="E482" s="3" t="s">
        <v>275</v>
      </c>
      <c r="G482" s="3"/>
      <c r="H482" s="3" t="s">
        <v>142</v>
      </c>
      <c r="K482" s="3" t="s">
        <v>185</v>
      </c>
      <c r="L482" s="3" t="s">
        <v>391</v>
      </c>
      <c r="M482" s="22" t="s">
        <v>1999</v>
      </c>
      <c r="T482" s="23"/>
      <c r="U482" s="23"/>
      <c r="V482" s="23"/>
      <c r="W482" s="23"/>
      <c r="X482" s="23"/>
    </row>
    <row r="483">
      <c r="A483" s="3" t="s">
        <v>2000</v>
      </c>
      <c r="B483" s="21"/>
      <c r="D483" s="3" t="s">
        <v>1861</v>
      </c>
      <c r="E483" s="3" t="s">
        <v>311</v>
      </c>
      <c r="F483" s="3" t="s">
        <v>183</v>
      </c>
      <c r="H483" s="3" t="s">
        <v>142</v>
      </c>
      <c r="K483" s="3" t="s">
        <v>185</v>
      </c>
      <c r="L483" s="3" t="s">
        <v>391</v>
      </c>
      <c r="M483" s="22" t="s">
        <v>2001</v>
      </c>
      <c r="T483" s="23"/>
      <c r="U483" s="23"/>
      <c r="V483" s="23"/>
      <c r="W483" s="23"/>
      <c r="X483" s="23"/>
    </row>
    <row r="484">
      <c r="A484" s="20" t="s">
        <v>2002</v>
      </c>
      <c r="B484" s="21"/>
      <c r="D484" s="3" t="s">
        <v>1919</v>
      </c>
      <c r="E484" s="3" t="s">
        <v>281</v>
      </c>
      <c r="F484" s="3" t="s">
        <v>129</v>
      </c>
      <c r="G484" s="3"/>
      <c r="H484" s="3" t="s">
        <v>142</v>
      </c>
      <c r="K484" s="3" t="s">
        <v>185</v>
      </c>
      <c r="L484" s="3" t="s">
        <v>391</v>
      </c>
      <c r="M484" s="22" t="s">
        <v>2003</v>
      </c>
      <c r="T484" s="23"/>
      <c r="U484" s="23"/>
      <c r="V484" s="23"/>
      <c r="W484" s="23"/>
      <c r="X484" s="23"/>
    </row>
    <row r="485">
      <c r="A485" s="20" t="s">
        <v>2004</v>
      </c>
      <c r="B485" s="27"/>
      <c r="C485" s="3"/>
      <c r="D485" s="3" t="s">
        <v>2005</v>
      </c>
      <c r="E485" s="3" t="s">
        <v>281</v>
      </c>
      <c r="F485" s="3" t="s">
        <v>129</v>
      </c>
      <c r="G485" s="3"/>
      <c r="H485" s="3" t="s">
        <v>142</v>
      </c>
      <c r="K485" s="3" t="s">
        <v>185</v>
      </c>
      <c r="L485" s="39" t="s">
        <v>391</v>
      </c>
      <c r="M485" s="22" t="s">
        <v>2006</v>
      </c>
      <c r="T485" s="23"/>
      <c r="U485" s="23"/>
      <c r="V485" s="24" t="s">
        <v>346</v>
      </c>
      <c r="W485" s="23"/>
      <c r="X485" s="23"/>
    </row>
    <row r="486">
      <c r="A486" s="20" t="s">
        <v>2007</v>
      </c>
      <c r="B486" s="21"/>
      <c r="D486" s="3" t="s">
        <v>1909</v>
      </c>
      <c r="E486" s="3" t="s">
        <v>267</v>
      </c>
      <c r="F486" s="3" t="s">
        <v>86</v>
      </c>
      <c r="H486" s="3" t="s">
        <v>142</v>
      </c>
      <c r="K486" s="3" t="s">
        <v>185</v>
      </c>
      <c r="L486" s="3" t="s">
        <v>391</v>
      </c>
      <c r="M486" s="22" t="s">
        <v>2008</v>
      </c>
      <c r="T486" s="23"/>
      <c r="U486" s="23"/>
      <c r="V486" s="23"/>
      <c r="W486" s="23"/>
      <c r="X486" s="23"/>
    </row>
    <row r="487">
      <c r="A487" s="37" t="s">
        <v>2009</v>
      </c>
      <c r="B487" s="21"/>
      <c r="D487" s="3" t="s">
        <v>2010</v>
      </c>
      <c r="E487" s="3" t="s">
        <v>287</v>
      </c>
      <c r="F487" s="3" t="s">
        <v>235</v>
      </c>
      <c r="G487" s="3"/>
      <c r="H487" s="3" t="s">
        <v>142</v>
      </c>
      <c r="K487" s="3" t="s">
        <v>185</v>
      </c>
      <c r="L487" s="3" t="s">
        <v>391</v>
      </c>
      <c r="M487" s="22" t="s">
        <v>2011</v>
      </c>
      <c r="T487" s="23"/>
      <c r="U487" s="23"/>
      <c r="V487" s="23"/>
      <c r="W487" s="23"/>
      <c r="X487" s="23"/>
    </row>
    <row r="488">
      <c r="A488" s="3" t="s">
        <v>2012</v>
      </c>
      <c r="B488" s="21"/>
      <c r="C488" s="3" t="s">
        <v>2009</v>
      </c>
      <c r="D488" s="3" t="s">
        <v>1324</v>
      </c>
      <c r="E488" s="3" t="s">
        <v>287</v>
      </c>
      <c r="F488" s="3" t="s">
        <v>235</v>
      </c>
      <c r="G488" s="3"/>
      <c r="H488" s="3" t="s">
        <v>142</v>
      </c>
      <c r="K488" s="3" t="s">
        <v>1937</v>
      </c>
      <c r="L488" s="3" t="s">
        <v>1938</v>
      </c>
      <c r="M488" s="22" t="s">
        <v>2013</v>
      </c>
      <c r="T488" s="23"/>
      <c r="U488" s="23"/>
      <c r="V488" s="23"/>
      <c r="W488" s="23"/>
      <c r="X488" s="23"/>
    </row>
    <row r="489">
      <c r="A489" s="20" t="s">
        <v>2014</v>
      </c>
      <c r="B489" s="21"/>
      <c r="D489" s="3" t="s">
        <v>2015</v>
      </c>
      <c r="E489" s="3" t="s">
        <v>299</v>
      </c>
      <c r="F489" s="3" t="s">
        <v>86</v>
      </c>
      <c r="H489" s="3" t="s">
        <v>142</v>
      </c>
      <c r="K489" s="3" t="s">
        <v>185</v>
      </c>
      <c r="L489" s="3" t="s">
        <v>391</v>
      </c>
      <c r="M489" s="22" t="s">
        <v>2016</v>
      </c>
      <c r="T489" s="23"/>
      <c r="U489" s="23"/>
      <c r="V489" s="23"/>
      <c r="W489" s="23"/>
      <c r="X489" s="23"/>
    </row>
    <row r="490">
      <c r="A490" s="20" t="s">
        <v>2017</v>
      </c>
      <c r="B490" s="21"/>
      <c r="D490" s="3" t="s">
        <v>1890</v>
      </c>
      <c r="E490" s="3" t="s">
        <v>190</v>
      </c>
      <c r="F490" s="3" t="s">
        <v>129</v>
      </c>
      <c r="H490" s="3" t="s">
        <v>142</v>
      </c>
      <c r="K490" s="3" t="s">
        <v>185</v>
      </c>
      <c r="L490" s="3" t="s">
        <v>391</v>
      </c>
      <c r="M490" s="22" t="s">
        <v>2018</v>
      </c>
      <c r="T490" s="23"/>
      <c r="U490" s="23"/>
      <c r="V490" s="23"/>
      <c r="W490" s="23"/>
      <c r="X490" s="23"/>
    </row>
    <row r="491">
      <c r="A491" s="20" t="s">
        <v>2019</v>
      </c>
      <c r="B491" s="21"/>
      <c r="D491" s="20" t="s">
        <v>2020</v>
      </c>
      <c r="E491" s="3" t="s">
        <v>297</v>
      </c>
      <c r="F491" s="3" t="s">
        <v>235</v>
      </c>
      <c r="H491" s="3" t="s">
        <v>142</v>
      </c>
      <c r="K491" s="3" t="s">
        <v>185</v>
      </c>
      <c r="L491" s="3" t="s">
        <v>391</v>
      </c>
      <c r="M491" s="22" t="s">
        <v>2021</v>
      </c>
      <c r="T491" s="23"/>
      <c r="U491" s="23"/>
      <c r="V491" s="23"/>
      <c r="W491" s="23"/>
      <c r="X491" s="23"/>
    </row>
    <row r="492">
      <c r="A492" s="20" t="s">
        <v>2022</v>
      </c>
      <c r="B492" s="21"/>
      <c r="E492" s="3" t="s">
        <v>299</v>
      </c>
      <c r="F492" s="3" t="s">
        <v>86</v>
      </c>
      <c r="H492" s="3" t="s">
        <v>142</v>
      </c>
      <c r="K492" s="3" t="s">
        <v>185</v>
      </c>
      <c r="L492" s="3" t="s">
        <v>391</v>
      </c>
      <c r="M492" s="22" t="s">
        <v>2023</v>
      </c>
      <c r="T492" s="23"/>
      <c r="U492" s="23"/>
      <c r="V492" s="23"/>
      <c r="W492" s="23"/>
      <c r="X492" s="23"/>
    </row>
    <row r="493">
      <c r="A493" s="20" t="s">
        <v>2024</v>
      </c>
      <c r="B493" s="21"/>
      <c r="E493" s="3" t="s">
        <v>246</v>
      </c>
      <c r="F493" s="3" t="s">
        <v>235</v>
      </c>
      <c r="G493" s="3"/>
      <c r="H493" s="3" t="s">
        <v>142</v>
      </c>
      <c r="K493" s="3" t="s">
        <v>185</v>
      </c>
      <c r="L493" s="3" t="s">
        <v>391</v>
      </c>
      <c r="M493" s="22" t="s">
        <v>2025</v>
      </c>
      <c r="T493" s="23"/>
      <c r="U493" s="23"/>
      <c r="V493" s="23"/>
      <c r="W493" s="23"/>
      <c r="X493" s="23"/>
    </row>
    <row r="494">
      <c r="A494" s="37" t="s">
        <v>2026</v>
      </c>
      <c r="B494" s="21"/>
      <c r="C494" s="3" t="s">
        <v>2024</v>
      </c>
      <c r="E494" s="3" t="s">
        <v>246</v>
      </c>
      <c r="F494" s="3" t="s">
        <v>235</v>
      </c>
      <c r="G494" s="3"/>
      <c r="H494" s="3" t="s">
        <v>142</v>
      </c>
      <c r="K494" s="3" t="s">
        <v>2027</v>
      </c>
      <c r="L494" s="3" t="s">
        <v>2028</v>
      </c>
      <c r="M494" s="22" t="s">
        <v>2029</v>
      </c>
      <c r="T494" s="23"/>
      <c r="U494" s="23"/>
      <c r="V494" s="23"/>
      <c r="W494" s="23"/>
      <c r="X494" s="23"/>
    </row>
    <row r="495">
      <c r="A495" s="20" t="s">
        <v>2030</v>
      </c>
      <c r="B495" s="21"/>
      <c r="D495" s="3" t="s">
        <v>2031</v>
      </c>
      <c r="E495" s="3" t="s">
        <v>301</v>
      </c>
      <c r="F495" s="3" t="s">
        <v>86</v>
      </c>
      <c r="G495" s="3"/>
      <c r="H495" s="3" t="s">
        <v>142</v>
      </c>
      <c r="K495" s="3" t="s">
        <v>185</v>
      </c>
      <c r="L495" s="3" t="s">
        <v>391</v>
      </c>
      <c r="M495" s="22" t="s">
        <v>2032</v>
      </c>
      <c r="T495" s="23"/>
      <c r="U495" s="23"/>
      <c r="V495" s="23"/>
      <c r="W495" s="23"/>
      <c r="X495" s="23"/>
    </row>
    <row r="496">
      <c r="A496" s="20" t="s">
        <v>2033</v>
      </c>
      <c r="B496" s="21"/>
      <c r="D496" s="3" t="s">
        <v>1861</v>
      </c>
      <c r="E496" s="3" t="s">
        <v>311</v>
      </c>
      <c r="F496" s="3" t="s">
        <v>183</v>
      </c>
      <c r="H496" s="3" t="s">
        <v>142</v>
      </c>
      <c r="K496" s="3" t="s">
        <v>185</v>
      </c>
      <c r="L496" s="3" t="s">
        <v>391</v>
      </c>
      <c r="M496" s="22" t="s">
        <v>2034</v>
      </c>
      <c r="T496" s="23"/>
      <c r="U496" s="23"/>
      <c r="V496" s="23"/>
      <c r="W496" s="23"/>
      <c r="X496" s="23"/>
    </row>
    <row r="497">
      <c r="A497" s="20" t="s">
        <v>2035</v>
      </c>
      <c r="B497" s="21"/>
      <c r="D497" s="20" t="s">
        <v>1930</v>
      </c>
      <c r="E497" s="3" t="s">
        <v>273</v>
      </c>
      <c r="F497" s="3" t="s">
        <v>235</v>
      </c>
      <c r="G497" s="3"/>
      <c r="H497" s="3" t="s">
        <v>142</v>
      </c>
      <c r="K497" s="3" t="s">
        <v>185</v>
      </c>
      <c r="L497" s="3" t="s">
        <v>391</v>
      </c>
      <c r="M497" s="22" t="s">
        <v>2036</v>
      </c>
      <c r="T497" s="23"/>
      <c r="U497" s="23"/>
      <c r="V497" s="23"/>
      <c r="W497" s="23"/>
      <c r="X497" s="23"/>
    </row>
    <row r="498">
      <c r="A498" s="3" t="s">
        <v>2037</v>
      </c>
      <c r="B498" s="21"/>
      <c r="D498" s="3" t="s">
        <v>1861</v>
      </c>
      <c r="E498" s="3" t="s">
        <v>311</v>
      </c>
      <c r="F498" s="3" t="s">
        <v>183</v>
      </c>
      <c r="H498" s="3" t="s">
        <v>142</v>
      </c>
      <c r="K498" s="3" t="s">
        <v>185</v>
      </c>
      <c r="L498" s="3" t="s">
        <v>391</v>
      </c>
      <c r="M498" s="22" t="s">
        <v>2038</v>
      </c>
      <c r="T498" s="23"/>
      <c r="U498" s="23"/>
      <c r="V498" s="23"/>
      <c r="W498" s="23"/>
      <c r="X498" s="23"/>
    </row>
    <row r="499">
      <c r="A499" s="20" t="s">
        <v>2039</v>
      </c>
      <c r="B499" s="21"/>
      <c r="D499" s="3" t="s">
        <v>1909</v>
      </c>
      <c r="E499" s="3" t="s">
        <v>267</v>
      </c>
      <c r="F499" s="3" t="s">
        <v>86</v>
      </c>
      <c r="H499" s="3" t="s">
        <v>142</v>
      </c>
      <c r="K499" s="3" t="s">
        <v>185</v>
      </c>
      <c r="L499" s="3" t="s">
        <v>391</v>
      </c>
      <c r="M499" s="22" t="s">
        <v>2040</v>
      </c>
      <c r="T499" s="23"/>
      <c r="U499" s="23"/>
      <c r="V499" s="23"/>
      <c r="W499" s="23"/>
      <c r="X499" s="23"/>
    </row>
    <row r="500">
      <c r="A500" s="20" t="s">
        <v>2041</v>
      </c>
      <c r="B500" s="21"/>
      <c r="D500" s="20" t="s">
        <v>2042</v>
      </c>
      <c r="E500" s="3" t="s">
        <v>311</v>
      </c>
      <c r="F500" s="3" t="s">
        <v>183</v>
      </c>
      <c r="H500" s="3" t="s">
        <v>142</v>
      </c>
      <c r="K500" s="3" t="s">
        <v>185</v>
      </c>
      <c r="L500" s="3" t="s">
        <v>391</v>
      </c>
      <c r="M500" s="22" t="s">
        <v>2043</v>
      </c>
      <c r="T500" s="23"/>
      <c r="U500" s="23"/>
      <c r="V500" s="23"/>
      <c r="W500" s="23"/>
      <c r="X500" s="23"/>
    </row>
    <row r="501">
      <c r="A501" s="20" t="s">
        <v>2044</v>
      </c>
      <c r="B501" s="21"/>
      <c r="D501" s="3" t="s">
        <v>2045</v>
      </c>
      <c r="E501" s="3" t="s">
        <v>182</v>
      </c>
      <c r="F501" s="3" t="s">
        <v>209</v>
      </c>
      <c r="H501" s="3" t="s">
        <v>142</v>
      </c>
      <c r="K501" s="3" t="s">
        <v>185</v>
      </c>
      <c r="L501" s="3" t="s">
        <v>391</v>
      </c>
      <c r="M501" s="22" t="s">
        <v>2046</v>
      </c>
      <c r="T501" s="23"/>
      <c r="U501" s="23"/>
      <c r="V501" s="23"/>
      <c r="W501" s="23"/>
      <c r="X501" s="23"/>
    </row>
    <row r="502">
      <c r="A502" s="20" t="s">
        <v>2047</v>
      </c>
      <c r="B502" s="21"/>
      <c r="D502" s="3" t="s">
        <v>2048</v>
      </c>
      <c r="E502" s="3" t="s">
        <v>291</v>
      </c>
      <c r="F502" s="3" t="s">
        <v>129</v>
      </c>
      <c r="H502" s="3" t="s">
        <v>142</v>
      </c>
      <c r="K502" s="3" t="s">
        <v>185</v>
      </c>
      <c r="L502" s="3" t="s">
        <v>391</v>
      </c>
      <c r="M502" s="22" t="s">
        <v>2049</v>
      </c>
      <c r="T502" s="23"/>
      <c r="U502" s="23"/>
      <c r="V502" s="23"/>
      <c r="W502" s="23"/>
      <c r="X502" s="23"/>
    </row>
    <row r="503">
      <c r="A503" s="20" t="s">
        <v>2050</v>
      </c>
      <c r="B503" s="21"/>
      <c r="D503" s="3" t="s">
        <v>2051</v>
      </c>
      <c r="E503" s="3" t="s">
        <v>318</v>
      </c>
      <c r="F503" s="3" t="s">
        <v>235</v>
      </c>
      <c r="G503" s="3"/>
      <c r="H503" s="3" t="s">
        <v>142</v>
      </c>
      <c r="K503" s="3" t="s">
        <v>185</v>
      </c>
      <c r="L503" s="3" t="s">
        <v>391</v>
      </c>
      <c r="M503" s="22" t="s">
        <v>2052</v>
      </c>
      <c r="T503" s="23"/>
      <c r="U503" s="23"/>
      <c r="V503" s="23"/>
      <c r="W503" s="23"/>
      <c r="X503" s="23"/>
    </row>
    <row r="504">
      <c r="A504" s="37" t="s">
        <v>2053</v>
      </c>
      <c r="B504" s="21"/>
      <c r="E504" s="3" t="s">
        <v>271</v>
      </c>
      <c r="F504" s="3" t="s">
        <v>209</v>
      </c>
      <c r="G504" s="3"/>
      <c r="H504" s="3" t="s">
        <v>142</v>
      </c>
      <c r="K504" s="3" t="s">
        <v>185</v>
      </c>
      <c r="L504" s="3" t="s">
        <v>391</v>
      </c>
      <c r="M504" s="22" t="s">
        <v>2054</v>
      </c>
      <c r="T504" s="23"/>
      <c r="U504" s="23"/>
      <c r="V504" s="24" t="s">
        <v>346</v>
      </c>
      <c r="W504" s="23"/>
      <c r="X504" s="23"/>
    </row>
    <row r="505">
      <c r="A505" s="20" t="s">
        <v>2055</v>
      </c>
      <c r="B505" s="21"/>
      <c r="D505" s="20" t="s">
        <v>2056</v>
      </c>
      <c r="E505" s="3" t="s">
        <v>316</v>
      </c>
      <c r="F505" s="3" t="s">
        <v>129</v>
      </c>
      <c r="H505" s="3" t="s">
        <v>142</v>
      </c>
      <c r="K505" s="3" t="s">
        <v>185</v>
      </c>
      <c r="L505" s="3" t="s">
        <v>391</v>
      </c>
      <c r="M505" s="22" t="s">
        <v>2057</v>
      </c>
      <c r="T505" s="23"/>
      <c r="U505" s="23"/>
      <c r="V505" s="23"/>
      <c r="W505" s="23"/>
      <c r="X505" s="23"/>
    </row>
    <row r="506">
      <c r="A506" s="20" t="s">
        <v>2058</v>
      </c>
      <c r="B506" s="21"/>
      <c r="D506" s="3" t="s">
        <v>2059</v>
      </c>
      <c r="E506" s="3" t="s">
        <v>260</v>
      </c>
      <c r="G506" s="3"/>
      <c r="H506" s="3" t="s">
        <v>142</v>
      </c>
      <c r="K506" s="3" t="s">
        <v>185</v>
      </c>
      <c r="L506" s="3" t="s">
        <v>391</v>
      </c>
      <c r="M506" s="22" t="s">
        <v>2060</v>
      </c>
      <c r="T506" s="23"/>
      <c r="U506" s="23"/>
      <c r="V506" s="23"/>
      <c r="W506" s="23"/>
      <c r="X506" s="23"/>
    </row>
    <row r="507">
      <c r="A507" s="20" t="s">
        <v>2061</v>
      </c>
      <c r="B507" s="21"/>
      <c r="E507" s="3" t="s">
        <v>309</v>
      </c>
      <c r="F507" s="3" t="s">
        <v>129</v>
      </c>
      <c r="H507" s="3" t="s">
        <v>142</v>
      </c>
      <c r="K507" s="3" t="s">
        <v>185</v>
      </c>
      <c r="L507" s="3" t="s">
        <v>391</v>
      </c>
      <c r="M507" s="22" t="s">
        <v>2062</v>
      </c>
      <c r="T507" s="23"/>
      <c r="U507" s="23"/>
      <c r="V507" s="23"/>
      <c r="W507" s="23"/>
      <c r="X507" s="23"/>
    </row>
    <row r="508">
      <c r="A508" s="20" t="s">
        <v>2063</v>
      </c>
      <c r="B508" s="21"/>
      <c r="D508" s="3" t="s">
        <v>2064</v>
      </c>
      <c r="E508" s="3" t="s">
        <v>318</v>
      </c>
      <c r="F508" s="3" t="s">
        <v>235</v>
      </c>
      <c r="H508" s="3" t="s">
        <v>142</v>
      </c>
      <c r="K508" s="3" t="s">
        <v>185</v>
      </c>
      <c r="L508" s="3" t="s">
        <v>391</v>
      </c>
      <c r="M508" s="22" t="s">
        <v>2065</v>
      </c>
      <c r="T508" s="23"/>
      <c r="U508" s="23"/>
      <c r="V508" s="23"/>
      <c r="W508" s="23"/>
      <c r="X508" s="23"/>
    </row>
    <row r="509">
      <c r="A509" s="20" t="s">
        <v>2066</v>
      </c>
      <c r="B509" s="21"/>
      <c r="D509" s="20" t="s">
        <v>2056</v>
      </c>
      <c r="E509" s="3" t="s">
        <v>316</v>
      </c>
      <c r="F509" s="3" t="s">
        <v>129</v>
      </c>
      <c r="H509" s="3" t="s">
        <v>142</v>
      </c>
      <c r="K509" s="3" t="s">
        <v>185</v>
      </c>
      <c r="L509" s="3" t="s">
        <v>391</v>
      </c>
      <c r="M509" s="22" t="s">
        <v>2067</v>
      </c>
      <c r="T509" s="23"/>
      <c r="U509" s="23"/>
      <c r="V509" s="23"/>
      <c r="W509" s="23"/>
      <c r="X509" s="23"/>
    </row>
    <row r="510">
      <c r="A510" s="20" t="s">
        <v>2068</v>
      </c>
      <c r="B510" s="21"/>
      <c r="D510" s="3" t="s">
        <v>1949</v>
      </c>
      <c r="E510" s="3" t="s">
        <v>312</v>
      </c>
      <c r="F510" s="3" t="s">
        <v>129</v>
      </c>
      <c r="H510" s="3" t="s">
        <v>142</v>
      </c>
      <c r="K510" s="3" t="s">
        <v>185</v>
      </c>
      <c r="L510" s="3" t="s">
        <v>391</v>
      </c>
      <c r="M510" s="22" t="s">
        <v>2069</v>
      </c>
      <c r="T510" s="23"/>
      <c r="U510" s="23"/>
      <c r="V510" s="23"/>
      <c r="W510" s="23"/>
      <c r="X510" s="23"/>
    </row>
    <row r="511">
      <c r="A511" s="20" t="s">
        <v>2070</v>
      </c>
      <c r="B511" s="21"/>
      <c r="D511" s="3" t="s">
        <v>2071</v>
      </c>
      <c r="E511" s="3" t="s">
        <v>319</v>
      </c>
      <c r="F511" s="3" t="s">
        <v>129</v>
      </c>
      <c r="G511" s="3"/>
      <c r="H511" s="3" t="s">
        <v>142</v>
      </c>
      <c r="K511" s="3" t="s">
        <v>185</v>
      </c>
      <c r="L511" s="39" t="s">
        <v>391</v>
      </c>
      <c r="M511" s="22" t="s">
        <v>2072</v>
      </c>
      <c r="T511" s="23"/>
      <c r="U511" s="23"/>
      <c r="V511" s="24" t="s">
        <v>346</v>
      </c>
      <c r="W511" s="23"/>
      <c r="X511" s="23"/>
    </row>
    <row r="512">
      <c r="A512" s="20" t="s">
        <v>2073</v>
      </c>
      <c r="B512" s="21"/>
      <c r="D512" s="3" t="s">
        <v>1824</v>
      </c>
      <c r="E512" s="3" t="s">
        <v>320</v>
      </c>
      <c r="F512" s="3" t="s">
        <v>129</v>
      </c>
      <c r="G512" s="3"/>
      <c r="H512" s="3" t="s">
        <v>142</v>
      </c>
      <c r="K512" s="3" t="s">
        <v>185</v>
      </c>
      <c r="L512" s="3" t="s">
        <v>391</v>
      </c>
      <c r="M512" s="22" t="s">
        <v>2074</v>
      </c>
      <c r="T512" s="23"/>
      <c r="U512" s="23"/>
      <c r="V512" s="23"/>
      <c r="W512" s="23"/>
      <c r="X512" s="23"/>
    </row>
    <row r="513">
      <c r="A513" s="20" t="s">
        <v>2075</v>
      </c>
      <c r="B513" s="21"/>
      <c r="D513" s="3" t="s">
        <v>1856</v>
      </c>
      <c r="E513" s="3" t="s">
        <v>152</v>
      </c>
      <c r="F513" s="3" t="s">
        <v>129</v>
      </c>
      <c r="H513" s="3" t="s">
        <v>142</v>
      </c>
      <c r="K513" s="3" t="s">
        <v>185</v>
      </c>
      <c r="L513" s="3" t="s">
        <v>391</v>
      </c>
      <c r="M513" s="22" t="s">
        <v>2076</v>
      </c>
      <c r="T513" s="23"/>
      <c r="U513" s="23"/>
      <c r="V513" s="23"/>
      <c r="W513" s="23"/>
      <c r="X513" s="23"/>
    </row>
    <row r="514">
      <c r="A514" s="20" t="s">
        <v>2077</v>
      </c>
      <c r="B514" s="21"/>
      <c r="D514" s="3" t="s">
        <v>1961</v>
      </c>
      <c r="E514" s="3" t="s">
        <v>196</v>
      </c>
      <c r="F514" s="3" t="s">
        <v>129</v>
      </c>
      <c r="H514" s="3" t="s">
        <v>142</v>
      </c>
      <c r="K514" s="3" t="s">
        <v>185</v>
      </c>
      <c r="L514" s="3" t="s">
        <v>391</v>
      </c>
      <c r="M514" s="22" t="s">
        <v>2078</v>
      </c>
      <c r="T514" s="23"/>
      <c r="U514" s="23"/>
      <c r="V514" s="23"/>
      <c r="W514" s="23"/>
      <c r="X514" s="23"/>
    </row>
    <row r="515">
      <c r="A515" s="20" t="s">
        <v>2079</v>
      </c>
      <c r="B515" s="21"/>
      <c r="D515" s="3" t="s">
        <v>2080</v>
      </c>
      <c r="E515" s="3" t="s">
        <v>319</v>
      </c>
      <c r="F515" s="3" t="s">
        <v>129</v>
      </c>
      <c r="G515" s="3"/>
      <c r="H515" s="3" t="s">
        <v>142</v>
      </c>
      <c r="K515" s="3" t="s">
        <v>185</v>
      </c>
      <c r="L515" s="3" t="s">
        <v>391</v>
      </c>
      <c r="M515" s="22" t="s">
        <v>2081</v>
      </c>
      <c r="T515" s="23"/>
      <c r="U515" s="23"/>
      <c r="V515" s="24" t="s">
        <v>346</v>
      </c>
      <c r="W515" s="23"/>
      <c r="X515" s="23"/>
    </row>
    <row r="516">
      <c r="A516" s="20" t="s">
        <v>2082</v>
      </c>
      <c r="B516" s="21"/>
      <c r="D516" s="3" t="s">
        <v>2083</v>
      </c>
      <c r="E516" s="3" t="s">
        <v>319</v>
      </c>
      <c r="F516" s="3" t="s">
        <v>129</v>
      </c>
      <c r="G516" s="3"/>
      <c r="H516" s="3" t="s">
        <v>142</v>
      </c>
      <c r="K516" s="3" t="s">
        <v>185</v>
      </c>
      <c r="L516" s="39" t="s">
        <v>391</v>
      </c>
      <c r="M516" s="22" t="s">
        <v>2084</v>
      </c>
      <c r="T516" s="23"/>
      <c r="U516" s="23"/>
      <c r="V516" s="24" t="s">
        <v>346</v>
      </c>
      <c r="W516" s="23"/>
      <c r="X516" s="23"/>
    </row>
    <row r="517">
      <c r="A517" s="20" t="s">
        <v>2085</v>
      </c>
      <c r="B517" s="21"/>
      <c r="D517" s="3" t="s">
        <v>2086</v>
      </c>
      <c r="E517" s="3" t="s">
        <v>313</v>
      </c>
      <c r="F517" s="3" t="s">
        <v>129</v>
      </c>
      <c r="G517" s="3"/>
      <c r="H517" s="3" t="s">
        <v>142</v>
      </c>
      <c r="K517" s="3" t="s">
        <v>185</v>
      </c>
      <c r="L517" s="3" t="s">
        <v>391</v>
      </c>
      <c r="M517" s="22" t="s">
        <v>2087</v>
      </c>
      <c r="T517" s="23"/>
      <c r="U517" s="23"/>
      <c r="V517" s="23"/>
      <c r="W517" s="23"/>
      <c r="X517" s="23"/>
    </row>
    <row r="518">
      <c r="A518" s="25" t="s">
        <v>2088</v>
      </c>
      <c r="B518" s="21"/>
      <c r="F518" s="3" t="s">
        <v>235</v>
      </c>
      <c r="G518" s="3"/>
      <c r="H518" s="3" t="s">
        <v>87</v>
      </c>
      <c r="L518" s="3" t="s">
        <v>2089</v>
      </c>
      <c r="M518" s="22" t="s">
        <v>2090</v>
      </c>
      <c r="T518" s="23"/>
      <c r="U518" s="23"/>
      <c r="V518" s="23"/>
      <c r="W518" s="24" t="s">
        <v>346</v>
      </c>
      <c r="X518" s="23"/>
    </row>
    <row r="519">
      <c r="A519" s="20" t="s">
        <v>2091</v>
      </c>
      <c r="B519" s="21"/>
      <c r="D519" s="3" t="s">
        <v>722</v>
      </c>
      <c r="E519" s="3" t="s">
        <v>70</v>
      </c>
      <c r="G519" s="3"/>
      <c r="H519" s="3" t="s">
        <v>154</v>
      </c>
      <c r="K519" s="3" t="s">
        <v>2092</v>
      </c>
      <c r="L519" s="3" t="s">
        <v>2093</v>
      </c>
      <c r="M519" s="22" t="s">
        <v>2094</v>
      </c>
      <c r="T519" s="23"/>
      <c r="U519" s="23"/>
      <c r="V519" s="23"/>
      <c r="W519" s="23"/>
      <c r="X519" s="23"/>
    </row>
    <row r="520">
      <c r="A520" s="20" t="s">
        <v>2095</v>
      </c>
      <c r="B520" s="21"/>
      <c r="D520" s="20" t="s">
        <v>2096</v>
      </c>
      <c r="E520" s="3" t="s">
        <v>281</v>
      </c>
      <c r="F520" s="3" t="s">
        <v>129</v>
      </c>
      <c r="H520" s="3" t="s">
        <v>142</v>
      </c>
      <c r="K520" s="3" t="s">
        <v>132</v>
      </c>
      <c r="L520" s="3" t="s">
        <v>2097</v>
      </c>
      <c r="M520" s="22" t="s">
        <v>2098</v>
      </c>
      <c r="T520" s="23"/>
      <c r="U520" s="23"/>
      <c r="V520" s="23"/>
      <c r="W520" s="23"/>
      <c r="X520" s="23"/>
    </row>
    <row r="521">
      <c r="A521" s="20" t="s">
        <v>2099</v>
      </c>
      <c r="B521" s="21"/>
      <c r="E521" s="3" t="s">
        <v>2100</v>
      </c>
      <c r="G521" s="3"/>
      <c r="H521" s="3" t="s">
        <v>142</v>
      </c>
      <c r="L521" s="3" t="s">
        <v>1222</v>
      </c>
      <c r="M521" s="22" t="s">
        <v>2101</v>
      </c>
      <c r="T521" s="23"/>
      <c r="U521" s="23"/>
      <c r="V521" s="23"/>
      <c r="W521" s="23"/>
      <c r="X521" s="23"/>
    </row>
    <row r="522">
      <c r="A522" s="20" t="s">
        <v>2102</v>
      </c>
      <c r="B522" s="26" t="s">
        <v>2103</v>
      </c>
      <c r="D522" s="3" t="s">
        <v>453</v>
      </c>
      <c r="E522" s="3" t="s">
        <v>303</v>
      </c>
      <c r="F522" s="3" t="s">
        <v>1698</v>
      </c>
      <c r="H522" s="3" t="s">
        <v>142</v>
      </c>
      <c r="K522" s="3" t="s">
        <v>132</v>
      </c>
      <c r="L522" s="3" t="s">
        <v>431</v>
      </c>
      <c r="M522" s="22" t="s">
        <v>2104</v>
      </c>
      <c r="T522" s="23"/>
      <c r="U522" s="23"/>
      <c r="V522" s="23"/>
      <c r="W522" s="23"/>
      <c r="X522" s="23"/>
    </row>
    <row r="523">
      <c r="A523" s="20" t="s">
        <v>2105</v>
      </c>
      <c r="B523" s="26" t="s">
        <v>2106</v>
      </c>
      <c r="D523" s="3" t="s">
        <v>453</v>
      </c>
      <c r="E523" s="3" t="s">
        <v>234</v>
      </c>
      <c r="F523" s="3" t="s">
        <v>191</v>
      </c>
      <c r="H523" s="3" t="s">
        <v>142</v>
      </c>
      <c r="K523" s="3" t="s">
        <v>132</v>
      </c>
      <c r="L523" s="3" t="s">
        <v>431</v>
      </c>
      <c r="M523" s="22" t="s">
        <v>2107</v>
      </c>
      <c r="T523" s="23"/>
      <c r="U523" s="23"/>
      <c r="V523" s="23"/>
      <c r="W523" s="23"/>
      <c r="X523" s="23"/>
    </row>
    <row r="524">
      <c r="A524" s="20" t="s">
        <v>2108</v>
      </c>
      <c r="B524" s="27"/>
      <c r="C524" s="3" t="s">
        <v>574</v>
      </c>
      <c r="E524" s="3" t="s">
        <v>2109</v>
      </c>
      <c r="F524" s="3" t="s">
        <v>241</v>
      </c>
      <c r="G524" s="3"/>
      <c r="H524" s="3" t="s">
        <v>102</v>
      </c>
      <c r="K524" s="3" t="s">
        <v>576</v>
      </c>
      <c r="L524" s="3" t="s">
        <v>577</v>
      </c>
      <c r="M524" s="22" t="s">
        <v>2110</v>
      </c>
      <c r="T524" s="23"/>
      <c r="U524" s="23"/>
      <c r="V524" s="23"/>
      <c r="W524" s="23"/>
      <c r="X524" s="23"/>
    </row>
    <row r="525">
      <c r="A525" s="25" t="s">
        <v>2111</v>
      </c>
      <c r="B525" s="21"/>
      <c r="G525" s="3"/>
      <c r="H525" s="3" t="s">
        <v>154</v>
      </c>
      <c r="L525" s="3" t="s">
        <v>344</v>
      </c>
      <c r="M525" s="22" t="s">
        <v>2112</v>
      </c>
      <c r="T525" s="23"/>
      <c r="U525" s="23"/>
      <c r="V525" s="23"/>
      <c r="W525" s="23"/>
      <c r="X525" s="23"/>
    </row>
    <row r="526">
      <c r="A526" s="20" t="s">
        <v>2113</v>
      </c>
      <c r="B526" s="26" t="s">
        <v>2114</v>
      </c>
      <c r="E526" s="3" t="s">
        <v>71</v>
      </c>
      <c r="F526" s="3" t="s">
        <v>71</v>
      </c>
      <c r="H526" s="3" t="s">
        <v>154</v>
      </c>
      <c r="L526" s="3" t="s">
        <v>2115</v>
      </c>
      <c r="M526" s="22" t="s">
        <v>2116</v>
      </c>
      <c r="T526" s="23"/>
      <c r="U526" s="23"/>
      <c r="V526" s="23"/>
      <c r="W526" s="23"/>
      <c r="X526" s="23"/>
    </row>
    <row r="527">
      <c r="A527" s="20" t="s">
        <v>2117</v>
      </c>
      <c r="B527" s="21"/>
      <c r="E527" s="3" t="s">
        <v>71</v>
      </c>
      <c r="F527" s="3" t="s">
        <v>71</v>
      </c>
      <c r="G527" s="3"/>
      <c r="H527" s="3" t="s">
        <v>154</v>
      </c>
      <c r="L527" s="3" t="s">
        <v>344</v>
      </c>
      <c r="M527" s="22" t="s">
        <v>2118</v>
      </c>
      <c r="T527" s="23"/>
      <c r="U527" s="23"/>
      <c r="V527" s="24" t="s">
        <v>346</v>
      </c>
      <c r="W527" s="23"/>
      <c r="X527" s="23"/>
    </row>
    <row r="528">
      <c r="A528" s="20" t="s">
        <v>2119</v>
      </c>
      <c r="B528" s="21"/>
      <c r="D528" s="3" t="s">
        <v>606</v>
      </c>
      <c r="E528" s="3" t="s">
        <v>275</v>
      </c>
      <c r="F528" s="3" t="s">
        <v>129</v>
      </c>
      <c r="G528" s="3"/>
      <c r="H528" s="3" t="s">
        <v>117</v>
      </c>
      <c r="K528" s="3" t="s">
        <v>105</v>
      </c>
      <c r="L528" s="3" t="s">
        <v>1790</v>
      </c>
      <c r="M528" s="22" t="s">
        <v>2120</v>
      </c>
      <c r="T528" s="23"/>
      <c r="U528" s="23"/>
      <c r="V528" s="24" t="s">
        <v>346</v>
      </c>
      <c r="W528" s="23"/>
      <c r="X528" s="23"/>
    </row>
    <row r="529">
      <c r="A529" s="3" t="s">
        <v>2121</v>
      </c>
      <c r="B529" s="21"/>
      <c r="E529" s="3" t="s">
        <v>311</v>
      </c>
      <c r="G529" s="3"/>
      <c r="H529" s="3" t="s">
        <v>184</v>
      </c>
      <c r="K529" s="3" t="s">
        <v>185</v>
      </c>
      <c r="L529" s="3" t="s">
        <v>380</v>
      </c>
      <c r="M529" s="22" t="s">
        <v>2122</v>
      </c>
      <c r="T529" s="23"/>
      <c r="U529" s="23"/>
      <c r="V529" s="23"/>
      <c r="W529" s="23"/>
      <c r="X529" s="23"/>
    </row>
    <row r="530">
      <c r="A530" s="20" t="s">
        <v>2123</v>
      </c>
      <c r="B530" s="21"/>
      <c r="C530" s="3" t="s">
        <v>1306</v>
      </c>
      <c r="E530" s="3" t="s">
        <v>316</v>
      </c>
      <c r="F530" s="3" t="s">
        <v>857</v>
      </c>
      <c r="G530" s="3"/>
      <c r="H530" s="3" t="s">
        <v>154</v>
      </c>
      <c r="K530" s="3" t="s">
        <v>2124</v>
      </c>
      <c r="L530" s="3" t="s">
        <v>1309</v>
      </c>
      <c r="M530" s="22" t="s">
        <v>2125</v>
      </c>
      <c r="O530" s="3" t="s">
        <v>1311</v>
      </c>
      <c r="T530" s="23"/>
      <c r="U530" s="23"/>
      <c r="V530" s="23"/>
      <c r="W530" s="23"/>
      <c r="X530" s="23"/>
    </row>
    <row r="531">
      <c r="A531" s="20" t="s">
        <v>2126</v>
      </c>
      <c r="B531" s="21"/>
      <c r="C531" s="3" t="s">
        <v>1306</v>
      </c>
      <c r="E531" s="3" t="s">
        <v>835</v>
      </c>
      <c r="F531" s="3" t="s">
        <v>2127</v>
      </c>
      <c r="G531" s="3"/>
      <c r="H531" s="3" t="s">
        <v>154</v>
      </c>
      <c r="K531" s="3" t="s">
        <v>2124</v>
      </c>
      <c r="L531" s="3" t="s">
        <v>1309</v>
      </c>
      <c r="M531" s="22" t="s">
        <v>2128</v>
      </c>
      <c r="O531" s="3" t="s">
        <v>1311</v>
      </c>
      <c r="T531" s="23"/>
      <c r="U531" s="23"/>
      <c r="V531" s="23"/>
      <c r="W531" s="23"/>
      <c r="X531" s="23"/>
    </row>
    <row r="532">
      <c r="A532" s="20" t="s">
        <v>2129</v>
      </c>
      <c r="B532" s="21"/>
      <c r="C532" s="3" t="s">
        <v>1306</v>
      </c>
      <c r="E532" s="3" t="s">
        <v>1602</v>
      </c>
      <c r="F532" s="3" t="s">
        <v>2130</v>
      </c>
      <c r="G532" s="3"/>
      <c r="H532" s="3" t="s">
        <v>154</v>
      </c>
      <c r="K532" s="3" t="s">
        <v>2124</v>
      </c>
      <c r="L532" s="3" t="s">
        <v>1309</v>
      </c>
      <c r="M532" s="22" t="s">
        <v>2131</v>
      </c>
      <c r="O532" s="3" t="s">
        <v>1311</v>
      </c>
      <c r="T532" s="23"/>
      <c r="U532" s="23"/>
      <c r="V532" s="23"/>
      <c r="W532" s="23"/>
      <c r="X532" s="23"/>
    </row>
    <row r="533">
      <c r="A533" s="20" t="s">
        <v>2132</v>
      </c>
      <c r="B533" s="21"/>
      <c r="C533" s="3" t="s">
        <v>1306</v>
      </c>
      <c r="E533" s="3" t="s">
        <v>2133</v>
      </c>
      <c r="F533" s="3" t="s">
        <v>183</v>
      </c>
      <c r="G533" s="3"/>
      <c r="H533" s="3" t="s">
        <v>154</v>
      </c>
      <c r="K533" s="3" t="s">
        <v>2124</v>
      </c>
      <c r="L533" s="3" t="s">
        <v>1309</v>
      </c>
      <c r="M533" s="22" t="s">
        <v>2134</v>
      </c>
      <c r="O533" s="3" t="s">
        <v>1311</v>
      </c>
      <c r="T533" s="23"/>
      <c r="U533" s="23"/>
      <c r="V533" s="23"/>
      <c r="W533" s="23"/>
      <c r="X533" s="23"/>
    </row>
    <row r="534">
      <c r="A534" s="20" t="s">
        <v>2135</v>
      </c>
      <c r="B534" s="21"/>
      <c r="C534" s="3" t="s">
        <v>1306</v>
      </c>
      <c r="E534" s="3" t="s">
        <v>2136</v>
      </c>
      <c r="F534" s="3" t="s">
        <v>2137</v>
      </c>
      <c r="G534" s="3"/>
      <c r="H534" s="3" t="s">
        <v>154</v>
      </c>
      <c r="K534" s="3" t="s">
        <v>2124</v>
      </c>
      <c r="L534" s="3" t="s">
        <v>1309</v>
      </c>
      <c r="M534" s="22" t="s">
        <v>2138</v>
      </c>
      <c r="N534" s="3"/>
      <c r="O534" s="3" t="s">
        <v>1311</v>
      </c>
      <c r="T534" s="23"/>
      <c r="U534" s="23"/>
      <c r="V534" s="24" t="s">
        <v>346</v>
      </c>
      <c r="W534" s="23"/>
      <c r="X534" s="23"/>
    </row>
    <row r="535">
      <c r="A535" s="20" t="s">
        <v>2139</v>
      </c>
      <c r="B535" s="21"/>
      <c r="C535" s="3" t="s">
        <v>1306</v>
      </c>
      <c r="E535" s="3" t="s">
        <v>182</v>
      </c>
      <c r="F535" s="3" t="s">
        <v>2140</v>
      </c>
      <c r="G535" s="3"/>
      <c r="H535" s="3" t="s">
        <v>154</v>
      </c>
      <c r="K535" s="3" t="s">
        <v>2124</v>
      </c>
      <c r="L535" s="3" t="s">
        <v>1309</v>
      </c>
      <c r="M535" s="22" t="s">
        <v>2141</v>
      </c>
      <c r="N535" s="3"/>
      <c r="O535" s="3" t="s">
        <v>1311</v>
      </c>
      <c r="T535" s="23"/>
      <c r="U535" s="23"/>
      <c r="V535" s="24" t="s">
        <v>346</v>
      </c>
      <c r="W535" s="23"/>
      <c r="X535" s="23"/>
    </row>
    <row r="536">
      <c r="A536" s="20" t="s">
        <v>2142</v>
      </c>
      <c r="B536" s="21"/>
      <c r="C536" s="3" t="s">
        <v>1306</v>
      </c>
      <c r="E536" s="3" t="s">
        <v>222</v>
      </c>
      <c r="F536" s="3" t="s">
        <v>2143</v>
      </c>
      <c r="G536" s="3"/>
      <c r="H536" s="3" t="s">
        <v>154</v>
      </c>
      <c r="K536" s="3" t="s">
        <v>2124</v>
      </c>
      <c r="L536" s="3" t="s">
        <v>1309</v>
      </c>
      <c r="M536" s="22" t="s">
        <v>2144</v>
      </c>
      <c r="O536" s="3" t="s">
        <v>1311</v>
      </c>
      <c r="T536" s="23"/>
      <c r="U536" s="23"/>
      <c r="V536" s="23"/>
      <c r="W536" s="23"/>
      <c r="X536" s="23"/>
    </row>
    <row r="537">
      <c r="A537" s="20" t="s">
        <v>2145</v>
      </c>
      <c r="B537" s="21"/>
      <c r="C537" s="3" t="s">
        <v>1306</v>
      </c>
      <c r="E537" s="3" t="s">
        <v>246</v>
      </c>
      <c r="F537" s="3" t="s">
        <v>235</v>
      </c>
      <c r="G537" s="3"/>
      <c r="H537" s="3" t="s">
        <v>154</v>
      </c>
      <c r="K537" s="3" t="s">
        <v>2124</v>
      </c>
      <c r="L537" s="3" t="s">
        <v>1309</v>
      </c>
      <c r="M537" s="22" t="s">
        <v>2146</v>
      </c>
      <c r="O537" s="3" t="s">
        <v>1311</v>
      </c>
      <c r="T537" s="23"/>
      <c r="U537" s="23"/>
      <c r="V537" s="23"/>
      <c r="W537" s="23"/>
      <c r="X537" s="23"/>
    </row>
    <row r="538">
      <c r="A538" s="20" t="s">
        <v>2147</v>
      </c>
      <c r="B538" s="21"/>
      <c r="C538" s="3" t="s">
        <v>1306</v>
      </c>
      <c r="E538" s="3" t="s">
        <v>254</v>
      </c>
      <c r="F538" s="3" t="s">
        <v>183</v>
      </c>
      <c r="G538" s="3"/>
      <c r="H538" s="3" t="s">
        <v>154</v>
      </c>
      <c r="K538" s="3" t="s">
        <v>2124</v>
      </c>
      <c r="L538" s="3" t="s">
        <v>1309</v>
      </c>
      <c r="M538" s="22" t="s">
        <v>2148</v>
      </c>
      <c r="O538" s="3" t="s">
        <v>1311</v>
      </c>
      <c r="T538" s="23"/>
      <c r="U538" s="23"/>
      <c r="V538" s="23"/>
      <c r="W538" s="23"/>
      <c r="X538" s="23"/>
    </row>
    <row r="539">
      <c r="A539" s="20" t="s">
        <v>2149</v>
      </c>
      <c r="B539" s="21"/>
      <c r="C539" s="3" t="s">
        <v>1306</v>
      </c>
      <c r="E539" s="3" t="s">
        <v>311</v>
      </c>
      <c r="F539" s="3" t="s">
        <v>2150</v>
      </c>
      <c r="G539" s="3"/>
      <c r="H539" s="3" t="s">
        <v>154</v>
      </c>
      <c r="K539" s="3" t="s">
        <v>2124</v>
      </c>
      <c r="L539" s="3" t="s">
        <v>1309</v>
      </c>
      <c r="M539" s="22" t="s">
        <v>2151</v>
      </c>
      <c r="O539" s="3" t="s">
        <v>1311</v>
      </c>
      <c r="T539" s="23"/>
      <c r="U539" s="23"/>
      <c r="V539" s="23"/>
      <c r="W539" s="23"/>
      <c r="X539" s="23"/>
    </row>
    <row r="540">
      <c r="A540" s="20" t="s">
        <v>2152</v>
      </c>
      <c r="B540" s="21"/>
      <c r="C540" s="3" t="s">
        <v>1306</v>
      </c>
      <c r="E540" s="3" t="s">
        <v>285</v>
      </c>
      <c r="F540" s="3" t="s">
        <v>164</v>
      </c>
      <c r="G540" s="3"/>
      <c r="H540" s="3" t="s">
        <v>154</v>
      </c>
      <c r="K540" s="3" t="s">
        <v>2124</v>
      </c>
      <c r="L540" s="3" t="s">
        <v>1309</v>
      </c>
      <c r="M540" s="22" t="s">
        <v>2153</v>
      </c>
      <c r="O540" s="3" t="s">
        <v>1311</v>
      </c>
      <c r="T540" s="23"/>
      <c r="U540" s="23"/>
      <c r="V540" s="23"/>
      <c r="W540" s="23"/>
      <c r="X540" s="23"/>
    </row>
    <row r="541">
      <c r="A541" s="20" t="s">
        <v>2154</v>
      </c>
      <c r="B541" s="21"/>
      <c r="C541" s="3" t="s">
        <v>1306</v>
      </c>
      <c r="E541" s="3" t="s">
        <v>613</v>
      </c>
      <c r="F541" s="3" t="s">
        <v>411</v>
      </c>
      <c r="G541" s="3"/>
      <c r="H541" s="3" t="s">
        <v>154</v>
      </c>
      <c r="K541" s="3" t="s">
        <v>2124</v>
      </c>
      <c r="L541" s="3" t="s">
        <v>1309</v>
      </c>
      <c r="M541" s="22" t="s">
        <v>2155</v>
      </c>
      <c r="O541" s="3" t="s">
        <v>1311</v>
      </c>
      <c r="T541" s="23"/>
      <c r="U541" s="23"/>
      <c r="V541" s="23"/>
      <c r="W541" s="23"/>
      <c r="X541" s="23"/>
    </row>
    <row r="542">
      <c r="A542" s="20" t="s">
        <v>2156</v>
      </c>
      <c r="B542" s="21"/>
      <c r="C542" s="3" t="s">
        <v>1306</v>
      </c>
      <c r="E542" s="3" t="s">
        <v>2157</v>
      </c>
      <c r="F542" s="3" t="s">
        <v>2158</v>
      </c>
      <c r="G542" s="3"/>
      <c r="H542" s="3" t="s">
        <v>154</v>
      </c>
      <c r="K542" s="3" t="s">
        <v>2124</v>
      </c>
      <c r="L542" s="3" t="s">
        <v>1309</v>
      </c>
      <c r="M542" s="22" t="s">
        <v>2159</v>
      </c>
      <c r="O542" s="3" t="s">
        <v>1311</v>
      </c>
      <c r="T542" s="23"/>
      <c r="U542" s="23"/>
      <c r="V542" s="23"/>
      <c r="W542" s="23"/>
      <c r="X542" s="23"/>
    </row>
    <row r="543">
      <c r="A543" s="20" t="s">
        <v>2160</v>
      </c>
      <c r="B543" s="21"/>
      <c r="C543" s="3" t="s">
        <v>1306</v>
      </c>
      <c r="E543" s="3" t="s">
        <v>269</v>
      </c>
      <c r="F543" s="3" t="s">
        <v>2161</v>
      </c>
      <c r="G543" s="3"/>
      <c r="H543" s="3" t="s">
        <v>154</v>
      </c>
      <c r="K543" s="3" t="s">
        <v>2124</v>
      </c>
      <c r="L543" s="3" t="s">
        <v>1309</v>
      </c>
      <c r="M543" s="22" t="s">
        <v>2162</v>
      </c>
      <c r="O543" s="3" t="s">
        <v>1311</v>
      </c>
      <c r="T543" s="23"/>
      <c r="U543" s="23"/>
      <c r="V543" s="23"/>
      <c r="W543" s="23"/>
      <c r="X543" s="23"/>
    </row>
    <row r="544">
      <c r="A544" s="20" t="s">
        <v>2163</v>
      </c>
      <c r="B544" s="21"/>
      <c r="C544" s="3" t="s">
        <v>1306</v>
      </c>
      <c r="E544" s="3" t="s">
        <v>2164</v>
      </c>
      <c r="F544" s="3" t="s">
        <v>2165</v>
      </c>
      <c r="G544" s="3"/>
      <c r="H544" s="3" t="s">
        <v>154</v>
      </c>
      <c r="K544" s="3" t="s">
        <v>2124</v>
      </c>
      <c r="L544" s="3" t="s">
        <v>1309</v>
      </c>
      <c r="M544" s="22" t="s">
        <v>2166</v>
      </c>
      <c r="O544" s="3" t="s">
        <v>1311</v>
      </c>
      <c r="T544" s="23"/>
      <c r="U544" s="23"/>
      <c r="V544" s="23"/>
      <c r="W544" s="23"/>
      <c r="X544" s="23"/>
    </row>
    <row r="545">
      <c r="A545" s="20" t="s">
        <v>2167</v>
      </c>
      <c r="B545" s="21"/>
      <c r="C545" s="3" t="s">
        <v>1306</v>
      </c>
      <c r="E545" s="3" t="s">
        <v>2168</v>
      </c>
      <c r="F545" s="3" t="s">
        <v>129</v>
      </c>
      <c r="G545" s="3"/>
      <c r="H545" s="3" t="s">
        <v>154</v>
      </c>
      <c r="K545" s="3" t="s">
        <v>2124</v>
      </c>
      <c r="L545" s="3" t="s">
        <v>1309</v>
      </c>
      <c r="M545" s="22" t="s">
        <v>2169</v>
      </c>
      <c r="N545" s="3"/>
      <c r="O545" s="3" t="s">
        <v>1311</v>
      </c>
      <c r="T545" s="23"/>
      <c r="U545" s="23"/>
      <c r="V545" s="23"/>
      <c r="W545" s="23"/>
      <c r="X545" s="23"/>
    </row>
    <row r="546">
      <c r="A546" s="20" t="s">
        <v>2170</v>
      </c>
      <c r="B546" s="21"/>
      <c r="C546" s="3" t="s">
        <v>1306</v>
      </c>
      <c r="D546" s="3" t="s">
        <v>560</v>
      </c>
      <c r="E546" s="3" t="s">
        <v>273</v>
      </c>
      <c r="F546" s="3" t="s">
        <v>2171</v>
      </c>
      <c r="G546" s="3"/>
      <c r="H546" s="3" t="s">
        <v>154</v>
      </c>
      <c r="K546" s="3" t="s">
        <v>2124</v>
      </c>
      <c r="L546" s="3" t="s">
        <v>1309</v>
      </c>
      <c r="M546" s="22" t="s">
        <v>2172</v>
      </c>
      <c r="O546" s="3" t="s">
        <v>1311</v>
      </c>
      <c r="T546" s="23"/>
      <c r="U546" s="23"/>
      <c r="V546" s="23"/>
      <c r="W546" s="23"/>
      <c r="X546" s="23"/>
    </row>
    <row r="547">
      <c r="A547" s="20" t="s">
        <v>2173</v>
      </c>
      <c r="B547" s="21"/>
      <c r="C547" s="3" t="s">
        <v>1306</v>
      </c>
      <c r="E547" s="3" t="s">
        <v>2174</v>
      </c>
      <c r="F547" s="3" t="s">
        <v>2140</v>
      </c>
      <c r="G547" s="3"/>
      <c r="H547" s="3" t="s">
        <v>154</v>
      </c>
      <c r="K547" s="3" t="s">
        <v>2124</v>
      </c>
      <c r="L547" s="3" t="s">
        <v>1309</v>
      </c>
      <c r="M547" s="22" t="s">
        <v>2175</v>
      </c>
      <c r="N547" s="3"/>
      <c r="O547" s="3" t="s">
        <v>1311</v>
      </c>
      <c r="T547" s="23"/>
      <c r="U547" s="23"/>
      <c r="V547" s="24" t="s">
        <v>346</v>
      </c>
      <c r="W547" s="23"/>
      <c r="X547" s="23"/>
    </row>
    <row r="548">
      <c r="A548" s="20" t="s">
        <v>2176</v>
      </c>
      <c r="B548" s="21"/>
      <c r="C548" s="3" t="s">
        <v>1306</v>
      </c>
      <c r="E548" s="3" t="s">
        <v>2177</v>
      </c>
      <c r="F548" s="3" t="s">
        <v>2178</v>
      </c>
      <c r="G548" s="3"/>
      <c r="H548" s="3" t="s">
        <v>154</v>
      </c>
      <c r="K548" s="3" t="s">
        <v>2124</v>
      </c>
      <c r="L548" s="3" t="s">
        <v>1309</v>
      </c>
      <c r="M548" s="22" t="s">
        <v>2179</v>
      </c>
      <c r="O548" s="3" t="s">
        <v>1311</v>
      </c>
      <c r="T548" s="23"/>
      <c r="U548" s="23"/>
      <c r="V548" s="23"/>
      <c r="W548" s="23"/>
      <c r="X548" s="23"/>
    </row>
    <row r="549">
      <c r="A549" s="20" t="s">
        <v>2180</v>
      </c>
      <c r="B549" s="21"/>
      <c r="C549" s="3" t="s">
        <v>1306</v>
      </c>
      <c r="D549" s="3" t="s">
        <v>2181</v>
      </c>
      <c r="E549" s="3" t="s">
        <v>2182</v>
      </c>
      <c r="F549" s="3" t="s">
        <v>129</v>
      </c>
      <c r="G549" s="3"/>
      <c r="H549" s="3" t="s">
        <v>154</v>
      </c>
      <c r="K549" s="3" t="s">
        <v>2124</v>
      </c>
      <c r="L549" s="3" t="s">
        <v>1309</v>
      </c>
      <c r="M549" s="22" t="s">
        <v>2183</v>
      </c>
      <c r="N549" s="3"/>
      <c r="O549" s="3" t="s">
        <v>1311</v>
      </c>
      <c r="T549" s="23"/>
      <c r="U549" s="23"/>
      <c r="V549" s="24" t="s">
        <v>346</v>
      </c>
      <c r="W549" s="23"/>
      <c r="X549" s="23"/>
    </row>
    <row r="550">
      <c r="A550" s="20" t="s">
        <v>2184</v>
      </c>
      <c r="B550" s="21"/>
      <c r="C550" s="3" t="s">
        <v>1306</v>
      </c>
      <c r="E550" s="3" t="s">
        <v>1521</v>
      </c>
      <c r="F550" s="3" t="s">
        <v>2185</v>
      </c>
      <c r="G550" s="3"/>
      <c r="H550" s="3" t="s">
        <v>154</v>
      </c>
      <c r="K550" s="3" t="s">
        <v>2124</v>
      </c>
      <c r="L550" s="3" t="s">
        <v>1309</v>
      </c>
      <c r="M550" s="22" t="s">
        <v>2186</v>
      </c>
      <c r="O550" s="3" t="s">
        <v>1311</v>
      </c>
      <c r="T550" s="23"/>
      <c r="U550" s="23"/>
      <c r="V550" s="23"/>
      <c r="W550" s="23"/>
      <c r="X550" s="23"/>
    </row>
    <row r="551">
      <c r="A551" s="20" t="s">
        <v>2187</v>
      </c>
      <c r="B551" s="21"/>
      <c r="C551" s="3" t="s">
        <v>1306</v>
      </c>
      <c r="E551" s="3" t="s">
        <v>246</v>
      </c>
      <c r="F551" s="3" t="s">
        <v>2188</v>
      </c>
      <c r="G551" s="3"/>
      <c r="H551" s="3" t="s">
        <v>154</v>
      </c>
      <c r="K551" s="3" t="s">
        <v>2124</v>
      </c>
      <c r="L551" s="3" t="s">
        <v>1309</v>
      </c>
      <c r="M551" s="22" t="s">
        <v>2189</v>
      </c>
      <c r="O551" s="3" t="s">
        <v>1311</v>
      </c>
      <c r="T551" s="23"/>
      <c r="U551" s="23"/>
      <c r="V551" s="23"/>
      <c r="W551" s="23"/>
      <c r="X551" s="23"/>
    </row>
    <row r="552">
      <c r="A552" s="20" t="s">
        <v>2190</v>
      </c>
      <c r="B552" s="26" t="s">
        <v>2191</v>
      </c>
      <c r="C552" s="3" t="s">
        <v>1306</v>
      </c>
      <c r="E552" s="3" t="s">
        <v>2192</v>
      </c>
      <c r="F552" s="3" t="s">
        <v>2193</v>
      </c>
      <c r="G552" s="3"/>
      <c r="H552" s="3" t="s">
        <v>154</v>
      </c>
      <c r="K552" s="3" t="s">
        <v>2124</v>
      </c>
      <c r="L552" s="3" t="s">
        <v>1309</v>
      </c>
      <c r="M552" s="22" t="s">
        <v>2194</v>
      </c>
      <c r="O552" s="3" t="s">
        <v>1311</v>
      </c>
      <c r="T552" s="23"/>
      <c r="U552" s="23"/>
      <c r="V552" s="23"/>
      <c r="W552" s="23"/>
      <c r="X552" s="23"/>
    </row>
    <row r="553">
      <c r="A553" s="20" t="s">
        <v>2195</v>
      </c>
      <c r="B553" s="21"/>
      <c r="C553" s="3" t="s">
        <v>1306</v>
      </c>
      <c r="E553" s="3" t="s">
        <v>2196</v>
      </c>
      <c r="F553" s="3" t="s">
        <v>191</v>
      </c>
      <c r="G553" s="3"/>
      <c r="H553" s="3" t="s">
        <v>154</v>
      </c>
      <c r="K553" s="3" t="s">
        <v>2124</v>
      </c>
      <c r="L553" s="3" t="s">
        <v>1309</v>
      </c>
      <c r="M553" s="22" t="s">
        <v>2197</v>
      </c>
      <c r="O553" s="3" t="s">
        <v>1311</v>
      </c>
      <c r="T553" s="23"/>
      <c r="U553" s="23"/>
      <c r="V553" s="23"/>
      <c r="W553" s="23"/>
      <c r="X553" s="23"/>
    </row>
    <row r="554">
      <c r="A554" s="20" t="s">
        <v>2198</v>
      </c>
      <c r="B554" s="21"/>
      <c r="C554" s="3" t="s">
        <v>1306</v>
      </c>
      <c r="E554" s="3" t="s">
        <v>2199</v>
      </c>
      <c r="F554" s="3" t="s">
        <v>411</v>
      </c>
      <c r="G554" s="3"/>
      <c r="H554" s="3" t="s">
        <v>154</v>
      </c>
      <c r="K554" s="3" t="s">
        <v>2124</v>
      </c>
      <c r="L554" s="3" t="s">
        <v>1309</v>
      </c>
      <c r="M554" s="22" t="s">
        <v>2200</v>
      </c>
      <c r="O554" s="3" t="s">
        <v>1311</v>
      </c>
      <c r="T554" s="23"/>
      <c r="U554" s="23"/>
      <c r="V554" s="23"/>
      <c r="W554" s="23"/>
      <c r="X554" s="23"/>
    </row>
    <row r="555">
      <c r="A555" s="20" t="s">
        <v>2201</v>
      </c>
      <c r="B555" s="21"/>
      <c r="C555" s="3" t="s">
        <v>1306</v>
      </c>
      <c r="E555" s="3" t="s">
        <v>301</v>
      </c>
      <c r="F555" s="3" t="s">
        <v>86</v>
      </c>
      <c r="G555" s="3"/>
      <c r="H555" s="3" t="s">
        <v>154</v>
      </c>
      <c r="K555" s="3" t="s">
        <v>2124</v>
      </c>
      <c r="L555" s="3" t="s">
        <v>1309</v>
      </c>
      <c r="M555" s="22" t="s">
        <v>2202</v>
      </c>
      <c r="O555" s="3" t="s">
        <v>1311</v>
      </c>
      <c r="T555" s="23"/>
      <c r="U555" s="23"/>
      <c r="V555" s="23"/>
      <c r="W555" s="23"/>
      <c r="X555" s="23"/>
    </row>
    <row r="556">
      <c r="A556" s="20" t="s">
        <v>2203</v>
      </c>
      <c r="B556" s="21"/>
      <c r="C556" s="3" t="s">
        <v>1306</v>
      </c>
      <c r="E556" s="3" t="s">
        <v>2204</v>
      </c>
      <c r="F556" s="3" t="s">
        <v>2205</v>
      </c>
      <c r="G556" s="3"/>
      <c r="H556" s="3" t="s">
        <v>154</v>
      </c>
      <c r="K556" s="3" t="s">
        <v>2124</v>
      </c>
      <c r="L556" s="3" t="s">
        <v>1309</v>
      </c>
      <c r="M556" s="22" t="s">
        <v>2206</v>
      </c>
      <c r="O556" s="3" t="s">
        <v>1311</v>
      </c>
      <c r="T556" s="23"/>
      <c r="U556" s="23"/>
      <c r="V556" s="23"/>
      <c r="W556" s="23"/>
      <c r="X556" s="23"/>
    </row>
    <row r="557">
      <c r="A557" s="20" t="s">
        <v>2207</v>
      </c>
      <c r="B557" s="21"/>
      <c r="C557" s="3" t="s">
        <v>1306</v>
      </c>
      <c r="E557" s="3" t="s">
        <v>2208</v>
      </c>
      <c r="F557" s="3" t="s">
        <v>2209</v>
      </c>
      <c r="G557" s="3"/>
      <c r="H557" s="3" t="s">
        <v>154</v>
      </c>
      <c r="K557" s="3" t="s">
        <v>2124</v>
      </c>
      <c r="L557" s="3" t="s">
        <v>1309</v>
      </c>
      <c r="M557" s="22" t="s">
        <v>2210</v>
      </c>
      <c r="O557" s="3" t="s">
        <v>1311</v>
      </c>
      <c r="T557" s="23"/>
      <c r="U557" s="23"/>
      <c r="V557" s="23"/>
      <c r="W557" s="23"/>
      <c r="X557" s="23"/>
    </row>
    <row r="558">
      <c r="A558" s="20" t="s">
        <v>2211</v>
      </c>
      <c r="B558" s="21"/>
      <c r="C558" s="3" t="s">
        <v>1306</v>
      </c>
      <c r="E558" s="3" t="s">
        <v>2212</v>
      </c>
      <c r="F558" s="3" t="s">
        <v>2213</v>
      </c>
      <c r="G558" s="3"/>
      <c r="H558" s="3" t="s">
        <v>154</v>
      </c>
      <c r="K558" s="3" t="s">
        <v>2124</v>
      </c>
      <c r="L558" s="3" t="s">
        <v>1309</v>
      </c>
      <c r="M558" s="22" t="s">
        <v>2214</v>
      </c>
      <c r="O558" s="3" t="s">
        <v>1311</v>
      </c>
      <c r="T558" s="23"/>
      <c r="U558" s="23"/>
      <c r="V558" s="23"/>
      <c r="W558" s="23"/>
      <c r="X558" s="23"/>
    </row>
    <row r="559">
      <c r="A559" s="20" t="s">
        <v>2215</v>
      </c>
      <c r="B559" s="21"/>
      <c r="C559" s="3" t="s">
        <v>1306</v>
      </c>
      <c r="E559" s="3" t="s">
        <v>246</v>
      </c>
      <c r="F559" s="3" t="s">
        <v>235</v>
      </c>
      <c r="G559" s="3"/>
      <c r="H559" s="3" t="s">
        <v>154</v>
      </c>
      <c r="K559" s="3" t="s">
        <v>2124</v>
      </c>
      <c r="L559" s="3" t="s">
        <v>1309</v>
      </c>
      <c r="M559" s="22" t="s">
        <v>2216</v>
      </c>
      <c r="O559" s="3" t="s">
        <v>1311</v>
      </c>
      <c r="T559" s="23"/>
      <c r="U559" s="23"/>
      <c r="V559" s="23"/>
      <c r="W559" s="23"/>
      <c r="X559" s="23"/>
    </row>
    <row r="560">
      <c r="A560" s="20" t="s">
        <v>2217</v>
      </c>
      <c r="B560" s="21"/>
      <c r="C560" s="3" t="s">
        <v>1306</v>
      </c>
      <c r="E560" s="3" t="s">
        <v>309</v>
      </c>
      <c r="F560" s="3" t="s">
        <v>2218</v>
      </c>
      <c r="G560" s="3"/>
      <c r="H560" s="3" t="s">
        <v>154</v>
      </c>
      <c r="K560" s="3" t="s">
        <v>2124</v>
      </c>
      <c r="L560" s="3" t="s">
        <v>1309</v>
      </c>
      <c r="M560" s="22" t="s">
        <v>2219</v>
      </c>
      <c r="O560" s="3" t="s">
        <v>1311</v>
      </c>
      <c r="T560" s="23"/>
      <c r="U560" s="23"/>
      <c r="V560" s="23"/>
      <c r="W560" s="23"/>
      <c r="X560" s="23"/>
    </row>
    <row r="561">
      <c r="A561" s="20" t="s">
        <v>2220</v>
      </c>
      <c r="B561" s="21"/>
      <c r="C561" s="3" t="s">
        <v>1306</v>
      </c>
      <c r="E561" s="3" t="s">
        <v>2221</v>
      </c>
      <c r="F561" s="3" t="s">
        <v>86</v>
      </c>
      <c r="G561" s="3"/>
      <c r="H561" s="3" t="s">
        <v>154</v>
      </c>
      <c r="K561" s="3" t="s">
        <v>2124</v>
      </c>
      <c r="L561" s="3" t="s">
        <v>1309</v>
      </c>
      <c r="M561" s="22" t="s">
        <v>2222</v>
      </c>
      <c r="O561" s="3" t="s">
        <v>1311</v>
      </c>
      <c r="T561" s="23"/>
      <c r="U561" s="23"/>
      <c r="V561" s="23"/>
      <c r="W561" s="23"/>
      <c r="X561" s="23"/>
    </row>
    <row r="562">
      <c r="A562" s="25" t="s">
        <v>2223</v>
      </c>
      <c r="B562" s="26" t="s">
        <v>2224</v>
      </c>
      <c r="D562" s="37" t="s">
        <v>2225</v>
      </c>
      <c r="E562" s="3" t="s">
        <v>208</v>
      </c>
      <c r="F562" s="3" t="s">
        <v>116</v>
      </c>
      <c r="G562" s="3" t="s">
        <v>2226</v>
      </c>
      <c r="H562" s="3" t="s">
        <v>142</v>
      </c>
      <c r="K562" s="3" t="s">
        <v>185</v>
      </c>
      <c r="L562" s="3" t="s">
        <v>391</v>
      </c>
      <c r="M562" s="22" t="s">
        <v>2227</v>
      </c>
      <c r="T562" s="23"/>
      <c r="U562" s="23"/>
      <c r="V562" s="23"/>
      <c r="W562" s="23"/>
      <c r="X562" s="24" t="s">
        <v>346</v>
      </c>
    </row>
    <row r="563">
      <c r="A563" s="37" t="s">
        <v>2225</v>
      </c>
      <c r="B563" s="26" t="s">
        <v>2228</v>
      </c>
      <c r="E563" s="3" t="s">
        <v>208</v>
      </c>
      <c r="F563" s="3" t="s">
        <v>116</v>
      </c>
      <c r="G563" s="3" t="s">
        <v>2226</v>
      </c>
      <c r="H563" s="3" t="s">
        <v>130</v>
      </c>
      <c r="K563" s="3" t="s">
        <v>132</v>
      </c>
      <c r="L563" s="3" t="s">
        <v>2229</v>
      </c>
      <c r="T563" s="23"/>
      <c r="U563" s="23"/>
      <c r="V563" s="23"/>
      <c r="W563" s="23"/>
      <c r="X563" s="23"/>
    </row>
    <row r="564">
      <c r="A564" s="20" t="s">
        <v>2230</v>
      </c>
      <c r="B564" s="27"/>
      <c r="C564" s="3" t="s">
        <v>665</v>
      </c>
      <c r="D564" s="3"/>
      <c r="E564" s="3" t="s">
        <v>279</v>
      </c>
      <c r="F564" s="3" t="s">
        <v>599</v>
      </c>
      <c r="G564" s="3" t="s">
        <v>2226</v>
      </c>
      <c r="H564" s="3" t="s">
        <v>176</v>
      </c>
      <c r="I564" s="3" t="s">
        <v>2231</v>
      </c>
      <c r="J564" s="3"/>
      <c r="K564" s="3" t="s">
        <v>666</v>
      </c>
      <c r="L564" s="3" t="s">
        <v>2232</v>
      </c>
      <c r="M564" s="22" t="s">
        <v>2233</v>
      </c>
      <c r="T564" s="23"/>
      <c r="U564" s="23"/>
      <c r="V564" s="23"/>
      <c r="W564" s="23"/>
      <c r="X564" s="23"/>
    </row>
    <row r="565">
      <c r="A565" s="20" t="s">
        <v>2234</v>
      </c>
      <c r="B565" s="26" t="s">
        <v>2235</v>
      </c>
      <c r="D565" s="3" t="s">
        <v>465</v>
      </c>
      <c r="E565" s="3" t="s">
        <v>279</v>
      </c>
      <c r="F565" s="3" t="s">
        <v>164</v>
      </c>
      <c r="G565" s="3" t="s">
        <v>2226</v>
      </c>
      <c r="H565" s="3" t="s">
        <v>142</v>
      </c>
      <c r="K565" s="3" t="s">
        <v>1621</v>
      </c>
      <c r="L565" s="3" t="s">
        <v>2236</v>
      </c>
      <c r="M565" s="22" t="s">
        <v>2237</v>
      </c>
      <c r="T565" s="23"/>
      <c r="U565" s="23"/>
      <c r="V565" s="23"/>
      <c r="W565" s="23"/>
      <c r="X565" s="23"/>
    </row>
    <row r="566">
      <c r="A566" s="20" t="s">
        <v>2238</v>
      </c>
      <c r="B566" s="26" t="s">
        <v>1605</v>
      </c>
      <c r="D566" s="3" t="s">
        <v>2239</v>
      </c>
      <c r="E566" s="3" t="s">
        <v>279</v>
      </c>
      <c r="F566" s="3" t="s">
        <v>116</v>
      </c>
      <c r="H566" s="3" t="s">
        <v>142</v>
      </c>
      <c r="K566" s="3" t="s">
        <v>132</v>
      </c>
      <c r="L566" s="3" t="s">
        <v>431</v>
      </c>
      <c r="M566" s="22" t="s">
        <v>2240</v>
      </c>
      <c r="T566" s="23"/>
      <c r="U566" s="23"/>
      <c r="V566" s="23"/>
      <c r="W566" s="23"/>
      <c r="X566" s="23"/>
    </row>
    <row r="567">
      <c r="A567" s="20" t="s">
        <v>2241</v>
      </c>
      <c r="B567" s="21"/>
      <c r="E567" s="3" t="s">
        <v>208</v>
      </c>
      <c r="F567" s="3" t="s">
        <v>223</v>
      </c>
      <c r="G567" s="3" t="s">
        <v>2226</v>
      </c>
      <c r="H567" s="3" t="s">
        <v>154</v>
      </c>
      <c r="L567" s="3" t="s">
        <v>1731</v>
      </c>
      <c r="M567" s="22" t="s">
        <v>2242</v>
      </c>
      <c r="T567" s="23"/>
      <c r="U567" s="23"/>
      <c r="V567" s="23"/>
      <c r="W567" s="23"/>
      <c r="X567" s="23"/>
    </row>
    <row r="568">
      <c r="A568" s="20" t="s">
        <v>2243</v>
      </c>
      <c r="B568" s="26" t="s">
        <v>2244</v>
      </c>
      <c r="D568" s="3" t="s">
        <v>465</v>
      </c>
      <c r="E568" s="3" t="s">
        <v>251</v>
      </c>
      <c r="F568" s="3" t="s">
        <v>209</v>
      </c>
      <c r="G568" s="3"/>
      <c r="H568" s="3" t="s">
        <v>142</v>
      </c>
      <c r="K568" s="3" t="s">
        <v>88</v>
      </c>
      <c r="L568" s="3" t="s">
        <v>466</v>
      </c>
      <c r="M568" s="22" t="s">
        <v>2245</v>
      </c>
      <c r="T568" s="23"/>
      <c r="U568" s="23"/>
      <c r="V568" s="23"/>
      <c r="W568" s="23"/>
      <c r="X568" s="23"/>
    </row>
    <row r="569">
      <c r="A569" s="20" t="s">
        <v>2246</v>
      </c>
      <c r="B569" s="27"/>
      <c r="C569" s="3"/>
      <c r="D569" s="3"/>
      <c r="E569" s="3" t="s">
        <v>267</v>
      </c>
      <c r="F569" s="3" t="s">
        <v>86</v>
      </c>
      <c r="G569" s="3"/>
      <c r="H569" s="3" t="s">
        <v>154</v>
      </c>
      <c r="I569" s="3"/>
      <c r="J569" s="3"/>
      <c r="K569" s="3" t="s">
        <v>144</v>
      </c>
      <c r="L569" s="3" t="s">
        <v>2247</v>
      </c>
      <c r="M569" s="22" t="s">
        <v>2248</v>
      </c>
      <c r="T569" s="23"/>
      <c r="U569" s="23"/>
      <c r="V569" s="23"/>
      <c r="W569" s="23"/>
      <c r="X569" s="23"/>
    </row>
    <row r="570">
      <c r="A570" s="43" t="s">
        <v>2249</v>
      </c>
      <c r="B570" s="21"/>
      <c r="D570" s="3" t="s">
        <v>1096</v>
      </c>
      <c r="G570" s="3"/>
      <c r="H570" s="3" t="s">
        <v>142</v>
      </c>
      <c r="L570" s="3" t="s">
        <v>391</v>
      </c>
      <c r="T570" s="23"/>
      <c r="U570" s="23"/>
      <c r="V570" s="23"/>
      <c r="W570" s="23"/>
      <c r="X570" s="23"/>
    </row>
    <row r="571">
      <c r="A571" s="20" t="s">
        <v>2250</v>
      </c>
      <c r="B571" s="27"/>
      <c r="C571" s="3"/>
      <c r="D571" s="3"/>
      <c r="E571" s="3" t="s">
        <v>202</v>
      </c>
      <c r="F571" s="3" t="s">
        <v>183</v>
      </c>
      <c r="G571" s="3"/>
      <c r="H571" s="3" t="s">
        <v>154</v>
      </c>
      <c r="I571" s="3"/>
      <c r="J571" s="3"/>
      <c r="K571" s="3" t="s">
        <v>594</v>
      </c>
      <c r="M571" s="22" t="s">
        <v>2251</v>
      </c>
      <c r="T571" s="23"/>
      <c r="U571" s="23"/>
      <c r="V571" s="23"/>
      <c r="W571" s="23"/>
      <c r="X571" s="23"/>
    </row>
    <row r="572">
      <c r="A572" s="20" t="s">
        <v>2252</v>
      </c>
      <c r="B572" s="21"/>
      <c r="E572" s="3" t="s">
        <v>1155</v>
      </c>
      <c r="F572" s="3" t="s">
        <v>1156</v>
      </c>
      <c r="H572" s="3" t="s">
        <v>154</v>
      </c>
      <c r="K572" s="3" t="s">
        <v>424</v>
      </c>
      <c r="L572" s="3" t="s">
        <v>2253</v>
      </c>
      <c r="M572" s="22" t="s">
        <v>2254</v>
      </c>
      <c r="T572" s="23"/>
      <c r="U572" s="23"/>
      <c r="V572" s="23"/>
      <c r="W572" s="23"/>
      <c r="X572" s="23"/>
    </row>
    <row r="573">
      <c r="A573" s="20" t="s">
        <v>2255</v>
      </c>
      <c r="B573" s="21"/>
      <c r="E573" s="3" t="s">
        <v>297</v>
      </c>
      <c r="F573" s="3" t="s">
        <v>235</v>
      </c>
      <c r="G573" s="3"/>
      <c r="H573" s="3" t="s">
        <v>154</v>
      </c>
      <c r="M573" s="22" t="s">
        <v>2256</v>
      </c>
      <c r="T573" s="23"/>
      <c r="U573" s="23"/>
      <c r="V573" s="23"/>
      <c r="W573" s="23"/>
      <c r="X573" s="23"/>
    </row>
    <row r="574">
      <c r="A574" s="20" t="s">
        <v>2257</v>
      </c>
      <c r="B574" s="26" t="s">
        <v>2258</v>
      </c>
      <c r="D574" s="3" t="s">
        <v>465</v>
      </c>
      <c r="E574" s="3" t="s">
        <v>293</v>
      </c>
      <c r="F574" s="3" t="s">
        <v>86</v>
      </c>
      <c r="G574" s="3"/>
      <c r="H574" s="3" t="s">
        <v>142</v>
      </c>
      <c r="K574" s="3" t="s">
        <v>489</v>
      </c>
      <c r="L574" s="3" t="s">
        <v>2259</v>
      </c>
      <c r="M574" s="22" t="s">
        <v>2260</v>
      </c>
      <c r="T574" s="23"/>
      <c r="U574" s="23"/>
      <c r="V574" s="23"/>
      <c r="W574" s="23"/>
      <c r="X574" s="23"/>
    </row>
    <row r="575">
      <c r="A575" s="20" t="s">
        <v>2261</v>
      </c>
      <c r="B575" s="26" t="s">
        <v>2262</v>
      </c>
      <c r="E575" s="3" t="s">
        <v>301</v>
      </c>
      <c r="F575" s="3" t="s">
        <v>86</v>
      </c>
      <c r="G575" s="3" t="s">
        <v>288</v>
      </c>
      <c r="H575" s="3" t="s">
        <v>154</v>
      </c>
      <c r="K575" s="3" t="s">
        <v>2263</v>
      </c>
      <c r="L575" s="3" t="s">
        <v>2264</v>
      </c>
      <c r="M575" s="22" t="s">
        <v>2265</v>
      </c>
      <c r="P575" s="3" t="s">
        <v>2266</v>
      </c>
      <c r="T575" s="23"/>
      <c r="U575" s="23"/>
      <c r="V575" s="23"/>
      <c r="W575" s="23"/>
      <c r="X575" s="23"/>
    </row>
    <row r="576">
      <c r="A576" s="20" t="s">
        <v>2267</v>
      </c>
      <c r="B576" s="26" t="s">
        <v>1033</v>
      </c>
      <c r="D576" s="3" t="s">
        <v>2268</v>
      </c>
      <c r="E576" s="3" t="s">
        <v>295</v>
      </c>
      <c r="F576" s="3" t="s">
        <v>86</v>
      </c>
      <c r="H576" s="3" t="s">
        <v>142</v>
      </c>
      <c r="K576" s="3" t="s">
        <v>132</v>
      </c>
      <c r="L576" s="3" t="s">
        <v>431</v>
      </c>
      <c r="M576" s="22" t="s">
        <v>2269</v>
      </c>
      <c r="T576" s="23"/>
      <c r="U576" s="23"/>
      <c r="V576" s="23"/>
      <c r="W576" s="23"/>
      <c r="X576" s="23"/>
    </row>
    <row r="577">
      <c r="A577" s="20" t="s">
        <v>2270</v>
      </c>
      <c r="B577" s="21"/>
      <c r="D577" s="3" t="s">
        <v>722</v>
      </c>
      <c r="E577" s="3" t="s">
        <v>295</v>
      </c>
      <c r="F577" s="3" t="s">
        <v>86</v>
      </c>
      <c r="G577" s="3"/>
      <c r="H577" s="3" t="s">
        <v>154</v>
      </c>
      <c r="M577" s="22" t="s">
        <v>2271</v>
      </c>
      <c r="T577" s="23"/>
      <c r="U577" s="23"/>
      <c r="V577" s="23"/>
      <c r="W577" s="23"/>
      <c r="X577" s="23"/>
    </row>
    <row r="578">
      <c r="A578" s="20" t="s">
        <v>2272</v>
      </c>
      <c r="B578" s="27"/>
      <c r="C578" s="3" t="s">
        <v>1436</v>
      </c>
      <c r="E578" s="3" t="s">
        <v>2273</v>
      </c>
      <c r="F578" s="3" t="s">
        <v>2274</v>
      </c>
      <c r="G578" s="3"/>
      <c r="H578" s="3" t="s">
        <v>176</v>
      </c>
      <c r="K578" s="3" t="s">
        <v>1103</v>
      </c>
      <c r="L578" s="3" t="s">
        <v>1731</v>
      </c>
      <c r="M578" s="22" t="s">
        <v>2275</v>
      </c>
      <c r="T578" s="23"/>
      <c r="U578" s="23"/>
      <c r="V578" s="23"/>
      <c r="W578" s="23"/>
      <c r="X578" s="23"/>
    </row>
    <row r="579">
      <c r="A579" s="20" t="s">
        <v>2276</v>
      </c>
      <c r="B579" s="27"/>
      <c r="C579" s="3" t="s">
        <v>665</v>
      </c>
      <c r="D579" s="3"/>
      <c r="E579" s="3" t="s">
        <v>2277</v>
      </c>
      <c r="F579" s="3" t="s">
        <v>2278</v>
      </c>
      <c r="G579" s="3" t="s">
        <v>178</v>
      </c>
      <c r="H579" s="3" t="s">
        <v>176</v>
      </c>
      <c r="M579" s="22" t="s">
        <v>2279</v>
      </c>
      <c r="T579" s="23"/>
      <c r="U579" s="23"/>
      <c r="V579" s="23"/>
      <c r="W579" s="23"/>
      <c r="X579" s="23"/>
    </row>
    <row r="580">
      <c r="A580" s="20" t="s">
        <v>2280</v>
      </c>
      <c r="B580" s="26" t="s">
        <v>2281</v>
      </c>
      <c r="D580" s="3" t="s">
        <v>2282</v>
      </c>
      <c r="E580" s="3" t="s">
        <v>251</v>
      </c>
      <c r="F580" s="3" t="s">
        <v>129</v>
      </c>
      <c r="H580" s="3" t="s">
        <v>142</v>
      </c>
      <c r="K580" s="3" t="s">
        <v>132</v>
      </c>
      <c r="L580" s="3" t="s">
        <v>457</v>
      </c>
      <c r="T580" s="23"/>
      <c r="U580" s="23"/>
      <c r="V580" s="23"/>
      <c r="W580" s="23"/>
      <c r="X580" s="23"/>
    </row>
    <row r="581">
      <c r="A581" s="20" t="s">
        <v>2283</v>
      </c>
      <c r="B581" s="26" t="s">
        <v>2284</v>
      </c>
      <c r="D581" s="3" t="s">
        <v>465</v>
      </c>
      <c r="E581" s="3" t="s">
        <v>251</v>
      </c>
      <c r="F581" s="3" t="s">
        <v>129</v>
      </c>
      <c r="G581" s="3"/>
      <c r="H581" s="3" t="s">
        <v>142</v>
      </c>
      <c r="K581" s="3" t="s">
        <v>88</v>
      </c>
      <c r="L581" s="3" t="s">
        <v>466</v>
      </c>
      <c r="T581" s="23"/>
      <c r="U581" s="23"/>
      <c r="V581" s="23"/>
      <c r="W581" s="23"/>
      <c r="X581" s="23"/>
    </row>
    <row r="582">
      <c r="A582" s="20" t="s">
        <v>2285</v>
      </c>
      <c r="B582" s="21"/>
      <c r="D582" s="3" t="s">
        <v>2286</v>
      </c>
      <c r="E582" s="3" t="s">
        <v>152</v>
      </c>
      <c r="F582" s="3" t="s">
        <v>129</v>
      </c>
      <c r="G582" s="3"/>
      <c r="H582" s="3" t="s">
        <v>142</v>
      </c>
      <c r="L582" s="3" t="s">
        <v>391</v>
      </c>
      <c r="M582" s="22" t="s">
        <v>2287</v>
      </c>
      <c r="T582" s="23"/>
      <c r="U582" s="23"/>
      <c r="V582" s="23"/>
      <c r="W582" s="23"/>
      <c r="X582" s="23"/>
    </row>
    <row r="583">
      <c r="A583" s="20" t="s">
        <v>2288</v>
      </c>
      <c r="B583" s="26" t="s">
        <v>2289</v>
      </c>
      <c r="C583" s="3"/>
      <c r="D583" s="3" t="s">
        <v>465</v>
      </c>
      <c r="E583" s="3" t="s">
        <v>152</v>
      </c>
      <c r="F583" s="3" t="s">
        <v>129</v>
      </c>
      <c r="G583" s="3"/>
      <c r="H583" s="3" t="s">
        <v>142</v>
      </c>
      <c r="K583" s="3" t="s">
        <v>88</v>
      </c>
      <c r="L583" s="3" t="s">
        <v>466</v>
      </c>
      <c r="M583" s="22" t="s">
        <v>2290</v>
      </c>
      <c r="T583" s="23"/>
      <c r="U583" s="23"/>
      <c r="V583" s="23"/>
      <c r="W583" s="23"/>
      <c r="X583" s="23"/>
    </row>
    <row r="584">
      <c r="A584" s="20" t="s">
        <v>2291</v>
      </c>
      <c r="B584" s="21"/>
      <c r="D584" s="3" t="s">
        <v>2292</v>
      </c>
      <c r="E584" s="3" t="s">
        <v>152</v>
      </c>
      <c r="F584" s="3" t="s">
        <v>129</v>
      </c>
      <c r="G584" s="3"/>
      <c r="H584" s="3" t="s">
        <v>142</v>
      </c>
      <c r="K584" s="3" t="s">
        <v>132</v>
      </c>
      <c r="L584" s="3" t="s">
        <v>431</v>
      </c>
      <c r="T584" s="23"/>
      <c r="U584" s="23"/>
      <c r="V584" s="23"/>
      <c r="W584" s="23"/>
      <c r="X584" s="23"/>
    </row>
    <row r="585">
      <c r="A585" s="20" t="s">
        <v>1856</v>
      </c>
      <c r="B585" s="26" t="s">
        <v>2293</v>
      </c>
      <c r="E585" s="3" t="s">
        <v>152</v>
      </c>
      <c r="F585" s="3" t="s">
        <v>129</v>
      </c>
      <c r="H585" s="3" t="s">
        <v>130</v>
      </c>
      <c r="K585" s="3" t="s">
        <v>132</v>
      </c>
      <c r="L585" s="3" t="s">
        <v>737</v>
      </c>
      <c r="M585" s="22" t="s">
        <v>2294</v>
      </c>
      <c r="T585" s="23"/>
      <c r="U585" s="23"/>
      <c r="V585" s="23"/>
      <c r="W585" s="23"/>
      <c r="X585" s="23"/>
    </row>
    <row r="586">
      <c r="A586" s="25" t="s">
        <v>2295</v>
      </c>
      <c r="B586" s="21"/>
      <c r="G586" s="3"/>
      <c r="H586" s="3" t="s">
        <v>87</v>
      </c>
      <c r="T586" s="23"/>
      <c r="U586" s="23"/>
      <c r="V586" s="23"/>
      <c r="W586" s="23"/>
      <c r="X586" s="23"/>
    </row>
    <row r="587">
      <c r="A587" s="25" t="s">
        <v>2296</v>
      </c>
      <c r="B587" s="21"/>
      <c r="G587" s="3"/>
      <c r="H587" s="3" t="s">
        <v>154</v>
      </c>
      <c r="T587" s="23"/>
      <c r="U587" s="23"/>
      <c r="V587" s="23"/>
      <c r="W587" s="23"/>
      <c r="X587" s="23"/>
    </row>
    <row r="588">
      <c r="A588" s="20" t="s">
        <v>2297</v>
      </c>
      <c r="B588" s="26" t="s">
        <v>2298</v>
      </c>
      <c r="D588" s="3" t="s">
        <v>2299</v>
      </c>
      <c r="E588" s="3" t="s">
        <v>140</v>
      </c>
      <c r="F588" s="3" t="s">
        <v>209</v>
      </c>
      <c r="G588" s="3"/>
      <c r="H588" s="3" t="s">
        <v>154</v>
      </c>
      <c r="L588" s="3" t="s">
        <v>2300</v>
      </c>
      <c r="M588" s="22" t="s">
        <v>2301</v>
      </c>
      <c r="T588" s="23"/>
      <c r="U588" s="23"/>
      <c r="V588" s="23"/>
      <c r="W588" s="23"/>
      <c r="X588" s="23"/>
    </row>
    <row r="589">
      <c r="A589" s="20" t="s">
        <v>2302</v>
      </c>
      <c r="B589" s="26" t="s">
        <v>2303</v>
      </c>
      <c r="E589" s="3" t="s">
        <v>71</v>
      </c>
      <c r="F589" s="3" t="s">
        <v>71</v>
      </c>
      <c r="G589" s="3"/>
      <c r="H589" s="3" t="s">
        <v>154</v>
      </c>
      <c r="L589" s="31" t="s">
        <v>2304</v>
      </c>
      <c r="M589" s="33" t="s">
        <v>2305</v>
      </c>
      <c r="T589" s="24"/>
      <c r="U589" s="24" t="s">
        <v>346</v>
      </c>
      <c r="V589" s="24" t="s">
        <v>346</v>
      </c>
      <c r="W589" s="23"/>
      <c r="X589" s="23"/>
    </row>
    <row r="590">
      <c r="A590" s="20" t="s">
        <v>2306</v>
      </c>
      <c r="B590" s="21"/>
      <c r="D590" s="3" t="s">
        <v>649</v>
      </c>
      <c r="E590" s="3" t="s">
        <v>297</v>
      </c>
      <c r="G590" s="3"/>
      <c r="H590" s="3" t="s">
        <v>154</v>
      </c>
      <c r="M590" s="22" t="s">
        <v>2307</v>
      </c>
      <c r="T590" s="23"/>
      <c r="U590" s="23"/>
      <c r="V590" s="23"/>
      <c r="W590" s="23"/>
      <c r="X590" s="23"/>
    </row>
    <row r="591">
      <c r="A591" s="20" t="s">
        <v>2308</v>
      </c>
      <c r="B591" s="27"/>
      <c r="C591" s="3"/>
      <c r="D591" s="3"/>
      <c r="E591" s="3" t="s">
        <v>311</v>
      </c>
      <c r="F591" s="3" t="s">
        <v>2309</v>
      </c>
      <c r="G591" s="3"/>
      <c r="H591" s="3" t="s">
        <v>117</v>
      </c>
      <c r="I591" s="3"/>
      <c r="J591" s="3"/>
      <c r="K591" s="3" t="s">
        <v>105</v>
      </c>
      <c r="M591" s="22" t="s">
        <v>2310</v>
      </c>
      <c r="T591" s="23"/>
      <c r="U591" s="23"/>
      <c r="V591" s="23"/>
      <c r="W591" s="23"/>
      <c r="X591" s="23"/>
    </row>
    <row r="592">
      <c r="A592" s="20" t="s">
        <v>2311</v>
      </c>
      <c r="B592" s="21"/>
      <c r="D592" s="3" t="s">
        <v>550</v>
      </c>
      <c r="E592" s="3" t="s">
        <v>281</v>
      </c>
      <c r="F592" s="3" t="s">
        <v>129</v>
      </c>
      <c r="G592" s="3"/>
      <c r="H592" s="3" t="s">
        <v>154</v>
      </c>
      <c r="M592" s="22" t="s">
        <v>2312</v>
      </c>
      <c r="T592" s="23"/>
      <c r="U592" s="23"/>
      <c r="V592" s="24" t="s">
        <v>346</v>
      </c>
      <c r="W592" s="23"/>
      <c r="X592" s="23"/>
    </row>
    <row r="593">
      <c r="A593" s="20" t="s">
        <v>2313</v>
      </c>
      <c r="B593" s="26" t="s">
        <v>2314</v>
      </c>
      <c r="D593" s="20" t="s">
        <v>1713</v>
      </c>
      <c r="E593" s="3" t="s">
        <v>2315</v>
      </c>
      <c r="F593" s="3" t="s">
        <v>2316</v>
      </c>
      <c r="G593" s="3"/>
      <c r="H593" s="3" t="s">
        <v>154</v>
      </c>
      <c r="K593" s="3" t="s">
        <v>912</v>
      </c>
      <c r="L593" s="3" t="s">
        <v>2317</v>
      </c>
      <c r="M593" s="22" t="s">
        <v>2318</v>
      </c>
      <c r="T593" s="23"/>
      <c r="U593" s="23"/>
      <c r="V593" s="23"/>
      <c r="W593" s="23"/>
      <c r="X593" s="23"/>
    </row>
    <row r="594">
      <c r="A594" s="20" t="s">
        <v>2319</v>
      </c>
      <c r="B594" s="21"/>
      <c r="D594" s="3" t="s">
        <v>606</v>
      </c>
      <c r="E594" s="3" t="s">
        <v>1548</v>
      </c>
      <c r="G594" s="3"/>
      <c r="H594" s="3" t="s">
        <v>154</v>
      </c>
      <c r="L594" s="3" t="s">
        <v>1790</v>
      </c>
      <c r="M594" s="22" t="s">
        <v>2320</v>
      </c>
      <c r="T594" s="23"/>
      <c r="U594" s="23"/>
      <c r="V594" s="23"/>
      <c r="W594" s="23"/>
      <c r="X594" s="23"/>
    </row>
    <row r="595">
      <c r="A595" s="20" t="s">
        <v>2051</v>
      </c>
      <c r="B595" s="26" t="s">
        <v>2321</v>
      </c>
      <c r="E595" s="3" t="s">
        <v>318</v>
      </c>
      <c r="F595" s="3" t="s">
        <v>235</v>
      </c>
      <c r="G595" s="3"/>
      <c r="H595" s="3" t="s">
        <v>130</v>
      </c>
      <c r="L595" s="3" t="s">
        <v>1790</v>
      </c>
      <c r="M595" s="22" t="s">
        <v>2322</v>
      </c>
      <c r="T595" s="23"/>
      <c r="U595" s="23"/>
      <c r="V595" s="23"/>
      <c r="W595" s="23"/>
      <c r="X595" s="23"/>
    </row>
    <row r="596">
      <c r="A596" s="20" t="s">
        <v>2323</v>
      </c>
      <c r="B596" s="21"/>
      <c r="D596" s="28" t="s">
        <v>2051</v>
      </c>
      <c r="E596" s="3" t="s">
        <v>318</v>
      </c>
      <c r="F596" s="3" t="s">
        <v>235</v>
      </c>
      <c r="G596" s="3"/>
      <c r="H596" s="3" t="s">
        <v>142</v>
      </c>
      <c r="L596" s="3" t="s">
        <v>2324</v>
      </c>
      <c r="M596" s="22" t="s">
        <v>2325</v>
      </c>
      <c r="T596" s="23"/>
      <c r="U596" s="23"/>
      <c r="V596" s="23"/>
      <c r="W596" s="23"/>
      <c r="X596" s="23"/>
    </row>
    <row r="597">
      <c r="A597" s="20" t="s">
        <v>2326</v>
      </c>
      <c r="B597" s="27"/>
      <c r="C597" s="3" t="s">
        <v>1430</v>
      </c>
      <c r="D597" s="3"/>
      <c r="E597" s="3" t="s">
        <v>71</v>
      </c>
      <c r="F597" s="3" t="s">
        <v>71</v>
      </c>
      <c r="G597" s="3"/>
      <c r="H597" s="3" t="s">
        <v>72</v>
      </c>
      <c r="M597" s="22" t="s">
        <v>2327</v>
      </c>
      <c r="T597" s="23"/>
      <c r="U597" s="23"/>
      <c r="V597" s="24" t="s">
        <v>346</v>
      </c>
      <c r="W597" s="23"/>
      <c r="X597" s="23"/>
    </row>
    <row r="598">
      <c r="A598" s="20" t="s">
        <v>2328</v>
      </c>
      <c r="B598" s="21"/>
      <c r="E598" s="3" t="s">
        <v>71</v>
      </c>
      <c r="F598" s="3" t="s">
        <v>71</v>
      </c>
      <c r="G598" s="3"/>
      <c r="H598" s="3" t="s">
        <v>154</v>
      </c>
      <c r="L598" s="3" t="s">
        <v>676</v>
      </c>
      <c r="M598" s="22" t="s">
        <v>2329</v>
      </c>
      <c r="T598" s="23"/>
      <c r="U598" s="23"/>
      <c r="V598" s="24" t="s">
        <v>346</v>
      </c>
      <c r="W598" s="23"/>
      <c r="X598" s="23"/>
    </row>
    <row r="599">
      <c r="A599" s="20" t="s">
        <v>2330</v>
      </c>
      <c r="B599" s="27"/>
      <c r="C599" s="3"/>
      <c r="D599" s="3" t="s">
        <v>1684</v>
      </c>
      <c r="E599" s="3" t="s">
        <v>71</v>
      </c>
      <c r="F599" s="3" t="s">
        <v>71</v>
      </c>
      <c r="G599" s="3"/>
      <c r="H599" s="3" t="s">
        <v>154</v>
      </c>
      <c r="I599" s="3"/>
      <c r="J599" s="3"/>
      <c r="K599" s="3" t="s">
        <v>2331</v>
      </c>
      <c r="L599" s="3" t="s">
        <v>601</v>
      </c>
      <c r="M599" s="22" t="s">
        <v>2332</v>
      </c>
      <c r="T599" s="23"/>
      <c r="U599" s="23"/>
      <c r="V599" s="24" t="s">
        <v>346</v>
      </c>
      <c r="W599" s="23"/>
      <c r="X599" s="23"/>
    </row>
    <row r="600">
      <c r="A600" s="20" t="s">
        <v>2333</v>
      </c>
      <c r="B600" s="21"/>
      <c r="D600" s="3" t="s">
        <v>354</v>
      </c>
      <c r="E600" s="3" t="s">
        <v>71</v>
      </c>
      <c r="F600" s="3" t="s">
        <v>71</v>
      </c>
      <c r="G600" s="3"/>
      <c r="H600" s="3" t="s">
        <v>117</v>
      </c>
      <c r="K600" s="3" t="s">
        <v>105</v>
      </c>
      <c r="L600" s="3" t="s">
        <v>2334</v>
      </c>
      <c r="M600" s="22" t="s">
        <v>2335</v>
      </c>
      <c r="T600" s="23"/>
      <c r="U600" s="23"/>
      <c r="V600" s="23"/>
      <c r="W600" s="23"/>
      <c r="X600" s="23"/>
    </row>
    <row r="601">
      <c r="A601" s="20" t="s">
        <v>2336</v>
      </c>
      <c r="B601" s="27"/>
      <c r="C601" s="3"/>
      <c r="D601" s="3"/>
      <c r="E601" s="3" t="s">
        <v>71</v>
      </c>
      <c r="F601" s="3" t="s">
        <v>71</v>
      </c>
      <c r="G601" s="3"/>
      <c r="H601" s="3" t="s">
        <v>87</v>
      </c>
      <c r="I601" s="3"/>
      <c r="J601" s="3"/>
      <c r="K601" s="3" t="s">
        <v>74</v>
      </c>
      <c r="M601" s="22" t="s">
        <v>2337</v>
      </c>
      <c r="T601" s="23"/>
      <c r="U601" s="23"/>
      <c r="V601" s="24" t="s">
        <v>346</v>
      </c>
      <c r="W601" s="23"/>
      <c r="X601" s="23"/>
    </row>
    <row r="602">
      <c r="A602" s="20" t="s">
        <v>2338</v>
      </c>
      <c r="B602" s="21"/>
      <c r="E602" s="3" t="s">
        <v>71</v>
      </c>
      <c r="F602" s="3" t="s">
        <v>71</v>
      </c>
      <c r="G602" s="3"/>
      <c r="H602" s="3" t="s">
        <v>87</v>
      </c>
      <c r="L602" s="3" t="s">
        <v>2339</v>
      </c>
      <c r="M602" s="22" t="s">
        <v>2340</v>
      </c>
      <c r="T602" s="23"/>
      <c r="U602" s="23"/>
      <c r="V602" s="23"/>
      <c r="W602" s="23"/>
      <c r="X602" s="23"/>
    </row>
    <row r="603">
      <c r="A603" s="20" t="s">
        <v>2341</v>
      </c>
      <c r="B603" s="26" t="s">
        <v>2342</v>
      </c>
      <c r="D603" s="3" t="s">
        <v>515</v>
      </c>
      <c r="E603" s="3" t="s">
        <v>71</v>
      </c>
      <c r="F603" s="3" t="s">
        <v>71</v>
      </c>
      <c r="G603" s="3"/>
      <c r="H603" s="3" t="s">
        <v>87</v>
      </c>
      <c r="L603" s="3" t="s">
        <v>2343</v>
      </c>
      <c r="M603" s="22" t="s">
        <v>2344</v>
      </c>
      <c r="T603" s="23"/>
      <c r="U603" s="23"/>
      <c r="V603" s="23"/>
      <c r="W603" s="23"/>
      <c r="X603" s="23"/>
    </row>
    <row r="604">
      <c r="A604" s="20" t="s">
        <v>2345</v>
      </c>
      <c r="B604" s="26" t="s">
        <v>2346</v>
      </c>
      <c r="D604" s="3" t="s">
        <v>453</v>
      </c>
      <c r="E604" s="3" t="s">
        <v>474</v>
      </c>
      <c r="F604" s="3" t="s">
        <v>129</v>
      </c>
      <c r="H604" s="3" t="s">
        <v>142</v>
      </c>
      <c r="K604" s="3" t="s">
        <v>132</v>
      </c>
      <c r="L604" s="3" t="s">
        <v>457</v>
      </c>
      <c r="M604" s="22" t="s">
        <v>2347</v>
      </c>
      <c r="T604" s="23"/>
      <c r="U604" s="23"/>
      <c r="V604" s="23"/>
      <c r="W604" s="23"/>
      <c r="X604" s="23"/>
    </row>
    <row r="605">
      <c r="A605" s="20" t="s">
        <v>2348</v>
      </c>
      <c r="B605" s="21"/>
      <c r="D605" s="3" t="s">
        <v>2349</v>
      </c>
      <c r="E605" s="3" t="s">
        <v>163</v>
      </c>
      <c r="F605" s="3" t="s">
        <v>2350</v>
      </c>
      <c r="G605" s="3"/>
      <c r="H605" s="3" t="s">
        <v>142</v>
      </c>
      <c r="L605" s="3" t="s">
        <v>391</v>
      </c>
      <c r="M605" s="22" t="s">
        <v>2351</v>
      </c>
      <c r="T605" s="23"/>
      <c r="U605" s="23"/>
      <c r="V605" s="23"/>
      <c r="W605" s="23"/>
      <c r="X605" s="23"/>
    </row>
    <row r="606">
      <c r="A606" s="20" t="s">
        <v>2352</v>
      </c>
      <c r="B606" s="27"/>
      <c r="C606" s="3"/>
      <c r="D606" s="3" t="s">
        <v>2353</v>
      </c>
      <c r="E606" s="3" t="s">
        <v>163</v>
      </c>
      <c r="F606" s="3" t="s">
        <v>2137</v>
      </c>
      <c r="G606" s="3"/>
      <c r="H606" s="3" t="s">
        <v>142</v>
      </c>
      <c r="L606" s="3" t="s">
        <v>2354</v>
      </c>
      <c r="M606" s="22" t="s">
        <v>2355</v>
      </c>
      <c r="T606" s="23"/>
      <c r="U606" s="23"/>
      <c r="V606" s="23"/>
      <c r="W606" s="23"/>
      <c r="X606" s="23"/>
    </row>
    <row r="607">
      <c r="A607" s="20" t="s">
        <v>2356</v>
      </c>
      <c r="B607" s="26" t="s">
        <v>2357</v>
      </c>
      <c r="D607" s="3" t="s">
        <v>465</v>
      </c>
      <c r="E607" s="3" t="s">
        <v>163</v>
      </c>
      <c r="G607" s="3"/>
      <c r="H607" s="3" t="s">
        <v>142</v>
      </c>
      <c r="K607" s="3" t="s">
        <v>88</v>
      </c>
      <c r="L607" s="3" t="s">
        <v>466</v>
      </c>
      <c r="M607" s="22" t="s">
        <v>2358</v>
      </c>
      <c r="T607" s="23"/>
      <c r="U607" s="23"/>
      <c r="V607" s="23"/>
      <c r="W607" s="23"/>
      <c r="X607" s="23"/>
    </row>
    <row r="608">
      <c r="A608" s="20" t="s">
        <v>2359</v>
      </c>
      <c r="B608" s="21"/>
      <c r="E608" s="3" t="s">
        <v>163</v>
      </c>
      <c r="G608" s="3"/>
      <c r="H608" s="3" t="s">
        <v>142</v>
      </c>
      <c r="L608" s="3" t="s">
        <v>2360</v>
      </c>
      <c r="M608" s="22" t="s">
        <v>2361</v>
      </c>
      <c r="T608" s="23"/>
      <c r="U608" s="23"/>
      <c r="V608" s="23"/>
      <c r="W608" s="23"/>
      <c r="X608" s="23"/>
    </row>
    <row r="609">
      <c r="A609" s="20" t="s">
        <v>2362</v>
      </c>
      <c r="B609" s="26" t="s">
        <v>1033</v>
      </c>
      <c r="D609" s="3" t="s">
        <v>2363</v>
      </c>
      <c r="E609" s="3" t="s">
        <v>163</v>
      </c>
      <c r="F609" s="3" t="s">
        <v>2364</v>
      </c>
      <c r="H609" s="3" t="s">
        <v>142</v>
      </c>
      <c r="K609" s="3" t="s">
        <v>132</v>
      </c>
      <c r="L609" s="3" t="s">
        <v>431</v>
      </c>
      <c r="M609" s="22" t="s">
        <v>2365</v>
      </c>
      <c r="T609" s="23"/>
      <c r="U609" s="23"/>
      <c r="V609" s="23"/>
      <c r="W609" s="23"/>
      <c r="X609" s="23"/>
    </row>
    <row r="610">
      <c r="A610" s="20" t="s">
        <v>2366</v>
      </c>
      <c r="B610" s="21"/>
      <c r="D610" s="3" t="s">
        <v>550</v>
      </c>
      <c r="E610" s="3" t="s">
        <v>319</v>
      </c>
      <c r="F610" s="3" t="s">
        <v>129</v>
      </c>
      <c r="G610" s="3"/>
      <c r="H610" s="3" t="s">
        <v>154</v>
      </c>
      <c r="L610" s="3" t="s">
        <v>2367</v>
      </c>
      <c r="M610" s="22" t="s">
        <v>2368</v>
      </c>
      <c r="T610" s="23"/>
      <c r="U610" s="23"/>
      <c r="V610" s="24" t="s">
        <v>346</v>
      </c>
      <c r="W610" s="23"/>
      <c r="X610" s="23"/>
    </row>
    <row r="611">
      <c r="A611" s="3" t="s">
        <v>430</v>
      </c>
      <c r="B611" s="26" t="s">
        <v>2369</v>
      </c>
      <c r="E611" s="3" t="s">
        <v>2370</v>
      </c>
      <c r="F611" s="3" t="s">
        <v>495</v>
      </c>
      <c r="G611" s="3" t="s">
        <v>2371</v>
      </c>
      <c r="H611" s="3" t="s">
        <v>165</v>
      </c>
      <c r="K611" s="3" t="s">
        <v>1937</v>
      </c>
      <c r="L611" s="14" t="s">
        <v>2372</v>
      </c>
      <c r="M611" s="22" t="s">
        <v>2373</v>
      </c>
      <c r="T611" s="23"/>
      <c r="U611" s="23"/>
      <c r="V611" s="23"/>
      <c r="W611" s="23"/>
      <c r="X611" s="23"/>
    </row>
    <row r="612">
      <c r="A612" s="20" t="s">
        <v>2374</v>
      </c>
      <c r="B612" s="21"/>
      <c r="D612" s="3" t="s">
        <v>430</v>
      </c>
      <c r="E612" s="3" t="s">
        <v>182</v>
      </c>
      <c r="F612" s="3" t="s">
        <v>495</v>
      </c>
      <c r="H612" s="3" t="s">
        <v>154</v>
      </c>
      <c r="I612" s="3" t="s">
        <v>2375</v>
      </c>
      <c r="K612" s="3" t="s">
        <v>469</v>
      </c>
      <c r="L612" s="3" t="s">
        <v>2376</v>
      </c>
      <c r="M612" s="22" t="s">
        <v>2377</v>
      </c>
      <c r="T612" s="23"/>
      <c r="U612" s="23"/>
      <c r="V612" s="23"/>
      <c r="W612" s="23"/>
      <c r="X612" s="23"/>
    </row>
    <row r="613">
      <c r="A613" s="20" t="s">
        <v>2378</v>
      </c>
      <c r="B613" s="26" t="s">
        <v>2379</v>
      </c>
      <c r="D613" s="3" t="s">
        <v>430</v>
      </c>
      <c r="E613" s="3" t="s">
        <v>182</v>
      </c>
      <c r="F613" s="3" t="s">
        <v>2213</v>
      </c>
      <c r="H613" s="3" t="s">
        <v>154</v>
      </c>
      <c r="K613" s="3" t="s">
        <v>1621</v>
      </c>
      <c r="L613" s="3" t="s">
        <v>2380</v>
      </c>
      <c r="M613" s="22" t="s">
        <v>2381</v>
      </c>
      <c r="T613" s="23"/>
      <c r="U613" s="23"/>
      <c r="V613" s="23"/>
      <c r="W613" s="23"/>
      <c r="X613" s="23"/>
    </row>
    <row r="614">
      <c r="A614" s="20" t="s">
        <v>2382</v>
      </c>
      <c r="B614" s="21"/>
      <c r="E614" s="3" t="s">
        <v>281</v>
      </c>
      <c r="F614" s="3" t="s">
        <v>129</v>
      </c>
      <c r="G614" s="3" t="s">
        <v>192</v>
      </c>
      <c r="H614" s="3" t="s">
        <v>165</v>
      </c>
      <c r="L614" s="3" t="s">
        <v>2383</v>
      </c>
      <c r="M614" s="22" t="s">
        <v>2384</v>
      </c>
      <c r="T614" s="23"/>
      <c r="U614" s="23"/>
      <c r="V614" s="24" t="s">
        <v>346</v>
      </c>
      <c r="W614" s="23"/>
      <c r="X614" s="23"/>
    </row>
    <row r="615">
      <c r="A615" s="3" t="s">
        <v>2385</v>
      </c>
      <c r="B615" s="21"/>
      <c r="D615" s="3" t="s">
        <v>453</v>
      </c>
      <c r="E615" s="3" t="s">
        <v>303</v>
      </c>
      <c r="F615" s="3" t="s">
        <v>197</v>
      </c>
      <c r="H615" s="3" t="s">
        <v>142</v>
      </c>
      <c r="K615" s="3" t="s">
        <v>132</v>
      </c>
      <c r="L615" s="3" t="s">
        <v>431</v>
      </c>
      <c r="M615" s="22" t="s">
        <v>2386</v>
      </c>
      <c r="T615" s="23"/>
      <c r="U615" s="23"/>
      <c r="V615" s="23"/>
      <c r="W615" s="23"/>
      <c r="X615" s="23"/>
    </row>
    <row r="616">
      <c r="A616" s="20" t="s">
        <v>2387</v>
      </c>
      <c r="B616" s="21"/>
      <c r="E616" s="3" t="s">
        <v>71</v>
      </c>
      <c r="F616" s="3" t="s">
        <v>71</v>
      </c>
      <c r="G616" s="3"/>
      <c r="H616" s="3" t="s">
        <v>154</v>
      </c>
      <c r="K616" s="3" t="s">
        <v>2388</v>
      </c>
      <c r="L616" s="3" t="s">
        <v>601</v>
      </c>
      <c r="M616" s="22" t="s">
        <v>2389</v>
      </c>
      <c r="O616" s="3" t="s">
        <v>2390</v>
      </c>
      <c r="T616" s="23"/>
      <c r="U616" s="23"/>
      <c r="V616" s="23"/>
      <c r="W616" s="23"/>
      <c r="X616" s="23"/>
    </row>
    <row r="617">
      <c r="A617" s="20" t="s">
        <v>2391</v>
      </c>
      <c r="B617" s="27"/>
      <c r="C617" s="3"/>
      <c r="D617" s="3" t="s">
        <v>620</v>
      </c>
      <c r="E617" s="3" t="s">
        <v>246</v>
      </c>
      <c r="F617" s="3" t="s">
        <v>566</v>
      </c>
      <c r="G617" s="3"/>
      <c r="H617" s="3" t="s">
        <v>154</v>
      </c>
      <c r="I617" s="3"/>
      <c r="J617" s="3"/>
      <c r="K617" s="3" t="s">
        <v>2392</v>
      </c>
      <c r="L617" s="3" t="s">
        <v>702</v>
      </c>
      <c r="M617" s="22" t="s">
        <v>2393</v>
      </c>
      <c r="T617" s="23"/>
      <c r="U617" s="23"/>
      <c r="V617" s="23"/>
      <c r="W617" s="23"/>
      <c r="X617" s="23"/>
    </row>
    <row r="618">
      <c r="A618" s="20" t="s">
        <v>2394</v>
      </c>
      <c r="B618" s="26" t="s">
        <v>2395</v>
      </c>
      <c r="E618" s="3" t="s">
        <v>283</v>
      </c>
      <c r="G618" s="3"/>
      <c r="H618" s="3" t="s">
        <v>142</v>
      </c>
      <c r="K618" s="3" t="s">
        <v>185</v>
      </c>
      <c r="L618" s="3" t="s">
        <v>391</v>
      </c>
      <c r="M618" s="22" t="s">
        <v>2396</v>
      </c>
      <c r="T618" s="23"/>
      <c r="U618" s="23"/>
      <c r="V618" s="23"/>
      <c r="W618" s="23"/>
      <c r="X618" s="23"/>
    </row>
    <row r="619">
      <c r="A619" s="20" t="s">
        <v>2397</v>
      </c>
      <c r="B619" s="21"/>
      <c r="C619" s="3" t="s">
        <v>2398</v>
      </c>
      <c r="E619" s="3" t="s">
        <v>287</v>
      </c>
      <c r="G619" s="3"/>
      <c r="H619" s="3" t="s">
        <v>142</v>
      </c>
      <c r="K619" s="3" t="s">
        <v>185</v>
      </c>
      <c r="L619" s="3" t="s">
        <v>2399</v>
      </c>
      <c r="M619" s="22" t="s">
        <v>2400</v>
      </c>
      <c r="T619" s="23"/>
      <c r="U619" s="23"/>
      <c r="V619" s="23"/>
      <c r="W619" s="23"/>
      <c r="X619" s="23"/>
    </row>
    <row r="620">
      <c r="A620" s="20" t="s">
        <v>2401</v>
      </c>
      <c r="B620" s="21"/>
      <c r="C620" s="3" t="s">
        <v>2398</v>
      </c>
      <c r="E620" s="3" t="s">
        <v>287</v>
      </c>
      <c r="F620" s="3" t="s">
        <v>2402</v>
      </c>
      <c r="G620" s="3"/>
      <c r="H620" s="3" t="s">
        <v>142</v>
      </c>
      <c r="K620" s="3" t="s">
        <v>1937</v>
      </c>
      <c r="L620" s="3" t="s">
        <v>2403</v>
      </c>
      <c r="M620" s="22" t="s">
        <v>2404</v>
      </c>
      <c r="T620" s="23"/>
      <c r="U620" s="23"/>
      <c r="V620" s="23"/>
      <c r="W620" s="23"/>
      <c r="X620" s="23"/>
    </row>
    <row r="621">
      <c r="A621" s="3" t="s">
        <v>2405</v>
      </c>
      <c r="B621" s="21"/>
      <c r="C621" s="3" t="s">
        <v>2397</v>
      </c>
      <c r="D621" s="3" t="s">
        <v>1324</v>
      </c>
      <c r="E621" s="3" t="s">
        <v>287</v>
      </c>
      <c r="G621" s="3"/>
      <c r="H621" s="3" t="s">
        <v>142</v>
      </c>
      <c r="K621" s="3" t="s">
        <v>185</v>
      </c>
      <c r="L621" s="3" t="s">
        <v>2399</v>
      </c>
      <c r="M621" s="22" t="s">
        <v>2406</v>
      </c>
      <c r="T621" s="23"/>
      <c r="U621" s="23"/>
      <c r="V621" s="23"/>
      <c r="W621" s="23"/>
      <c r="X621" s="23"/>
    </row>
    <row r="622">
      <c r="A622" s="3" t="s">
        <v>2407</v>
      </c>
      <c r="B622" s="21"/>
      <c r="E622" s="3" t="s">
        <v>260</v>
      </c>
      <c r="G622" s="3"/>
      <c r="H622" s="3" t="s">
        <v>184</v>
      </c>
      <c r="K622" s="3" t="s">
        <v>185</v>
      </c>
      <c r="L622" s="3" t="s">
        <v>380</v>
      </c>
      <c r="M622" s="22" t="s">
        <v>2408</v>
      </c>
      <c r="T622" s="23"/>
      <c r="U622" s="23"/>
      <c r="V622" s="23"/>
      <c r="W622" s="23"/>
      <c r="X622" s="23"/>
    </row>
    <row r="623">
      <c r="A623" s="44" t="s">
        <v>2409</v>
      </c>
      <c r="B623" s="26" t="s">
        <v>2410</v>
      </c>
      <c r="E623" s="3" t="s">
        <v>285</v>
      </c>
      <c r="F623" s="3" t="s">
        <v>241</v>
      </c>
      <c r="G623" s="3"/>
      <c r="H623" s="3" t="s">
        <v>154</v>
      </c>
      <c r="K623" s="3" t="s">
        <v>2411</v>
      </c>
      <c r="L623" s="3" t="s">
        <v>2412</v>
      </c>
      <c r="M623" s="22" t="s">
        <v>2413</v>
      </c>
      <c r="T623" s="23"/>
      <c r="U623" s="23"/>
      <c r="V623" s="23"/>
      <c r="W623" s="23"/>
      <c r="X623" s="23"/>
    </row>
    <row r="624">
      <c r="A624" s="25" t="s">
        <v>2414</v>
      </c>
      <c r="B624" s="21"/>
      <c r="G624" s="3"/>
      <c r="H624" s="3" t="s">
        <v>87</v>
      </c>
      <c r="L624" s="3" t="s">
        <v>610</v>
      </c>
      <c r="T624" s="23"/>
      <c r="U624" s="23"/>
      <c r="V624" s="23"/>
      <c r="W624" s="23"/>
      <c r="X624" s="23"/>
    </row>
    <row r="625">
      <c r="A625" s="34" t="s">
        <v>2415</v>
      </c>
      <c r="B625" s="21"/>
      <c r="E625" s="3" t="s">
        <v>2416</v>
      </c>
      <c r="F625" s="3" t="s">
        <v>86</v>
      </c>
      <c r="G625" s="3"/>
      <c r="H625" s="3" t="s">
        <v>154</v>
      </c>
      <c r="K625" s="3" t="s">
        <v>2417</v>
      </c>
      <c r="L625" s="3" t="s">
        <v>2418</v>
      </c>
      <c r="M625" s="22" t="s">
        <v>2419</v>
      </c>
      <c r="T625" s="23"/>
      <c r="U625" s="23"/>
      <c r="V625" s="23"/>
      <c r="W625" s="23"/>
      <c r="X625" s="23"/>
    </row>
    <row r="626">
      <c r="A626" s="20" t="s">
        <v>2420</v>
      </c>
      <c r="B626" s="21"/>
      <c r="F626" s="3" t="s">
        <v>411</v>
      </c>
      <c r="H626" s="3" t="s">
        <v>87</v>
      </c>
      <c r="K626" s="3" t="s">
        <v>167</v>
      </c>
      <c r="L626" s="3" t="s">
        <v>2421</v>
      </c>
      <c r="M626" s="22" t="s">
        <v>2422</v>
      </c>
      <c r="T626" s="23"/>
      <c r="U626" s="23"/>
      <c r="V626" s="23"/>
      <c r="W626" s="23"/>
      <c r="X626" s="23"/>
    </row>
    <row r="627">
      <c r="A627" s="20" t="s">
        <v>2423</v>
      </c>
      <c r="B627" s="26" t="s">
        <v>1605</v>
      </c>
      <c r="D627" s="3" t="s">
        <v>2424</v>
      </c>
      <c r="E627" s="3" t="s">
        <v>246</v>
      </c>
      <c r="F627" s="3" t="s">
        <v>235</v>
      </c>
      <c r="H627" s="3" t="s">
        <v>142</v>
      </c>
      <c r="K627" s="3" t="s">
        <v>132</v>
      </c>
      <c r="L627" s="3" t="s">
        <v>431</v>
      </c>
      <c r="M627" s="22" t="s">
        <v>2425</v>
      </c>
      <c r="T627" s="23"/>
      <c r="U627" s="23"/>
      <c r="V627" s="23"/>
      <c r="W627" s="23"/>
      <c r="X627" s="23"/>
    </row>
    <row r="628">
      <c r="A628" s="20" t="s">
        <v>2426</v>
      </c>
      <c r="B628" s="21"/>
      <c r="D628" s="3" t="s">
        <v>453</v>
      </c>
      <c r="E628" s="3" t="s">
        <v>285</v>
      </c>
      <c r="F628" s="3" t="s">
        <v>241</v>
      </c>
      <c r="H628" s="3" t="s">
        <v>142</v>
      </c>
      <c r="K628" s="3" t="s">
        <v>132</v>
      </c>
      <c r="L628" s="3" t="s">
        <v>431</v>
      </c>
      <c r="M628" s="22" t="s">
        <v>2427</v>
      </c>
      <c r="T628" s="23"/>
      <c r="U628" s="23"/>
      <c r="V628" s="23"/>
      <c r="W628" s="23"/>
      <c r="X628" s="23"/>
    </row>
    <row r="629">
      <c r="A629" s="20" t="s">
        <v>2428</v>
      </c>
      <c r="B629" s="26" t="s">
        <v>2429</v>
      </c>
      <c r="D629" s="3" t="s">
        <v>589</v>
      </c>
      <c r="E629" s="3" t="s">
        <v>285</v>
      </c>
      <c r="F629" s="3" t="s">
        <v>241</v>
      </c>
      <c r="H629" s="3" t="s">
        <v>142</v>
      </c>
      <c r="K629" s="3" t="s">
        <v>132</v>
      </c>
      <c r="L629" s="3" t="s">
        <v>496</v>
      </c>
      <c r="M629" s="22" t="s">
        <v>2430</v>
      </c>
      <c r="T629" s="23"/>
      <c r="U629" s="23"/>
      <c r="V629" s="23"/>
      <c r="W629" s="23"/>
      <c r="X629" s="23"/>
    </row>
    <row r="630">
      <c r="A630" s="20" t="s">
        <v>2431</v>
      </c>
      <c r="B630" s="26"/>
      <c r="C630" s="3" t="s">
        <v>1421</v>
      </c>
      <c r="E630" s="3" t="s">
        <v>71</v>
      </c>
      <c r="F630" s="3" t="s">
        <v>71</v>
      </c>
      <c r="H630" s="3" t="s">
        <v>72</v>
      </c>
      <c r="K630" s="3" t="s">
        <v>594</v>
      </c>
      <c r="L630" s="3" t="s">
        <v>595</v>
      </c>
      <c r="M630" s="22" t="s">
        <v>2432</v>
      </c>
      <c r="T630" s="23"/>
      <c r="U630" s="23"/>
      <c r="V630" s="23"/>
      <c r="W630" s="23"/>
      <c r="X630" s="23"/>
    </row>
    <row r="631">
      <c r="A631" s="20" t="s">
        <v>2433</v>
      </c>
      <c r="B631" s="21"/>
      <c r="C631" s="3" t="s">
        <v>1421</v>
      </c>
      <c r="E631" s="3" t="s">
        <v>71</v>
      </c>
      <c r="F631" s="3" t="s">
        <v>71</v>
      </c>
      <c r="H631" s="3" t="s">
        <v>72</v>
      </c>
      <c r="K631" s="3" t="s">
        <v>594</v>
      </c>
      <c r="M631" s="22" t="s">
        <v>2434</v>
      </c>
      <c r="T631" s="23"/>
      <c r="U631" s="23"/>
      <c r="V631" s="23"/>
      <c r="W631" s="23"/>
      <c r="X631" s="23"/>
    </row>
    <row r="632">
      <c r="A632" s="20" t="s">
        <v>2435</v>
      </c>
      <c r="B632" s="26" t="s">
        <v>1605</v>
      </c>
      <c r="D632" s="3" t="s">
        <v>453</v>
      </c>
      <c r="E632" s="3" t="s">
        <v>285</v>
      </c>
      <c r="F632" s="3" t="s">
        <v>241</v>
      </c>
      <c r="H632" s="3" t="s">
        <v>142</v>
      </c>
      <c r="K632" s="3" t="s">
        <v>132</v>
      </c>
      <c r="L632" s="3" t="s">
        <v>431</v>
      </c>
      <c r="M632" s="22" t="s">
        <v>2436</v>
      </c>
      <c r="T632" s="23"/>
      <c r="U632" s="23"/>
      <c r="V632" s="23"/>
      <c r="W632" s="23"/>
      <c r="X632" s="23"/>
    </row>
    <row r="633">
      <c r="A633" s="25" t="s">
        <v>2437</v>
      </c>
      <c r="B633" s="21"/>
      <c r="G633" s="3"/>
      <c r="H633" s="3" t="s">
        <v>87</v>
      </c>
      <c r="T633" s="23"/>
      <c r="U633" s="23"/>
      <c r="V633" s="23"/>
      <c r="W633" s="23"/>
      <c r="X633" s="23"/>
    </row>
    <row r="634">
      <c r="A634" s="20" t="s">
        <v>2438</v>
      </c>
      <c r="B634" s="21"/>
      <c r="E634" s="3" t="s">
        <v>2439</v>
      </c>
      <c r="F634" s="3" t="s">
        <v>101</v>
      </c>
      <c r="H634" s="3" t="s">
        <v>130</v>
      </c>
      <c r="K634" s="3" t="s">
        <v>132</v>
      </c>
      <c r="L634" s="3" t="s">
        <v>737</v>
      </c>
      <c r="M634" s="22" t="s">
        <v>2440</v>
      </c>
      <c r="T634" s="23"/>
      <c r="U634" s="23"/>
      <c r="V634" s="23"/>
      <c r="W634" s="23"/>
      <c r="X634" s="23"/>
    </row>
    <row r="635">
      <c r="A635" s="20" t="s">
        <v>2441</v>
      </c>
      <c r="B635" s="26" t="s">
        <v>2442</v>
      </c>
      <c r="D635" s="3" t="s">
        <v>2438</v>
      </c>
      <c r="E635" s="3" t="s">
        <v>2443</v>
      </c>
      <c r="F635" s="3" t="s">
        <v>101</v>
      </c>
      <c r="H635" s="3" t="s">
        <v>142</v>
      </c>
      <c r="K635" s="3" t="s">
        <v>132</v>
      </c>
      <c r="L635" s="3" t="s">
        <v>431</v>
      </c>
      <c r="M635" s="22" t="s">
        <v>2444</v>
      </c>
      <c r="T635" s="23"/>
      <c r="U635" s="23"/>
      <c r="V635" s="23"/>
      <c r="W635" s="23"/>
      <c r="X635" s="23"/>
    </row>
    <row r="636">
      <c r="A636" s="3" t="s">
        <v>2445</v>
      </c>
      <c r="B636" s="26" t="s">
        <v>1618</v>
      </c>
      <c r="D636" s="3" t="s">
        <v>2446</v>
      </c>
      <c r="E636" s="3" t="s">
        <v>297</v>
      </c>
      <c r="F636" s="3" t="s">
        <v>101</v>
      </c>
      <c r="H636" s="3" t="s">
        <v>142</v>
      </c>
      <c r="K636" s="3" t="s">
        <v>132</v>
      </c>
      <c r="L636" s="3" t="s">
        <v>431</v>
      </c>
      <c r="M636" s="22" t="s">
        <v>2447</v>
      </c>
      <c r="T636" s="23"/>
      <c r="U636" s="23"/>
      <c r="V636" s="23"/>
      <c r="W636" s="23"/>
      <c r="X636" s="23"/>
    </row>
    <row r="637">
      <c r="A637" s="20" t="s">
        <v>2448</v>
      </c>
      <c r="B637" s="27"/>
      <c r="C637" s="3"/>
      <c r="D637" s="3"/>
      <c r="E637" s="3" t="s">
        <v>71</v>
      </c>
      <c r="F637" s="3" t="s">
        <v>71</v>
      </c>
      <c r="G637" s="3"/>
      <c r="H637" s="3" t="s">
        <v>117</v>
      </c>
      <c r="I637" s="3"/>
      <c r="J637" s="3"/>
      <c r="K637" s="3" t="s">
        <v>105</v>
      </c>
      <c r="M637" s="22" t="s">
        <v>2449</v>
      </c>
      <c r="T637" s="23"/>
      <c r="U637" s="23"/>
      <c r="V637" s="24" t="s">
        <v>346</v>
      </c>
      <c r="W637" s="23"/>
      <c r="X637" s="23"/>
    </row>
    <row r="638">
      <c r="A638" s="20" t="s">
        <v>2450</v>
      </c>
      <c r="B638" s="21"/>
      <c r="G638" s="3"/>
      <c r="H638" s="3" t="s">
        <v>117</v>
      </c>
      <c r="K638" s="3" t="s">
        <v>105</v>
      </c>
      <c r="M638" s="22" t="s">
        <v>2451</v>
      </c>
      <c r="T638" s="23"/>
      <c r="U638" s="23"/>
      <c r="V638" s="23"/>
      <c r="W638" s="23"/>
      <c r="X638" s="23"/>
    </row>
    <row r="639">
      <c r="A639" s="45" t="s">
        <v>2452</v>
      </c>
      <c r="B639" s="21"/>
      <c r="D639" s="3" t="s">
        <v>722</v>
      </c>
      <c r="G639" s="3"/>
      <c r="H639" s="3" t="s">
        <v>154</v>
      </c>
      <c r="M639" s="22" t="s">
        <v>2453</v>
      </c>
      <c r="T639" s="23"/>
      <c r="U639" s="23"/>
      <c r="V639" s="23"/>
      <c r="W639" s="23"/>
      <c r="X639" s="23"/>
    </row>
    <row r="640">
      <c r="A640" s="20" t="s">
        <v>2454</v>
      </c>
      <c r="B640" s="26" t="s">
        <v>2455</v>
      </c>
      <c r="E640" s="3" t="s">
        <v>316</v>
      </c>
      <c r="F640" s="3" t="s">
        <v>1965</v>
      </c>
      <c r="G640" s="3" t="s">
        <v>2456</v>
      </c>
      <c r="H640" s="3" t="s">
        <v>130</v>
      </c>
      <c r="K640" s="3" t="s">
        <v>132</v>
      </c>
      <c r="L640" s="3" t="s">
        <v>2457</v>
      </c>
      <c r="T640" s="23"/>
      <c r="U640" s="23"/>
      <c r="V640" s="23"/>
      <c r="W640" s="23"/>
      <c r="X640" s="23"/>
    </row>
    <row r="641">
      <c r="A641" s="20" t="s">
        <v>2458</v>
      </c>
      <c r="B641" s="21"/>
      <c r="D641" s="3" t="s">
        <v>2459</v>
      </c>
      <c r="E641" s="3" t="s">
        <v>71</v>
      </c>
      <c r="F641" s="3" t="s">
        <v>71</v>
      </c>
      <c r="G641" s="3"/>
      <c r="H641" s="3" t="s">
        <v>154</v>
      </c>
      <c r="K641" s="3" t="s">
        <v>2460</v>
      </c>
      <c r="L641" s="3" t="s">
        <v>601</v>
      </c>
      <c r="M641" s="22" t="s">
        <v>2461</v>
      </c>
      <c r="T641" s="23"/>
      <c r="U641" s="23"/>
      <c r="V641" s="24" t="s">
        <v>346</v>
      </c>
      <c r="W641" s="23"/>
      <c r="X641" s="23"/>
    </row>
    <row r="642">
      <c r="A642" s="20" t="s">
        <v>2462</v>
      </c>
      <c r="B642" s="21"/>
      <c r="D642" s="3" t="s">
        <v>2463</v>
      </c>
      <c r="E642" s="3" t="s">
        <v>174</v>
      </c>
      <c r="F642" s="3" t="s">
        <v>2464</v>
      </c>
      <c r="G642" s="3"/>
      <c r="H642" s="3" t="s">
        <v>142</v>
      </c>
      <c r="L642" s="3" t="s">
        <v>391</v>
      </c>
      <c r="M642" s="22" t="s">
        <v>2465</v>
      </c>
      <c r="T642" s="23"/>
      <c r="U642" s="23"/>
      <c r="V642" s="23"/>
      <c r="W642" s="23"/>
      <c r="X642" s="23"/>
    </row>
    <row r="643">
      <c r="A643" s="3" t="s">
        <v>2466</v>
      </c>
      <c r="B643" s="21"/>
      <c r="D643" s="3" t="s">
        <v>973</v>
      </c>
      <c r="E643" s="3" t="s">
        <v>174</v>
      </c>
      <c r="F643" s="3" t="s">
        <v>2464</v>
      </c>
      <c r="G643" s="3"/>
      <c r="H643" s="3" t="s">
        <v>154</v>
      </c>
      <c r="L643" s="3" t="s">
        <v>974</v>
      </c>
      <c r="T643" s="23"/>
      <c r="U643" s="23"/>
      <c r="V643" s="23"/>
      <c r="W643" s="23"/>
      <c r="X643" s="23"/>
    </row>
    <row r="644">
      <c r="A644" s="20" t="s">
        <v>2467</v>
      </c>
      <c r="B644" s="21"/>
      <c r="E644" s="3" t="s">
        <v>174</v>
      </c>
      <c r="F644" s="3" t="s">
        <v>2464</v>
      </c>
      <c r="G644" s="3"/>
      <c r="H644" s="3" t="s">
        <v>142</v>
      </c>
      <c r="K644" s="3" t="s">
        <v>144</v>
      </c>
      <c r="L644" s="3" t="s">
        <v>713</v>
      </c>
      <c r="M644" s="22" t="s">
        <v>2468</v>
      </c>
      <c r="T644" s="23"/>
      <c r="U644" s="23"/>
      <c r="V644" s="23"/>
      <c r="W644" s="23"/>
      <c r="X644" s="23"/>
    </row>
    <row r="645">
      <c r="A645" s="20" t="s">
        <v>2469</v>
      </c>
      <c r="B645" s="26" t="s">
        <v>2470</v>
      </c>
      <c r="D645" s="3" t="s">
        <v>465</v>
      </c>
      <c r="E645" s="3" t="s">
        <v>174</v>
      </c>
      <c r="F645" s="3" t="s">
        <v>2464</v>
      </c>
      <c r="G645" s="3"/>
      <c r="H645" s="3" t="s">
        <v>142</v>
      </c>
      <c r="K645" s="3" t="s">
        <v>88</v>
      </c>
      <c r="L645" s="3" t="s">
        <v>466</v>
      </c>
      <c r="T645" s="23"/>
      <c r="U645" s="23"/>
      <c r="V645" s="23"/>
      <c r="W645" s="23"/>
      <c r="X645" s="23"/>
    </row>
    <row r="646">
      <c r="A646" s="20" t="s">
        <v>2471</v>
      </c>
      <c r="B646" s="26" t="s">
        <v>2472</v>
      </c>
      <c r="D646" s="3" t="s">
        <v>1599</v>
      </c>
      <c r="E646" s="3" t="s">
        <v>281</v>
      </c>
      <c r="F646" s="3" t="s">
        <v>129</v>
      </c>
      <c r="H646" s="3" t="s">
        <v>142</v>
      </c>
      <c r="K646" s="3" t="s">
        <v>132</v>
      </c>
      <c r="L646" s="3" t="s">
        <v>431</v>
      </c>
      <c r="M646" s="22" t="s">
        <v>2473</v>
      </c>
      <c r="T646" s="23"/>
      <c r="U646" s="23"/>
      <c r="V646" s="23"/>
      <c r="W646" s="23"/>
      <c r="X646" s="23"/>
    </row>
    <row r="647">
      <c r="A647" s="20" t="s">
        <v>2474</v>
      </c>
      <c r="B647" s="21"/>
      <c r="D647" s="3" t="s">
        <v>2475</v>
      </c>
      <c r="E647" s="3" t="s">
        <v>2168</v>
      </c>
      <c r="F647" s="3" t="s">
        <v>129</v>
      </c>
      <c r="H647" s="3" t="s">
        <v>142</v>
      </c>
      <c r="K647" s="3" t="s">
        <v>132</v>
      </c>
      <c r="L647" s="3" t="s">
        <v>457</v>
      </c>
      <c r="M647" s="22" t="s">
        <v>2476</v>
      </c>
      <c r="T647" s="23"/>
      <c r="U647" s="23"/>
      <c r="V647" s="23"/>
      <c r="W647" s="23"/>
      <c r="X647" s="23"/>
    </row>
    <row r="648">
      <c r="A648" s="20" t="s">
        <v>2477</v>
      </c>
      <c r="B648" s="21"/>
      <c r="D648" s="3" t="s">
        <v>1890</v>
      </c>
      <c r="E648" s="3" t="s">
        <v>190</v>
      </c>
      <c r="F648" s="3" t="s">
        <v>129</v>
      </c>
      <c r="H648" s="3" t="s">
        <v>142</v>
      </c>
      <c r="K648" s="3" t="s">
        <v>132</v>
      </c>
      <c r="L648" s="3" t="s">
        <v>431</v>
      </c>
      <c r="M648" s="22" t="s">
        <v>2478</v>
      </c>
      <c r="T648" s="23"/>
      <c r="U648" s="23"/>
      <c r="V648" s="23"/>
      <c r="W648" s="23"/>
      <c r="X648" s="23"/>
    </row>
    <row r="649">
      <c r="A649" s="20" t="s">
        <v>2479</v>
      </c>
      <c r="B649" s="26" t="s">
        <v>2480</v>
      </c>
      <c r="D649" s="20" t="s">
        <v>2481</v>
      </c>
      <c r="E649" s="3" t="s">
        <v>2482</v>
      </c>
      <c r="F649" s="3" t="s">
        <v>129</v>
      </c>
      <c r="H649" s="3" t="s">
        <v>142</v>
      </c>
      <c r="K649" s="3" t="s">
        <v>132</v>
      </c>
      <c r="L649" s="3" t="s">
        <v>457</v>
      </c>
      <c r="M649" s="22" t="s">
        <v>2483</v>
      </c>
      <c r="T649" s="23"/>
      <c r="U649" s="23"/>
      <c r="V649" s="23"/>
      <c r="W649" s="23"/>
      <c r="X649" s="23"/>
    </row>
    <row r="650">
      <c r="A650" s="3" t="s">
        <v>2484</v>
      </c>
      <c r="B650" s="26" t="s">
        <v>2485</v>
      </c>
      <c r="E650" s="3" t="s">
        <v>2482</v>
      </c>
      <c r="F650" s="3" t="s">
        <v>129</v>
      </c>
      <c r="H650" s="3" t="s">
        <v>130</v>
      </c>
      <c r="K650" s="3" t="s">
        <v>132</v>
      </c>
      <c r="L650" s="3" t="s">
        <v>737</v>
      </c>
      <c r="M650" s="22" t="s">
        <v>2486</v>
      </c>
      <c r="T650" s="23"/>
      <c r="U650" s="23"/>
      <c r="V650" s="23"/>
      <c r="W650" s="23"/>
      <c r="X650" s="23"/>
    </row>
    <row r="651">
      <c r="A651" s="3" t="s">
        <v>2487</v>
      </c>
      <c r="B651" s="21"/>
      <c r="D651" s="3" t="s">
        <v>2488</v>
      </c>
      <c r="E651" s="3" t="s">
        <v>262</v>
      </c>
      <c r="F651" s="3" t="s">
        <v>129</v>
      </c>
      <c r="H651" s="3" t="s">
        <v>142</v>
      </c>
      <c r="K651" s="3" t="s">
        <v>132</v>
      </c>
      <c r="L651" s="3" t="s">
        <v>431</v>
      </c>
      <c r="M651" s="22" t="s">
        <v>2489</v>
      </c>
      <c r="T651" s="23"/>
      <c r="U651" s="23"/>
      <c r="V651" s="23"/>
      <c r="W651" s="23"/>
      <c r="X651" s="23"/>
    </row>
    <row r="652">
      <c r="A652" s="46" t="s">
        <v>2490</v>
      </c>
      <c r="B652" s="26" t="s">
        <v>2491</v>
      </c>
      <c r="E652" s="3" t="s">
        <v>2492</v>
      </c>
      <c r="F652" s="3" t="s">
        <v>129</v>
      </c>
      <c r="H652" s="3" t="s">
        <v>130</v>
      </c>
      <c r="K652" s="3" t="s">
        <v>132</v>
      </c>
      <c r="L652" s="3" t="s">
        <v>2493</v>
      </c>
      <c r="M652" s="22" t="s">
        <v>2494</v>
      </c>
      <c r="T652" s="23"/>
      <c r="U652" s="23"/>
      <c r="V652" s="23"/>
      <c r="W652" s="23"/>
      <c r="X652" s="23"/>
    </row>
    <row r="653">
      <c r="A653" s="20" t="s">
        <v>2495</v>
      </c>
      <c r="B653" s="27"/>
      <c r="C653" s="3" t="s">
        <v>665</v>
      </c>
      <c r="D653" s="3"/>
      <c r="E653" s="3" t="s">
        <v>2496</v>
      </c>
      <c r="F653" s="3" t="s">
        <v>129</v>
      </c>
      <c r="G653" s="3"/>
      <c r="H653" s="3" t="s">
        <v>176</v>
      </c>
      <c r="K653" s="3" t="s">
        <v>2497</v>
      </c>
      <c r="L653" s="3" t="s">
        <v>2498</v>
      </c>
      <c r="M653" s="22" t="s">
        <v>2499</v>
      </c>
      <c r="T653" s="23"/>
      <c r="U653" s="23"/>
      <c r="V653" s="24" t="s">
        <v>346</v>
      </c>
      <c r="W653" s="23"/>
      <c r="X653" s="23"/>
    </row>
    <row r="654">
      <c r="A654" s="20" t="s">
        <v>2500</v>
      </c>
      <c r="B654" s="27"/>
      <c r="C654" s="3" t="s">
        <v>665</v>
      </c>
      <c r="D654" s="3" t="s">
        <v>550</v>
      </c>
      <c r="E654" s="3" t="s">
        <v>2496</v>
      </c>
      <c r="F654" s="3" t="s">
        <v>129</v>
      </c>
      <c r="G654" s="3"/>
      <c r="H654" s="3" t="s">
        <v>176</v>
      </c>
      <c r="K654" s="3" t="s">
        <v>2501</v>
      </c>
      <c r="L654" s="3" t="s">
        <v>2498</v>
      </c>
      <c r="M654" s="22" t="s">
        <v>2502</v>
      </c>
      <c r="T654" s="23"/>
      <c r="U654" s="23"/>
      <c r="V654" s="24" t="s">
        <v>346</v>
      </c>
      <c r="W654" s="23"/>
      <c r="X654" s="23"/>
    </row>
    <row r="655">
      <c r="A655" s="3" t="s">
        <v>2503</v>
      </c>
      <c r="B655" s="26" t="s">
        <v>2504</v>
      </c>
      <c r="E655" s="3" t="s">
        <v>246</v>
      </c>
      <c r="F655" s="3" t="s">
        <v>2505</v>
      </c>
      <c r="G655" s="3"/>
      <c r="H655" s="3" t="s">
        <v>130</v>
      </c>
      <c r="K655" s="3" t="s">
        <v>2506</v>
      </c>
      <c r="L655" s="3" t="s">
        <v>2507</v>
      </c>
      <c r="M655" s="22" t="s">
        <v>2508</v>
      </c>
      <c r="T655" s="23"/>
      <c r="U655" s="23"/>
      <c r="V655" s="23"/>
      <c r="W655" s="23"/>
      <c r="X655" s="23"/>
    </row>
    <row r="656">
      <c r="A656" s="20" t="s">
        <v>2509</v>
      </c>
      <c r="B656" s="27"/>
      <c r="C656" s="3"/>
      <c r="D656" s="3"/>
      <c r="E656" s="3" t="s">
        <v>2510</v>
      </c>
      <c r="F656" s="3" t="s">
        <v>2274</v>
      </c>
      <c r="G656" s="3"/>
      <c r="H656" s="3" t="s">
        <v>154</v>
      </c>
      <c r="I656" s="3"/>
      <c r="J656" s="3"/>
      <c r="K656" s="3" t="s">
        <v>2511</v>
      </c>
      <c r="L656" s="3" t="s">
        <v>601</v>
      </c>
      <c r="M656" s="22" t="s">
        <v>2512</v>
      </c>
      <c r="T656" s="23"/>
      <c r="U656" s="23"/>
      <c r="V656" s="23"/>
      <c r="W656" s="23"/>
      <c r="X656" s="23"/>
    </row>
    <row r="657">
      <c r="A657" s="20" t="s">
        <v>2513</v>
      </c>
      <c r="B657" s="26" t="s">
        <v>2514</v>
      </c>
      <c r="D657" s="3" t="s">
        <v>589</v>
      </c>
      <c r="E657" s="3" t="s">
        <v>279</v>
      </c>
      <c r="F657" s="3" t="s">
        <v>116</v>
      </c>
      <c r="H657" s="3" t="s">
        <v>142</v>
      </c>
      <c r="K657" s="3" t="s">
        <v>132</v>
      </c>
      <c r="L657" s="3" t="s">
        <v>2515</v>
      </c>
      <c r="M657" s="22" t="s">
        <v>2516</v>
      </c>
      <c r="T657" s="23"/>
      <c r="U657" s="23"/>
      <c r="V657" s="23"/>
      <c r="W657" s="23"/>
      <c r="X657" s="23"/>
    </row>
    <row r="658">
      <c r="A658" s="20" t="s">
        <v>2517</v>
      </c>
      <c r="B658" s="21"/>
      <c r="D658" s="3" t="s">
        <v>2518</v>
      </c>
      <c r="E658" s="3" t="s">
        <v>163</v>
      </c>
      <c r="F658" s="3" t="s">
        <v>129</v>
      </c>
      <c r="H658" s="3" t="s">
        <v>142</v>
      </c>
      <c r="K658" s="3" t="s">
        <v>132</v>
      </c>
      <c r="L658" s="3" t="s">
        <v>431</v>
      </c>
      <c r="M658" s="22" t="s">
        <v>2519</v>
      </c>
      <c r="T658" s="23"/>
      <c r="U658" s="23"/>
      <c r="V658" s="23"/>
      <c r="W658" s="23"/>
      <c r="X658" s="23"/>
    </row>
    <row r="659">
      <c r="A659" s="20" t="s">
        <v>1871</v>
      </c>
      <c r="B659" s="21"/>
      <c r="E659" s="3" t="s">
        <v>309</v>
      </c>
      <c r="F659" s="3" t="s">
        <v>129</v>
      </c>
      <c r="G659" s="3"/>
      <c r="H659" s="3" t="s">
        <v>130</v>
      </c>
      <c r="K659" s="3" t="s">
        <v>132</v>
      </c>
      <c r="L659" s="3" t="s">
        <v>1107</v>
      </c>
      <c r="M659" s="22" t="s">
        <v>2520</v>
      </c>
      <c r="T659" s="23"/>
      <c r="U659" s="23"/>
      <c r="V659" s="23"/>
      <c r="W659" s="23"/>
      <c r="X659" s="23"/>
    </row>
    <row r="660">
      <c r="A660" s="20" t="s">
        <v>2521</v>
      </c>
      <c r="B660" s="26" t="s">
        <v>2522</v>
      </c>
      <c r="D660" s="3" t="s">
        <v>2523</v>
      </c>
      <c r="E660" s="3" t="s">
        <v>309</v>
      </c>
      <c r="F660" s="3" t="s">
        <v>129</v>
      </c>
      <c r="G660" s="3"/>
      <c r="H660" s="3" t="s">
        <v>176</v>
      </c>
      <c r="K660" s="3" t="s">
        <v>1621</v>
      </c>
      <c r="L660" s="3" t="s">
        <v>2524</v>
      </c>
      <c r="M660" s="22" t="s">
        <v>2525</v>
      </c>
      <c r="T660" s="23"/>
      <c r="U660" s="23"/>
      <c r="V660" s="23"/>
      <c r="W660" s="23"/>
      <c r="X660" s="23"/>
    </row>
    <row r="661">
      <c r="A661" s="20" t="s">
        <v>2526</v>
      </c>
      <c r="B661" s="26" t="s">
        <v>2527</v>
      </c>
      <c r="C661" s="3" t="s">
        <v>1174</v>
      </c>
      <c r="E661" s="3" t="s">
        <v>71</v>
      </c>
      <c r="F661" s="3" t="s">
        <v>71</v>
      </c>
      <c r="G661" s="3"/>
      <c r="H661" s="3" t="s">
        <v>176</v>
      </c>
      <c r="M661" s="22" t="s">
        <v>2528</v>
      </c>
      <c r="T661" s="23"/>
      <c r="U661" s="23"/>
      <c r="V661" s="23"/>
      <c r="W661" s="23"/>
      <c r="X661" s="23"/>
    </row>
    <row r="662">
      <c r="A662" s="20" t="s">
        <v>2529</v>
      </c>
      <c r="B662" s="26" t="s">
        <v>2530</v>
      </c>
      <c r="D662" s="3" t="s">
        <v>2531</v>
      </c>
      <c r="E662" s="3" t="s">
        <v>2532</v>
      </c>
      <c r="F662" s="3" t="s">
        <v>1965</v>
      </c>
      <c r="H662" s="3" t="s">
        <v>154</v>
      </c>
      <c r="K662" s="3" t="s">
        <v>2533</v>
      </c>
      <c r="L662" s="3" t="s">
        <v>2534</v>
      </c>
      <c r="M662" s="22" t="s">
        <v>2535</v>
      </c>
      <c r="T662" s="23"/>
      <c r="U662" s="23"/>
      <c r="V662" s="23"/>
      <c r="W662" s="23"/>
      <c r="X662" s="23"/>
    </row>
    <row r="663">
      <c r="A663" s="3" t="s">
        <v>2536</v>
      </c>
      <c r="B663" s="21"/>
      <c r="E663" s="3" t="s">
        <v>311</v>
      </c>
      <c r="F663" s="3" t="s">
        <v>183</v>
      </c>
      <c r="G663" s="3"/>
      <c r="H663" s="3" t="s">
        <v>184</v>
      </c>
      <c r="K663" s="3" t="s">
        <v>185</v>
      </c>
      <c r="L663" s="3" t="s">
        <v>380</v>
      </c>
      <c r="M663" s="22" t="s">
        <v>2537</v>
      </c>
      <c r="T663" s="23"/>
      <c r="U663" s="23"/>
      <c r="V663" s="23"/>
      <c r="W663" s="23"/>
      <c r="X663" s="23"/>
    </row>
    <row r="664">
      <c r="A664" s="3" t="s">
        <v>2538</v>
      </c>
      <c r="B664" s="26" t="s">
        <v>2539</v>
      </c>
      <c r="D664" s="20" t="s">
        <v>2540</v>
      </c>
      <c r="E664" s="3" t="s">
        <v>70</v>
      </c>
      <c r="F664" s="3" t="s">
        <v>101</v>
      </c>
      <c r="H664" s="3" t="s">
        <v>142</v>
      </c>
      <c r="K664" s="3" t="s">
        <v>132</v>
      </c>
      <c r="L664" s="3" t="s">
        <v>431</v>
      </c>
      <c r="M664" s="22" t="s">
        <v>2541</v>
      </c>
      <c r="T664" s="23"/>
      <c r="U664" s="23"/>
      <c r="V664" s="23"/>
      <c r="W664" s="23"/>
      <c r="X664" s="23"/>
    </row>
    <row r="665">
      <c r="A665" s="20" t="s">
        <v>2542</v>
      </c>
      <c r="B665" s="27"/>
      <c r="C665" s="3"/>
      <c r="D665" s="3" t="s">
        <v>2543</v>
      </c>
      <c r="E665" s="3" t="s">
        <v>71</v>
      </c>
      <c r="F665" s="3" t="s">
        <v>71</v>
      </c>
      <c r="G665" s="3"/>
      <c r="H665" s="3" t="s">
        <v>154</v>
      </c>
      <c r="L665" s="3" t="s">
        <v>2544</v>
      </c>
      <c r="M665" s="22" t="s">
        <v>2545</v>
      </c>
      <c r="T665" s="23"/>
      <c r="U665" s="23"/>
      <c r="V665" s="24" t="s">
        <v>346</v>
      </c>
      <c r="W665" s="23"/>
      <c r="X665" s="23"/>
    </row>
    <row r="666">
      <c r="A666" s="20" t="s">
        <v>2546</v>
      </c>
      <c r="B666" s="26" t="s">
        <v>2547</v>
      </c>
      <c r="D666" s="20" t="s">
        <v>2548</v>
      </c>
      <c r="E666" s="3" t="s">
        <v>222</v>
      </c>
      <c r="F666" s="3" t="s">
        <v>129</v>
      </c>
      <c r="H666" s="3" t="s">
        <v>142</v>
      </c>
      <c r="K666" s="3" t="s">
        <v>132</v>
      </c>
      <c r="L666" s="3" t="s">
        <v>431</v>
      </c>
      <c r="M666" s="22" t="s">
        <v>2549</v>
      </c>
      <c r="T666" s="23"/>
      <c r="U666" s="23"/>
      <c r="V666" s="23"/>
      <c r="W666" s="23"/>
      <c r="X666" s="23"/>
    </row>
    <row r="667">
      <c r="A667" s="20" t="s">
        <v>2550</v>
      </c>
      <c r="B667" s="21"/>
      <c r="D667" s="3" t="s">
        <v>2551</v>
      </c>
      <c r="E667" s="3" t="s">
        <v>319</v>
      </c>
      <c r="F667" s="3" t="s">
        <v>129</v>
      </c>
      <c r="H667" s="3" t="s">
        <v>142</v>
      </c>
      <c r="K667" s="3" t="s">
        <v>132</v>
      </c>
      <c r="L667" s="3" t="s">
        <v>2552</v>
      </c>
      <c r="M667" s="22" t="s">
        <v>2553</v>
      </c>
      <c r="T667" s="23"/>
      <c r="U667" s="23"/>
      <c r="V667" s="23"/>
      <c r="W667" s="23"/>
      <c r="X667" s="23"/>
    </row>
    <row r="668">
      <c r="A668" s="20" t="s">
        <v>2554</v>
      </c>
      <c r="B668" s="21"/>
      <c r="D668" s="3" t="s">
        <v>1847</v>
      </c>
      <c r="E668" s="3" t="s">
        <v>128</v>
      </c>
      <c r="F668" s="3" t="s">
        <v>129</v>
      </c>
      <c r="H668" s="3" t="s">
        <v>142</v>
      </c>
      <c r="K668" s="3" t="s">
        <v>132</v>
      </c>
      <c r="L668" s="3" t="s">
        <v>571</v>
      </c>
      <c r="M668" s="22" t="s">
        <v>2555</v>
      </c>
      <c r="T668" s="23"/>
      <c r="U668" s="23"/>
      <c r="V668" s="23"/>
      <c r="W668" s="23"/>
      <c r="X668" s="23"/>
    </row>
    <row r="669">
      <c r="A669" s="20" t="s">
        <v>2556</v>
      </c>
      <c r="B669" s="26" t="s">
        <v>2557</v>
      </c>
      <c r="E669" s="3" t="s">
        <v>279</v>
      </c>
      <c r="F669" s="3" t="s">
        <v>164</v>
      </c>
      <c r="H669" s="3" t="s">
        <v>87</v>
      </c>
      <c r="K669" s="3" t="s">
        <v>2558</v>
      </c>
      <c r="L669" s="3" t="s">
        <v>2559</v>
      </c>
      <c r="M669" s="22" t="s">
        <v>2560</v>
      </c>
      <c r="T669" s="23"/>
      <c r="U669" s="23"/>
      <c r="V669" s="23"/>
      <c r="W669" s="23"/>
      <c r="X669" s="23"/>
    </row>
    <row r="670">
      <c r="A670" s="20" t="s">
        <v>2561</v>
      </c>
      <c r="B670" s="27"/>
      <c r="C670" s="3"/>
      <c r="D670" s="3"/>
      <c r="E670" s="3" t="s">
        <v>71</v>
      </c>
      <c r="F670" s="3" t="s">
        <v>71</v>
      </c>
      <c r="G670" s="3"/>
      <c r="H670" s="3" t="s">
        <v>154</v>
      </c>
      <c r="I670" s="3"/>
      <c r="J670" s="3"/>
      <c r="K670" s="3" t="s">
        <v>104</v>
      </c>
      <c r="M670" s="22" t="s">
        <v>2562</v>
      </c>
      <c r="T670" s="23"/>
      <c r="U670" s="23"/>
      <c r="V670" s="24" t="s">
        <v>346</v>
      </c>
      <c r="W670" s="23"/>
      <c r="X670" s="23"/>
    </row>
    <row r="671">
      <c r="A671" s="3" t="s">
        <v>2563</v>
      </c>
      <c r="B671" s="21"/>
      <c r="D671" s="3" t="s">
        <v>560</v>
      </c>
      <c r="G671" s="3"/>
      <c r="H671" s="3" t="s">
        <v>117</v>
      </c>
      <c r="K671" s="3" t="s">
        <v>105</v>
      </c>
      <c r="T671" s="23"/>
      <c r="U671" s="23"/>
      <c r="V671" s="23"/>
      <c r="W671" s="23"/>
      <c r="X671" s="23"/>
    </row>
    <row r="672">
      <c r="A672" s="20" t="s">
        <v>2564</v>
      </c>
      <c r="B672" s="26" t="s">
        <v>2565</v>
      </c>
      <c r="D672" s="3"/>
      <c r="E672" s="3" t="s">
        <v>70</v>
      </c>
      <c r="F672" s="3" t="s">
        <v>86</v>
      </c>
      <c r="G672" s="3"/>
      <c r="H672" s="3" t="s">
        <v>130</v>
      </c>
      <c r="K672" s="3" t="s">
        <v>132</v>
      </c>
      <c r="L672" s="3" t="s">
        <v>2566</v>
      </c>
      <c r="M672" s="22" t="s">
        <v>2567</v>
      </c>
      <c r="T672" s="23"/>
      <c r="U672" s="23"/>
      <c r="V672" s="23"/>
      <c r="W672" s="23"/>
      <c r="X672" s="23"/>
    </row>
    <row r="673">
      <c r="A673" s="20" t="s">
        <v>2568</v>
      </c>
      <c r="B673" s="26" t="s">
        <v>2569</v>
      </c>
      <c r="D673" s="3" t="s">
        <v>2570</v>
      </c>
      <c r="E673" s="3" t="s">
        <v>2136</v>
      </c>
      <c r="F673" s="3" t="s">
        <v>86</v>
      </c>
      <c r="G673" s="3"/>
      <c r="H673" s="3" t="s">
        <v>142</v>
      </c>
      <c r="K673" s="3" t="s">
        <v>1937</v>
      </c>
      <c r="L673" s="3" t="s">
        <v>2571</v>
      </c>
      <c r="M673" s="22" t="s">
        <v>2572</v>
      </c>
      <c r="T673" s="23"/>
      <c r="U673" s="23"/>
      <c r="V673" s="23"/>
      <c r="W673" s="23"/>
      <c r="X673" s="23"/>
    </row>
    <row r="674">
      <c r="A674" s="20" t="s">
        <v>2573</v>
      </c>
      <c r="B674" s="26" t="s">
        <v>2574</v>
      </c>
      <c r="C674" s="3"/>
      <c r="D674" s="3" t="s">
        <v>2575</v>
      </c>
      <c r="E674" s="3" t="s">
        <v>2576</v>
      </c>
      <c r="F674" s="3" t="s">
        <v>411</v>
      </c>
      <c r="G674" s="3"/>
      <c r="H674" s="3" t="s">
        <v>142</v>
      </c>
      <c r="I674" s="3"/>
      <c r="J674" s="3"/>
      <c r="K674" s="3" t="s">
        <v>666</v>
      </c>
      <c r="L674" s="3" t="s">
        <v>2577</v>
      </c>
      <c r="M674" s="22" t="s">
        <v>2578</v>
      </c>
      <c r="T674" s="23"/>
      <c r="U674" s="23"/>
      <c r="V674" s="23"/>
      <c r="W674" s="23"/>
      <c r="X674" s="23"/>
    </row>
    <row r="675">
      <c r="A675" s="20" t="s">
        <v>2579</v>
      </c>
      <c r="B675" s="27"/>
      <c r="C675" s="3"/>
      <c r="D675" s="3" t="s">
        <v>2580</v>
      </c>
      <c r="E675" s="3" t="s">
        <v>163</v>
      </c>
      <c r="F675" s="3" t="s">
        <v>2137</v>
      </c>
      <c r="G675" s="3"/>
      <c r="H675" s="3" t="s">
        <v>142</v>
      </c>
      <c r="I675" s="3"/>
      <c r="J675" s="3"/>
      <c r="K675" s="3" t="s">
        <v>2581</v>
      </c>
      <c r="L675" s="3" t="s">
        <v>601</v>
      </c>
      <c r="M675" s="22" t="s">
        <v>2582</v>
      </c>
      <c r="T675" s="23"/>
      <c r="U675" s="23"/>
      <c r="V675" s="23"/>
      <c r="W675" s="23"/>
      <c r="X675" s="23"/>
    </row>
    <row r="676">
      <c r="A676" s="20" t="s">
        <v>2583</v>
      </c>
      <c r="B676" s="26" t="s">
        <v>2584</v>
      </c>
      <c r="D676" s="3" t="s">
        <v>2518</v>
      </c>
      <c r="E676" s="3" t="s">
        <v>163</v>
      </c>
      <c r="F676" s="3" t="s">
        <v>129</v>
      </c>
      <c r="H676" s="3" t="s">
        <v>142</v>
      </c>
      <c r="K676" s="3" t="s">
        <v>132</v>
      </c>
      <c r="L676" s="3" t="s">
        <v>457</v>
      </c>
      <c r="M676" s="22" t="s">
        <v>2585</v>
      </c>
      <c r="T676" s="23"/>
      <c r="U676" s="23"/>
      <c r="V676" s="23"/>
      <c r="W676" s="23"/>
      <c r="X676" s="23"/>
    </row>
    <row r="677">
      <c r="A677" s="3" t="s">
        <v>2353</v>
      </c>
      <c r="B677" s="26" t="s">
        <v>2586</v>
      </c>
      <c r="E677" s="3" t="s">
        <v>163</v>
      </c>
      <c r="F677" s="3" t="s">
        <v>2587</v>
      </c>
      <c r="H677" s="3" t="s">
        <v>130</v>
      </c>
      <c r="K677" s="3" t="s">
        <v>132</v>
      </c>
      <c r="L677" s="3" t="s">
        <v>1752</v>
      </c>
      <c r="M677" s="22" t="s">
        <v>2588</v>
      </c>
      <c r="T677" s="23"/>
      <c r="U677" s="23"/>
      <c r="V677" s="23"/>
      <c r="W677" s="23"/>
      <c r="X677" s="23"/>
    </row>
    <row r="678">
      <c r="A678" s="37" t="s">
        <v>2589</v>
      </c>
      <c r="B678" s="26" t="s">
        <v>2590</v>
      </c>
      <c r="E678" s="3" t="s">
        <v>316</v>
      </c>
      <c r="F678" s="3" t="s">
        <v>129</v>
      </c>
      <c r="G678" s="3"/>
      <c r="H678" s="3" t="s">
        <v>142</v>
      </c>
      <c r="L678" s="3" t="s">
        <v>2591</v>
      </c>
      <c r="M678" s="22" t="s">
        <v>2592</v>
      </c>
      <c r="T678" s="23"/>
      <c r="U678" s="23"/>
      <c r="V678" s="23"/>
      <c r="W678" s="23"/>
      <c r="X678" s="23"/>
    </row>
    <row r="679">
      <c r="A679" s="20" t="s">
        <v>2593</v>
      </c>
      <c r="B679" s="26" t="s">
        <v>2594</v>
      </c>
      <c r="C679" s="3"/>
      <c r="D679" s="3" t="s">
        <v>465</v>
      </c>
      <c r="E679" s="3" t="s">
        <v>262</v>
      </c>
      <c r="F679" s="3" t="s">
        <v>129</v>
      </c>
      <c r="G679" s="3"/>
      <c r="H679" s="3" t="s">
        <v>142</v>
      </c>
      <c r="I679" s="3"/>
      <c r="J679" s="3"/>
      <c r="K679" s="3" t="s">
        <v>912</v>
      </c>
      <c r="L679" s="3" t="s">
        <v>466</v>
      </c>
      <c r="M679" s="22" t="s">
        <v>2595</v>
      </c>
      <c r="P679" s="3" t="s">
        <v>2596</v>
      </c>
      <c r="T679" s="23"/>
      <c r="U679" s="23"/>
      <c r="V679" s="23"/>
      <c r="W679" s="23"/>
      <c r="X679" s="23"/>
    </row>
    <row r="680">
      <c r="A680" s="20" t="s">
        <v>2597</v>
      </c>
      <c r="B680" s="26" t="s">
        <v>2598</v>
      </c>
      <c r="D680" s="3" t="s">
        <v>453</v>
      </c>
      <c r="E680" s="3" t="s">
        <v>273</v>
      </c>
      <c r="F680" s="3" t="s">
        <v>235</v>
      </c>
      <c r="H680" s="3" t="s">
        <v>142</v>
      </c>
      <c r="K680" s="3" t="s">
        <v>132</v>
      </c>
      <c r="L680" s="3" t="s">
        <v>431</v>
      </c>
      <c r="M680" s="22" t="s">
        <v>2599</v>
      </c>
      <c r="T680" s="23"/>
      <c r="U680" s="23"/>
      <c r="V680" s="23"/>
      <c r="W680" s="23"/>
      <c r="X680" s="23"/>
    </row>
    <row r="681">
      <c r="A681" s="20" t="s">
        <v>2600</v>
      </c>
      <c r="B681" s="26" t="s">
        <v>2601</v>
      </c>
      <c r="D681" s="3" t="s">
        <v>465</v>
      </c>
      <c r="E681" s="3" t="s">
        <v>312</v>
      </c>
      <c r="F681" s="3" t="s">
        <v>129</v>
      </c>
      <c r="G681" s="3"/>
      <c r="H681" s="3" t="s">
        <v>142</v>
      </c>
      <c r="K681" s="3" t="s">
        <v>88</v>
      </c>
      <c r="L681" s="3" t="s">
        <v>466</v>
      </c>
      <c r="M681" s="22" t="s">
        <v>2602</v>
      </c>
      <c r="T681" s="23"/>
      <c r="U681" s="23"/>
      <c r="V681" s="23"/>
      <c r="W681" s="23"/>
      <c r="X681" s="23"/>
    </row>
    <row r="682">
      <c r="A682" s="20" t="s">
        <v>671</v>
      </c>
      <c r="B682" s="26" t="s">
        <v>2603</v>
      </c>
      <c r="D682" s="3" t="s">
        <v>453</v>
      </c>
      <c r="E682" s="3" t="s">
        <v>2604</v>
      </c>
      <c r="F682" s="3" t="s">
        <v>129</v>
      </c>
      <c r="H682" s="3" t="s">
        <v>130</v>
      </c>
      <c r="K682" s="3" t="s">
        <v>132</v>
      </c>
      <c r="L682" s="3" t="s">
        <v>737</v>
      </c>
      <c r="M682" s="22" t="s">
        <v>2605</v>
      </c>
      <c r="T682" s="23"/>
      <c r="U682" s="23"/>
      <c r="V682" s="23"/>
      <c r="W682" s="23"/>
      <c r="X682" s="23"/>
    </row>
    <row r="683">
      <c r="A683" s="20" t="s">
        <v>2606</v>
      </c>
      <c r="B683" s="26" t="s">
        <v>2607</v>
      </c>
      <c r="D683" s="3" t="s">
        <v>453</v>
      </c>
      <c r="E683" s="3" t="s">
        <v>285</v>
      </c>
      <c r="F683" s="3" t="s">
        <v>241</v>
      </c>
      <c r="H683" s="3" t="s">
        <v>142</v>
      </c>
      <c r="K683" s="3" t="s">
        <v>132</v>
      </c>
      <c r="L683" s="3" t="s">
        <v>431</v>
      </c>
      <c r="M683" s="22" t="s">
        <v>2608</v>
      </c>
      <c r="T683" s="23"/>
      <c r="U683" s="23"/>
      <c r="V683" s="23"/>
      <c r="W683" s="23"/>
      <c r="X683" s="23"/>
    </row>
    <row r="684">
      <c r="A684" s="25" t="s">
        <v>2609</v>
      </c>
      <c r="B684" s="21"/>
      <c r="G684" s="3"/>
      <c r="H684" s="3" t="s">
        <v>154</v>
      </c>
      <c r="T684" s="23"/>
      <c r="U684" s="23"/>
      <c r="V684" s="23"/>
      <c r="W684" s="23"/>
      <c r="X684" s="23"/>
    </row>
    <row r="685">
      <c r="A685" s="20" t="s">
        <v>2610</v>
      </c>
      <c r="B685" s="26" t="s">
        <v>2611</v>
      </c>
      <c r="D685" s="3" t="s">
        <v>2612</v>
      </c>
      <c r="E685" s="3" t="s">
        <v>222</v>
      </c>
      <c r="F685" s="3" t="s">
        <v>164</v>
      </c>
      <c r="G685" s="3"/>
      <c r="H685" s="3" t="s">
        <v>142</v>
      </c>
      <c r="K685" s="3" t="s">
        <v>88</v>
      </c>
      <c r="L685" s="3" t="s">
        <v>466</v>
      </c>
      <c r="M685" s="22" t="s">
        <v>2613</v>
      </c>
      <c r="T685" s="23"/>
      <c r="U685" s="23"/>
      <c r="V685" s="23"/>
      <c r="W685" s="23"/>
      <c r="X685" s="23"/>
    </row>
    <row r="686">
      <c r="A686" s="20" t="s">
        <v>2614</v>
      </c>
      <c r="B686" s="26" t="s">
        <v>2615</v>
      </c>
      <c r="D686" s="3" t="s">
        <v>2616</v>
      </c>
      <c r="E686" s="3" t="s">
        <v>279</v>
      </c>
      <c r="F686" s="3" t="s">
        <v>241</v>
      </c>
      <c r="H686" s="3" t="s">
        <v>142</v>
      </c>
      <c r="K686" s="3" t="s">
        <v>132</v>
      </c>
      <c r="L686" s="3" t="s">
        <v>431</v>
      </c>
      <c r="M686" s="22" t="s">
        <v>2617</v>
      </c>
      <c r="T686" s="23"/>
      <c r="U686" s="23"/>
      <c r="V686" s="23"/>
      <c r="W686" s="23"/>
      <c r="X686" s="23"/>
    </row>
    <row r="687">
      <c r="A687" s="20" t="s">
        <v>2618</v>
      </c>
      <c r="B687" s="20"/>
      <c r="E687" s="3" t="s">
        <v>291</v>
      </c>
      <c r="F687" s="3" t="s">
        <v>129</v>
      </c>
      <c r="H687" s="3" t="s">
        <v>130</v>
      </c>
      <c r="K687" s="3" t="s">
        <v>132</v>
      </c>
      <c r="L687" s="3" t="s">
        <v>737</v>
      </c>
      <c r="M687" s="22" t="s">
        <v>2619</v>
      </c>
      <c r="T687" s="23"/>
      <c r="U687" s="23"/>
      <c r="V687" s="23"/>
      <c r="W687" s="23"/>
      <c r="X687" s="23"/>
    </row>
    <row r="688">
      <c r="A688" s="20" t="s">
        <v>2620</v>
      </c>
      <c r="B688" s="26" t="s">
        <v>2621</v>
      </c>
      <c r="C688" s="3"/>
      <c r="D688" s="3" t="s">
        <v>2622</v>
      </c>
      <c r="E688" s="3" t="s">
        <v>2623</v>
      </c>
      <c r="F688" s="3" t="s">
        <v>2624</v>
      </c>
      <c r="G688" s="3"/>
      <c r="H688" s="3" t="s">
        <v>154</v>
      </c>
      <c r="I688" s="3"/>
      <c r="J688" s="3"/>
      <c r="K688" s="3" t="s">
        <v>74</v>
      </c>
      <c r="L688" s="3" t="s">
        <v>2625</v>
      </c>
      <c r="M688" s="22" t="s">
        <v>2626</v>
      </c>
      <c r="O688" s="3" t="s">
        <v>2627</v>
      </c>
      <c r="T688" s="23"/>
      <c r="U688" s="23"/>
      <c r="V688" s="23"/>
      <c r="W688" s="23"/>
      <c r="X688" s="23"/>
    </row>
    <row r="689">
      <c r="A689" s="20" t="s">
        <v>2628</v>
      </c>
      <c r="B689" s="21"/>
      <c r="D689" s="3" t="s">
        <v>453</v>
      </c>
      <c r="E689" s="3" t="s">
        <v>316</v>
      </c>
      <c r="F689" s="3" t="s">
        <v>129</v>
      </c>
      <c r="H689" s="3" t="s">
        <v>130</v>
      </c>
      <c r="K689" s="3" t="s">
        <v>132</v>
      </c>
      <c r="L689" s="3" t="s">
        <v>737</v>
      </c>
      <c r="M689" s="22" t="s">
        <v>2629</v>
      </c>
      <c r="T689" s="23"/>
      <c r="U689" s="23"/>
      <c r="V689" s="23"/>
      <c r="W689" s="23"/>
      <c r="X689" s="23"/>
    </row>
    <row r="690">
      <c r="A690" s="20" t="s">
        <v>2630</v>
      </c>
      <c r="B690" s="21"/>
      <c r="E690" s="3" t="s">
        <v>2631</v>
      </c>
      <c r="F690" s="3" t="s">
        <v>129</v>
      </c>
      <c r="H690" s="3" t="s">
        <v>130</v>
      </c>
      <c r="K690" s="3" t="s">
        <v>132</v>
      </c>
      <c r="L690" s="3" t="s">
        <v>2632</v>
      </c>
      <c r="M690" s="22" t="s">
        <v>2633</v>
      </c>
      <c r="T690" s="23"/>
      <c r="U690" s="23"/>
      <c r="V690" s="23"/>
      <c r="W690" s="23"/>
      <c r="X690" s="23"/>
    </row>
    <row r="691">
      <c r="A691" s="20" t="s">
        <v>2634</v>
      </c>
      <c r="B691" s="26" t="s">
        <v>2635</v>
      </c>
      <c r="D691" s="20" t="s">
        <v>2636</v>
      </c>
      <c r="E691" s="3" t="s">
        <v>2604</v>
      </c>
      <c r="F691" s="3" t="s">
        <v>129</v>
      </c>
      <c r="H691" s="3" t="s">
        <v>142</v>
      </c>
      <c r="K691" s="3" t="s">
        <v>132</v>
      </c>
      <c r="L691" s="3" t="s">
        <v>672</v>
      </c>
      <c r="M691" s="22" t="s">
        <v>2637</v>
      </c>
      <c r="T691" s="23"/>
      <c r="U691" s="23"/>
      <c r="V691" s="23"/>
      <c r="W691" s="23"/>
      <c r="X691" s="23"/>
    </row>
    <row r="692">
      <c r="A692" s="20" t="s">
        <v>2638</v>
      </c>
      <c r="B692" s="21"/>
      <c r="D692" s="3" t="s">
        <v>649</v>
      </c>
      <c r="G692" s="3"/>
      <c r="H692" s="3" t="s">
        <v>154</v>
      </c>
      <c r="L692" s="3" t="s">
        <v>2639</v>
      </c>
      <c r="M692" s="22" t="s">
        <v>2640</v>
      </c>
      <c r="T692" s="23"/>
      <c r="U692" s="23"/>
      <c r="V692" s="23"/>
      <c r="W692" s="23"/>
      <c r="X692" s="23"/>
    </row>
    <row r="693">
      <c r="A693" s="37" t="s">
        <v>2641</v>
      </c>
      <c r="B693" s="21"/>
      <c r="E693" s="3" t="s">
        <v>71</v>
      </c>
      <c r="F693" s="3" t="s">
        <v>71</v>
      </c>
      <c r="G693" s="3"/>
      <c r="H693" s="3" t="s">
        <v>87</v>
      </c>
      <c r="K693" s="3" t="s">
        <v>104</v>
      </c>
      <c r="M693" s="22" t="s">
        <v>2642</v>
      </c>
      <c r="T693" s="23"/>
      <c r="U693" s="23"/>
      <c r="V693" s="24" t="s">
        <v>346</v>
      </c>
      <c r="W693" s="23"/>
      <c r="X693" s="23"/>
    </row>
    <row r="694">
      <c r="A694" s="20" t="s">
        <v>2643</v>
      </c>
      <c r="B694" s="27"/>
      <c r="C694" s="3"/>
      <c r="D694" s="3"/>
      <c r="E694" s="3" t="s">
        <v>2644</v>
      </c>
      <c r="F694" s="3" t="s">
        <v>2309</v>
      </c>
      <c r="G694" s="3" t="s">
        <v>198</v>
      </c>
      <c r="H694" s="3" t="s">
        <v>154</v>
      </c>
      <c r="I694" s="3"/>
      <c r="J694" s="3"/>
      <c r="K694" s="3" t="s">
        <v>489</v>
      </c>
      <c r="M694" s="22" t="s">
        <v>2645</v>
      </c>
      <c r="T694" s="23"/>
      <c r="U694" s="23"/>
      <c r="V694" s="23"/>
      <c r="W694" s="23"/>
      <c r="X694" s="23"/>
    </row>
    <row r="695">
      <c r="A695" s="20" t="s">
        <v>2646</v>
      </c>
      <c r="B695" s="21"/>
      <c r="D695" s="3" t="s">
        <v>2647</v>
      </c>
      <c r="E695" s="3" t="s">
        <v>182</v>
      </c>
      <c r="F695" s="3" t="s">
        <v>2213</v>
      </c>
      <c r="G695" s="3"/>
      <c r="H695" s="3" t="s">
        <v>142</v>
      </c>
      <c r="K695" s="3" t="s">
        <v>185</v>
      </c>
      <c r="L695" s="3" t="s">
        <v>391</v>
      </c>
      <c r="M695" s="22" t="s">
        <v>2648</v>
      </c>
      <c r="T695" s="23"/>
      <c r="U695" s="23"/>
      <c r="V695" s="24" t="s">
        <v>346</v>
      </c>
      <c r="W695" s="23"/>
      <c r="X695" s="23"/>
    </row>
    <row r="696">
      <c r="A696" s="20" t="s">
        <v>2649</v>
      </c>
      <c r="B696" s="26" t="s">
        <v>2650</v>
      </c>
      <c r="D696" s="3" t="s">
        <v>2651</v>
      </c>
      <c r="E696" s="3" t="s">
        <v>182</v>
      </c>
      <c r="F696" s="3" t="s">
        <v>495</v>
      </c>
      <c r="G696" s="3"/>
      <c r="H696" s="3" t="s">
        <v>176</v>
      </c>
      <c r="K696" s="3" t="s">
        <v>1621</v>
      </c>
      <c r="L696" s="3" t="s">
        <v>2652</v>
      </c>
      <c r="M696" s="22" t="s">
        <v>2653</v>
      </c>
      <c r="T696" s="23"/>
      <c r="U696" s="23"/>
      <c r="V696" s="24" t="s">
        <v>346</v>
      </c>
      <c r="W696" s="23"/>
      <c r="X696" s="23"/>
    </row>
    <row r="697">
      <c r="A697" s="37" t="s">
        <v>2654</v>
      </c>
      <c r="B697" s="21"/>
      <c r="D697" s="3" t="s">
        <v>2655</v>
      </c>
      <c r="E697" s="3" t="s">
        <v>182</v>
      </c>
      <c r="F697" s="3" t="s">
        <v>2213</v>
      </c>
      <c r="G697" s="3"/>
      <c r="H697" s="3" t="s">
        <v>142</v>
      </c>
      <c r="K697" s="3" t="s">
        <v>132</v>
      </c>
      <c r="L697" s="3" t="s">
        <v>2656</v>
      </c>
      <c r="M697" s="22" t="s">
        <v>2657</v>
      </c>
      <c r="T697" s="23"/>
      <c r="U697" s="23"/>
      <c r="V697" s="24" t="s">
        <v>346</v>
      </c>
      <c r="W697" s="23"/>
      <c r="X697" s="23"/>
    </row>
    <row r="698">
      <c r="A698" s="20" t="s">
        <v>2658</v>
      </c>
      <c r="B698" s="26" t="s">
        <v>2659</v>
      </c>
      <c r="D698" s="3" t="s">
        <v>2660</v>
      </c>
      <c r="E698" s="3" t="s">
        <v>182</v>
      </c>
      <c r="F698" s="3" t="s">
        <v>2213</v>
      </c>
      <c r="H698" s="3" t="s">
        <v>142</v>
      </c>
      <c r="K698" s="3" t="s">
        <v>132</v>
      </c>
      <c r="L698" s="3" t="s">
        <v>1752</v>
      </c>
      <c r="M698" s="22" t="s">
        <v>2661</v>
      </c>
      <c r="T698" s="23"/>
      <c r="U698" s="23"/>
      <c r="V698" s="23"/>
      <c r="W698" s="23"/>
      <c r="X698" s="23"/>
    </row>
    <row r="699">
      <c r="A699" s="20" t="s">
        <v>2662</v>
      </c>
      <c r="B699" s="27"/>
      <c r="C699" s="3"/>
      <c r="D699" s="3" t="s">
        <v>565</v>
      </c>
      <c r="E699" s="3" t="s">
        <v>190</v>
      </c>
      <c r="F699" s="3" t="s">
        <v>129</v>
      </c>
      <c r="G699" s="3" t="s">
        <v>236</v>
      </c>
      <c r="H699" s="3" t="s">
        <v>154</v>
      </c>
      <c r="I699" s="3" t="s">
        <v>2663</v>
      </c>
      <c r="J699" s="3"/>
      <c r="K699" s="3" t="s">
        <v>74</v>
      </c>
      <c r="L699" s="3" t="s">
        <v>2664</v>
      </c>
      <c r="M699" s="22" t="s">
        <v>2665</v>
      </c>
      <c r="P699" s="3" t="s">
        <v>1004</v>
      </c>
      <c r="T699" s="23"/>
      <c r="U699" s="23"/>
      <c r="V699" s="23"/>
      <c r="W699" s="23"/>
      <c r="X699" s="23"/>
    </row>
    <row r="700">
      <c r="A700" s="20" t="s">
        <v>2666</v>
      </c>
      <c r="B700" s="26" t="s">
        <v>2667</v>
      </c>
      <c r="D700" s="3" t="s">
        <v>2668</v>
      </c>
      <c r="E700" s="3" t="s">
        <v>273</v>
      </c>
      <c r="F700" s="3" t="s">
        <v>235</v>
      </c>
      <c r="H700" s="3" t="s">
        <v>142</v>
      </c>
      <c r="K700" s="3" t="s">
        <v>132</v>
      </c>
      <c r="L700" s="3" t="s">
        <v>431</v>
      </c>
      <c r="M700" s="22" t="s">
        <v>2669</v>
      </c>
      <c r="T700" s="23"/>
      <c r="U700" s="23"/>
      <c r="V700" s="23"/>
      <c r="W700" s="23"/>
      <c r="X700" s="23"/>
    </row>
    <row r="701">
      <c r="A701" s="20" t="s">
        <v>2670</v>
      </c>
      <c r="B701" s="27"/>
      <c r="C701" s="3" t="s">
        <v>574</v>
      </c>
      <c r="E701" s="3" t="s">
        <v>2671</v>
      </c>
      <c r="F701" s="3" t="s">
        <v>209</v>
      </c>
      <c r="G701" s="3"/>
      <c r="H701" s="3" t="s">
        <v>102</v>
      </c>
      <c r="K701" s="3" t="s">
        <v>576</v>
      </c>
      <c r="L701" s="3" t="s">
        <v>577</v>
      </c>
      <c r="M701" s="22" t="s">
        <v>2672</v>
      </c>
      <c r="T701" s="23"/>
      <c r="U701" s="23"/>
      <c r="V701" s="24" t="s">
        <v>346</v>
      </c>
      <c r="W701" s="23"/>
      <c r="X701" s="23"/>
    </row>
    <row r="702">
      <c r="A702" s="20" t="s">
        <v>2673</v>
      </c>
      <c r="B702" s="3" t="s">
        <v>2674</v>
      </c>
      <c r="E702" s="3" t="s">
        <v>234</v>
      </c>
      <c r="F702" s="3" t="s">
        <v>191</v>
      </c>
      <c r="G702" s="3"/>
      <c r="H702" s="3" t="s">
        <v>184</v>
      </c>
      <c r="K702" s="3" t="s">
        <v>185</v>
      </c>
      <c r="L702" s="3" t="s">
        <v>380</v>
      </c>
      <c r="M702" s="22" t="s">
        <v>2675</v>
      </c>
      <c r="T702" s="23"/>
      <c r="U702" s="23"/>
      <c r="V702" s="23"/>
      <c r="W702" s="23"/>
      <c r="X702" s="23"/>
    </row>
    <row r="703">
      <c r="A703" s="20" t="s">
        <v>2676</v>
      </c>
      <c r="B703" s="26" t="s">
        <v>2677</v>
      </c>
      <c r="D703" s="3" t="s">
        <v>2678</v>
      </c>
      <c r="E703" s="3" t="s">
        <v>281</v>
      </c>
      <c r="F703" s="3" t="s">
        <v>129</v>
      </c>
      <c r="H703" s="3" t="s">
        <v>142</v>
      </c>
      <c r="K703" s="3" t="s">
        <v>132</v>
      </c>
      <c r="L703" s="3" t="s">
        <v>431</v>
      </c>
      <c r="M703" s="22" t="s">
        <v>2679</v>
      </c>
      <c r="T703" s="23"/>
      <c r="U703" s="23"/>
      <c r="V703" s="23"/>
      <c r="W703" s="23"/>
      <c r="X703" s="23"/>
    </row>
    <row r="704">
      <c r="A704" s="3" t="s">
        <v>2680</v>
      </c>
      <c r="B704" s="21"/>
      <c r="E704" s="3" t="s">
        <v>174</v>
      </c>
      <c r="F704" s="3" t="s">
        <v>183</v>
      </c>
      <c r="G704" s="3"/>
      <c r="H704" s="3" t="s">
        <v>184</v>
      </c>
      <c r="K704" s="3" t="s">
        <v>185</v>
      </c>
      <c r="L704" s="3" t="s">
        <v>380</v>
      </c>
      <c r="M704" s="22" t="s">
        <v>2681</v>
      </c>
      <c r="T704" s="23"/>
      <c r="U704" s="23"/>
      <c r="V704" s="23"/>
      <c r="W704" s="23"/>
      <c r="X704" s="23"/>
    </row>
    <row r="705">
      <c r="A705" s="20" t="s">
        <v>2682</v>
      </c>
      <c r="B705" s="27"/>
      <c r="C705" s="3"/>
      <c r="D705" s="3" t="s">
        <v>565</v>
      </c>
      <c r="E705" s="3" t="s">
        <v>267</v>
      </c>
      <c r="F705" s="3" t="s">
        <v>86</v>
      </c>
      <c r="G705" s="3" t="s">
        <v>204</v>
      </c>
      <c r="H705" s="3" t="s">
        <v>117</v>
      </c>
      <c r="I705" s="3"/>
      <c r="J705" s="3"/>
      <c r="K705" s="3" t="s">
        <v>2683</v>
      </c>
      <c r="L705" s="3" t="s">
        <v>2684</v>
      </c>
      <c r="M705" s="22" t="s">
        <v>2685</v>
      </c>
      <c r="T705" s="23"/>
      <c r="U705" s="23"/>
      <c r="V705" s="23"/>
      <c r="W705" s="23"/>
      <c r="X705" s="23"/>
    </row>
    <row r="706">
      <c r="A706" s="20" t="s">
        <v>2686</v>
      </c>
      <c r="B706" s="26" t="s">
        <v>2687</v>
      </c>
      <c r="C706" s="3" t="s">
        <v>2688</v>
      </c>
      <c r="D706" s="3" t="s">
        <v>2689</v>
      </c>
      <c r="E706" s="3" t="s">
        <v>279</v>
      </c>
      <c r="F706" s="3" t="s">
        <v>241</v>
      </c>
      <c r="H706" s="3" t="s">
        <v>142</v>
      </c>
      <c r="K706" s="3" t="s">
        <v>132</v>
      </c>
      <c r="L706" s="3" t="s">
        <v>431</v>
      </c>
      <c r="M706" s="22" t="s">
        <v>2690</v>
      </c>
      <c r="T706" s="23"/>
      <c r="U706" s="23"/>
      <c r="V706" s="23"/>
      <c r="W706" s="23"/>
      <c r="X706" s="23"/>
    </row>
    <row r="707">
      <c r="A707" s="20" t="s">
        <v>2691</v>
      </c>
      <c r="B707" s="27"/>
      <c r="C707" s="3"/>
      <c r="D707" s="3" t="s">
        <v>606</v>
      </c>
      <c r="E707" s="3" t="s">
        <v>2692</v>
      </c>
      <c r="F707" s="3" t="s">
        <v>235</v>
      </c>
      <c r="G707" s="3"/>
      <c r="H707" s="3" t="s">
        <v>154</v>
      </c>
      <c r="I707" s="3"/>
      <c r="J707" s="3"/>
      <c r="K707" s="3" t="s">
        <v>2693</v>
      </c>
      <c r="L707" s="3" t="s">
        <v>2694</v>
      </c>
      <c r="M707" s="22" t="s">
        <v>2695</v>
      </c>
      <c r="T707" s="23"/>
      <c r="U707" s="23"/>
      <c r="V707" s="23"/>
      <c r="W707" s="23"/>
      <c r="X707" s="23"/>
    </row>
    <row r="708">
      <c r="A708" s="3" t="s">
        <v>2696</v>
      </c>
      <c r="B708" s="26" t="s">
        <v>2697</v>
      </c>
      <c r="D708" s="3" t="s">
        <v>2698</v>
      </c>
      <c r="E708" s="3" t="s">
        <v>2699</v>
      </c>
      <c r="F708" s="3" t="s">
        <v>2171</v>
      </c>
      <c r="G708" s="3"/>
      <c r="H708" s="3" t="s">
        <v>154</v>
      </c>
      <c r="K708" s="3" t="s">
        <v>2700</v>
      </c>
      <c r="L708" s="3" t="s">
        <v>2701</v>
      </c>
      <c r="M708" s="22" t="s">
        <v>2702</v>
      </c>
      <c r="T708" s="23"/>
      <c r="U708" s="23"/>
      <c r="V708" s="23"/>
      <c r="W708" s="23"/>
      <c r="X708" s="23"/>
    </row>
    <row r="709">
      <c r="A709" s="20" t="s">
        <v>2703</v>
      </c>
      <c r="B709" s="26" t="s">
        <v>2704</v>
      </c>
      <c r="C709" s="3" t="s">
        <v>1433</v>
      </c>
      <c r="D709" s="3" t="s">
        <v>515</v>
      </c>
      <c r="E709" s="3" t="s">
        <v>2705</v>
      </c>
      <c r="F709" s="3" t="s">
        <v>2587</v>
      </c>
      <c r="G709" s="3"/>
      <c r="H709" s="3" t="s">
        <v>72</v>
      </c>
      <c r="K709" s="3" t="s">
        <v>594</v>
      </c>
      <c r="L709" s="3" t="s">
        <v>2706</v>
      </c>
      <c r="M709" s="22" t="s">
        <v>2707</v>
      </c>
      <c r="T709" s="23"/>
      <c r="U709" s="23"/>
      <c r="V709" s="23"/>
      <c r="W709" s="23"/>
      <c r="X709" s="23"/>
    </row>
    <row r="710">
      <c r="A710" s="20" t="s">
        <v>2708</v>
      </c>
      <c r="B710" s="3" t="s">
        <v>2709</v>
      </c>
      <c r="E710" s="3" t="s">
        <v>128</v>
      </c>
      <c r="G710" s="3"/>
      <c r="H710" s="3" t="s">
        <v>184</v>
      </c>
      <c r="K710" s="3" t="s">
        <v>185</v>
      </c>
      <c r="L710" s="3" t="s">
        <v>380</v>
      </c>
      <c r="M710" s="22" t="s">
        <v>2710</v>
      </c>
      <c r="T710" s="23"/>
      <c r="U710" s="23"/>
      <c r="V710" s="23"/>
      <c r="W710" s="23"/>
      <c r="X710" s="23"/>
    </row>
    <row r="711">
      <c r="A711" s="20" t="s">
        <v>2711</v>
      </c>
      <c r="B711" s="21"/>
      <c r="D711" s="3" t="s">
        <v>550</v>
      </c>
      <c r="G711" s="3"/>
      <c r="H711" s="3" t="s">
        <v>154</v>
      </c>
      <c r="L711" s="3" t="s">
        <v>1107</v>
      </c>
      <c r="M711" s="22" t="s">
        <v>2712</v>
      </c>
      <c r="T711" s="23"/>
      <c r="U711" s="23"/>
      <c r="V711" s="23"/>
      <c r="W711" s="23"/>
      <c r="X711" s="23"/>
    </row>
    <row r="712">
      <c r="A712" s="20" t="s">
        <v>2713</v>
      </c>
      <c r="B712" s="26" t="s">
        <v>2714</v>
      </c>
      <c r="E712" s="3" t="s">
        <v>2715</v>
      </c>
      <c r="F712" s="3" t="s">
        <v>2140</v>
      </c>
      <c r="G712" s="3"/>
      <c r="H712" s="3" t="s">
        <v>154</v>
      </c>
      <c r="L712" s="3" t="s">
        <v>2716</v>
      </c>
      <c r="M712" s="22" t="s">
        <v>2717</v>
      </c>
      <c r="T712" s="23"/>
      <c r="U712" s="23"/>
      <c r="V712" s="24" t="s">
        <v>346</v>
      </c>
      <c r="W712" s="23"/>
      <c r="X712" s="23"/>
    </row>
    <row r="713">
      <c r="A713" s="20" t="s">
        <v>2718</v>
      </c>
      <c r="B713" s="21"/>
      <c r="D713" s="3" t="s">
        <v>2719</v>
      </c>
      <c r="E713" s="3" t="s">
        <v>2720</v>
      </c>
      <c r="F713" s="3" t="s">
        <v>2721</v>
      </c>
      <c r="G713" s="3"/>
      <c r="H713" s="3" t="s">
        <v>154</v>
      </c>
      <c r="L713" s="3" t="s">
        <v>2722</v>
      </c>
      <c r="M713" s="22" t="s">
        <v>2723</v>
      </c>
      <c r="T713" s="23"/>
      <c r="U713" s="23"/>
      <c r="V713" s="23"/>
      <c r="W713" s="23"/>
      <c r="X713" s="23"/>
    </row>
    <row r="714">
      <c r="A714" s="20" t="s">
        <v>2724</v>
      </c>
      <c r="B714" s="26" t="s">
        <v>2725</v>
      </c>
      <c r="C714" s="3"/>
      <c r="D714" s="14" t="s">
        <v>2726</v>
      </c>
      <c r="E714" s="3" t="s">
        <v>71</v>
      </c>
      <c r="F714" s="3" t="s">
        <v>71</v>
      </c>
      <c r="G714" s="3"/>
      <c r="H714" s="3" t="s">
        <v>154</v>
      </c>
      <c r="I714" s="3"/>
      <c r="J714" s="3"/>
      <c r="K714" s="3" t="s">
        <v>104</v>
      </c>
      <c r="L714" s="3" t="s">
        <v>2727</v>
      </c>
      <c r="M714" s="22" t="s">
        <v>2728</v>
      </c>
      <c r="T714" s="23"/>
      <c r="U714" s="23"/>
      <c r="V714" s="24" t="s">
        <v>346</v>
      </c>
      <c r="W714" s="23"/>
      <c r="X714" s="23"/>
    </row>
    <row r="715">
      <c r="A715" s="20" t="s">
        <v>2729</v>
      </c>
      <c r="B715" s="27"/>
      <c r="C715" s="3" t="s">
        <v>1062</v>
      </c>
      <c r="D715" s="3" t="s">
        <v>767</v>
      </c>
      <c r="E715" s="3" t="s">
        <v>71</v>
      </c>
      <c r="F715" s="3" t="s">
        <v>71</v>
      </c>
      <c r="G715" s="3"/>
      <c r="H715" s="3" t="s">
        <v>72</v>
      </c>
      <c r="M715" s="22" t="s">
        <v>2730</v>
      </c>
      <c r="T715" s="23"/>
      <c r="U715" s="23"/>
      <c r="V715" s="23"/>
      <c r="W715" s="23"/>
      <c r="X715" s="23"/>
    </row>
    <row r="716">
      <c r="A716" s="20" t="s">
        <v>2731</v>
      </c>
      <c r="B716" s="26" t="s">
        <v>2732</v>
      </c>
      <c r="D716" s="3" t="s">
        <v>2733</v>
      </c>
      <c r="G716" s="3"/>
      <c r="H716" s="3" t="s">
        <v>154</v>
      </c>
      <c r="L716" s="3" t="s">
        <v>1258</v>
      </c>
      <c r="M716" s="22" t="s">
        <v>2734</v>
      </c>
      <c r="T716" s="23"/>
      <c r="U716" s="23"/>
      <c r="V716" s="23"/>
      <c r="W716" s="23"/>
      <c r="X716" s="23"/>
    </row>
    <row r="717">
      <c r="A717" s="20" t="s">
        <v>2735</v>
      </c>
      <c r="B717" s="26" t="s">
        <v>2736</v>
      </c>
      <c r="C717" s="3" t="s">
        <v>2737</v>
      </c>
      <c r="E717" s="3" t="s">
        <v>71</v>
      </c>
      <c r="F717" s="3" t="s">
        <v>71</v>
      </c>
      <c r="G717" s="3"/>
      <c r="H717" s="3" t="s">
        <v>102</v>
      </c>
      <c r="K717" s="3" t="s">
        <v>217</v>
      </c>
      <c r="L717" s="3" t="s">
        <v>391</v>
      </c>
      <c r="M717" s="22" t="s">
        <v>2738</v>
      </c>
      <c r="T717" s="23"/>
      <c r="U717" s="23"/>
      <c r="V717" s="23"/>
      <c r="W717" s="23"/>
      <c r="X717" s="23"/>
    </row>
    <row r="718">
      <c r="A718" s="20" t="s">
        <v>2739</v>
      </c>
      <c r="B718" s="26" t="s">
        <v>2740</v>
      </c>
      <c r="C718" s="3" t="s">
        <v>2737</v>
      </c>
      <c r="E718" s="3" t="s">
        <v>71</v>
      </c>
      <c r="F718" s="3" t="s">
        <v>71</v>
      </c>
      <c r="G718" s="3"/>
      <c r="H718" s="3" t="s">
        <v>102</v>
      </c>
      <c r="K718" s="3" t="s">
        <v>217</v>
      </c>
      <c r="L718" s="3" t="s">
        <v>2741</v>
      </c>
      <c r="M718" s="22" t="s">
        <v>2742</v>
      </c>
      <c r="T718" s="23"/>
      <c r="U718" s="23"/>
      <c r="V718" s="23"/>
      <c r="W718" s="23"/>
      <c r="X718" s="23"/>
    </row>
    <row r="719">
      <c r="A719" s="20" t="s">
        <v>2743</v>
      </c>
      <c r="B719" s="26" t="s">
        <v>2744</v>
      </c>
      <c r="C719" s="3" t="s">
        <v>2737</v>
      </c>
      <c r="E719" s="3" t="s">
        <v>71</v>
      </c>
      <c r="F719" s="3" t="s">
        <v>71</v>
      </c>
      <c r="G719" s="3"/>
      <c r="H719" s="3" t="s">
        <v>102</v>
      </c>
      <c r="K719" s="3" t="s">
        <v>217</v>
      </c>
      <c r="L719" s="3" t="s">
        <v>2745</v>
      </c>
      <c r="M719" s="22" t="s">
        <v>2746</v>
      </c>
      <c r="T719" s="23"/>
      <c r="U719" s="23"/>
      <c r="V719" s="23"/>
      <c r="W719" s="23"/>
      <c r="X719" s="23"/>
    </row>
    <row r="720">
      <c r="A720" s="20" t="s">
        <v>2747</v>
      </c>
      <c r="B720" s="27"/>
      <c r="C720" s="3"/>
      <c r="D720" s="3"/>
      <c r="E720" s="3" t="s">
        <v>287</v>
      </c>
      <c r="F720" s="3" t="s">
        <v>235</v>
      </c>
      <c r="G720" s="3" t="s">
        <v>211</v>
      </c>
      <c r="H720" s="3" t="s">
        <v>154</v>
      </c>
      <c r="I720" s="3"/>
      <c r="J720" s="3"/>
      <c r="K720" s="3" t="s">
        <v>2748</v>
      </c>
      <c r="M720" s="22" t="s">
        <v>2749</v>
      </c>
      <c r="T720" s="23"/>
      <c r="U720" s="23"/>
      <c r="V720" s="23"/>
      <c r="W720" s="23"/>
      <c r="X720" s="23"/>
    </row>
    <row r="721">
      <c r="A721" s="3" t="s">
        <v>2750</v>
      </c>
      <c r="B721" s="26" t="s">
        <v>2751</v>
      </c>
      <c r="D721" s="3" t="s">
        <v>2752</v>
      </c>
      <c r="E721" s="3" t="s">
        <v>319</v>
      </c>
      <c r="F721" s="3" t="s">
        <v>129</v>
      </c>
      <c r="H721" s="3" t="s">
        <v>142</v>
      </c>
      <c r="K721" s="3" t="s">
        <v>132</v>
      </c>
      <c r="L721" s="3" t="s">
        <v>431</v>
      </c>
      <c r="M721" s="22" t="s">
        <v>2753</v>
      </c>
      <c r="T721" s="23"/>
      <c r="U721" s="23"/>
      <c r="V721" s="23"/>
      <c r="W721" s="23"/>
      <c r="X721" s="23"/>
    </row>
    <row r="722">
      <c r="A722" s="20" t="s">
        <v>2754</v>
      </c>
      <c r="B722" s="26" t="s">
        <v>2755</v>
      </c>
      <c r="D722" s="3" t="s">
        <v>465</v>
      </c>
      <c r="E722" s="3" t="s">
        <v>2756</v>
      </c>
      <c r="F722" s="3" t="s">
        <v>129</v>
      </c>
      <c r="G722" s="3"/>
      <c r="H722" s="3" t="s">
        <v>142</v>
      </c>
      <c r="K722" s="3" t="s">
        <v>88</v>
      </c>
      <c r="L722" s="3" t="s">
        <v>466</v>
      </c>
      <c r="T722" s="23"/>
      <c r="U722" s="23"/>
      <c r="V722" s="23"/>
      <c r="W722" s="23"/>
      <c r="X722" s="23"/>
    </row>
    <row r="723">
      <c r="A723" s="20" t="s">
        <v>2757</v>
      </c>
      <c r="B723" s="21"/>
      <c r="E723" s="3" t="s">
        <v>71</v>
      </c>
      <c r="F723" s="3" t="s">
        <v>71</v>
      </c>
      <c r="H723" s="3" t="s">
        <v>87</v>
      </c>
      <c r="K723" s="3" t="s">
        <v>132</v>
      </c>
      <c r="L723" s="3" t="s">
        <v>2758</v>
      </c>
      <c r="M723" s="22" t="s">
        <v>2759</v>
      </c>
      <c r="T723" s="23"/>
      <c r="U723" s="23"/>
      <c r="V723" s="23"/>
      <c r="W723" s="23"/>
      <c r="X723" s="23"/>
    </row>
    <row r="724">
      <c r="A724" s="20" t="s">
        <v>2760</v>
      </c>
      <c r="B724" s="21"/>
      <c r="D724" s="3" t="s">
        <v>2761</v>
      </c>
      <c r="E724" s="3" t="s">
        <v>316</v>
      </c>
      <c r="F724" s="3" t="s">
        <v>129</v>
      </c>
      <c r="H724" s="3" t="s">
        <v>142</v>
      </c>
      <c r="K724" s="3" t="s">
        <v>132</v>
      </c>
      <c r="L724" s="3" t="s">
        <v>457</v>
      </c>
      <c r="M724" s="22" t="s">
        <v>2762</v>
      </c>
      <c r="T724" s="23"/>
      <c r="U724" s="23"/>
      <c r="V724" s="23"/>
      <c r="W724" s="23"/>
      <c r="X724" s="23"/>
    </row>
    <row r="725">
      <c r="A725" s="20" t="s">
        <v>2763</v>
      </c>
      <c r="B725" s="26" t="s">
        <v>2764</v>
      </c>
      <c r="D725" s="3" t="s">
        <v>1599</v>
      </c>
      <c r="E725" s="3" t="s">
        <v>281</v>
      </c>
      <c r="F725" s="3" t="s">
        <v>129</v>
      </c>
      <c r="H725" s="3" t="s">
        <v>142</v>
      </c>
      <c r="K725" s="3" t="s">
        <v>132</v>
      </c>
      <c r="L725" s="3" t="s">
        <v>431</v>
      </c>
      <c r="M725" s="22" t="s">
        <v>2765</v>
      </c>
      <c r="T725" s="23"/>
      <c r="U725" s="23"/>
      <c r="V725" s="23"/>
      <c r="W725" s="23"/>
      <c r="X725" s="23"/>
    </row>
    <row r="726">
      <c r="A726" s="20" t="s">
        <v>2766</v>
      </c>
      <c r="B726" s="26" t="s">
        <v>2767</v>
      </c>
      <c r="D726" s="3" t="s">
        <v>2768</v>
      </c>
      <c r="E726" s="3" t="s">
        <v>2769</v>
      </c>
      <c r="G726" s="3"/>
      <c r="H726" s="3" t="s">
        <v>142</v>
      </c>
      <c r="K726" s="3" t="s">
        <v>88</v>
      </c>
      <c r="L726" s="3" t="s">
        <v>466</v>
      </c>
      <c r="M726" s="22" t="s">
        <v>2770</v>
      </c>
      <c r="T726" s="23"/>
      <c r="U726" s="23"/>
      <c r="V726" s="23"/>
      <c r="W726" s="23"/>
      <c r="X726" s="23"/>
    </row>
    <row r="727">
      <c r="A727" s="20" t="s">
        <v>2771</v>
      </c>
      <c r="B727" s="26" t="s">
        <v>2772</v>
      </c>
      <c r="D727" s="3" t="s">
        <v>453</v>
      </c>
      <c r="E727" s="3" t="s">
        <v>303</v>
      </c>
      <c r="F727" s="3" t="s">
        <v>247</v>
      </c>
      <c r="H727" s="3" t="s">
        <v>142</v>
      </c>
      <c r="K727" s="3" t="s">
        <v>132</v>
      </c>
      <c r="L727" s="3" t="s">
        <v>431</v>
      </c>
      <c r="M727" s="22" t="s">
        <v>2773</v>
      </c>
      <c r="T727" s="23"/>
      <c r="U727" s="23"/>
      <c r="V727" s="23"/>
      <c r="W727" s="23"/>
      <c r="X727" s="23"/>
    </row>
    <row r="728">
      <c r="A728" s="20" t="s">
        <v>2774</v>
      </c>
      <c r="B728" s="27"/>
      <c r="C728" s="3"/>
      <c r="D728" s="3" t="s">
        <v>565</v>
      </c>
      <c r="E728" s="3" t="s">
        <v>287</v>
      </c>
      <c r="F728" s="3" t="s">
        <v>235</v>
      </c>
      <c r="G728" s="3"/>
      <c r="H728" s="3" t="s">
        <v>154</v>
      </c>
      <c r="I728" s="3"/>
      <c r="J728" s="3"/>
      <c r="K728" s="3" t="s">
        <v>1453</v>
      </c>
      <c r="L728" s="3" t="s">
        <v>2412</v>
      </c>
      <c r="M728" s="22" t="s">
        <v>2775</v>
      </c>
      <c r="T728" s="23"/>
      <c r="U728" s="23"/>
      <c r="V728" s="23"/>
      <c r="W728" s="23"/>
      <c r="X728" s="23"/>
    </row>
    <row r="729">
      <c r="A729" s="20" t="s">
        <v>2776</v>
      </c>
      <c r="B729" s="26" t="s">
        <v>2777</v>
      </c>
      <c r="D729" s="3" t="s">
        <v>2778</v>
      </c>
      <c r="E729" s="3" t="s">
        <v>287</v>
      </c>
      <c r="F729" s="3" t="s">
        <v>235</v>
      </c>
      <c r="H729" s="3" t="s">
        <v>142</v>
      </c>
      <c r="K729" s="3" t="s">
        <v>132</v>
      </c>
      <c r="L729" s="3" t="s">
        <v>431</v>
      </c>
      <c r="M729" s="22" t="s">
        <v>2779</v>
      </c>
      <c r="T729" s="23"/>
      <c r="U729" s="23"/>
      <c r="V729" s="23"/>
      <c r="W729" s="23"/>
      <c r="X729" s="23"/>
    </row>
    <row r="730">
      <c r="A730" s="30" t="s">
        <v>2780</v>
      </c>
      <c r="B730" s="21"/>
      <c r="E730" s="31"/>
      <c r="F730" s="31"/>
      <c r="G730" s="32"/>
      <c r="H730" s="32" t="s">
        <v>154</v>
      </c>
      <c r="I730" s="31"/>
      <c r="J730" s="31"/>
      <c r="K730" s="31"/>
      <c r="L730" s="32" t="s">
        <v>752</v>
      </c>
      <c r="M730" s="33" t="s">
        <v>2781</v>
      </c>
      <c r="T730" s="24"/>
      <c r="U730" s="24" t="s">
        <v>346</v>
      </c>
      <c r="V730" s="23"/>
      <c r="W730" s="23"/>
      <c r="X730" s="23"/>
    </row>
    <row r="731">
      <c r="A731" s="20" t="s">
        <v>2782</v>
      </c>
      <c r="B731" s="21"/>
      <c r="E731" s="3" t="s">
        <v>71</v>
      </c>
      <c r="F731" s="3" t="s">
        <v>71</v>
      </c>
      <c r="G731" s="3"/>
      <c r="H731" s="3" t="s">
        <v>87</v>
      </c>
      <c r="K731" s="3" t="s">
        <v>105</v>
      </c>
      <c r="L731" s="3" t="s">
        <v>2783</v>
      </c>
      <c r="M731" s="22" t="s">
        <v>2784</v>
      </c>
      <c r="T731" s="23"/>
      <c r="U731" s="23"/>
      <c r="V731" s="24" t="s">
        <v>346</v>
      </c>
      <c r="W731" s="23"/>
      <c r="X731" s="23"/>
    </row>
    <row r="732">
      <c r="A732" s="20" t="s">
        <v>2785</v>
      </c>
      <c r="B732" s="27"/>
      <c r="C732" s="3" t="s">
        <v>367</v>
      </c>
      <c r="E732" s="3" t="s">
        <v>71</v>
      </c>
      <c r="F732" s="3" t="s">
        <v>71</v>
      </c>
      <c r="G732" s="3"/>
      <c r="H732" s="3" t="s">
        <v>102</v>
      </c>
      <c r="L732" s="3" t="s">
        <v>2786</v>
      </c>
      <c r="M732" s="22" t="s">
        <v>2787</v>
      </c>
      <c r="T732" s="23"/>
      <c r="U732" s="23"/>
      <c r="V732" s="24" t="s">
        <v>346</v>
      </c>
      <c r="W732" s="23"/>
      <c r="X732" s="23"/>
    </row>
    <row r="733">
      <c r="A733" s="30" t="s">
        <v>2788</v>
      </c>
      <c r="B733" s="21"/>
      <c r="E733" s="31" t="s">
        <v>311</v>
      </c>
      <c r="F733" s="31"/>
      <c r="G733" s="32"/>
      <c r="H733" s="32" t="s">
        <v>154</v>
      </c>
      <c r="I733" s="31"/>
      <c r="J733" s="31"/>
      <c r="K733" s="31"/>
      <c r="L733" s="31" t="s">
        <v>2789</v>
      </c>
      <c r="M733" s="33" t="s">
        <v>2790</v>
      </c>
      <c r="T733" s="24"/>
      <c r="U733" s="24" t="s">
        <v>346</v>
      </c>
      <c r="V733" s="23"/>
      <c r="W733" s="23"/>
      <c r="X733" s="23"/>
    </row>
    <row r="734">
      <c r="A734" s="20" t="s">
        <v>2791</v>
      </c>
      <c r="B734" s="26" t="s">
        <v>2792</v>
      </c>
      <c r="D734" s="20" t="s">
        <v>359</v>
      </c>
      <c r="E734" s="3" t="s">
        <v>1372</v>
      </c>
      <c r="F734" s="3" t="s">
        <v>129</v>
      </c>
      <c r="H734" s="3" t="s">
        <v>87</v>
      </c>
      <c r="K734" s="3" t="s">
        <v>118</v>
      </c>
      <c r="L734" s="3" t="s">
        <v>364</v>
      </c>
      <c r="M734" s="22" t="s">
        <v>2793</v>
      </c>
      <c r="P734" s="3" t="s">
        <v>982</v>
      </c>
      <c r="Q734" s="3" t="s">
        <v>243</v>
      </c>
      <c r="T734" s="23"/>
      <c r="U734" s="23"/>
      <c r="V734" s="23"/>
      <c r="W734" s="23"/>
      <c r="X734" s="23"/>
    </row>
    <row r="735">
      <c r="A735" s="20" t="s">
        <v>2794</v>
      </c>
      <c r="B735" s="27"/>
      <c r="C735" s="3"/>
      <c r="D735" s="3" t="s">
        <v>2795</v>
      </c>
      <c r="E735" s="3" t="s">
        <v>2796</v>
      </c>
      <c r="F735" s="3" t="s">
        <v>209</v>
      </c>
      <c r="G735" s="3"/>
      <c r="H735" s="3" t="s">
        <v>154</v>
      </c>
      <c r="I735" s="3"/>
      <c r="J735" s="3"/>
      <c r="K735" s="3" t="s">
        <v>627</v>
      </c>
      <c r="L735" s="3" t="s">
        <v>2797</v>
      </c>
      <c r="M735" s="22" t="s">
        <v>2798</v>
      </c>
      <c r="T735" s="23"/>
      <c r="U735" s="23"/>
      <c r="V735" s="23"/>
      <c r="W735" s="23"/>
      <c r="X735" s="23"/>
    </row>
    <row r="736">
      <c r="A736" s="20" t="s">
        <v>2799</v>
      </c>
      <c r="B736" s="26" t="s">
        <v>2800</v>
      </c>
      <c r="D736" s="3" t="s">
        <v>465</v>
      </c>
      <c r="E736" s="3" t="s">
        <v>277</v>
      </c>
      <c r="G736" s="3"/>
      <c r="H736" s="3" t="s">
        <v>142</v>
      </c>
      <c r="K736" s="3" t="s">
        <v>88</v>
      </c>
      <c r="L736" s="3" t="s">
        <v>466</v>
      </c>
      <c r="M736" s="22" t="s">
        <v>2801</v>
      </c>
      <c r="T736" s="23"/>
      <c r="U736" s="23"/>
      <c r="V736" s="23"/>
      <c r="W736" s="23"/>
      <c r="X736" s="23"/>
    </row>
    <row r="737">
      <c r="A737" s="20" t="s">
        <v>2802</v>
      </c>
      <c r="B737" s="26" t="s">
        <v>2803</v>
      </c>
      <c r="D737" s="3" t="s">
        <v>2804</v>
      </c>
      <c r="E737" s="3" t="s">
        <v>71</v>
      </c>
      <c r="F737" s="3" t="s">
        <v>71</v>
      </c>
      <c r="G737" s="3"/>
      <c r="H737" s="3" t="s">
        <v>102</v>
      </c>
      <c r="L737" s="3" t="s">
        <v>1330</v>
      </c>
      <c r="M737" s="22" t="s">
        <v>2805</v>
      </c>
      <c r="T737" s="23"/>
      <c r="U737" s="23"/>
      <c r="V737" s="24" t="s">
        <v>346</v>
      </c>
      <c r="W737" s="23"/>
      <c r="X737" s="23"/>
    </row>
    <row r="738">
      <c r="A738" s="20" t="s">
        <v>2806</v>
      </c>
      <c r="B738" s="26" t="s">
        <v>2807</v>
      </c>
      <c r="D738" s="37" t="s">
        <v>1051</v>
      </c>
      <c r="E738" s="3" t="s">
        <v>71</v>
      </c>
      <c r="F738" s="3" t="s">
        <v>71</v>
      </c>
      <c r="G738" s="3"/>
      <c r="H738" s="3" t="s">
        <v>102</v>
      </c>
      <c r="K738" s="3" t="s">
        <v>217</v>
      </c>
      <c r="L738" s="3" t="s">
        <v>1222</v>
      </c>
      <c r="M738" s="22" t="s">
        <v>2808</v>
      </c>
      <c r="T738" s="23"/>
      <c r="U738" s="23"/>
      <c r="V738" s="24" t="s">
        <v>346</v>
      </c>
      <c r="W738" s="23"/>
      <c r="X738" s="23"/>
    </row>
    <row r="739">
      <c r="A739" s="3" t="s">
        <v>2809</v>
      </c>
      <c r="B739" s="21"/>
      <c r="E739" s="3" t="s">
        <v>311</v>
      </c>
      <c r="G739" s="3"/>
      <c r="H739" s="3" t="s">
        <v>184</v>
      </c>
      <c r="K739" s="3" t="s">
        <v>185</v>
      </c>
      <c r="L739" s="3" t="s">
        <v>380</v>
      </c>
      <c r="M739" s="22" t="s">
        <v>2810</v>
      </c>
      <c r="T739" s="23"/>
      <c r="U739" s="23"/>
      <c r="V739" s="23"/>
      <c r="W739" s="23"/>
      <c r="X739" s="23"/>
    </row>
    <row r="740">
      <c r="A740" s="20" t="s">
        <v>2811</v>
      </c>
      <c r="B740" s="21"/>
      <c r="E740" s="3" t="s">
        <v>71</v>
      </c>
      <c r="F740" s="3" t="s">
        <v>71</v>
      </c>
      <c r="G740" s="3"/>
      <c r="H740" s="3" t="s">
        <v>154</v>
      </c>
      <c r="I740" s="3" t="s">
        <v>2812</v>
      </c>
      <c r="K740" s="3" t="s">
        <v>2813</v>
      </c>
      <c r="L740" s="3" t="s">
        <v>2706</v>
      </c>
      <c r="M740" s="22" t="s">
        <v>2814</v>
      </c>
      <c r="O740" s="3" t="s">
        <v>2815</v>
      </c>
      <c r="T740" s="23"/>
      <c r="U740" s="23"/>
      <c r="V740" s="23"/>
      <c r="W740" s="23"/>
      <c r="X740" s="23"/>
    </row>
    <row r="741">
      <c r="A741" s="20" t="s">
        <v>1586</v>
      </c>
      <c r="B741" s="21"/>
      <c r="G741" s="3"/>
      <c r="H741" s="3" t="s">
        <v>154</v>
      </c>
      <c r="L741" s="3" t="s">
        <v>2816</v>
      </c>
      <c r="M741" s="22" t="s">
        <v>2817</v>
      </c>
      <c r="T741" s="23"/>
      <c r="U741" s="23"/>
      <c r="V741" s="23"/>
      <c r="W741" s="23"/>
      <c r="X741" s="23"/>
    </row>
    <row r="742">
      <c r="A742" s="3" t="s">
        <v>1884</v>
      </c>
      <c r="B742" s="26" t="s">
        <v>2818</v>
      </c>
      <c r="E742" s="3" t="s">
        <v>318</v>
      </c>
      <c r="F742" s="3" t="s">
        <v>235</v>
      </c>
      <c r="H742" s="3" t="s">
        <v>130</v>
      </c>
      <c r="K742" s="3" t="s">
        <v>132</v>
      </c>
      <c r="L742" s="3" t="s">
        <v>737</v>
      </c>
      <c r="M742" s="22" t="s">
        <v>2819</v>
      </c>
      <c r="T742" s="23"/>
      <c r="U742" s="23"/>
      <c r="V742" s="23"/>
      <c r="W742" s="23"/>
      <c r="X742" s="23"/>
    </row>
    <row r="743">
      <c r="A743" s="20" t="s">
        <v>1242</v>
      </c>
      <c r="B743" s="21"/>
      <c r="E743" s="3" t="s">
        <v>71</v>
      </c>
      <c r="F743" s="3" t="s">
        <v>71</v>
      </c>
      <c r="G743" s="3"/>
      <c r="H743" s="3" t="s">
        <v>165</v>
      </c>
      <c r="L743" s="3" t="s">
        <v>1239</v>
      </c>
      <c r="M743" s="22" t="s">
        <v>2820</v>
      </c>
      <c r="T743" s="23"/>
      <c r="U743" s="23"/>
      <c r="V743" s="23"/>
      <c r="W743" s="23"/>
      <c r="X743" s="23"/>
    </row>
    <row r="744">
      <c r="A744" s="20" t="s">
        <v>2821</v>
      </c>
      <c r="B744" s="21"/>
      <c r="D744" s="3" t="s">
        <v>1242</v>
      </c>
      <c r="E744" s="3" t="s">
        <v>71</v>
      </c>
      <c r="F744" s="3" t="s">
        <v>71</v>
      </c>
      <c r="G744" s="3"/>
      <c r="H744" s="3" t="s">
        <v>154</v>
      </c>
      <c r="L744" s="3" t="s">
        <v>2822</v>
      </c>
      <c r="M744" s="22" t="s">
        <v>2823</v>
      </c>
      <c r="T744" s="23"/>
      <c r="U744" s="23"/>
      <c r="V744" s="23"/>
      <c r="W744" s="23"/>
      <c r="X744" s="23"/>
    </row>
    <row r="745">
      <c r="A745" s="20" t="s">
        <v>2824</v>
      </c>
      <c r="B745" s="21"/>
      <c r="D745" s="3" t="s">
        <v>430</v>
      </c>
      <c r="E745" s="3" t="s">
        <v>271</v>
      </c>
      <c r="F745" s="3" t="s">
        <v>2213</v>
      </c>
      <c r="H745" s="3" t="s">
        <v>154</v>
      </c>
      <c r="K745" s="3" t="s">
        <v>1621</v>
      </c>
      <c r="L745" s="3" t="s">
        <v>2825</v>
      </c>
      <c r="M745" s="22" t="s">
        <v>2826</v>
      </c>
      <c r="T745" s="23"/>
      <c r="U745" s="23"/>
      <c r="V745" s="23"/>
      <c r="W745" s="23"/>
      <c r="X745" s="23"/>
    </row>
    <row r="746">
      <c r="A746" s="20" t="s">
        <v>2827</v>
      </c>
      <c r="B746" s="26" t="s">
        <v>2828</v>
      </c>
      <c r="D746" s="3" t="s">
        <v>2829</v>
      </c>
      <c r="E746" s="3" t="s">
        <v>190</v>
      </c>
      <c r="F746" s="3" t="s">
        <v>129</v>
      </c>
      <c r="H746" s="3" t="s">
        <v>142</v>
      </c>
      <c r="K746" s="3" t="s">
        <v>132</v>
      </c>
      <c r="L746" s="3" t="s">
        <v>457</v>
      </c>
      <c r="M746" s="22" t="s">
        <v>2830</v>
      </c>
      <c r="T746" s="23"/>
      <c r="U746" s="23"/>
      <c r="V746" s="23"/>
      <c r="W746" s="23"/>
      <c r="X746" s="23"/>
    </row>
    <row r="747">
      <c r="A747" s="20" t="s">
        <v>2831</v>
      </c>
      <c r="B747" s="26" t="s">
        <v>2832</v>
      </c>
      <c r="D747" s="3" t="s">
        <v>465</v>
      </c>
      <c r="E747" s="3" t="s">
        <v>190</v>
      </c>
      <c r="F747" s="3" t="s">
        <v>129</v>
      </c>
      <c r="G747" s="3"/>
      <c r="H747" s="3" t="s">
        <v>142</v>
      </c>
      <c r="K747" s="3" t="s">
        <v>88</v>
      </c>
      <c r="L747" s="3" t="s">
        <v>466</v>
      </c>
      <c r="T747" s="23"/>
      <c r="U747" s="23"/>
      <c r="V747" s="23"/>
      <c r="W747" s="23"/>
      <c r="X747" s="23"/>
    </row>
    <row r="748">
      <c r="A748" s="20" t="s">
        <v>2833</v>
      </c>
      <c r="B748" s="21"/>
      <c r="D748" s="3" t="s">
        <v>973</v>
      </c>
      <c r="E748" s="3" t="s">
        <v>254</v>
      </c>
      <c r="G748" s="3"/>
      <c r="H748" s="3" t="s">
        <v>154</v>
      </c>
      <c r="L748" s="3" t="s">
        <v>2834</v>
      </c>
      <c r="M748" s="22" t="s">
        <v>2835</v>
      </c>
      <c r="T748" s="23"/>
      <c r="U748" s="23"/>
      <c r="V748" s="23"/>
      <c r="W748" s="23"/>
      <c r="X748" s="23"/>
    </row>
    <row r="749">
      <c r="A749" s="20" t="s">
        <v>2836</v>
      </c>
      <c r="B749" s="27"/>
      <c r="C749" s="3"/>
      <c r="D749" s="3"/>
      <c r="E749" s="3" t="s">
        <v>71</v>
      </c>
      <c r="F749" s="3" t="s">
        <v>71</v>
      </c>
      <c r="G749" s="3"/>
      <c r="H749" s="3" t="s">
        <v>117</v>
      </c>
      <c r="I749" s="3"/>
      <c r="J749" s="3"/>
      <c r="K749" s="3" t="s">
        <v>2837</v>
      </c>
      <c r="L749" s="3" t="s">
        <v>415</v>
      </c>
      <c r="M749" s="22" t="s">
        <v>2838</v>
      </c>
      <c r="T749" s="23"/>
      <c r="U749" s="23"/>
      <c r="V749" s="24" t="s">
        <v>346</v>
      </c>
      <c r="W749" s="23"/>
      <c r="X749" s="23"/>
    </row>
    <row r="750">
      <c r="A750" s="20" t="s">
        <v>2839</v>
      </c>
      <c r="B750" s="27"/>
      <c r="C750" s="3"/>
      <c r="D750" s="3"/>
      <c r="E750" s="3" t="s">
        <v>2840</v>
      </c>
      <c r="F750" s="3" t="s">
        <v>2841</v>
      </c>
      <c r="G750" s="3"/>
      <c r="H750" s="3" t="s">
        <v>142</v>
      </c>
      <c r="I750" s="3"/>
      <c r="J750" s="3"/>
      <c r="K750" s="3" t="s">
        <v>2842</v>
      </c>
      <c r="L750" s="3" t="s">
        <v>1735</v>
      </c>
      <c r="M750" s="22" t="s">
        <v>2843</v>
      </c>
      <c r="T750" s="23"/>
      <c r="U750" s="23"/>
      <c r="V750" s="23"/>
      <c r="W750" s="23"/>
      <c r="X750" s="23"/>
    </row>
    <row r="751">
      <c r="A751" s="20" t="s">
        <v>2844</v>
      </c>
      <c r="B751" s="21"/>
      <c r="E751" s="20" t="s">
        <v>2845</v>
      </c>
      <c r="G751" s="3"/>
      <c r="H751" s="3" t="s">
        <v>165</v>
      </c>
      <c r="L751" s="3" t="s">
        <v>1756</v>
      </c>
      <c r="T751" s="23"/>
      <c r="U751" s="23"/>
      <c r="V751" s="24" t="s">
        <v>346</v>
      </c>
      <c r="W751" s="23"/>
      <c r="X751" s="23"/>
    </row>
    <row r="752">
      <c r="A752" s="20" t="s">
        <v>2846</v>
      </c>
      <c r="B752" s="26" t="s">
        <v>2847</v>
      </c>
      <c r="D752" s="3" t="s">
        <v>2848</v>
      </c>
      <c r="E752" s="3" t="s">
        <v>281</v>
      </c>
      <c r="F752" s="3" t="s">
        <v>129</v>
      </c>
      <c r="G752" s="3"/>
      <c r="H752" s="3" t="s">
        <v>142</v>
      </c>
      <c r="K752" s="3" t="s">
        <v>88</v>
      </c>
      <c r="L752" s="3" t="s">
        <v>466</v>
      </c>
      <c r="M752" s="22" t="s">
        <v>2679</v>
      </c>
      <c r="T752" s="23"/>
      <c r="U752" s="23"/>
      <c r="V752" s="24" t="s">
        <v>346</v>
      </c>
      <c r="W752" s="23"/>
      <c r="X752" s="23"/>
    </row>
    <row r="753">
      <c r="A753" s="30" t="s">
        <v>2849</v>
      </c>
      <c r="B753" s="21"/>
      <c r="E753" s="31" t="s">
        <v>301</v>
      </c>
      <c r="F753" s="31" t="s">
        <v>86</v>
      </c>
      <c r="G753" s="31"/>
      <c r="H753" s="31" t="s">
        <v>87</v>
      </c>
      <c r="I753" s="31"/>
      <c r="J753" s="31"/>
      <c r="K753" s="31"/>
      <c r="L753" s="32" t="s">
        <v>752</v>
      </c>
      <c r="M753" s="33" t="s">
        <v>2850</v>
      </c>
      <c r="T753" s="24"/>
      <c r="U753" s="24" t="s">
        <v>346</v>
      </c>
      <c r="V753" s="23"/>
      <c r="W753" s="23"/>
      <c r="X753" s="23"/>
    </row>
    <row r="754">
      <c r="A754" s="20" t="s">
        <v>512</v>
      </c>
      <c r="B754" s="21"/>
      <c r="E754" s="3" t="s">
        <v>71</v>
      </c>
      <c r="F754" s="3" t="s">
        <v>71</v>
      </c>
      <c r="G754" s="3"/>
      <c r="H754" s="3" t="s">
        <v>165</v>
      </c>
      <c r="L754" s="3" t="s">
        <v>344</v>
      </c>
      <c r="M754" s="22" t="s">
        <v>2851</v>
      </c>
      <c r="T754" s="23"/>
      <c r="U754" s="23"/>
      <c r="V754" s="24" t="s">
        <v>346</v>
      </c>
      <c r="W754" s="23"/>
      <c r="X754" s="23"/>
    </row>
    <row r="755">
      <c r="A755" s="20" t="s">
        <v>2852</v>
      </c>
      <c r="B755" s="21"/>
      <c r="D755" s="3" t="s">
        <v>512</v>
      </c>
      <c r="E755" s="3" t="s">
        <v>71</v>
      </c>
      <c r="F755" s="3" t="s">
        <v>71</v>
      </c>
      <c r="G755" s="3"/>
      <c r="H755" s="3" t="s">
        <v>154</v>
      </c>
      <c r="M755" s="22" t="s">
        <v>2853</v>
      </c>
      <c r="T755" s="23"/>
      <c r="U755" s="23"/>
      <c r="V755" s="24" t="s">
        <v>346</v>
      </c>
      <c r="W755" s="23"/>
      <c r="X755" s="23"/>
    </row>
    <row r="756">
      <c r="A756" s="20" t="s">
        <v>2854</v>
      </c>
      <c r="B756" s="21"/>
      <c r="E756" s="3" t="s">
        <v>281</v>
      </c>
      <c r="F756" s="3" t="s">
        <v>129</v>
      </c>
      <c r="G756" s="3"/>
      <c r="H756" s="3" t="s">
        <v>154</v>
      </c>
      <c r="L756" s="3" t="s">
        <v>2855</v>
      </c>
      <c r="M756" s="22" t="s">
        <v>2856</v>
      </c>
      <c r="T756" s="23"/>
      <c r="U756" s="23"/>
      <c r="V756" s="23"/>
      <c r="W756" s="23"/>
      <c r="X756" s="23"/>
    </row>
    <row r="757">
      <c r="A757" s="20" t="s">
        <v>2857</v>
      </c>
      <c r="B757" s="26" t="s">
        <v>2858</v>
      </c>
      <c r="C757" s="3" t="s">
        <v>2859</v>
      </c>
      <c r="D757" s="3" t="s">
        <v>1411</v>
      </c>
      <c r="E757" s="3" t="s">
        <v>71</v>
      </c>
      <c r="F757" s="3" t="s">
        <v>71</v>
      </c>
      <c r="G757" s="3"/>
      <c r="H757" s="3" t="s">
        <v>72</v>
      </c>
      <c r="I757" s="3" t="s">
        <v>2860</v>
      </c>
      <c r="J757" s="3"/>
      <c r="K757" s="3" t="s">
        <v>903</v>
      </c>
      <c r="M757" s="22" t="s">
        <v>2861</v>
      </c>
      <c r="T757" s="24" t="s">
        <v>346</v>
      </c>
      <c r="U757" s="24" t="s">
        <v>346</v>
      </c>
      <c r="V757" s="24" t="s">
        <v>346</v>
      </c>
      <c r="W757" s="24" t="s">
        <v>346</v>
      </c>
      <c r="X757" s="24" t="s">
        <v>346</v>
      </c>
    </row>
    <row r="758">
      <c r="A758" s="20" t="s">
        <v>2862</v>
      </c>
      <c r="B758" s="26" t="s">
        <v>2863</v>
      </c>
      <c r="C758" s="3" t="s">
        <v>372</v>
      </c>
      <c r="E758" s="3" t="s">
        <v>71</v>
      </c>
      <c r="F758" s="3" t="s">
        <v>71</v>
      </c>
      <c r="G758" s="3"/>
      <c r="H758" s="3" t="s">
        <v>72</v>
      </c>
      <c r="K758" s="3" t="s">
        <v>903</v>
      </c>
      <c r="L758" s="3" t="s">
        <v>2864</v>
      </c>
      <c r="M758" s="22" t="s">
        <v>2865</v>
      </c>
      <c r="T758" s="23"/>
      <c r="U758" s="23"/>
      <c r="V758" s="23"/>
      <c r="W758" s="23"/>
      <c r="X758" s="23"/>
    </row>
    <row r="759">
      <c r="A759" s="20" t="s">
        <v>2866</v>
      </c>
      <c r="B759" s="21"/>
      <c r="D759" s="3" t="s">
        <v>606</v>
      </c>
      <c r="E759" s="3" t="s">
        <v>2867</v>
      </c>
      <c r="G759" s="3"/>
      <c r="H759" s="3" t="s">
        <v>154</v>
      </c>
      <c r="L759" s="3" t="s">
        <v>2868</v>
      </c>
      <c r="M759" s="22" t="s">
        <v>2869</v>
      </c>
      <c r="T759" s="23"/>
      <c r="U759" s="23"/>
      <c r="V759" s="23"/>
      <c r="W759" s="23"/>
      <c r="X759" s="23"/>
    </row>
    <row r="760">
      <c r="A760" s="20" t="s">
        <v>2870</v>
      </c>
      <c r="B760" s="26" t="s">
        <v>2871</v>
      </c>
      <c r="D760" s="3" t="s">
        <v>1701</v>
      </c>
      <c r="E760" s="3" t="s">
        <v>246</v>
      </c>
      <c r="F760" s="3" t="s">
        <v>235</v>
      </c>
      <c r="H760" s="3" t="s">
        <v>142</v>
      </c>
      <c r="K760" s="3" t="s">
        <v>132</v>
      </c>
      <c r="L760" s="3" t="s">
        <v>431</v>
      </c>
      <c r="M760" s="22" t="s">
        <v>2872</v>
      </c>
      <c r="T760" s="23"/>
      <c r="U760" s="23"/>
      <c r="V760" s="23"/>
      <c r="W760" s="23"/>
      <c r="X760" s="23"/>
    </row>
    <row r="761">
      <c r="A761" s="20" t="s">
        <v>2873</v>
      </c>
      <c r="B761" s="21"/>
      <c r="D761" s="3" t="s">
        <v>2299</v>
      </c>
      <c r="E761" s="3" t="s">
        <v>275</v>
      </c>
      <c r="G761" s="3"/>
      <c r="H761" s="3" t="s">
        <v>154</v>
      </c>
      <c r="L761" s="3" t="s">
        <v>1107</v>
      </c>
      <c r="M761" s="22" t="s">
        <v>2874</v>
      </c>
      <c r="T761" s="23"/>
      <c r="U761" s="23"/>
      <c r="V761" s="24" t="s">
        <v>346</v>
      </c>
      <c r="W761" s="23"/>
      <c r="X761" s="23"/>
    </row>
    <row r="762">
      <c r="A762" s="20" t="s">
        <v>2875</v>
      </c>
      <c r="B762" s="26" t="s">
        <v>2777</v>
      </c>
      <c r="D762" s="3" t="s">
        <v>460</v>
      </c>
      <c r="E762" s="3" t="s">
        <v>275</v>
      </c>
      <c r="F762" s="3" t="s">
        <v>209</v>
      </c>
      <c r="H762" s="3" t="s">
        <v>142</v>
      </c>
      <c r="K762" s="3" t="s">
        <v>132</v>
      </c>
      <c r="L762" s="3" t="s">
        <v>431</v>
      </c>
      <c r="M762" s="22" t="s">
        <v>2876</v>
      </c>
      <c r="T762" s="23"/>
      <c r="U762" s="23"/>
      <c r="V762" s="23"/>
      <c r="W762" s="23"/>
      <c r="X762" s="23"/>
    </row>
    <row r="763">
      <c r="A763" s="20" t="s">
        <v>2877</v>
      </c>
      <c r="B763" s="21"/>
      <c r="D763" s="3" t="s">
        <v>606</v>
      </c>
      <c r="E763" s="3" t="s">
        <v>71</v>
      </c>
      <c r="F763" s="3" t="s">
        <v>71</v>
      </c>
      <c r="G763" s="3"/>
      <c r="H763" s="3" t="s">
        <v>154</v>
      </c>
      <c r="L763" s="3" t="s">
        <v>1258</v>
      </c>
      <c r="M763" s="22" t="s">
        <v>2878</v>
      </c>
      <c r="T763" s="23"/>
      <c r="U763" s="23"/>
      <c r="V763" s="24" t="s">
        <v>346</v>
      </c>
      <c r="W763" s="23"/>
      <c r="X763" s="23"/>
    </row>
    <row r="764">
      <c r="A764" s="20" t="s">
        <v>2879</v>
      </c>
      <c r="B764" s="26" t="s">
        <v>2880</v>
      </c>
      <c r="D764" s="3" t="s">
        <v>453</v>
      </c>
      <c r="E764" s="3" t="s">
        <v>311</v>
      </c>
      <c r="F764" s="3" t="s">
        <v>183</v>
      </c>
      <c r="H764" s="3" t="s">
        <v>142</v>
      </c>
      <c r="K764" s="3" t="s">
        <v>132</v>
      </c>
      <c r="L764" s="3" t="s">
        <v>431</v>
      </c>
      <c r="M764" s="22" t="s">
        <v>2881</v>
      </c>
      <c r="T764" s="23"/>
      <c r="U764" s="23"/>
      <c r="V764" s="23"/>
      <c r="W764" s="23"/>
      <c r="X764" s="23"/>
    </row>
    <row r="765">
      <c r="A765" s="20" t="s">
        <v>2882</v>
      </c>
      <c r="B765" s="21"/>
      <c r="D765" s="3" t="s">
        <v>384</v>
      </c>
      <c r="E765" s="3" t="s">
        <v>267</v>
      </c>
      <c r="F765" s="3" t="s">
        <v>86</v>
      </c>
      <c r="G765" s="3"/>
      <c r="H765" s="3" t="s">
        <v>154</v>
      </c>
      <c r="K765" s="3" t="s">
        <v>103</v>
      </c>
      <c r="L765" s="3" t="s">
        <v>1941</v>
      </c>
      <c r="M765" s="22" t="s">
        <v>2883</v>
      </c>
      <c r="T765" s="23"/>
      <c r="U765" s="23"/>
      <c r="V765" s="23"/>
      <c r="W765" s="23"/>
      <c r="X765" s="23"/>
    </row>
    <row r="766">
      <c r="A766" s="3" t="s">
        <v>2884</v>
      </c>
      <c r="B766" s="3" t="s">
        <v>2885</v>
      </c>
      <c r="D766" s="3" t="s">
        <v>834</v>
      </c>
      <c r="E766" s="3" t="s">
        <v>215</v>
      </c>
      <c r="G766" s="3"/>
      <c r="H766" s="3" t="s">
        <v>184</v>
      </c>
      <c r="K766" s="3" t="s">
        <v>185</v>
      </c>
      <c r="L766" s="3" t="s">
        <v>380</v>
      </c>
      <c r="M766" s="22" t="s">
        <v>2886</v>
      </c>
      <c r="T766" s="23"/>
      <c r="U766" s="23"/>
      <c r="V766" s="23"/>
      <c r="W766" s="23"/>
      <c r="X766" s="23"/>
    </row>
    <row r="767">
      <c r="A767" s="20" t="s">
        <v>2887</v>
      </c>
      <c r="B767" s="26" t="s">
        <v>2888</v>
      </c>
      <c r="E767" s="3" t="s">
        <v>318</v>
      </c>
      <c r="F767" s="3" t="s">
        <v>235</v>
      </c>
      <c r="H767" s="3" t="s">
        <v>142</v>
      </c>
      <c r="K767" s="3" t="s">
        <v>132</v>
      </c>
      <c r="L767" s="3" t="s">
        <v>737</v>
      </c>
      <c r="M767" s="22" t="s">
        <v>2889</v>
      </c>
      <c r="T767" s="23"/>
      <c r="U767" s="23"/>
      <c r="V767" s="23"/>
      <c r="W767" s="23"/>
      <c r="X767" s="23"/>
    </row>
    <row r="768">
      <c r="A768" s="20" t="s">
        <v>2890</v>
      </c>
      <c r="B768" s="26" t="s">
        <v>2891</v>
      </c>
      <c r="D768" s="3" t="s">
        <v>453</v>
      </c>
      <c r="E768" s="3" t="s">
        <v>222</v>
      </c>
      <c r="F768" s="3" t="s">
        <v>2892</v>
      </c>
      <c r="H768" s="3" t="s">
        <v>142</v>
      </c>
      <c r="K768" s="3" t="s">
        <v>132</v>
      </c>
      <c r="L768" s="3" t="s">
        <v>431</v>
      </c>
      <c r="M768" s="22" t="s">
        <v>2893</v>
      </c>
      <c r="T768" s="23"/>
      <c r="U768" s="23"/>
      <c r="V768" s="23"/>
      <c r="W768" s="23"/>
      <c r="X768" s="23"/>
    </row>
    <row r="769">
      <c r="A769" s="3" t="s">
        <v>2894</v>
      </c>
      <c r="B769" s="26" t="s">
        <v>2895</v>
      </c>
      <c r="C769" s="3"/>
      <c r="E769" s="3" t="s">
        <v>2896</v>
      </c>
      <c r="F769" s="3" t="s">
        <v>2897</v>
      </c>
      <c r="G769" s="3"/>
      <c r="H769" s="3" t="s">
        <v>130</v>
      </c>
      <c r="K769" s="3" t="s">
        <v>132</v>
      </c>
      <c r="L769" s="3" t="s">
        <v>2898</v>
      </c>
      <c r="M769" s="22" t="s">
        <v>2899</v>
      </c>
      <c r="N769" s="3"/>
      <c r="O769" s="3"/>
      <c r="T769" s="23"/>
      <c r="U769" s="23"/>
      <c r="V769" s="23"/>
      <c r="W769" s="23"/>
      <c r="X769" s="23"/>
    </row>
    <row r="770">
      <c r="A770" s="20" t="s">
        <v>2900</v>
      </c>
      <c r="B770" s="21"/>
      <c r="C770" s="3" t="s">
        <v>653</v>
      </c>
      <c r="E770" s="3" t="s">
        <v>190</v>
      </c>
      <c r="F770" s="3" t="s">
        <v>129</v>
      </c>
      <c r="G770" s="3"/>
      <c r="H770" s="3" t="s">
        <v>154</v>
      </c>
      <c r="L770" s="3" t="s">
        <v>601</v>
      </c>
      <c r="M770" s="22" t="s">
        <v>2901</v>
      </c>
      <c r="N770" s="3"/>
      <c r="O770" s="3" t="s">
        <v>657</v>
      </c>
      <c r="T770" s="23"/>
      <c r="U770" s="23"/>
      <c r="V770" s="23"/>
      <c r="W770" s="23"/>
      <c r="X770" s="23"/>
    </row>
    <row r="771">
      <c r="A771" s="20" t="s">
        <v>2902</v>
      </c>
      <c r="B771" s="26" t="s">
        <v>2903</v>
      </c>
      <c r="D771" s="3" t="s">
        <v>515</v>
      </c>
      <c r="E771" s="3" t="s">
        <v>190</v>
      </c>
      <c r="G771" s="3"/>
      <c r="H771" s="3" t="s">
        <v>142</v>
      </c>
      <c r="L771" s="3" t="s">
        <v>970</v>
      </c>
      <c r="M771" s="22" t="s">
        <v>2904</v>
      </c>
      <c r="T771" s="23"/>
      <c r="U771" s="23"/>
      <c r="V771" s="23"/>
      <c r="W771" s="23"/>
      <c r="X771" s="23"/>
    </row>
    <row r="772">
      <c r="A772" s="20" t="s">
        <v>2905</v>
      </c>
      <c r="B772" s="21"/>
      <c r="D772" s="3" t="s">
        <v>2906</v>
      </c>
      <c r="E772" s="3" t="s">
        <v>190</v>
      </c>
      <c r="F772" s="3" t="s">
        <v>2907</v>
      </c>
      <c r="G772" s="3"/>
      <c r="H772" s="3" t="s">
        <v>142</v>
      </c>
      <c r="L772" s="3" t="s">
        <v>391</v>
      </c>
      <c r="M772" s="22" t="s">
        <v>2908</v>
      </c>
      <c r="T772" s="23"/>
      <c r="U772" s="23"/>
      <c r="V772" s="23"/>
      <c r="W772" s="23"/>
      <c r="X772" s="23"/>
    </row>
    <row r="773">
      <c r="A773" s="20" t="s">
        <v>2909</v>
      </c>
      <c r="B773" s="26" t="s">
        <v>2910</v>
      </c>
      <c r="D773" s="3" t="s">
        <v>2911</v>
      </c>
      <c r="E773" s="3" t="s">
        <v>190</v>
      </c>
      <c r="F773" s="3" t="s">
        <v>129</v>
      </c>
      <c r="H773" s="3" t="s">
        <v>142</v>
      </c>
      <c r="K773" s="3" t="s">
        <v>132</v>
      </c>
      <c r="L773" s="3" t="s">
        <v>457</v>
      </c>
      <c r="M773" s="22" t="s">
        <v>2912</v>
      </c>
      <c r="T773" s="23"/>
      <c r="U773" s="23"/>
      <c r="V773" s="23"/>
      <c r="W773" s="23"/>
      <c r="X773" s="23"/>
    </row>
    <row r="774">
      <c r="A774" s="20" t="s">
        <v>2913</v>
      </c>
      <c r="B774" s="21"/>
      <c r="D774" s="3" t="s">
        <v>2914</v>
      </c>
      <c r="E774" s="3" t="s">
        <v>190</v>
      </c>
      <c r="F774" s="3" t="s">
        <v>129</v>
      </c>
      <c r="H774" s="3" t="s">
        <v>142</v>
      </c>
      <c r="K774" s="3" t="s">
        <v>132</v>
      </c>
      <c r="L774" s="3" t="s">
        <v>2915</v>
      </c>
      <c r="M774" s="22" t="s">
        <v>2916</v>
      </c>
      <c r="T774" s="23"/>
      <c r="U774" s="23"/>
      <c r="V774" s="23"/>
      <c r="W774" s="23"/>
      <c r="X774" s="23"/>
    </row>
    <row r="775">
      <c r="A775" s="20" t="s">
        <v>2917</v>
      </c>
      <c r="B775" s="26" t="s">
        <v>2918</v>
      </c>
      <c r="D775" s="3" t="s">
        <v>453</v>
      </c>
      <c r="E775" s="3" t="s">
        <v>2919</v>
      </c>
      <c r="F775" s="3" t="s">
        <v>1965</v>
      </c>
      <c r="H775" s="3" t="s">
        <v>130</v>
      </c>
      <c r="K775" s="3" t="s">
        <v>132</v>
      </c>
      <c r="L775" s="3" t="s">
        <v>2920</v>
      </c>
      <c r="M775" s="22" t="s">
        <v>2921</v>
      </c>
      <c r="T775" s="23"/>
      <c r="U775" s="23"/>
      <c r="V775" s="23"/>
      <c r="W775" s="23"/>
      <c r="X775" s="23"/>
    </row>
    <row r="776">
      <c r="A776" s="20" t="s">
        <v>384</v>
      </c>
      <c r="B776" s="21"/>
      <c r="C776" s="3" t="s">
        <v>2333</v>
      </c>
      <c r="E776" s="3" t="s">
        <v>71</v>
      </c>
      <c r="F776" s="3" t="s">
        <v>71</v>
      </c>
      <c r="G776" s="3"/>
      <c r="H776" s="3" t="s">
        <v>165</v>
      </c>
      <c r="L776" s="3" t="s">
        <v>2334</v>
      </c>
      <c r="M776" s="22" t="s">
        <v>2922</v>
      </c>
      <c r="T776" s="23"/>
      <c r="U776" s="23"/>
      <c r="V776" s="23"/>
      <c r="W776" s="23"/>
      <c r="X776" s="23"/>
    </row>
    <row r="777">
      <c r="A777" s="3" t="s">
        <v>2923</v>
      </c>
      <c r="B777" s="21"/>
      <c r="D777" s="3" t="s">
        <v>560</v>
      </c>
      <c r="E777" s="3" t="s">
        <v>273</v>
      </c>
      <c r="G777" s="3"/>
      <c r="H777" s="3" t="s">
        <v>154</v>
      </c>
      <c r="T777" s="23"/>
      <c r="U777" s="23"/>
      <c r="V777" s="23"/>
      <c r="W777" s="23"/>
      <c r="X777" s="23"/>
    </row>
    <row r="778">
      <c r="A778" s="20" t="s">
        <v>2924</v>
      </c>
      <c r="B778" s="21"/>
      <c r="D778" s="3" t="s">
        <v>384</v>
      </c>
      <c r="E778" s="3" t="s">
        <v>307</v>
      </c>
      <c r="G778" s="3"/>
      <c r="H778" s="3" t="s">
        <v>154</v>
      </c>
      <c r="K778" s="3" t="s">
        <v>960</v>
      </c>
      <c r="L778" s="3" t="s">
        <v>2925</v>
      </c>
      <c r="M778" s="22" t="s">
        <v>2926</v>
      </c>
      <c r="T778" s="23"/>
      <c r="U778" s="23"/>
      <c r="V778" s="23"/>
      <c r="W778" s="23"/>
      <c r="X778" s="23"/>
    </row>
    <row r="779">
      <c r="A779" s="20" t="s">
        <v>2927</v>
      </c>
      <c r="B779" s="27"/>
      <c r="C779" s="3"/>
      <c r="D779" s="3"/>
      <c r="E779" s="3" t="s">
        <v>254</v>
      </c>
      <c r="F779" s="3" t="s">
        <v>183</v>
      </c>
      <c r="G779" s="3" t="s">
        <v>186</v>
      </c>
      <c r="H779" s="3" t="s">
        <v>154</v>
      </c>
      <c r="I779" s="3"/>
      <c r="J779" s="3"/>
      <c r="K779" s="3" t="s">
        <v>701</v>
      </c>
      <c r="L779" s="3" t="s">
        <v>1481</v>
      </c>
      <c r="M779" s="22" t="s">
        <v>2928</v>
      </c>
      <c r="T779" s="23"/>
      <c r="U779" s="23"/>
      <c r="V779" s="23"/>
      <c r="W779" s="23"/>
      <c r="X779" s="23"/>
    </row>
    <row r="780">
      <c r="A780" s="20" t="s">
        <v>2929</v>
      </c>
      <c r="B780" s="21"/>
      <c r="D780" s="3" t="s">
        <v>560</v>
      </c>
      <c r="E780" s="3" t="s">
        <v>273</v>
      </c>
      <c r="F780" s="3" t="s">
        <v>235</v>
      </c>
      <c r="G780" s="3"/>
      <c r="H780" s="3" t="s">
        <v>154</v>
      </c>
      <c r="K780" s="3" t="s">
        <v>2930</v>
      </c>
      <c r="L780" s="3" t="s">
        <v>1099</v>
      </c>
      <c r="M780" s="47" t="s">
        <v>2931</v>
      </c>
      <c r="T780" s="23"/>
      <c r="U780" s="23"/>
      <c r="V780" s="23"/>
      <c r="W780" s="23"/>
      <c r="X780" s="23"/>
    </row>
    <row r="781">
      <c r="A781" s="20" t="s">
        <v>2932</v>
      </c>
      <c r="B781" s="21"/>
      <c r="D781" s="3" t="s">
        <v>722</v>
      </c>
      <c r="E781" s="3" t="s">
        <v>2576</v>
      </c>
      <c r="G781" s="3"/>
      <c r="H781" s="3" t="s">
        <v>154</v>
      </c>
      <c r="L781" s="3" t="s">
        <v>2933</v>
      </c>
      <c r="M781" s="22" t="s">
        <v>2934</v>
      </c>
      <c r="T781" s="23"/>
      <c r="U781" s="23"/>
      <c r="V781" s="23"/>
      <c r="W781" s="23"/>
      <c r="X781" s="23"/>
    </row>
    <row r="782">
      <c r="A782" s="25" t="s">
        <v>2935</v>
      </c>
      <c r="B782" s="26" t="s">
        <v>2936</v>
      </c>
      <c r="D782" s="3" t="s">
        <v>560</v>
      </c>
      <c r="E782" s="3" t="s">
        <v>273</v>
      </c>
      <c r="F782" s="3" t="s">
        <v>235</v>
      </c>
      <c r="G782" s="3"/>
      <c r="H782" s="3" t="s">
        <v>154</v>
      </c>
      <c r="K782" s="3" t="s">
        <v>2937</v>
      </c>
      <c r="L782" s="3" t="s">
        <v>906</v>
      </c>
      <c r="M782" s="22" t="s">
        <v>2938</v>
      </c>
      <c r="T782" s="23"/>
      <c r="U782" s="23"/>
      <c r="V782" s="23"/>
      <c r="W782" s="23"/>
      <c r="X782" s="23"/>
    </row>
    <row r="783">
      <c r="A783" s="20" t="s">
        <v>2939</v>
      </c>
      <c r="B783" s="27"/>
      <c r="C783" s="3"/>
      <c r="D783" s="3"/>
      <c r="E783" s="3" t="s">
        <v>163</v>
      </c>
      <c r="F783" s="3" t="s">
        <v>86</v>
      </c>
      <c r="G783" s="3" t="s">
        <v>268</v>
      </c>
      <c r="H783" s="3" t="s">
        <v>154</v>
      </c>
      <c r="K783" s="3" t="s">
        <v>2940</v>
      </c>
      <c r="L783" s="3" t="s">
        <v>2941</v>
      </c>
      <c r="M783" s="22" t="s">
        <v>2942</v>
      </c>
      <c r="O783" s="3" t="s">
        <v>2943</v>
      </c>
      <c r="T783" s="23"/>
      <c r="U783" s="23"/>
      <c r="V783" s="23"/>
      <c r="W783" s="23"/>
      <c r="X783" s="23"/>
    </row>
    <row r="784">
      <c r="A784" s="20" t="s">
        <v>2944</v>
      </c>
      <c r="B784" s="27"/>
      <c r="C784" s="3"/>
      <c r="D784" s="3"/>
      <c r="E784" s="3" t="s">
        <v>70</v>
      </c>
      <c r="F784" s="3" t="s">
        <v>86</v>
      </c>
      <c r="G784" s="3" t="s">
        <v>298</v>
      </c>
      <c r="H784" s="3" t="s">
        <v>154</v>
      </c>
      <c r="I784" s="3"/>
      <c r="J784" s="3"/>
      <c r="K784" s="3" t="s">
        <v>104</v>
      </c>
      <c r="L784" s="3" t="s">
        <v>415</v>
      </c>
      <c r="M784" s="22" t="s">
        <v>2945</v>
      </c>
      <c r="P784" s="3" t="s">
        <v>418</v>
      </c>
      <c r="T784" s="23"/>
      <c r="U784" s="23"/>
      <c r="V784" s="23"/>
      <c r="W784" s="23"/>
      <c r="X784" s="23"/>
    </row>
    <row r="785">
      <c r="A785" s="3" t="s">
        <v>2946</v>
      </c>
      <c r="B785" s="21"/>
      <c r="D785" s="3" t="s">
        <v>560</v>
      </c>
      <c r="E785" s="3" t="s">
        <v>273</v>
      </c>
      <c r="G785" s="3"/>
      <c r="H785" s="3" t="s">
        <v>154</v>
      </c>
      <c r="T785" s="23"/>
      <c r="U785" s="23"/>
      <c r="V785" s="23"/>
      <c r="W785" s="23"/>
      <c r="X785" s="23"/>
    </row>
    <row r="786">
      <c r="A786" s="20" t="s">
        <v>2947</v>
      </c>
      <c r="B786" s="21"/>
      <c r="D786" s="3" t="s">
        <v>606</v>
      </c>
      <c r="E786" s="3" t="s">
        <v>271</v>
      </c>
      <c r="G786" s="3"/>
      <c r="H786" s="3" t="s">
        <v>154</v>
      </c>
      <c r="L786" s="3" t="s">
        <v>676</v>
      </c>
      <c r="M786" s="22" t="s">
        <v>2948</v>
      </c>
      <c r="T786" s="23"/>
      <c r="U786" s="23"/>
      <c r="V786" s="23"/>
      <c r="W786" s="23"/>
      <c r="X786" s="23"/>
    </row>
    <row r="787">
      <c r="A787" s="20" t="s">
        <v>2949</v>
      </c>
      <c r="B787" s="21"/>
      <c r="D787" s="3" t="s">
        <v>2181</v>
      </c>
      <c r="E787" s="3" t="s">
        <v>281</v>
      </c>
      <c r="F787" s="3" t="s">
        <v>129</v>
      </c>
      <c r="G787" s="3"/>
      <c r="H787" s="3" t="s">
        <v>154</v>
      </c>
      <c r="L787" s="3" t="s">
        <v>1160</v>
      </c>
      <c r="M787" s="22" t="s">
        <v>2950</v>
      </c>
      <c r="T787" s="23"/>
      <c r="U787" s="23"/>
      <c r="V787" s="24" t="s">
        <v>346</v>
      </c>
      <c r="W787" s="23"/>
      <c r="X787" s="23"/>
    </row>
    <row r="788">
      <c r="A788" s="20" t="s">
        <v>2951</v>
      </c>
      <c r="B788" s="21"/>
      <c r="D788" s="3" t="s">
        <v>384</v>
      </c>
      <c r="E788" s="3" t="s">
        <v>293</v>
      </c>
      <c r="G788" s="3"/>
      <c r="H788" s="3" t="s">
        <v>154</v>
      </c>
      <c r="K788" s="3" t="s">
        <v>960</v>
      </c>
      <c r="L788" s="3" t="s">
        <v>2952</v>
      </c>
      <c r="M788" s="22" t="s">
        <v>2953</v>
      </c>
      <c r="T788" s="23"/>
      <c r="U788" s="23"/>
      <c r="V788" s="23"/>
      <c r="W788" s="23"/>
      <c r="X788" s="23"/>
    </row>
    <row r="789">
      <c r="A789" s="20" t="s">
        <v>2954</v>
      </c>
      <c r="B789" s="21"/>
      <c r="D789" s="3" t="s">
        <v>384</v>
      </c>
      <c r="E789" s="3" t="s">
        <v>279</v>
      </c>
      <c r="F789" s="3" t="s">
        <v>2955</v>
      </c>
      <c r="G789" s="3"/>
      <c r="H789" s="3" t="s">
        <v>154</v>
      </c>
      <c r="I789" s="3" t="s">
        <v>2956</v>
      </c>
      <c r="K789" s="3" t="s">
        <v>2957</v>
      </c>
      <c r="L789" s="3" t="s">
        <v>2925</v>
      </c>
      <c r="M789" s="22" t="s">
        <v>2958</v>
      </c>
      <c r="T789" s="23"/>
      <c r="U789" s="23"/>
      <c r="V789" s="23"/>
      <c r="W789" s="23"/>
      <c r="X789" s="23"/>
    </row>
    <row r="790">
      <c r="A790" s="20" t="s">
        <v>2959</v>
      </c>
      <c r="B790" s="48"/>
      <c r="C790" s="3"/>
      <c r="D790" s="3"/>
      <c r="E790" s="3" t="s">
        <v>202</v>
      </c>
      <c r="F790" s="3" t="s">
        <v>183</v>
      </c>
      <c r="G790" s="3"/>
      <c r="H790" s="3" t="s">
        <v>154</v>
      </c>
      <c r="I790" s="3"/>
      <c r="J790" s="3"/>
      <c r="K790" s="3" t="s">
        <v>701</v>
      </c>
      <c r="L790" s="3" t="s">
        <v>1277</v>
      </c>
      <c r="M790" s="22" t="s">
        <v>2960</v>
      </c>
      <c r="T790" s="23"/>
      <c r="U790" s="23"/>
      <c r="V790" s="23"/>
      <c r="W790" s="23"/>
      <c r="X790" s="23"/>
    </row>
    <row r="791">
      <c r="A791" s="20" t="s">
        <v>2961</v>
      </c>
      <c r="B791" s="27"/>
      <c r="C791" s="3"/>
      <c r="D791" s="3"/>
      <c r="E791" s="3" t="s">
        <v>202</v>
      </c>
      <c r="F791" s="3" t="s">
        <v>183</v>
      </c>
      <c r="G791" s="3" t="s">
        <v>198</v>
      </c>
      <c r="H791" s="3" t="s">
        <v>154</v>
      </c>
      <c r="K791" s="3" t="s">
        <v>104</v>
      </c>
      <c r="L791" s="3" t="s">
        <v>470</v>
      </c>
      <c r="M791" s="22" t="s">
        <v>2962</v>
      </c>
      <c r="P791" s="3" t="s">
        <v>418</v>
      </c>
      <c r="T791" s="23"/>
      <c r="U791" s="23"/>
      <c r="V791" s="23"/>
      <c r="W791" s="23"/>
      <c r="X791" s="23"/>
    </row>
    <row r="792">
      <c r="A792" s="20" t="s">
        <v>2963</v>
      </c>
      <c r="B792" s="21"/>
      <c r="D792" s="3" t="s">
        <v>2964</v>
      </c>
      <c r="E792" s="3" t="s">
        <v>215</v>
      </c>
      <c r="G792" s="3"/>
      <c r="H792" s="3" t="s">
        <v>154</v>
      </c>
      <c r="K792" s="3" t="s">
        <v>960</v>
      </c>
      <c r="L792" s="3" t="s">
        <v>2412</v>
      </c>
      <c r="M792" s="22" t="s">
        <v>2965</v>
      </c>
      <c r="T792" s="23"/>
      <c r="U792" s="23"/>
      <c r="V792" s="23"/>
      <c r="W792" s="23"/>
      <c r="X792" s="23"/>
    </row>
    <row r="793">
      <c r="A793" s="20" t="s">
        <v>2966</v>
      </c>
      <c r="B793" s="21"/>
      <c r="D793" s="3" t="s">
        <v>2967</v>
      </c>
      <c r="E793" s="3" t="s">
        <v>202</v>
      </c>
      <c r="F793" s="3" t="s">
        <v>183</v>
      </c>
      <c r="G793" s="3"/>
      <c r="H793" s="3" t="s">
        <v>154</v>
      </c>
      <c r="K793" s="3" t="s">
        <v>960</v>
      </c>
      <c r="L793" s="3" t="s">
        <v>2968</v>
      </c>
      <c r="M793" s="22" t="s">
        <v>2969</v>
      </c>
      <c r="T793" s="23"/>
      <c r="U793" s="23"/>
      <c r="V793" s="23"/>
      <c r="W793" s="23"/>
      <c r="X793" s="23"/>
    </row>
    <row r="794">
      <c r="A794" s="20" t="s">
        <v>2970</v>
      </c>
      <c r="B794" s="27"/>
      <c r="C794" s="3"/>
      <c r="D794" s="3"/>
      <c r="E794" s="3" t="s">
        <v>269</v>
      </c>
      <c r="F794" s="3" t="s">
        <v>183</v>
      </c>
      <c r="G794" s="3" t="s">
        <v>265</v>
      </c>
      <c r="H794" s="3" t="s">
        <v>154</v>
      </c>
      <c r="I794" s="3"/>
      <c r="J794" s="3"/>
      <c r="K794" s="3" t="s">
        <v>1166</v>
      </c>
      <c r="L794" s="3" t="s">
        <v>546</v>
      </c>
      <c r="M794" s="22" t="s">
        <v>2971</v>
      </c>
      <c r="P794" s="3" t="s">
        <v>418</v>
      </c>
      <c r="T794" s="23"/>
      <c r="U794" s="23"/>
      <c r="V794" s="23"/>
      <c r="W794" s="23"/>
      <c r="X794" s="23"/>
    </row>
    <row r="795">
      <c r="A795" s="20" t="s">
        <v>2972</v>
      </c>
      <c r="B795" s="21"/>
      <c r="D795" s="3" t="s">
        <v>606</v>
      </c>
      <c r="E795" s="3" t="s">
        <v>163</v>
      </c>
      <c r="F795" s="3" t="s">
        <v>86</v>
      </c>
      <c r="G795" s="3"/>
      <c r="H795" s="3" t="s">
        <v>154</v>
      </c>
      <c r="L795" s="3" t="s">
        <v>676</v>
      </c>
      <c r="M795" s="22" t="s">
        <v>2973</v>
      </c>
      <c r="T795" s="23"/>
      <c r="U795" s="23"/>
      <c r="V795" s="23"/>
      <c r="W795" s="23"/>
      <c r="X795" s="23"/>
    </row>
    <row r="796">
      <c r="A796" s="20" t="s">
        <v>2974</v>
      </c>
      <c r="B796" s="26" t="s">
        <v>2975</v>
      </c>
      <c r="D796" s="3" t="s">
        <v>2976</v>
      </c>
      <c r="E796" s="3" t="s">
        <v>71</v>
      </c>
      <c r="F796" s="3" t="s">
        <v>71</v>
      </c>
      <c r="G796" s="3"/>
      <c r="H796" s="3" t="s">
        <v>154</v>
      </c>
      <c r="M796" s="22" t="s">
        <v>2977</v>
      </c>
      <c r="T796" s="23"/>
      <c r="U796" s="23"/>
      <c r="V796" s="24" t="s">
        <v>346</v>
      </c>
      <c r="W796" s="23"/>
      <c r="X796" s="23"/>
    </row>
    <row r="797">
      <c r="A797" s="20" t="s">
        <v>2978</v>
      </c>
      <c r="B797" s="27"/>
      <c r="C797" s="3"/>
      <c r="D797" s="20" t="s">
        <v>2979</v>
      </c>
      <c r="E797" s="3" t="s">
        <v>318</v>
      </c>
      <c r="F797" s="3" t="s">
        <v>566</v>
      </c>
      <c r="G797" s="3" t="s">
        <v>292</v>
      </c>
      <c r="H797" s="3" t="s">
        <v>154</v>
      </c>
      <c r="I797" s="3" t="s">
        <v>2980</v>
      </c>
      <c r="J797" s="3"/>
      <c r="K797" s="3" t="s">
        <v>2981</v>
      </c>
      <c r="L797" s="3" t="s">
        <v>2982</v>
      </c>
      <c r="M797" s="22" t="s">
        <v>2983</v>
      </c>
      <c r="T797" s="23"/>
      <c r="U797" s="23"/>
      <c r="V797" s="23"/>
      <c r="W797" s="23"/>
      <c r="X797" s="23"/>
    </row>
    <row r="798">
      <c r="A798" s="20" t="s">
        <v>2984</v>
      </c>
      <c r="B798" s="21"/>
      <c r="D798" s="3" t="s">
        <v>2985</v>
      </c>
      <c r="F798" s="3" t="s">
        <v>129</v>
      </c>
      <c r="G798" s="3"/>
      <c r="H798" s="3" t="s">
        <v>154</v>
      </c>
      <c r="L798" s="3" t="s">
        <v>601</v>
      </c>
      <c r="M798" s="22" t="s">
        <v>2986</v>
      </c>
      <c r="N798" s="3"/>
      <c r="O798" s="3" t="s">
        <v>2987</v>
      </c>
      <c r="T798" s="23"/>
      <c r="U798" s="23"/>
      <c r="V798" s="24" t="s">
        <v>346</v>
      </c>
      <c r="W798" s="23"/>
      <c r="X798" s="23"/>
    </row>
    <row r="799">
      <c r="A799" s="20" t="s">
        <v>1713</v>
      </c>
      <c r="B799" s="21"/>
      <c r="D799" s="36" t="s">
        <v>2988</v>
      </c>
      <c r="E799" s="3" t="s">
        <v>318</v>
      </c>
      <c r="F799" s="3" t="s">
        <v>566</v>
      </c>
      <c r="G799" s="3" t="s">
        <v>308</v>
      </c>
      <c r="H799" s="3" t="s">
        <v>154</v>
      </c>
      <c r="K799" s="3" t="s">
        <v>363</v>
      </c>
      <c r="L799" s="3" t="s">
        <v>2989</v>
      </c>
      <c r="M799" s="22" t="s">
        <v>2990</v>
      </c>
      <c r="T799" s="23"/>
      <c r="U799" s="23"/>
      <c r="V799" s="23"/>
      <c r="W799" s="23"/>
      <c r="X799" s="23"/>
    </row>
    <row r="800">
      <c r="A800" s="20" t="s">
        <v>2991</v>
      </c>
      <c r="B800" s="21"/>
      <c r="E800" s="3" t="s">
        <v>71</v>
      </c>
      <c r="F800" s="3" t="s">
        <v>2992</v>
      </c>
      <c r="H800" s="3" t="s">
        <v>154</v>
      </c>
      <c r="K800" s="3" t="s">
        <v>105</v>
      </c>
      <c r="L800" s="3" t="s">
        <v>723</v>
      </c>
      <c r="M800" s="22" t="s">
        <v>2993</v>
      </c>
      <c r="T800" s="23"/>
      <c r="U800" s="23"/>
      <c r="V800" s="23"/>
      <c r="W800" s="23"/>
      <c r="X800" s="23"/>
    </row>
    <row r="801">
      <c r="A801" s="25" t="s">
        <v>2994</v>
      </c>
      <c r="B801" s="26" t="s">
        <v>2995</v>
      </c>
      <c r="E801" s="3" t="s">
        <v>246</v>
      </c>
      <c r="F801" s="3" t="s">
        <v>235</v>
      </c>
      <c r="G801" s="3"/>
      <c r="H801" s="3" t="s">
        <v>154</v>
      </c>
      <c r="I801" s="3" t="s">
        <v>2996</v>
      </c>
      <c r="K801" s="3" t="s">
        <v>2997</v>
      </c>
      <c r="L801" s="3" t="s">
        <v>2998</v>
      </c>
      <c r="M801" s="22" t="s">
        <v>2999</v>
      </c>
      <c r="T801" s="23"/>
      <c r="U801" s="23"/>
      <c r="V801" s="23"/>
      <c r="W801" s="23"/>
      <c r="X801" s="23"/>
    </row>
    <row r="802">
      <c r="A802" s="20" t="s">
        <v>3000</v>
      </c>
      <c r="B802" s="21"/>
      <c r="E802" s="3" t="s">
        <v>319</v>
      </c>
      <c r="F802" s="3" t="s">
        <v>129</v>
      </c>
      <c r="G802" s="3"/>
      <c r="H802" s="3" t="s">
        <v>87</v>
      </c>
      <c r="L802" s="3" t="s">
        <v>3001</v>
      </c>
      <c r="M802" s="49" t="s">
        <v>3002</v>
      </c>
      <c r="T802" s="24"/>
      <c r="U802" s="24" t="s">
        <v>346</v>
      </c>
      <c r="V802" s="24" t="s">
        <v>346</v>
      </c>
      <c r="W802" s="23"/>
      <c r="X802" s="23"/>
    </row>
    <row r="803">
      <c r="A803" s="20" t="s">
        <v>3003</v>
      </c>
      <c r="B803" s="26" t="s">
        <v>3004</v>
      </c>
      <c r="D803" s="20" t="s">
        <v>2096</v>
      </c>
      <c r="E803" s="3" t="s">
        <v>281</v>
      </c>
      <c r="F803" s="3" t="s">
        <v>129</v>
      </c>
      <c r="H803" s="3" t="s">
        <v>142</v>
      </c>
      <c r="K803" s="3" t="s">
        <v>132</v>
      </c>
      <c r="L803" s="3" t="s">
        <v>2097</v>
      </c>
      <c r="M803" s="22" t="s">
        <v>3005</v>
      </c>
      <c r="T803" s="23"/>
      <c r="U803" s="23"/>
      <c r="V803" s="23"/>
      <c r="W803" s="23"/>
      <c r="X803" s="23"/>
    </row>
    <row r="804">
      <c r="A804" s="20" t="s">
        <v>3006</v>
      </c>
      <c r="B804" s="27"/>
      <c r="C804" s="3"/>
      <c r="E804" s="3" t="s">
        <v>640</v>
      </c>
      <c r="F804" s="3" t="s">
        <v>3007</v>
      </c>
      <c r="G804" s="3"/>
      <c r="H804" s="3" t="s">
        <v>117</v>
      </c>
      <c r="I804" s="3"/>
      <c r="J804" s="3"/>
      <c r="K804" s="3" t="s">
        <v>105</v>
      </c>
      <c r="L804" s="3" t="s">
        <v>3008</v>
      </c>
      <c r="M804" s="22" t="s">
        <v>3009</v>
      </c>
      <c r="T804" s="23"/>
      <c r="U804" s="23"/>
      <c r="V804" s="23"/>
      <c r="W804" s="23"/>
      <c r="X804" s="23"/>
    </row>
    <row r="805">
      <c r="A805" s="20" t="s">
        <v>3010</v>
      </c>
      <c r="B805" s="26" t="s">
        <v>3011</v>
      </c>
      <c r="E805" s="3" t="s">
        <v>297</v>
      </c>
      <c r="F805" s="3" t="s">
        <v>235</v>
      </c>
      <c r="G805" s="3"/>
      <c r="H805" s="3" t="s">
        <v>154</v>
      </c>
      <c r="I805" s="3" t="s">
        <v>3012</v>
      </c>
      <c r="K805" s="3" t="s">
        <v>3013</v>
      </c>
      <c r="L805" s="3" t="s">
        <v>3014</v>
      </c>
      <c r="M805" s="22" t="s">
        <v>3015</v>
      </c>
      <c r="T805" s="23"/>
      <c r="U805" s="23"/>
      <c r="V805" s="23"/>
      <c r="W805" s="23"/>
      <c r="X805" s="23"/>
    </row>
    <row r="806">
      <c r="A806" s="20" t="s">
        <v>3016</v>
      </c>
      <c r="B806" s="26" t="s">
        <v>3017</v>
      </c>
      <c r="D806" s="3" t="s">
        <v>3018</v>
      </c>
      <c r="E806" s="3" t="s">
        <v>182</v>
      </c>
      <c r="F806" s="3" t="s">
        <v>209</v>
      </c>
      <c r="H806" s="3" t="s">
        <v>142</v>
      </c>
      <c r="K806" s="3" t="s">
        <v>132</v>
      </c>
      <c r="L806" s="3" t="s">
        <v>431</v>
      </c>
      <c r="M806" s="22" t="s">
        <v>3019</v>
      </c>
      <c r="T806" s="23"/>
      <c r="U806" s="23"/>
      <c r="V806" s="23"/>
      <c r="W806" s="23"/>
      <c r="X806" s="23"/>
    </row>
    <row r="807">
      <c r="A807" s="20" t="s">
        <v>3020</v>
      </c>
      <c r="B807" s="26" t="s">
        <v>3021</v>
      </c>
      <c r="D807" s="3" t="s">
        <v>2651</v>
      </c>
      <c r="E807" s="3" t="s">
        <v>182</v>
      </c>
      <c r="F807" s="3" t="s">
        <v>3022</v>
      </c>
      <c r="G807" s="3"/>
      <c r="H807" s="3" t="s">
        <v>142</v>
      </c>
      <c r="K807" s="3" t="s">
        <v>88</v>
      </c>
      <c r="L807" s="3" t="s">
        <v>466</v>
      </c>
      <c r="M807" s="22" t="s">
        <v>2653</v>
      </c>
      <c r="T807" s="23"/>
      <c r="U807" s="23"/>
      <c r="V807" s="24" t="s">
        <v>346</v>
      </c>
      <c r="W807" s="23"/>
      <c r="X807" s="23"/>
    </row>
    <row r="808">
      <c r="A808" s="20" t="s">
        <v>3023</v>
      </c>
      <c r="B808" s="21"/>
      <c r="E808" s="3" t="s">
        <v>228</v>
      </c>
      <c r="F808" s="3" t="s">
        <v>129</v>
      </c>
      <c r="G808" s="3"/>
      <c r="H808" s="3" t="s">
        <v>87</v>
      </c>
      <c r="L808" s="3" t="s">
        <v>3024</v>
      </c>
      <c r="M808" s="22" t="s">
        <v>3025</v>
      </c>
      <c r="T808" s="23"/>
      <c r="U808" s="23"/>
      <c r="V808" s="23"/>
      <c r="W808" s="23"/>
      <c r="X808" s="23"/>
    </row>
    <row r="809">
      <c r="A809" s="20" t="s">
        <v>3026</v>
      </c>
      <c r="B809" s="21"/>
      <c r="D809" s="3" t="s">
        <v>3027</v>
      </c>
      <c r="E809" s="3" t="s">
        <v>196</v>
      </c>
      <c r="F809" s="3" t="s">
        <v>3028</v>
      </c>
      <c r="G809" s="3"/>
      <c r="H809" s="3" t="s">
        <v>142</v>
      </c>
      <c r="L809" s="3" t="s">
        <v>391</v>
      </c>
      <c r="M809" s="22" t="s">
        <v>3029</v>
      </c>
      <c r="T809" s="23"/>
      <c r="U809" s="23"/>
      <c r="V809" s="23"/>
      <c r="W809" s="23"/>
      <c r="X809" s="23"/>
    </row>
    <row r="810">
      <c r="A810" s="20" t="s">
        <v>3030</v>
      </c>
      <c r="B810" s="26" t="s">
        <v>3031</v>
      </c>
      <c r="D810" s="3" t="s">
        <v>465</v>
      </c>
      <c r="E810" s="3" t="s">
        <v>196</v>
      </c>
      <c r="F810" s="3" t="s">
        <v>3028</v>
      </c>
      <c r="G810" s="3"/>
      <c r="H810" s="3" t="s">
        <v>142</v>
      </c>
      <c r="K810" s="3" t="s">
        <v>88</v>
      </c>
      <c r="L810" s="3" t="s">
        <v>466</v>
      </c>
      <c r="M810" s="22" t="s">
        <v>3032</v>
      </c>
      <c r="T810" s="23"/>
      <c r="U810" s="23"/>
      <c r="V810" s="23"/>
      <c r="W810" s="23"/>
      <c r="X810" s="23"/>
    </row>
    <row r="811">
      <c r="A811" s="20" t="s">
        <v>1961</v>
      </c>
      <c r="B811" s="21"/>
      <c r="E811" s="3" t="s">
        <v>196</v>
      </c>
      <c r="F811" s="3" t="s">
        <v>129</v>
      </c>
      <c r="H811" s="3" t="s">
        <v>130</v>
      </c>
      <c r="K811" s="3" t="s">
        <v>132</v>
      </c>
      <c r="L811" s="3" t="s">
        <v>737</v>
      </c>
      <c r="M811" s="22" t="s">
        <v>3033</v>
      </c>
      <c r="T811" s="23"/>
      <c r="U811" s="23"/>
      <c r="V811" s="23"/>
      <c r="W811" s="23"/>
      <c r="X811" s="23"/>
    </row>
    <row r="812">
      <c r="A812" s="20" t="s">
        <v>3034</v>
      </c>
      <c r="B812" s="26" t="s">
        <v>3035</v>
      </c>
      <c r="D812" s="3" t="s">
        <v>3036</v>
      </c>
      <c r="E812" s="3" t="s">
        <v>3037</v>
      </c>
      <c r="F812" s="3" t="s">
        <v>129</v>
      </c>
      <c r="G812" s="3"/>
      <c r="H812" s="3" t="s">
        <v>142</v>
      </c>
      <c r="L812" s="3" t="s">
        <v>3038</v>
      </c>
      <c r="M812" s="22" t="s">
        <v>3039</v>
      </c>
      <c r="T812" s="23"/>
      <c r="U812" s="23"/>
      <c r="V812" s="23"/>
      <c r="W812" s="23"/>
      <c r="X812" s="23"/>
    </row>
    <row r="813">
      <c r="A813" s="20" t="s">
        <v>3040</v>
      </c>
      <c r="B813" s="26" t="s">
        <v>3041</v>
      </c>
      <c r="C813" s="3" t="s">
        <v>3042</v>
      </c>
      <c r="D813" s="3" t="s">
        <v>1067</v>
      </c>
      <c r="G813" s="3"/>
      <c r="H813" s="3" t="s">
        <v>72</v>
      </c>
      <c r="K813" s="3" t="s">
        <v>594</v>
      </c>
      <c r="L813" s="3" t="s">
        <v>3043</v>
      </c>
      <c r="M813" s="22" t="s">
        <v>3044</v>
      </c>
      <c r="T813" s="23"/>
      <c r="U813" s="23"/>
      <c r="V813" s="23"/>
      <c r="W813" s="23"/>
      <c r="X813" s="23"/>
    </row>
    <row r="814">
      <c r="A814" s="20" t="s">
        <v>3045</v>
      </c>
      <c r="B814" s="26" t="s">
        <v>3046</v>
      </c>
      <c r="C814" s="3"/>
      <c r="D814" s="3" t="s">
        <v>3047</v>
      </c>
      <c r="E814" s="3" t="s">
        <v>311</v>
      </c>
      <c r="F814" s="3" t="s">
        <v>183</v>
      </c>
      <c r="G814" s="3"/>
      <c r="H814" s="3" t="s">
        <v>142</v>
      </c>
      <c r="K814" s="3" t="s">
        <v>489</v>
      </c>
      <c r="L814" s="3" t="s">
        <v>3048</v>
      </c>
      <c r="M814" s="22" t="s">
        <v>3049</v>
      </c>
      <c r="T814" s="23"/>
      <c r="U814" s="23"/>
      <c r="V814" s="23"/>
      <c r="W814" s="23"/>
      <c r="X814" s="23"/>
    </row>
    <row r="815">
      <c r="A815" s="20" t="s">
        <v>3050</v>
      </c>
      <c r="B815" s="27"/>
      <c r="C815" s="3"/>
      <c r="D815" s="3" t="s">
        <v>3051</v>
      </c>
      <c r="E815" s="3" t="s">
        <v>3052</v>
      </c>
      <c r="F815" s="3" t="s">
        <v>86</v>
      </c>
      <c r="G815" s="3"/>
      <c r="H815" s="3" t="s">
        <v>154</v>
      </c>
      <c r="K815" s="3" t="s">
        <v>912</v>
      </c>
      <c r="L815" s="3" t="s">
        <v>601</v>
      </c>
      <c r="M815" s="22" t="s">
        <v>3053</v>
      </c>
      <c r="N815" s="3"/>
      <c r="O815" s="3" t="s">
        <v>3054</v>
      </c>
      <c r="T815" s="23"/>
      <c r="U815" s="23"/>
      <c r="V815" s="23"/>
      <c r="W815" s="23"/>
      <c r="X815" s="23"/>
    </row>
    <row r="816">
      <c r="A816" s="20" t="s">
        <v>3055</v>
      </c>
      <c r="B816" s="27"/>
      <c r="C816" s="3"/>
      <c r="D816" s="3" t="s">
        <v>3056</v>
      </c>
      <c r="E816" s="3" t="s">
        <v>254</v>
      </c>
      <c r="F816" s="3" t="s">
        <v>183</v>
      </c>
      <c r="G816" s="3"/>
      <c r="H816" s="3" t="s">
        <v>154</v>
      </c>
      <c r="I816" s="3"/>
      <c r="J816" s="3"/>
      <c r="K816" s="3" t="s">
        <v>1166</v>
      </c>
      <c r="L816" s="3" t="s">
        <v>3057</v>
      </c>
      <c r="M816" s="22" t="s">
        <v>3058</v>
      </c>
      <c r="T816" s="23"/>
      <c r="U816" s="23"/>
      <c r="V816" s="23"/>
      <c r="W816" s="23"/>
      <c r="X816" s="23"/>
    </row>
    <row r="817">
      <c r="A817" s="20" t="s">
        <v>3059</v>
      </c>
      <c r="B817" s="21"/>
      <c r="D817" s="3" t="s">
        <v>1769</v>
      </c>
      <c r="G817" s="3"/>
      <c r="H817" s="3" t="s">
        <v>154</v>
      </c>
      <c r="I817" s="3" t="s">
        <v>3060</v>
      </c>
      <c r="J817" s="3"/>
      <c r="L817" s="3" t="s">
        <v>1386</v>
      </c>
      <c r="M817" s="22" t="s">
        <v>3061</v>
      </c>
      <c r="T817" s="23"/>
      <c r="U817" s="23"/>
      <c r="V817" s="23"/>
      <c r="W817" s="23"/>
      <c r="X817" s="23"/>
    </row>
    <row r="818">
      <c r="A818" s="20" t="s">
        <v>3062</v>
      </c>
      <c r="B818" s="26" t="s">
        <v>3063</v>
      </c>
      <c r="D818" s="3" t="s">
        <v>453</v>
      </c>
      <c r="E818" s="3" t="s">
        <v>222</v>
      </c>
      <c r="F818" s="3" t="s">
        <v>209</v>
      </c>
      <c r="H818" s="3" t="s">
        <v>142</v>
      </c>
      <c r="K818" s="3" t="s">
        <v>132</v>
      </c>
      <c r="L818" s="3" t="s">
        <v>431</v>
      </c>
      <c r="M818" s="22" t="s">
        <v>3064</v>
      </c>
      <c r="T818" s="23"/>
      <c r="U818" s="23"/>
      <c r="V818" s="23"/>
      <c r="W818" s="23"/>
      <c r="X818" s="23"/>
    </row>
    <row r="819">
      <c r="A819" s="20" t="s">
        <v>3065</v>
      </c>
      <c r="B819" s="21"/>
      <c r="D819" s="3" t="s">
        <v>722</v>
      </c>
      <c r="G819" s="3"/>
      <c r="H819" s="3" t="s">
        <v>154</v>
      </c>
      <c r="L819" s="3" t="s">
        <v>3066</v>
      </c>
      <c r="M819" s="22" t="s">
        <v>3067</v>
      </c>
      <c r="T819" s="23"/>
      <c r="U819" s="23"/>
      <c r="V819" s="23"/>
      <c r="W819" s="23"/>
      <c r="X819" s="23"/>
    </row>
    <row r="820">
      <c r="A820" s="20" t="s">
        <v>3068</v>
      </c>
      <c r="B820" s="26" t="s">
        <v>3069</v>
      </c>
      <c r="E820" s="3" t="s">
        <v>71</v>
      </c>
      <c r="F820" s="3" t="s">
        <v>71</v>
      </c>
      <c r="H820" s="3" t="s">
        <v>154</v>
      </c>
      <c r="K820" s="3" t="s">
        <v>74</v>
      </c>
      <c r="L820" s="3" t="s">
        <v>3070</v>
      </c>
      <c r="M820" s="22" t="s">
        <v>3071</v>
      </c>
      <c r="T820" s="23"/>
      <c r="U820" s="23"/>
      <c r="V820" s="23"/>
      <c r="W820" s="23"/>
      <c r="X820" s="23"/>
    </row>
    <row r="821">
      <c r="A821" s="20" t="s">
        <v>3072</v>
      </c>
      <c r="B821" s="21"/>
      <c r="D821" s="3" t="s">
        <v>3073</v>
      </c>
      <c r="E821" s="3" t="s">
        <v>297</v>
      </c>
      <c r="F821" s="3" t="s">
        <v>235</v>
      </c>
      <c r="H821" s="3" t="s">
        <v>142</v>
      </c>
      <c r="K821" s="3" t="s">
        <v>132</v>
      </c>
      <c r="L821" s="3" t="s">
        <v>431</v>
      </c>
      <c r="M821" s="22" t="s">
        <v>3074</v>
      </c>
      <c r="T821" s="23"/>
      <c r="U821" s="23"/>
      <c r="V821" s="23"/>
      <c r="W821" s="23"/>
      <c r="X821" s="23"/>
    </row>
    <row r="822">
      <c r="A822" s="30" t="s">
        <v>3075</v>
      </c>
      <c r="B822" s="21"/>
      <c r="E822" s="31"/>
      <c r="F822" s="31"/>
      <c r="G822" s="32"/>
      <c r="H822" s="32" t="s">
        <v>154</v>
      </c>
      <c r="I822" s="31"/>
      <c r="J822" s="31"/>
      <c r="K822" s="31"/>
      <c r="L822" s="31"/>
      <c r="M822" s="33" t="s">
        <v>3076</v>
      </c>
      <c r="T822" s="24"/>
      <c r="U822" s="24" t="s">
        <v>346</v>
      </c>
      <c r="V822" s="23"/>
      <c r="W822" s="23"/>
      <c r="X822" s="23"/>
    </row>
    <row r="823">
      <c r="A823" s="20" t="s">
        <v>3077</v>
      </c>
      <c r="B823" s="26" t="s">
        <v>3078</v>
      </c>
      <c r="D823" s="3" t="s">
        <v>465</v>
      </c>
      <c r="E823" s="3" t="s">
        <v>264</v>
      </c>
      <c r="G823" s="3"/>
      <c r="H823" s="3" t="s">
        <v>142</v>
      </c>
      <c r="K823" s="3" t="s">
        <v>88</v>
      </c>
      <c r="L823" s="3" t="s">
        <v>466</v>
      </c>
      <c r="T823" s="23"/>
      <c r="U823" s="23"/>
      <c r="V823" s="23"/>
      <c r="W823" s="23"/>
      <c r="X823" s="23"/>
    </row>
    <row r="824">
      <c r="A824" s="20" t="s">
        <v>1443</v>
      </c>
      <c r="B824" s="21"/>
      <c r="D824" s="3"/>
      <c r="E824" s="3" t="s">
        <v>71</v>
      </c>
      <c r="F824" s="3" t="s">
        <v>71</v>
      </c>
      <c r="G824" s="3"/>
      <c r="H824" s="3" t="s">
        <v>176</v>
      </c>
      <c r="M824" s="22" t="s">
        <v>3079</v>
      </c>
      <c r="T824" s="23"/>
      <c r="U824" s="23"/>
      <c r="V824" s="24" t="s">
        <v>346</v>
      </c>
      <c r="W824" s="23"/>
      <c r="X824" s="23"/>
    </row>
    <row r="825">
      <c r="A825" s="20" t="s">
        <v>3080</v>
      </c>
      <c r="B825" s="26" t="s">
        <v>3081</v>
      </c>
      <c r="C825" s="3"/>
      <c r="D825" s="3" t="s">
        <v>465</v>
      </c>
      <c r="E825" s="3" t="s">
        <v>262</v>
      </c>
      <c r="F825" s="3" t="s">
        <v>129</v>
      </c>
      <c r="G825" s="3"/>
      <c r="H825" s="3" t="s">
        <v>142</v>
      </c>
      <c r="I825" s="3"/>
      <c r="J825" s="3"/>
      <c r="K825" s="3" t="s">
        <v>912</v>
      </c>
      <c r="L825" s="3" t="s">
        <v>3082</v>
      </c>
      <c r="M825" s="22" t="s">
        <v>3083</v>
      </c>
      <c r="P825" s="3" t="s">
        <v>2596</v>
      </c>
      <c r="T825" s="23"/>
      <c r="U825" s="23"/>
      <c r="V825" s="23"/>
      <c r="W825" s="23"/>
      <c r="X825" s="23"/>
    </row>
    <row r="826">
      <c r="A826" s="20" t="s">
        <v>3084</v>
      </c>
      <c r="B826" s="26" t="s">
        <v>3085</v>
      </c>
      <c r="C826" s="3"/>
      <c r="D826" s="20" t="s">
        <v>3086</v>
      </c>
      <c r="E826" s="3" t="s">
        <v>262</v>
      </c>
      <c r="F826" s="3" t="s">
        <v>129</v>
      </c>
      <c r="G826" s="3"/>
      <c r="H826" s="3" t="s">
        <v>142</v>
      </c>
      <c r="I826" s="3"/>
      <c r="J826" s="3"/>
      <c r="K826" s="3" t="s">
        <v>132</v>
      </c>
      <c r="L826" s="3" t="s">
        <v>3087</v>
      </c>
      <c r="M826" s="22" t="s">
        <v>3088</v>
      </c>
      <c r="T826" s="23"/>
      <c r="U826" s="23"/>
      <c r="V826" s="23"/>
      <c r="W826" s="23"/>
      <c r="X826" s="23"/>
    </row>
    <row r="827">
      <c r="A827" s="20" t="s">
        <v>3089</v>
      </c>
      <c r="B827" s="21"/>
      <c r="D827" s="3" t="s">
        <v>722</v>
      </c>
      <c r="E827" s="3" t="s">
        <v>299</v>
      </c>
      <c r="G827" s="3"/>
      <c r="H827" s="3" t="s">
        <v>154</v>
      </c>
      <c r="M827" s="22" t="s">
        <v>3090</v>
      </c>
      <c r="T827" s="23"/>
      <c r="U827" s="23"/>
      <c r="V827" s="23"/>
      <c r="W827" s="23"/>
      <c r="X827" s="23"/>
    </row>
    <row r="828">
      <c r="A828" s="3" t="s">
        <v>3091</v>
      </c>
      <c r="B828" s="21"/>
      <c r="D828" s="3" t="s">
        <v>453</v>
      </c>
      <c r="E828" s="3" t="s">
        <v>251</v>
      </c>
      <c r="F828" s="3" t="s">
        <v>129</v>
      </c>
      <c r="H828" s="3" t="s">
        <v>142</v>
      </c>
      <c r="K828" s="3" t="s">
        <v>132</v>
      </c>
      <c r="L828" s="3" t="s">
        <v>457</v>
      </c>
      <c r="M828" s="22" t="s">
        <v>3092</v>
      </c>
      <c r="T828" s="23"/>
      <c r="U828" s="23"/>
      <c r="V828" s="23"/>
      <c r="W828" s="23"/>
      <c r="X828" s="23"/>
    </row>
    <row r="829">
      <c r="A829" s="20" t="s">
        <v>3093</v>
      </c>
      <c r="B829" s="26"/>
      <c r="E829" s="3" t="s">
        <v>71</v>
      </c>
      <c r="F829" s="3" t="s">
        <v>71</v>
      </c>
      <c r="H829" s="3" t="s">
        <v>154</v>
      </c>
      <c r="K829" s="3" t="s">
        <v>103</v>
      </c>
      <c r="L829" s="3" t="s">
        <v>3094</v>
      </c>
      <c r="M829" s="22" t="s">
        <v>3095</v>
      </c>
      <c r="T829" s="23"/>
      <c r="U829" s="23"/>
      <c r="V829" s="23"/>
      <c r="W829" s="23"/>
      <c r="X829" s="23"/>
    </row>
    <row r="830">
      <c r="A830" s="20" t="s">
        <v>3096</v>
      </c>
      <c r="B830" s="26" t="s">
        <v>3097</v>
      </c>
      <c r="E830" s="3" t="s">
        <v>3098</v>
      </c>
      <c r="F830" s="3" t="s">
        <v>129</v>
      </c>
      <c r="H830" s="3" t="s">
        <v>130</v>
      </c>
      <c r="K830" s="3" t="s">
        <v>132</v>
      </c>
      <c r="L830" s="3" t="s">
        <v>737</v>
      </c>
      <c r="M830" s="22" t="s">
        <v>3099</v>
      </c>
      <c r="T830" s="23"/>
      <c r="U830" s="23"/>
      <c r="V830" s="23"/>
      <c r="W830" s="23"/>
      <c r="X830" s="23"/>
    </row>
    <row r="831">
      <c r="A831" s="3" t="s">
        <v>620</v>
      </c>
      <c r="B831" s="3" t="s">
        <v>3100</v>
      </c>
      <c r="E831" s="3" t="s">
        <v>246</v>
      </c>
      <c r="F831" s="3" t="s">
        <v>2171</v>
      </c>
      <c r="H831" s="3" t="s">
        <v>165</v>
      </c>
      <c r="K831" s="3" t="s">
        <v>144</v>
      </c>
      <c r="L831" s="3" t="s">
        <v>3101</v>
      </c>
      <c r="M831" s="22" t="s">
        <v>3102</v>
      </c>
      <c r="T831" s="23"/>
      <c r="U831" s="23"/>
      <c r="V831" s="23"/>
      <c r="W831" s="23"/>
      <c r="X831" s="23"/>
    </row>
    <row r="832">
      <c r="A832" s="3" t="s">
        <v>3103</v>
      </c>
      <c r="B832" s="3" t="s">
        <v>3104</v>
      </c>
      <c r="E832" s="3" t="s">
        <v>291</v>
      </c>
      <c r="F832" s="3" t="s">
        <v>129</v>
      </c>
      <c r="H832" s="3" t="s">
        <v>165</v>
      </c>
      <c r="K832" s="3" t="s">
        <v>1046</v>
      </c>
      <c r="L832" s="3" t="s">
        <v>431</v>
      </c>
      <c r="M832" s="22" t="s">
        <v>3105</v>
      </c>
      <c r="T832" s="23"/>
      <c r="U832" s="23"/>
      <c r="V832" s="23"/>
      <c r="W832" s="23"/>
      <c r="X832" s="23"/>
    </row>
    <row r="833">
      <c r="A833" s="20" t="s">
        <v>3106</v>
      </c>
      <c r="B833" s="26" t="s">
        <v>3107</v>
      </c>
      <c r="E833" s="3" t="s">
        <v>2199</v>
      </c>
      <c r="G833" s="3"/>
      <c r="H833" s="3" t="s">
        <v>117</v>
      </c>
      <c r="K833" s="3" t="s">
        <v>3108</v>
      </c>
      <c r="L833" s="3" t="s">
        <v>3109</v>
      </c>
      <c r="M833" s="22" t="s">
        <v>3110</v>
      </c>
      <c r="T833" s="23"/>
      <c r="U833" s="23"/>
      <c r="V833" s="23"/>
      <c r="W833" s="23"/>
      <c r="X833" s="23"/>
    </row>
    <row r="834">
      <c r="A834" s="20" t="s">
        <v>3111</v>
      </c>
      <c r="B834" s="26" t="s">
        <v>3112</v>
      </c>
      <c r="D834" s="3" t="s">
        <v>453</v>
      </c>
      <c r="E834" s="3" t="s">
        <v>246</v>
      </c>
      <c r="F834" s="3" t="s">
        <v>241</v>
      </c>
      <c r="H834" s="3" t="s">
        <v>142</v>
      </c>
      <c r="K834" s="3" t="s">
        <v>132</v>
      </c>
      <c r="L834" s="3" t="s">
        <v>431</v>
      </c>
      <c r="M834" s="22" t="s">
        <v>3113</v>
      </c>
      <c r="T834" s="23"/>
      <c r="U834" s="23"/>
      <c r="V834" s="23"/>
      <c r="W834" s="23"/>
      <c r="X834" s="23"/>
    </row>
    <row r="835">
      <c r="A835" s="20" t="s">
        <v>560</v>
      </c>
      <c r="B835" s="21"/>
      <c r="G835" s="3"/>
      <c r="H835" s="3" t="s">
        <v>165</v>
      </c>
      <c r="T835" s="23"/>
      <c r="U835" s="23"/>
      <c r="V835" s="23"/>
      <c r="W835" s="23"/>
      <c r="X835" s="23"/>
    </row>
    <row r="836">
      <c r="A836" s="20" t="s">
        <v>3114</v>
      </c>
      <c r="B836" s="21"/>
      <c r="D836" s="3" t="s">
        <v>3115</v>
      </c>
      <c r="G836" s="3"/>
      <c r="H836" s="3" t="s">
        <v>154</v>
      </c>
      <c r="M836" s="22" t="s">
        <v>3116</v>
      </c>
      <c r="T836" s="23"/>
      <c r="U836" s="23"/>
      <c r="V836" s="23"/>
      <c r="W836" s="23"/>
      <c r="X836" s="23"/>
    </row>
    <row r="837">
      <c r="A837" s="3" t="s">
        <v>3117</v>
      </c>
      <c r="B837" s="21"/>
      <c r="D837" s="3" t="s">
        <v>453</v>
      </c>
      <c r="E837" s="3" t="s">
        <v>222</v>
      </c>
      <c r="F837" s="3" t="s">
        <v>129</v>
      </c>
      <c r="H837" s="3" t="s">
        <v>142</v>
      </c>
      <c r="K837" s="3" t="s">
        <v>132</v>
      </c>
      <c r="L837" s="3" t="s">
        <v>672</v>
      </c>
      <c r="M837" s="22" t="s">
        <v>3118</v>
      </c>
      <c r="T837" s="23"/>
      <c r="U837" s="23"/>
      <c r="V837" s="23"/>
      <c r="W837" s="23"/>
      <c r="X837" s="23"/>
    </row>
    <row r="838">
      <c r="A838" s="20" t="s">
        <v>3119</v>
      </c>
      <c r="B838" s="21"/>
      <c r="E838" s="3" t="s">
        <v>71</v>
      </c>
      <c r="F838" s="3" t="s">
        <v>71</v>
      </c>
      <c r="G838" s="3"/>
      <c r="H838" s="3" t="s">
        <v>154</v>
      </c>
      <c r="K838" s="3" t="s">
        <v>167</v>
      </c>
      <c r="M838" s="22" t="s">
        <v>3120</v>
      </c>
      <c r="T838" s="23"/>
      <c r="U838" s="23"/>
      <c r="V838" s="24" t="s">
        <v>346</v>
      </c>
      <c r="W838" s="23"/>
      <c r="X838" s="23"/>
    </row>
    <row r="839">
      <c r="A839" s="3" t="s">
        <v>3121</v>
      </c>
      <c r="B839" s="21"/>
      <c r="E839" s="3" t="s">
        <v>277</v>
      </c>
      <c r="G839" s="3"/>
      <c r="H839" s="3" t="s">
        <v>184</v>
      </c>
      <c r="K839" s="3" t="s">
        <v>185</v>
      </c>
      <c r="L839" s="3" t="s">
        <v>380</v>
      </c>
      <c r="M839" s="22" t="s">
        <v>3122</v>
      </c>
      <c r="T839" s="23"/>
      <c r="U839" s="23"/>
      <c r="V839" s="23"/>
      <c r="W839" s="23"/>
      <c r="X839" s="23"/>
    </row>
    <row r="840">
      <c r="A840" s="20" t="s">
        <v>3123</v>
      </c>
      <c r="B840" s="21"/>
      <c r="D840" s="3" t="s">
        <v>550</v>
      </c>
      <c r="G840" s="3"/>
      <c r="H840" s="3" t="s">
        <v>154</v>
      </c>
      <c r="L840" s="39" t="s">
        <v>3124</v>
      </c>
      <c r="M840" s="22" t="s">
        <v>3125</v>
      </c>
      <c r="T840" s="23"/>
      <c r="U840" s="23"/>
      <c r="V840" s="23"/>
      <c r="W840" s="23"/>
      <c r="X840" s="23"/>
    </row>
    <row r="841">
      <c r="A841" s="20" t="s">
        <v>3126</v>
      </c>
      <c r="B841" s="26" t="s">
        <v>3127</v>
      </c>
      <c r="D841" s="3" t="s">
        <v>2660</v>
      </c>
      <c r="E841" s="3" t="s">
        <v>182</v>
      </c>
      <c r="F841" s="3" t="s">
        <v>209</v>
      </c>
      <c r="H841" s="3" t="s">
        <v>142</v>
      </c>
      <c r="K841" s="3" t="s">
        <v>132</v>
      </c>
      <c r="L841" s="3" t="s">
        <v>431</v>
      </c>
      <c r="M841" s="22" t="s">
        <v>3128</v>
      </c>
      <c r="T841" s="23"/>
      <c r="U841" s="23"/>
      <c r="V841" s="23"/>
      <c r="W841" s="23"/>
      <c r="X841" s="23"/>
    </row>
    <row r="842">
      <c r="A842" s="20" t="s">
        <v>3129</v>
      </c>
      <c r="B842" s="26" t="s">
        <v>3130</v>
      </c>
      <c r="D842" s="3" t="s">
        <v>465</v>
      </c>
      <c r="E842" s="3" t="s">
        <v>299</v>
      </c>
      <c r="G842" s="3"/>
      <c r="H842" s="3" t="s">
        <v>142</v>
      </c>
      <c r="K842" s="3" t="s">
        <v>88</v>
      </c>
      <c r="L842" s="3" t="s">
        <v>466</v>
      </c>
      <c r="M842" s="22" t="s">
        <v>3131</v>
      </c>
      <c r="T842" s="23"/>
      <c r="U842" s="23"/>
      <c r="V842" s="23"/>
      <c r="W842" s="23"/>
      <c r="X842" s="23"/>
    </row>
    <row r="843">
      <c r="A843" s="20" t="s">
        <v>3132</v>
      </c>
      <c r="B843" s="27"/>
      <c r="C843" s="3"/>
      <c r="D843" s="3"/>
      <c r="E843" s="3" t="s">
        <v>2133</v>
      </c>
      <c r="F843" s="3" t="s">
        <v>183</v>
      </c>
      <c r="G843" s="3" t="s">
        <v>218</v>
      </c>
      <c r="H843" s="3" t="s">
        <v>154</v>
      </c>
      <c r="I843" s="3"/>
      <c r="J843" s="3"/>
      <c r="K843" s="3" t="s">
        <v>3133</v>
      </c>
      <c r="L843" s="3" t="s">
        <v>3134</v>
      </c>
      <c r="M843" s="22" t="s">
        <v>3135</v>
      </c>
      <c r="T843" s="23"/>
      <c r="U843" s="23"/>
      <c r="V843" s="23"/>
      <c r="W843" s="23"/>
      <c r="X843" s="23"/>
    </row>
    <row r="844">
      <c r="A844" s="20" t="s">
        <v>3136</v>
      </c>
      <c r="B844" s="26" t="s">
        <v>3137</v>
      </c>
      <c r="D844" s="3" t="s">
        <v>465</v>
      </c>
      <c r="E844" s="3" t="s">
        <v>262</v>
      </c>
      <c r="F844" s="3" t="s">
        <v>129</v>
      </c>
      <c r="G844" s="3"/>
      <c r="H844" s="3" t="s">
        <v>142</v>
      </c>
      <c r="K844" s="3" t="s">
        <v>88</v>
      </c>
      <c r="L844" s="3" t="s">
        <v>466</v>
      </c>
      <c r="T844" s="23"/>
      <c r="U844" s="23"/>
      <c r="V844" s="23"/>
      <c r="W844" s="23"/>
      <c r="X844" s="23"/>
    </row>
    <row r="845">
      <c r="A845" s="20" t="s">
        <v>3138</v>
      </c>
      <c r="B845" s="21"/>
      <c r="D845" s="3" t="s">
        <v>890</v>
      </c>
      <c r="E845" s="3" t="s">
        <v>234</v>
      </c>
      <c r="G845" s="3"/>
      <c r="H845" s="3" t="s">
        <v>184</v>
      </c>
      <c r="K845" s="3" t="s">
        <v>185</v>
      </c>
      <c r="L845" s="3" t="s">
        <v>380</v>
      </c>
      <c r="M845" s="22" t="s">
        <v>3139</v>
      </c>
      <c r="T845" s="23"/>
      <c r="U845" s="23"/>
      <c r="V845" s="23"/>
      <c r="W845" s="23"/>
      <c r="X845" s="23"/>
    </row>
    <row r="846">
      <c r="A846" s="20" t="s">
        <v>2985</v>
      </c>
      <c r="B846" s="21"/>
      <c r="C846" s="3" t="s">
        <v>2713</v>
      </c>
      <c r="E846" s="3" t="s">
        <v>2715</v>
      </c>
      <c r="F846" s="3" t="s">
        <v>2140</v>
      </c>
      <c r="G846" s="3"/>
      <c r="H846" s="3" t="s">
        <v>154</v>
      </c>
      <c r="L846" s="3" t="s">
        <v>2716</v>
      </c>
      <c r="M846" s="22" t="s">
        <v>3140</v>
      </c>
      <c r="T846" s="23"/>
      <c r="U846" s="23"/>
      <c r="V846" s="24" t="s">
        <v>346</v>
      </c>
      <c r="W846" s="23"/>
      <c r="X846" s="23"/>
    </row>
    <row r="847">
      <c r="A847" s="20" t="s">
        <v>3141</v>
      </c>
      <c r="B847" s="26" t="s">
        <v>3142</v>
      </c>
      <c r="C847" s="3"/>
      <c r="D847" s="3" t="s">
        <v>1902</v>
      </c>
      <c r="E847" s="3" t="s">
        <v>70</v>
      </c>
      <c r="F847" s="3" t="s">
        <v>86</v>
      </c>
      <c r="G847" s="3"/>
      <c r="H847" s="3" t="s">
        <v>142</v>
      </c>
      <c r="K847" s="3" t="s">
        <v>1621</v>
      </c>
      <c r="L847" s="3" t="s">
        <v>723</v>
      </c>
      <c r="M847" s="22" t="s">
        <v>3143</v>
      </c>
      <c r="T847" s="23"/>
      <c r="U847" s="23"/>
      <c r="V847" s="23"/>
      <c r="W847" s="23"/>
      <c r="X847" s="23"/>
    </row>
    <row r="848">
      <c r="A848" s="3" t="s">
        <v>1902</v>
      </c>
      <c r="B848" s="26" t="s">
        <v>3144</v>
      </c>
      <c r="E848" s="3" t="s">
        <v>70</v>
      </c>
      <c r="F848" s="3" t="s">
        <v>86</v>
      </c>
      <c r="H848" s="3" t="s">
        <v>130</v>
      </c>
      <c r="K848" s="3" t="s">
        <v>144</v>
      </c>
      <c r="L848" s="3" t="s">
        <v>3145</v>
      </c>
      <c r="M848" s="22" t="s">
        <v>3146</v>
      </c>
      <c r="T848" s="23"/>
      <c r="U848" s="23"/>
      <c r="V848" s="23"/>
      <c r="W848" s="23"/>
      <c r="X848" s="23"/>
    </row>
    <row r="849">
      <c r="A849" s="20" t="s">
        <v>3147</v>
      </c>
      <c r="B849" s="21"/>
      <c r="D849" s="3" t="s">
        <v>3148</v>
      </c>
      <c r="E849" s="3" t="s">
        <v>297</v>
      </c>
      <c r="F849" s="3" t="s">
        <v>235</v>
      </c>
      <c r="H849" s="3" t="s">
        <v>154</v>
      </c>
      <c r="K849" s="3" t="s">
        <v>3149</v>
      </c>
      <c r="L849" s="3" t="s">
        <v>3150</v>
      </c>
      <c r="M849" s="22" t="s">
        <v>3151</v>
      </c>
      <c r="T849" s="23"/>
      <c r="U849" s="23"/>
      <c r="V849" s="23"/>
      <c r="W849" s="23"/>
      <c r="X849" s="23"/>
    </row>
    <row r="850">
      <c r="A850" s="20" t="s">
        <v>3152</v>
      </c>
      <c r="B850" s="26" t="s">
        <v>3153</v>
      </c>
      <c r="D850" s="3" t="s">
        <v>3154</v>
      </c>
      <c r="E850" s="3" t="s">
        <v>208</v>
      </c>
      <c r="F850" s="3" t="s">
        <v>116</v>
      </c>
      <c r="H850" s="3" t="s">
        <v>142</v>
      </c>
      <c r="K850" s="3" t="s">
        <v>132</v>
      </c>
      <c r="L850" s="3" t="s">
        <v>431</v>
      </c>
      <c r="M850" s="22" t="s">
        <v>3155</v>
      </c>
      <c r="T850" s="23"/>
      <c r="U850" s="23"/>
      <c r="V850" s="23"/>
      <c r="W850" s="23"/>
      <c r="X850" s="23"/>
    </row>
    <row r="851">
      <c r="A851" s="20" t="s">
        <v>3156</v>
      </c>
      <c r="B851" s="21"/>
      <c r="D851" s="14" t="s">
        <v>3157</v>
      </c>
      <c r="E851" s="3" t="s">
        <v>319</v>
      </c>
      <c r="F851" s="3" t="s">
        <v>129</v>
      </c>
      <c r="G851" s="3"/>
      <c r="H851" s="3" t="s">
        <v>87</v>
      </c>
      <c r="L851" s="3" t="s">
        <v>3158</v>
      </c>
      <c r="M851" s="22" t="s">
        <v>3159</v>
      </c>
      <c r="T851" s="23"/>
      <c r="U851" s="23"/>
      <c r="V851" s="24" t="s">
        <v>346</v>
      </c>
      <c r="W851" s="23"/>
      <c r="X851" s="23"/>
    </row>
    <row r="852">
      <c r="A852" s="20" t="s">
        <v>3160</v>
      </c>
      <c r="B852" s="26" t="s">
        <v>3161</v>
      </c>
      <c r="D852" s="3" t="s">
        <v>2778</v>
      </c>
      <c r="E852" s="3" t="s">
        <v>287</v>
      </c>
      <c r="F852" s="3" t="s">
        <v>235</v>
      </c>
      <c r="H852" s="3" t="s">
        <v>142</v>
      </c>
      <c r="K852" s="3" t="s">
        <v>132</v>
      </c>
      <c r="L852" s="3" t="s">
        <v>431</v>
      </c>
      <c r="M852" s="22" t="s">
        <v>3162</v>
      </c>
      <c r="T852" s="23"/>
      <c r="U852" s="23"/>
      <c r="V852" s="23"/>
      <c r="W852" s="23"/>
      <c r="X852" s="23"/>
    </row>
    <row r="853">
      <c r="A853" s="25" t="s">
        <v>3163</v>
      </c>
      <c r="B853" s="21"/>
      <c r="H853" s="3" t="s">
        <v>87</v>
      </c>
      <c r="T853" s="23"/>
      <c r="U853" s="23"/>
      <c r="V853" s="23"/>
      <c r="W853" s="23"/>
      <c r="X853" s="23"/>
    </row>
    <row r="854">
      <c r="A854" s="20" t="s">
        <v>3164</v>
      </c>
      <c r="B854" s="26" t="s">
        <v>3165</v>
      </c>
      <c r="D854" s="3" t="s">
        <v>2475</v>
      </c>
      <c r="E854" s="3" t="s">
        <v>1747</v>
      </c>
      <c r="F854" s="3" t="s">
        <v>129</v>
      </c>
      <c r="H854" s="3" t="s">
        <v>142</v>
      </c>
      <c r="K854" s="3" t="s">
        <v>132</v>
      </c>
      <c r="L854" s="3" t="s">
        <v>457</v>
      </c>
      <c r="M854" s="22" t="s">
        <v>3166</v>
      </c>
      <c r="T854" s="23"/>
      <c r="U854" s="23"/>
      <c r="V854" s="23"/>
      <c r="W854" s="23"/>
      <c r="X854" s="23"/>
    </row>
    <row r="855">
      <c r="A855" s="20" t="s">
        <v>3167</v>
      </c>
      <c r="B855" s="26" t="s">
        <v>3168</v>
      </c>
      <c r="D855" s="3" t="s">
        <v>453</v>
      </c>
      <c r="E855" s="3" t="s">
        <v>285</v>
      </c>
      <c r="F855" s="3" t="s">
        <v>164</v>
      </c>
      <c r="H855" s="3" t="s">
        <v>142</v>
      </c>
      <c r="K855" s="3" t="s">
        <v>132</v>
      </c>
      <c r="L855" s="3" t="s">
        <v>1752</v>
      </c>
      <c r="M855" s="22" t="s">
        <v>3169</v>
      </c>
      <c r="T855" s="23"/>
      <c r="U855" s="23"/>
      <c r="V855" s="23"/>
      <c r="W855" s="23"/>
      <c r="X855" s="23"/>
    </row>
    <row r="856">
      <c r="A856" s="20" t="s">
        <v>3170</v>
      </c>
      <c r="B856" s="26" t="s">
        <v>3171</v>
      </c>
      <c r="D856" s="3" t="s">
        <v>453</v>
      </c>
      <c r="E856" s="3" t="s">
        <v>234</v>
      </c>
      <c r="F856" s="3" t="s">
        <v>191</v>
      </c>
      <c r="H856" s="3" t="s">
        <v>142</v>
      </c>
      <c r="K856" s="3" t="s">
        <v>132</v>
      </c>
      <c r="L856" s="3" t="s">
        <v>431</v>
      </c>
      <c r="M856" s="22" t="s">
        <v>3172</v>
      </c>
      <c r="T856" s="23"/>
      <c r="U856" s="23"/>
      <c r="V856" s="23"/>
      <c r="W856" s="23"/>
      <c r="X856" s="23"/>
    </row>
    <row r="857">
      <c r="A857" s="20" t="s">
        <v>3173</v>
      </c>
      <c r="B857" s="21"/>
      <c r="D857" s="3" t="s">
        <v>675</v>
      </c>
      <c r="E857" s="3" t="s">
        <v>3174</v>
      </c>
      <c r="G857" s="3"/>
      <c r="H857" s="3" t="s">
        <v>154</v>
      </c>
      <c r="L857" s="3" t="s">
        <v>676</v>
      </c>
      <c r="M857" s="22" t="s">
        <v>3175</v>
      </c>
      <c r="T857" s="23"/>
      <c r="U857" s="23"/>
      <c r="V857" s="23"/>
      <c r="W857" s="23"/>
      <c r="X857" s="23"/>
    </row>
    <row r="858">
      <c r="A858" s="20" t="s">
        <v>3176</v>
      </c>
      <c r="B858" s="26" t="s">
        <v>3177</v>
      </c>
      <c r="D858" s="20" t="s">
        <v>3178</v>
      </c>
      <c r="E858" s="3" t="s">
        <v>262</v>
      </c>
      <c r="F858" s="3" t="s">
        <v>129</v>
      </c>
      <c r="H858" s="3" t="s">
        <v>142</v>
      </c>
      <c r="K858" s="3" t="s">
        <v>132</v>
      </c>
      <c r="L858" s="3" t="s">
        <v>457</v>
      </c>
      <c r="M858" s="22" t="s">
        <v>3179</v>
      </c>
      <c r="T858" s="23"/>
      <c r="U858" s="23"/>
      <c r="V858" s="23"/>
      <c r="W858" s="23"/>
      <c r="X858" s="23"/>
    </row>
    <row r="859">
      <c r="A859" s="20" t="s">
        <v>3180</v>
      </c>
      <c r="B859" s="21"/>
      <c r="E859" s="3" t="s">
        <v>297</v>
      </c>
      <c r="F859" s="3" t="s">
        <v>235</v>
      </c>
      <c r="G859" s="3"/>
      <c r="H859" s="3" t="s">
        <v>154</v>
      </c>
      <c r="K859" s="3" t="s">
        <v>3181</v>
      </c>
      <c r="L859" s="3" t="s">
        <v>3182</v>
      </c>
      <c r="M859" s="22" t="s">
        <v>3183</v>
      </c>
      <c r="T859" s="23"/>
      <c r="U859" s="23"/>
      <c r="V859" s="23"/>
      <c r="W859" s="23"/>
      <c r="X859" s="23"/>
    </row>
    <row r="860">
      <c r="A860" s="3" t="s">
        <v>3184</v>
      </c>
      <c r="B860" s="21"/>
      <c r="C860" s="3" t="s">
        <v>3185</v>
      </c>
      <c r="E860" s="3" t="s">
        <v>71</v>
      </c>
      <c r="F860" s="3" t="s">
        <v>71</v>
      </c>
      <c r="G860" s="3"/>
      <c r="H860" s="3" t="s">
        <v>72</v>
      </c>
      <c r="K860" s="3" t="s">
        <v>903</v>
      </c>
      <c r="L860" s="3" t="s">
        <v>3186</v>
      </c>
      <c r="M860" s="22" t="s">
        <v>3187</v>
      </c>
      <c r="T860" s="23"/>
      <c r="U860" s="23"/>
      <c r="V860" s="23"/>
      <c r="W860" s="23"/>
      <c r="X860" s="23"/>
    </row>
    <row r="861">
      <c r="A861" s="20" t="s">
        <v>3188</v>
      </c>
      <c r="B861" s="26" t="s">
        <v>3189</v>
      </c>
      <c r="D861" s="3" t="s">
        <v>465</v>
      </c>
      <c r="E861" s="3" t="s">
        <v>240</v>
      </c>
      <c r="F861" s="3" t="s">
        <v>203</v>
      </c>
      <c r="G861" s="3"/>
      <c r="H861" s="3" t="s">
        <v>176</v>
      </c>
      <c r="K861" s="3" t="s">
        <v>489</v>
      </c>
      <c r="L861" s="3" t="s">
        <v>3190</v>
      </c>
      <c r="M861" s="22" t="s">
        <v>3191</v>
      </c>
      <c r="T861" s="23"/>
      <c r="U861" s="23"/>
      <c r="V861" s="23"/>
      <c r="W861" s="23"/>
      <c r="X861" s="23"/>
    </row>
    <row r="862">
      <c r="A862" s="20" t="s">
        <v>3192</v>
      </c>
      <c r="B862" s="21"/>
      <c r="D862" s="20" t="s">
        <v>3193</v>
      </c>
      <c r="E862" s="3" t="s">
        <v>202</v>
      </c>
      <c r="G862" s="3"/>
      <c r="H862" s="3" t="s">
        <v>184</v>
      </c>
      <c r="K862" s="3" t="s">
        <v>185</v>
      </c>
      <c r="L862" s="3" t="s">
        <v>380</v>
      </c>
      <c r="M862" s="22" t="s">
        <v>3194</v>
      </c>
      <c r="T862" s="23"/>
      <c r="U862" s="23"/>
      <c r="V862" s="23"/>
      <c r="W862" s="23"/>
      <c r="X862" s="23"/>
    </row>
    <row r="863">
      <c r="A863" s="3" t="s">
        <v>3195</v>
      </c>
      <c r="B863" s="26" t="s">
        <v>3196</v>
      </c>
      <c r="E863" s="3" t="s">
        <v>260</v>
      </c>
      <c r="G863" s="3"/>
      <c r="H863" s="3" t="s">
        <v>184</v>
      </c>
      <c r="K863" s="3" t="s">
        <v>185</v>
      </c>
      <c r="L863" s="3" t="s">
        <v>380</v>
      </c>
      <c r="M863" s="22" t="s">
        <v>3197</v>
      </c>
      <c r="T863" s="23"/>
      <c r="U863" s="23"/>
      <c r="V863" s="23"/>
      <c r="W863" s="23"/>
      <c r="X863" s="23"/>
    </row>
    <row r="864">
      <c r="A864" s="20" t="s">
        <v>3198</v>
      </c>
      <c r="B864" s="21"/>
      <c r="D864" s="20" t="s">
        <v>359</v>
      </c>
      <c r="F864" s="3" t="s">
        <v>129</v>
      </c>
      <c r="H864" s="3" t="s">
        <v>87</v>
      </c>
      <c r="K864" s="3" t="s">
        <v>118</v>
      </c>
      <c r="L864" s="3" t="s">
        <v>364</v>
      </c>
      <c r="M864" s="22" t="s">
        <v>3199</v>
      </c>
      <c r="P864" s="3" t="s">
        <v>447</v>
      </c>
      <c r="Q864" s="3" t="s">
        <v>219</v>
      </c>
      <c r="T864" s="23"/>
      <c r="U864" s="23"/>
      <c r="V864" s="23"/>
      <c r="W864" s="23"/>
      <c r="X864" s="23"/>
    </row>
    <row r="865">
      <c r="A865" s="3" t="s">
        <v>3200</v>
      </c>
      <c r="B865" s="21"/>
      <c r="D865" s="3" t="s">
        <v>453</v>
      </c>
      <c r="E865" s="3" t="s">
        <v>202</v>
      </c>
      <c r="F865" s="3" t="s">
        <v>183</v>
      </c>
      <c r="G865" s="3" t="s">
        <v>224</v>
      </c>
      <c r="H865" s="3" t="s">
        <v>142</v>
      </c>
      <c r="K865" s="3" t="s">
        <v>132</v>
      </c>
      <c r="L865" s="3" t="s">
        <v>3201</v>
      </c>
      <c r="M865" s="22" t="s">
        <v>3202</v>
      </c>
      <c r="T865" s="23"/>
      <c r="U865" s="23"/>
      <c r="V865" s="23"/>
      <c r="W865" s="23"/>
      <c r="X865" s="23"/>
    </row>
    <row r="866">
      <c r="A866" s="20" t="s">
        <v>3203</v>
      </c>
      <c r="B866" s="26" t="s">
        <v>3204</v>
      </c>
      <c r="D866" s="3" t="s">
        <v>453</v>
      </c>
      <c r="E866" s="3" t="s">
        <v>202</v>
      </c>
      <c r="F866" s="3" t="s">
        <v>183</v>
      </c>
      <c r="H866" s="3" t="s">
        <v>142</v>
      </c>
      <c r="K866" s="3" t="s">
        <v>132</v>
      </c>
      <c r="L866" s="3" t="s">
        <v>431</v>
      </c>
      <c r="M866" s="22" t="s">
        <v>3205</v>
      </c>
      <c r="T866" s="23"/>
      <c r="U866" s="23"/>
      <c r="V866" s="23"/>
      <c r="W866" s="23"/>
      <c r="X866" s="23"/>
    </row>
    <row r="867">
      <c r="A867" s="20" t="s">
        <v>3206</v>
      </c>
      <c r="B867" s="26" t="s">
        <v>3207</v>
      </c>
      <c r="D867" s="3" t="s">
        <v>453</v>
      </c>
      <c r="E867" s="3" t="s">
        <v>202</v>
      </c>
      <c r="F867" s="3" t="s">
        <v>183</v>
      </c>
      <c r="H867" s="3" t="s">
        <v>142</v>
      </c>
      <c r="K867" s="3" t="s">
        <v>132</v>
      </c>
      <c r="L867" s="3" t="s">
        <v>431</v>
      </c>
      <c r="M867" s="22" t="s">
        <v>3208</v>
      </c>
      <c r="T867" s="23"/>
      <c r="U867" s="23"/>
      <c r="V867" s="23"/>
      <c r="W867" s="23"/>
      <c r="X867" s="23"/>
    </row>
    <row r="868">
      <c r="A868" s="20" t="s">
        <v>3209</v>
      </c>
      <c r="B868" s="21"/>
      <c r="D868" s="3" t="s">
        <v>3210</v>
      </c>
      <c r="E868" s="3" t="s">
        <v>202</v>
      </c>
      <c r="F868" s="3" t="s">
        <v>3211</v>
      </c>
      <c r="G868" s="3"/>
      <c r="H868" s="3" t="s">
        <v>142</v>
      </c>
      <c r="K868" s="3" t="s">
        <v>185</v>
      </c>
      <c r="L868" s="3" t="s">
        <v>391</v>
      </c>
      <c r="M868" s="22" t="s">
        <v>3212</v>
      </c>
      <c r="T868" s="23"/>
      <c r="U868" s="23"/>
      <c r="V868" s="23"/>
      <c r="W868" s="23"/>
      <c r="X868" s="23"/>
    </row>
    <row r="869">
      <c r="A869" s="3" t="s">
        <v>3213</v>
      </c>
      <c r="B869" s="21"/>
      <c r="E869" s="3" t="s">
        <v>202</v>
      </c>
      <c r="F869" s="3" t="s">
        <v>3211</v>
      </c>
      <c r="G869" s="3"/>
      <c r="H869" s="3" t="s">
        <v>142</v>
      </c>
      <c r="K869" s="3" t="s">
        <v>1740</v>
      </c>
      <c r="L869" s="3" t="s">
        <v>2360</v>
      </c>
      <c r="M869" s="22" t="s">
        <v>3214</v>
      </c>
      <c r="T869" s="23"/>
      <c r="U869" s="23"/>
      <c r="V869" s="23"/>
      <c r="W869" s="23"/>
      <c r="X869" s="23"/>
    </row>
    <row r="870">
      <c r="A870" s="20" t="s">
        <v>3215</v>
      </c>
      <c r="B870" s="27"/>
      <c r="C870" s="3" t="s">
        <v>3209</v>
      </c>
      <c r="E870" s="3" t="s">
        <v>202</v>
      </c>
      <c r="F870" s="3" t="s">
        <v>3211</v>
      </c>
      <c r="G870" s="3"/>
      <c r="H870" s="3" t="s">
        <v>142</v>
      </c>
      <c r="L870" s="3" t="s">
        <v>1076</v>
      </c>
      <c r="M870" s="22" t="s">
        <v>3216</v>
      </c>
      <c r="T870" s="23"/>
      <c r="U870" s="23"/>
      <c r="V870" s="23"/>
      <c r="W870" s="23"/>
      <c r="X870" s="23"/>
    </row>
    <row r="871">
      <c r="A871" s="3" t="s">
        <v>3217</v>
      </c>
      <c r="B871" s="21"/>
      <c r="D871" s="3" t="s">
        <v>973</v>
      </c>
      <c r="E871" s="3" t="s">
        <v>202</v>
      </c>
      <c r="F871" s="3" t="s">
        <v>3211</v>
      </c>
      <c r="G871" s="3"/>
      <c r="H871" s="3" t="s">
        <v>142</v>
      </c>
      <c r="L871" s="3" t="s">
        <v>1239</v>
      </c>
      <c r="M871" s="22" t="s">
        <v>3218</v>
      </c>
      <c r="T871" s="23"/>
      <c r="U871" s="23"/>
      <c r="V871" s="23"/>
      <c r="W871" s="23"/>
      <c r="X871" s="23"/>
    </row>
    <row r="872">
      <c r="A872" s="50" t="s">
        <v>3219</v>
      </c>
      <c r="B872" s="26" t="s">
        <v>3220</v>
      </c>
      <c r="C872" s="3"/>
      <c r="D872" s="3" t="s">
        <v>465</v>
      </c>
      <c r="E872" s="3" t="s">
        <v>202</v>
      </c>
      <c r="F872" s="3" t="s">
        <v>3211</v>
      </c>
      <c r="G872" s="3"/>
      <c r="H872" s="3" t="s">
        <v>176</v>
      </c>
      <c r="K872" s="3" t="s">
        <v>912</v>
      </c>
      <c r="L872" s="3" t="s">
        <v>3221</v>
      </c>
      <c r="M872" s="22" t="s">
        <v>3222</v>
      </c>
      <c r="T872" s="23"/>
      <c r="U872" s="23"/>
      <c r="V872" s="23"/>
      <c r="W872" s="23"/>
      <c r="X872" s="23"/>
    </row>
    <row r="873">
      <c r="A873" s="20" t="s">
        <v>3223</v>
      </c>
      <c r="B873" s="21"/>
      <c r="E873" s="3" t="s">
        <v>71</v>
      </c>
      <c r="F873" s="3" t="s">
        <v>71</v>
      </c>
      <c r="H873" s="3" t="s">
        <v>72</v>
      </c>
      <c r="K873" s="3" t="s">
        <v>594</v>
      </c>
      <c r="L873" s="3" t="s">
        <v>595</v>
      </c>
      <c r="M873" s="22" t="s">
        <v>3224</v>
      </c>
      <c r="T873" s="23"/>
      <c r="U873" s="23"/>
      <c r="V873" s="23"/>
      <c r="W873" s="23"/>
      <c r="X873" s="23"/>
    </row>
    <row r="874">
      <c r="A874" s="20" t="s">
        <v>3225</v>
      </c>
      <c r="B874" s="21"/>
      <c r="C874" s="3" t="s">
        <v>3226</v>
      </c>
      <c r="E874" s="3" t="s">
        <v>3227</v>
      </c>
      <c r="F874" s="3" t="s">
        <v>3228</v>
      </c>
      <c r="H874" s="3" t="s">
        <v>102</v>
      </c>
      <c r="K874" s="3" t="s">
        <v>3229</v>
      </c>
      <c r="M874" s="22" t="s">
        <v>3230</v>
      </c>
      <c r="T874" s="23"/>
      <c r="U874" s="23"/>
      <c r="V874" s="23"/>
      <c r="W874" s="23"/>
      <c r="X874" s="23"/>
    </row>
    <row r="875">
      <c r="A875" s="20" t="s">
        <v>3231</v>
      </c>
      <c r="B875" s="21"/>
      <c r="D875" s="3" t="s">
        <v>560</v>
      </c>
      <c r="E875" s="3" t="s">
        <v>273</v>
      </c>
      <c r="F875" s="3" t="s">
        <v>235</v>
      </c>
      <c r="G875" s="3"/>
      <c r="H875" s="3" t="s">
        <v>154</v>
      </c>
      <c r="L875" s="3" t="s">
        <v>49</v>
      </c>
      <c r="M875" s="22" t="s">
        <v>3232</v>
      </c>
      <c r="T875" s="23"/>
      <c r="U875" s="23"/>
      <c r="V875" s="23"/>
      <c r="W875" s="23"/>
      <c r="X875" s="23"/>
    </row>
    <row r="876">
      <c r="A876" s="20" t="s">
        <v>41</v>
      </c>
      <c r="B876" s="21"/>
      <c r="E876" s="3" t="s">
        <v>71</v>
      </c>
      <c r="F876" s="3" t="s">
        <v>71</v>
      </c>
      <c r="G876" s="3"/>
      <c r="H876" s="3" t="s">
        <v>154</v>
      </c>
      <c r="I876" s="3" t="s">
        <v>3233</v>
      </c>
      <c r="J876" s="3"/>
      <c r="L876" s="3" t="s">
        <v>3234</v>
      </c>
      <c r="M876" s="22" t="s">
        <v>3235</v>
      </c>
      <c r="T876" s="23"/>
      <c r="U876" s="23"/>
      <c r="V876" s="24" t="s">
        <v>346</v>
      </c>
      <c r="W876" s="23"/>
      <c r="X876" s="23"/>
    </row>
    <row r="877">
      <c r="A877" s="20" t="s">
        <v>3236</v>
      </c>
      <c r="B877" s="21"/>
      <c r="E877" s="3" t="s">
        <v>71</v>
      </c>
      <c r="F877" s="3" t="s">
        <v>71</v>
      </c>
      <c r="G877" s="3"/>
      <c r="H877" s="3" t="s">
        <v>87</v>
      </c>
      <c r="M877" s="22" t="s">
        <v>3237</v>
      </c>
      <c r="T877" s="23"/>
      <c r="U877" s="23"/>
      <c r="V877" s="23"/>
      <c r="W877" s="23"/>
      <c r="X877" s="23"/>
    </row>
    <row r="878">
      <c r="A878" s="20" t="s">
        <v>3238</v>
      </c>
      <c r="B878" s="21"/>
      <c r="D878" s="3" t="s">
        <v>453</v>
      </c>
      <c r="E878" s="3" t="s">
        <v>279</v>
      </c>
      <c r="F878" s="3" t="s">
        <v>241</v>
      </c>
      <c r="H878" s="3" t="s">
        <v>142</v>
      </c>
      <c r="K878" s="3" t="s">
        <v>132</v>
      </c>
      <c r="L878" s="3" t="s">
        <v>431</v>
      </c>
      <c r="M878" s="22" t="s">
        <v>3239</v>
      </c>
      <c r="T878" s="23"/>
      <c r="U878" s="23"/>
      <c r="V878" s="23"/>
      <c r="W878" s="23"/>
      <c r="X878" s="23"/>
    </row>
    <row r="879">
      <c r="A879" s="20" t="s">
        <v>3240</v>
      </c>
      <c r="B879" s="21"/>
      <c r="D879" s="3" t="s">
        <v>3241</v>
      </c>
      <c r="E879" s="3" t="s">
        <v>208</v>
      </c>
      <c r="F879" s="3" t="s">
        <v>3242</v>
      </c>
      <c r="G879" s="3"/>
      <c r="H879" s="3" t="s">
        <v>142</v>
      </c>
      <c r="L879" s="3" t="s">
        <v>391</v>
      </c>
      <c r="M879" s="22" t="s">
        <v>3243</v>
      </c>
      <c r="T879" s="23"/>
      <c r="U879" s="23"/>
      <c r="V879" s="23"/>
      <c r="W879" s="23"/>
      <c r="X879" s="23"/>
    </row>
    <row r="880">
      <c r="A880" s="3" t="s">
        <v>3244</v>
      </c>
      <c r="B880" s="21"/>
      <c r="E880" s="3" t="s">
        <v>208</v>
      </c>
      <c r="F880" s="3" t="s">
        <v>3242</v>
      </c>
      <c r="G880" s="3"/>
      <c r="H880" s="3" t="s">
        <v>142</v>
      </c>
      <c r="K880" s="3" t="s">
        <v>1740</v>
      </c>
      <c r="L880" s="3" t="s">
        <v>713</v>
      </c>
      <c r="M880" s="22" t="s">
        <v>3245</v>
      </c>
      <c r="T880" s="23"/>
      <c r="U880" s="23"/>
      <c r="V880" s="23"/>
      <c r="W880" s="23"/>
      <c r="X880" s="23"/>
    </row>
    <row r="881">
      <c r="A881" s="20" t="s">
        <v>3246</v>
      </c>
      <c r="B881" s="26" t="s">
        <v>3247</v>
      </c>
      <c r="D881" s="3" t="s">
        <v>3248</v>
      </c>
      <c r="E881" s="3" t="s">
        <v>208</v>
      </c>
      <c r="F881" s="3" t="s">
        <v>223</v>
      </c>
      <c r="G881" s="3"/>
      <c r="H881" s="3" t="s">
        <v>142</v>
      </c>
      <c r="L881" s="3" t="s">
        <v>3249</v>
      </c>
      <c r="M881" s="22" t="s">
        <v>3250</v>
      </c>
      <c r="T881" s="23"/>
      <c r="U881" s="23"/>
      <c r="V881" s="23"/>
      <c r="W881" s="23"/>
      <c r="X881" s="23"/>
    </row>
    <row r="882">
      <c r="A882" s="20" t="s">
        <v>3251</v>
      </c>
      <c r="B882" s="26" t="s">
        <v>3252</v>
      </c>
      <c r="D882" s="3" t="s">
        <v>465</v>
      </c>
      <c r="E882" s="3" t="s">
        <v>208</v>
      </c>
      <c r="F882" s="3" t="s">
        <v>223</v>
      </c>
      <c r="G882" s="3"/>
      <c r="H882" s="3" t="s">
        <v>142</v>
      </c>
      <c r="L882" s="3" t="s">
        <v>466</v>
      </c>
      <c r="M882" s="22" t="s">
        <v>3250</v>
      </c>
      <c r="T882" s="23"/>
      <c r="U882" s="23"/>
      <c r="V882" s="23"/>
      <c r="W882" s="23"/>
      <c r="X882" s="23"/>
    </row>
    <row r="883">
      <c r="A883" s="20" t="s">
        <v>3253</v>
      </c>
      <c r="B883" s="21"/>
      <c r="E883" s="3" t="s">
        <v>208</v>
      </c>
      <c r="F883" s="3" t="s">
        <v>3254</v>
      </c>
      <c r="H883" s="3" t="s">
        <v>165</v>
      </c>
      <c r="K883" s="3" t="s">
        <v>144</v>
      </c>
      <c r="L883" s="3" t="s">
        <v>431</v>
      </c>
      <c r="M883" s="22" t="s">
        <v>3255</v>
      </c>
      <c r="T883" s="23"/>
      <c r="U883" s="23"/>
      <c r="V883" s="23"/>
      <c r="W883" s="23"/>
      <c r="X883" s="23"/>
    </row>
    <row r="884">
      <c r="A884" s="20" t="s">
        <v>3256</v>
      </c>
      <c r="B884" s="21"/>
      <c r="L884" s="3" t="s">
        <v>3257</v>
      </c>
      <c r="M884" s="22" t="s">
        <v>3258</v>
      </c>
      <c r="T884" s="23"/>
      <c r="U884" s="23"/>
      <c r="V884" s="23"/>
      <c r="W884" s="23"/>
      <c r="X884" s="23"/>
    </row>
    <row r="885">
      <c r="A885" s="20" t="s">
        <v>3259</v>
      </c>
      <c r="B885" s="3" t="s">
        <v>3260</v>
      </c>
      <c r="D885" s="3" t="s">
        <v>3261</v>
      </c>
      <c r="E885" s="3" t="s">
        <v>215</v>
      </c>
      <c r="F885" s="3" t="s">
        <v>175</v>
      </c>
      <c r="H885" s="3" t="s">
        <v>142</v>
      </c>
      <c r="K885" s="3" t="s">
        <v>132</v>
      </c>
      <c r="L885" s="3" t="s">
        <v>431</v>
      </c>
      <c r="M885" s="22" t="s">
        <v>3262</v>
      </c>
      <c r="T885" s="23"/>
      <c r="U885" s="23"/>
      <c r="V885" s="23"/>
      <c r="W885" s="23"/>
      <c r="X885" s="23"/>
    </row>
    <row r="886">
      <c r="A886" s="20" t="s">
        <v>1990</v>
      </c>
      <c r="B886" s="26" t="s">
        <v>3263</v>
      </c>
      <c r="E886" s="3" t="s">
        <v>3264</v>
      </c>
      <c r="F886" s="3" t="s">
        <v>164</v>
      </c>
      <c r="H886" s="3" t="s">
        <v>130</v>
      </c>
      <c r="K886" s="3" t="s">
        <v>132</v>
      </c>
      <c r="L886" s="3" t="s">
        <v>737</v>
      </c>
      <c r="M886" s="22" t="s">
        <v>3265</v>
      </c>
      <c r="T886" s="23"/>
      <c r="U886" s="23"/>
      <c r="V886" s="23"/>
      <c r="W886" s="23"/>
      <c r="X886" s="23"/>
    </row>
    <row r="887">
      <c r="A887" s="20" t="s">
        <v>3266</v>
      </c>
      <c r="B887" s="26" t="s">
        <v>3267</v>
      </c>
      <c r="D887" s="3" t="s">
        <v>3268</v>
      </c>
      <c r="E887" s="3" t="s">
        <v>222</v>
      </c>
      <c r="F887" s="3" t="s">
        <v>164</v>
      </c>
      <c r="H887" s="3" t="s">
        <v>142</v>
      </c>
      <c r="K887" s="3" t="s">
        <v>132</v>
      </c>
      <c r="L887" s="3" t="s">
        <v>431</v>
      </c>
      <c r="M887" s="22" t="s">
        <v>3269</v>
      </c>
      <c r="T887" s="23"/>
      <c r="U887" s="23"/>
      <c r="V887" s="23"/>
      <c r="W887" s="23"/>
      <c r="X887" s="23"/>
    </row>
    <row r="888">
      <c r="A888" s="20" t="s">
        <v>3270</v>
      </c>
      <c r="B888" s="21"/>
      <c r="C888" s="3" t="s">
        <v>1904</v>
      </c>
      <c r="D888" s="3" t="s">
        <v>453</v>
      </c>
      <c r="E888" s="3" t="s">
        <v>279</v>
      </c>
      <c r="F888" s="3" t="s">
        <v>116</v>
      </c>
      <c r="H888" s="3" t="s">
        <v>142</v>
      </c>
      <c r="K888" s="3" t="s">
        <v>132</v>
      </c>
      <c r="L888" s="3" t="s">
        <v>431</v>
      </c>
      <c r="M888" s="22" t="s">
        <v>3271</v>
      </c>
      <c r="T888" s="23"/>
      <c r="U888" s="23"/>
      <c r="V888" s="23"/>
      <c r="W888" s="23"/>
      <c r="X888" s="23"/>
    </row>
    <row r="889">
      <c r="A889" s="20" t="s">
        <v>3272</v>
      </c>
      <c r="B889" s="26" t="s">
        <v>3273</v>
      </c>
      <c r="C889" s="3" t="s">
        <v>2859</v>
      </c>
      <c r="E889" s="3" t="s">
        <v>71</v>
      </c>
      <c r="F889" s="3" t="s">
        <v>71</v>
      </c>
      <c r="G889" s="3"/>
      <c r="H889" s="3" t="s">
        <v>72</v>
      </c>
      <c r="K889" s="3" t="s">
        <v>594</v>
      </c>
      <c r="L889" s="3" t="s">
        <v>3274</v>
      </c>
      <c r="M889" s="22" t="s">
        <v>3275</v>
      </c>
      <c r="T889" s="23"/>
      <c r="U889" s="23"/>
      <c r="V889" s="23"/>
      <c r="W889" s="23"/>
      <c r="X889" s="23"/>
    </row>
    <row r="890">
      <c r="A890" s="25" t="s">
        <v>3276</v>
      </c>
      <c r="B890" s="21"/>
      <c r="E890" s="3" t="s">
        <v>746</v>
      </c>
      <c r="F890" s="3" t="s">
        <v>3277</v>
      </c>
      <c r="G890" s="3"/>
      <c r="H890" s="3" t="s">
        <v>87</v>
      </c>
      <c r="K890" s="3" t="s">
        <v>2501</v>
      </c>
      <c r="L890" s="3" t="s">
        <v>3278</v>
      </c>
      <c r="M890" s="22" t="s">
        <v>3279</v>
      </c>
      <c r="T890" s="23"/>
      <c r="U890" s="23"/>
      <c r="V890" s="23"/>
      <c r="W890" s="23"/>
      <c r="X890" s="23"/>
    </row>
    <row r="891">
      <c r="A891" s="20" t="s">
        <v>3280</v>
      </c>
      <c r="B891" s="26" t="s">
        <v>3281</v>
      </c>
      <c r="D891" s="3" t="s">
        <v>465</v>
      </c>
      <c r="E891" s="3" t="s">
        <v>746</v>
      </c>
      <c r="G891" s="3"/>
      <c r="H891" s="3" t="s">
        <v>142</v>
      </c>
      <c r="K891" s="3" t="s">
        <v>88</v>
      </c>
      <c r="L891" s="3" t="s">
        <v>3282</v>
      </c>
      <c r="M891" s="22" t="s">
        <v>3283</v>
      </c>
      <c r="T891" s="23"/>
      <c r="U891" s="23"/>
      <c r="V891" s="23"/>
      <c r="W891" s="23"/>
      <c r="X891" s="23"/>
    </row>
    <row r="892">
      <c r="A892" s="20" t="s">
        <v>3284</v>
      </c>
      <c r="B892" s="26" t="s">
        <v>3285</v>
      </c>
      <c r="D892" s="3" t="s">
        <v>3286</v>
      </c>
      <c r="E892" s="3" t="s">
        <v>285</v>
      </c>
      <c r="F892" s="3" t="s">
        <v>241</v>
      </c>
      <c r="H892" s="3" t="s">
        <v>142</v>
      </c>
      <c r="K892" s="3" t="s">
        <v>132</v>
      </c>
      <c r="L892" s="3" t="s">
        <v>1752</v>
      </c>
      <c r="M892" s="22" t="s">
        <v>3287</v>
      </c>
      <c r="T892" s="23"/>
      <c r="U892" s="23"/>
      <c r="V892" s="23"/>
      <c r="W892" s="23"/>
      <c r="X892" s="23"/>
    </row>
    <row r="893">
      <c r="A893" s="20" t="s">
        <v>3288</v>
      </c>
      <c r="B893" s="21"/>
      <c r="C893" s="3" t="s">
        <v>3289</v>
      </c>
      <c r="E893" s="3" t="s">
        <v>273</v>
      </c>
      <c r="F893" s="3" t="s">
        <v>2171</v>
      </c>
      <c r="G893" s="3"/>
      <c r="H893" s="3" t="s">
        <v>154</v>
      </c>
      <c r="K893" s="3" t="s">
        <v>3290</v>
      </c>
      <c r="L893" s="3" t="s">
        <v>1731</v>
      </c>
      <c r="M893" s="22" t="s">
        <v>3291</v>
      </c>
      <c r="T893" s="23"/>
      <c r="U893" s="23"/>
      <c r="V893" s="23"/>
      <c r="W893" s="23"/>
      <c r="X893" s="23"/>
    </row>
    <row r="894">
      <c r="A894" s="20" t="s">
        <v>3292</v>
      </c>
      <c r="B894" s="26" t="s">
        <v>3293</v>
      </c>
      <c r="E894" s="3" t="s">
        <v>260</v>
      </c>
      <c r="G894" s="3"/>
      <c r="H894" s="3" t="s">
        <v>130</v>
      </c>
      <c r="K894" s="3" t="s">
        <v>3294</v>
      </c>
      <c r="L894" s="3" t="s">
        <v>3295</v>
      </c>
      <c r="M894" s="22" t="s">
        <v>3296</v>
      </c>
      <c r="T894" s="23"/>
      <c r="U894" s="23"/>
      <c r="V894" s="23"/>
      <c r="W894" s="23"/>
      <c r="X894" s="23"/>
    </row>
    <row r="895">
      <c r="A895" s="20" t="s">
        <v>3297</v>
      </c>
      <c r="B895" s="21"/>
      <c r="D895" s="3" t="s">
        <v>3298</v>
      </c>
      <c r="E895" s="3" t="s">
        <v>71</v>
      </c>
      <c r="F895" s="3" t="s">
        <v>71</v>
      </c>
      <c r="G895" s="3"/>
      <c r="H895" s="3" t="s">
        <v>154</v>
      </c>
      <c r="L895" s="3" t="s">
        <v>601</v>
      </c>
      <c r="M895" s="22" t="s">
        <v>3299</v>
      </c>
      <c r="O895" s="3" t="s">
        <v>657</v>
      </c>
      <c r="T895" s="23"/>
      <c r="U895" s="23"/>
      <c r="V895" s="23"/>
      <c r="W895" s="23"/>
      <c r="X895" s="23"/>
    </row>
    <row r="896">
      <c r="A896" s="20" t="s">
        <v>3300</v>
      </c>
      <c r="B896" s="26" t="s">
        <v>3301</v>
      </c>
      <c r="G896" s="3"/>
      <c r="H896" s="3" t="s">
        <v>154</v>
      </c>
      <c r="L896" s="3" t="s">
        <v>3302</v>
      </c>
      <c r="M896" s="22" t="s">
        <v>3303</v>
      </c>
      <c r="T896" s="23"/>
      <c r="U896" s="23"/>
      <c r="V896" s="23"/>
      <c r="W896" s="23"/>
      <c r="X896" s="23"/>
    </row>
    <row r="897">
      <c r="A897" s="20" t="s">
        <v>3304</v>
      </c>
      <c r="B897" s="21"/>
      <c r="D897" s="3" t="s">
        <v>1769</v>
      </c>
      <c r="G897" s="3"/>
      <c r="H897" s="3" t="s">
        <v>154</v>
      </c>
      <c r="K897" s="3" t="s">
        <v>167</v>
      </c>
      <c r="L897" s="3" t="s">
        <v>1386</v>
      </c>
      <c r="M897" s="22" t="s">
        <v>3305</v>
      </c>
      <c r="T897" s="23"/>
      <c r="U897" s="23"/>
      <c r="V897" s="23"/>
      <c r="W897" s="23"/>
      <c r="X897" s="23"/>
    </row>
    <row r="898">
      <c r="A898" s="20" t="s">
        <v>3306</v>
      </c>
      <c r="B898" s="21"/>
      <c r="D898" s="3" t="s">
        <v>550</v>
      </c>
      <c r="G898" s="3"/>
      <c r="H898" s="3" t="s">
        <v>154</v>
      </c>
      <c r="L898" s="3" t="s">
        <v>1459</v>
      </c>
      <c r="M898" s="22" t="s">
        <v>3307</v>
      </c>
      <c r="T898" s="23"/>
      <c r="U898" s="23"/>
      <c r="V898" s="23"/>
      <c r="W898" s="23"/>
      <c r="X898" s="23"/>
    </row>
    <row r="899">
      <c r="A899" s="20" t="s">
        <v>3308</v>
      </c>
      <c r="B899" s="27"/>
      <c r="C899" s="3" t="s">
        <v>766</v>
      </c>
      <c r="D899" s="3" t="s">
        <v>767</v>
      </c>
      <c r="G899" s="3"/>
      <c r="H899" s="3" t="s">
        <v>72</v>
      </c>
      <c r="K899" s="3" t="s">
        <v>167</v>
      </c>
      <c r="L899" s="3" t="s">
        <v>676</v>
      </c>
      <c r="M899" s="22" t="s">
        <v>3309</v>
      </c>
      <c r="T899" s="23"/>
      <c r="U899" s="23"/>
      <c r="V899" s="23"/>
      <c r="W899" s="23"/>
      <c r="X899" s="23"/>
    </row>
    <row r="900">
      <c r="A900" s="20" t="s">
        <v>3310</v>
      </c>
      <c r="B900" s="26" t="s">
        <v>3311</v>
      </c>
      <c r="C900" s="3" t="s">
        <v>372</v>
      </c>
      <c r="E900" s="3" t="s">
        <v>71</v>
      </c>
      <c r="F900" s="3" t="s">
        <v>71</v>
      </c>
      <c r="G900" s="3"/>
      <c r="H900" s="3" t="s">
        <v>72</v>
      </c>
      <c r="K900" s="3" t="s">
        <v>903</v>
      </c>
      <c r="L900" s="3" t="s">
        <v>713</v>
      </c>
      <c r="M900" s="22" t="s">
        <v>3312</v>
      </c>
      <c r="T900" s="23"/>
      <c r="U900" s="23"/>
      <c r="V900" s="23"/>
      <c r="W900" s="23"/>
      <c r="X900" s="23"/>
    </row>
    <row r="901">
      <c r="A901" s="20" t="s">
        <v>3313</v>
      </c>
      <c r="B901" s="26" t="s">
        <v>3314</v>
      </c>
      <c r="G901" s="3"/>
      <c r="H901" s="3" t="s">
        <v>154</v>
      </c>
      <c r="L901" s="3" t="s">
        <v>1290</v>
      </c>
      <c r="T901" s="23"/>
      <c r="U901" s="23"/>
      <c r="V901" s="23"/>
      <c r="W901" s="23"/>
      <c r="X901" s="23"/>
    </row>
    <row r="902">
      <c r="A902" s="20" t="s">
        <v>1263</v>
      </c>
      <c r="B902" s="21"/>
      <c r="E902" s="3" t="s">
        <v>71</v>
      </c>
      <c r="F902" s="3" t="s">
        <v>71</v>
      </c>
      <c r="G902" s="3"/>
      <c r="H902" s="3" t="s">
        <v>176</v>
      </c>
      <c r="L902" s="3" t="s">
        <v>1285</v>
      </c>
      <c r="M902" s="22" t="s">
        <v>3315</v>
      </c>
      <c r="T902" s="23"/>
      <c r="U902" s="23"/>
      <c r="V902" s="24" t="s">
        <v>346</v>
      </c>
      <c r="W902" s="23"/>
      <c r="X902" s="23"/>
    </row>
    <row r="903">
      <c r="A903" s="20" t="s">
        <v>3316</v>
      </c>
      <c r="B903" s="21"/>
      <c r="D903" s="3" t="s">
        <v>3317</v>
      </c>
      <c r="E903" s="3" t="s">
        <v>254</v>
      </c>
      <c r="F903" s="3" t="s">
        <v>183</v>
      </c>
      <c r="H903" s="3" t="s">
        <v>142</v>
      </c>
      <c r="K903" s="3" t="s">
        <v>132</v>
      </c>
      <c r="L903" s="3" t="s">
        <v>431</v>
      </c>
      <c r="M903" s="22" t="s">
        <v>3318</v>
      </c>
      <c r="T903" s="23"/>
      <c r="U903" s="23"/>
      <c r="V903" s="23"/>
      <c r="W903" s="23"/>
      <c r="X903" s="23"/>
    </row>
    <row r="904">
      <c r="A904" s="20" t="s">
        <v>3319</v>
      </c>
      <c r="B904" s="21"/>
      <c r="D904" s="3" t="s">
        <v>3320</v>
      </c>
      <c r="E904" s="3" t="s">
        <v>215</v>
      </c>
      <c r="F904" s="3" t="s">
        <v>3321</v>
      </c>
      <c r="G904" s="3"/>
      <c r="H904" s="3" t="s">
        <v>142</v>
      </c>
      <c r="K904" s="3" t="s">
        <v>185</v>
      </c>
      <c r="L904" s="3" t="s">
        <v>391</v>
      </c>
      <c r="M904" s="22" t="s">
        <v>3322</v>
      </c>
      <c r="T904" s="23"/>
      <c r="U904" s="23"/>
      <c r="V904" s="23"/>
      <c r="W904" s="23"/>
      <c r="X904" s="23"/>
    </row>
    <row r="905">
      <c r="A905" s="3" t="s">
        <v>3323</v>
      </c>
      <c r="B905" s="26" t="s">
        <v>3324</v>
      </c>
      <c r="E905" s="3" t="s">
        <v>215</v>
      </c>
      <c r="G905" s="3"/>
      <c r="H905" s="3" t="s">
        <v>142</v>
      </c>
      <c r="K905" s="3" t="s">
        <v>3325</v>
      </c>
      <c r="L905" s="3" t="s">
        <v>713</v>
      </c>
      <c r="M905" s="22" t="s">
        <v>3326</v>
      </c>
      <c r="T905" s="23"/>
      <c r="U905" s="23"/>
      <c r="V905" s="23"/>
      <c r="W905" s="23"/>
      <c r="X905" s="23"/>
    </row>
    <row r="906">
      <c r="A906" s="20" t="s">
        <v>3327</v>
      </c>
      <c r="B906" s="27"/>
      <c r="C906" s="3" t="s">
        <v>574</v>
      </c>
      <c r="E906" s="3" t="s">
        <v>3328</v>
      </c>
      <c r="F906" s="3" t="s">
        <v>3329</v>
      </c>
      <c r="G906" s="3"/>
      <c r="H906" s="3" t="s">
        <v>102</v>
      </c>
      <c r="K906" s="3" t="s">
        <v>576</v>
      </c>
      <c r="L906" s="3" t="s">
        <v>577</v>
      </c>
      <c r="M906" s="22" t="s">
        <v>3330</v>
      </c>
      <c r="T906" s="23"/>
      <c r="U906" s="23"/>
      <c r="V906" s="23"/>
      <c r="W906" s="23"/>
      <c r="X906" s="23"/>
    </row>
    <row r="907">
      <c r="A907" s="20" t="s">
        <v>834</v>
      </c>
      <c r="B907" s="34" t="s">
        <v>3331</v>
      </c>
      <c r="E907" s="3" t="s">
        <v>3332</v>
      </c>
      <c r="F907" s="3" t="s">
        <v>3333</v>
      </c>
      <c r="H907" s="3" t="s">
        <v>165</v>
      </c>
      <c r="K907" s="3" t="s">
        <v>144</v>
      </c>
      <c r="L907" s="3" t="s">
        <v>3101</v>
      </c>
      <c r="M907" s="22" t="s">
        <v>3334</v>
      </c>
      <c r="T907" s="23"/>
      <c r="U907" s="23"/>
      <c r="V907" s="23"/>
      <c r="W907" s="23"/>
      <c r="X907" s="23"/>
    </row>
    <row r="908">
      <c r="A908" s="20" t="s">
        <v>3335</v>
      </c>
      <c r="B908" s="26" t="s">
        <v>3336</v>
      </c>
      <c r="D908" s="3" t="s">
        <v>465</v>
      </c>
      <c r="E908" s="3" t="s">
        <v>2623</v>
      </c>
      <c r="G908" s="3"/>
      <c r="H908" s="3" t="s">
        <v>142</v>
      </c>
      <c r="K908" s="3" t="s">
        <v>88</v>
      </c>
      <c r="L908" s="3" t="s">
        <v>466</v>
      </c>
      <c r="T908" s="23"/>
      <c r="U908" s="23"/>
      <c r="V908" s="23"/>
      <c r="W908" s="23"/>
      <c r="X908" s="23"/>
    </row>
    <row r="909">
      <c r="A909" s="3" t="s">
        <v>3337</v>
      </c>
      <c r="B909" s="21"/>
      <c r="D909" s="20" t="s">
        <v>1458</v>
      </c>
      <c r="E909" s="3" t="s">
        <v>115</v>
      </c>
      <c r="G909" s="3"/>
      <c r="H909" s="3" t="s">
        <v>184</v>
      </c>
      <c r="K909" s="3" t="s">
        <v>185</v>
      </c>
      <c r="L909" s="3" t="s">
        <v>380</v>
      </c>
      <c r="M909" s="22" t="s">
        <v>3338</v>
      </c>
      <c r="T909" s="23"/>
      <c r="U909" s="23"/>
      <c r="V909" s="23"/>
      <c r="W909" s="23"/>
      <c r="X909" s="23"/>
    </row>
    <row r="910">
      <c r="A910" s="3" t="s">
        <v>3339</v>
      </c>
      <c r="B910" s="21"/>
      <c r="D910" s="3" t="s">
        <v>560</v>
      </c>
      <c r="E910" s="3" t="s">
        <v>273</v>
      </c>
      <c r="L910" s="3" t="s">
        <v>344</v>
      </c>
      <c r="T910" s="23"/>
      <c r="U910" s="23"/>
      <c r="V910" s="23"/>
      <c r="W910" s="23"/>
      <c r="X910" s="23"/>
    </row>
    <row r="911">
      <c r="A911" s="20" t="s">
        <v>3340</v>
      </c>
      <c r="B911" s="27"/>
      <c r="C911" s="3"/>
      <c r="D911" s="3"/>
      <c r="E911" s="3" t="s">
        <v>273</v>
      </c>
      <c r="F911" s="3" t="s">
        <v>235</v>
      </c>
      <c r="G911" s="3"/>
      <c r="H911" s="3" t="s">
        <v>154</v>
      </c>
      <c r="K911" s="3" t="s">
        <v>469</v>
      </c>
      <c r="L911" s="3" t="s">
        <v>601</v>
      </c>
      <c r="M911" s="22" t="s">
        <v>3341</v>
      </c>
      <c r="T911" s="23"/>
      <c r="U911" s="23"/>
      <c r="V911" s="23"/>
      <c r="W911" s="23"/>
      <c r="X911" s="23"/>
    </row>
    <row r="912">
      <c r="A912" s="20" t="s">
        <v>3342</v>
      </c>
      <c r="B912" s="26" t="s">
        <v>3343</v>
      </c>
      <c r="D912" s="3" t="s">
        <v>2668</v>
      </c>
      <c r="E912" s="3" t="s">
        <v>273</v>
      </c>
      <c r="F912" s="3" t="s">
        <v>235</v>
      </c>
      <c r="H912" s="3" t="s">
        <v>142</v>
      </c>
      <c r="K912" s="3" t="s">
        <v>132</v>
      </c>
      <c r="L912" s="3" t="s">
        <v>431</v>
      </c>
      <c r="M912" s="22" t="s">
        <v>3344</v>
      </c>
      <c r="T912" s="23"/>
      <c r="U912" s="23"/>
      <c r="V912" s="23"/>
      <c r="W912" s="23"/>
      <c r="X912" s="23"/>
    </row>
    <row r="913">
      <c r="A913" s="3" t="s">
        <v>3345</v>
      </c>
      <c r="B913" s="21"/>
      <c r="D913" s="3" t="s">
        <v>2761</v>
      </c>
      <c r="E913" s="3" t="s">
        <v>316</v>
      </c>
      <c r="F913" s="3" t="s">
        <v>129</v>
      </c>
      <c r="H913" s="3" t="s">
        <v>142</v>
      </c>
      <c r="K913" s="3" t="s">
        <v>132</v>
      </c>
      <c r="L913" s="3" t="s">
        <v>457</v>
      </c>
      <c r="M913" s="22" t="s">
        <v>3346</v>
      </c>
      <c r="T913" s="23"/>
      <c r="U913" s="23"/>
      <c r="V913" s="23"/>
      <c r="W913" s="23"/>
      <c r="X913" s="23"/>
    </row>
    <row r="914">
      <c r="A914" s="3" t="s">
        <v>3347</v>
      </c>
      <c r="B914" s="21"/>
      <c r="D914" s="3" t="s">
        <v>453</v>
      </c>
      <c r="E914" s="3" t="s">
        <v>316</v>
      </c>
      <c r="F914" s="3" t="s">
        <v>129</v>
      </c>
      <c r="H914" s="3" t="s">
        <v>142</v>
      </c>
      <c r="K914" s="3" t="s">
        <v>132</v>
      </c>
      <c r="L914" s="3" t="s">
        <v>431</v>
      </c>
      <c r="M914" s="22" t="s">
        <v>3348</v>
      </c>
      <c r="T914" s="23"/>
      <c r="U914" s="23"/>
      <c r="V914" s="23"/>
      <c r="W914" s="23"/>
      <c r="X914" s="23"/>
    </row>
    <row r="915">
      <c r="A915" s="20" t="s">
        <v>3349</v>
      </c>
      <c r="B915" s="26" t="s">
        <v>3350</v>
      </c>
      <c r="D915" s="3" t="s">
        <v>3351</v>
      </c>
      <c r="E915" s="3" t="s">
        <v>115</v>
      </c>
      <c r="F915" s="3" t="s">
        <v>216</v>
      </c>
      <c r="H915" s="3" t="s">
        <v>142</v>
      </c>
      <c r="K915" s="3" t="s">
        <v>132</v>
      </c>
      <c r="L915" s="3" t="s">
        <v>571</v>
      </c>
      <c r="M915" s="22" t="s">
        <v>3352</v>
      </c>
      <c r="T915" s="23"/>
      <c r="U915" s="23"/>
      <c r="V915" s="23"/>
      <c r="W915" s="23"/>
      <c r="X915" s="23"/>
    </row>
    <row r="916">
      <c r="A916" s="20" t="s">
        <v>3353</v>
      </c>
      <c r="B916" s="21"/>
      <c r="E916" s="3" t="s">
        <v>190</v>
      </c>
      <c r="F916" s="3" t="s">
        <v>129</v>
      </c>
      <c r="H916" s="3" t="s">
        <v>130</v>
      </c>
      <c r="K916" s="3" t="s">
        <v>132</v>
      </c>
      <c r="L916" s="3" t="s">
        <v>737</v>
      </c>
      <c r="M916" s="22" t="s">
        <v>3354</v>
      </c>
      <c r="T916" s="23"/>
      <c r="U916" s="23"/>
      <c r="V916" s="23"/>
      <c r="W916" s="23"/>
      <c r="X916" s="23"/>
    </row>
    <row r="917">
      <c r="A917" s="20" t="s">
        <v>3355</v>
      </c>
      <c r="B917" s="26" t="s">
        <v>3356</v>
      </c>
      <c r="D917" s="3" t="s">
        <v>3357</v>
      </c>
      <c r="E917" s="3" t="s">
        <v>190</v>
      </c>
      <c r="F917" s="3" t="s">
        <v>129</v>
      </c>
      <c r="H917" s="3" t="s">
        <v>142</v>
      </c>
      <c r="K917" s="3" t="s">
        <v>132</v>
      </c>
      <c r="L917" s="3" t="s">
        <v>457</v>
      </c>
      <c r="M917" s="22" t="s">
        <v>3358</v>
      </c>
      <c r="T917" s="23"/>
      <c r="U917" s="23"/>
      <c r="V917" s="23"/>
      <c r="W917" s="23"/>
      <c r="X917" s="23"/>
    </row>
    <row r="918">
      <c r="A918" s="20" t="s">
        <v>3359</v>
      </c>
      <c r="B918" s="26" t="s">
        <v>3360</v>
      </c>
      <c r="D918" s="3" t="s">
        <v>465</v>
      </c>
      <c r="E918" s="3" t="s">
        <v>190</v>
      </c>
      <c r="F918" s="3" t="s">
        <v>129</v>
      </c>
      <c r="G918" s="3"/>
      <c r="H918" s="3" t="s">
        <v>142</v>
      </c>
      <c r="K918" s="3" t="s">
        <v>88</v>
      </c>
      <c r="L918" s="3" t="s">
        <v>466</v>
      </c>
      <c r="T918" s="23"/>
      <c r="U918" s="23"/>
      <c r="V918" s="23"/>
      <c r="W918" s="23"/>
      <c r="X918" s="23"/>
    </row>
    <row r="919">
      <c r="A919" s="28" t="s">
        <v>3361</v>
      </c>
      <c r="B919" s="21"/>
      <c r="D919" s="3" t="s">
        <v>692</v>
      </c>
      <c r="E919" s="3" t="s">
        <v>287</v>
      </c>
      <c r="G919" s="3"/>
      <c r="H919" s="3" t="s">
        <v>184</v>
      </c>
      <c r="K919" s="3" t="s">
        <v>185</v>
      </c>
      <c r="L919" s="3" t="s">
        <v>380</v>
      </c>
      <c r="M919" s="22" t="s">
        <v>3362</v>
      </c>
      <c r="T919" s="23"/>
      <c r="U919" s="23"/>
      <c r="V919" s="23"/>
      <c r="W919" s="23"/>
      <c r="X919" s="23"/>
    </row>
    <row r="920">
      <c r="A920" s="20" t="s">
        <v>3363</v>
      </c>
      <c r="B920" s="21"/>
      <c r="D920" s="51" t="s">
        <v>3364</v>
      </c>
      <c r="E920" s="3" t="s">
        <v>299</v>
      </c>
      <c r="G920" s="3"/>
      <c r="H920" s="3" t="s">
        <v>72</v>
      </c>
      <c r="K920" s="3" t="s">
        <v>594</v>
      </c>
      <c r="L920" s="3" t="s">
        <v>3365</v>
      </c>
      <c r="M920" s="22" t="s">
        <v>3366</v>
      </c>
      <c r="T920" s="23"/>
      <c r="U920" s="23"/>
      <c r="V920" s="23"/>
      <c r="W920" s="23"/>
      <c r="X920" s="23"/>
    </row>
    <row r="921">
      <c r="A921" s="20" t="s">
        <v>3367</v>
      </c>
      <c r="B921" s="26" t="s">
        <v>3368</v>
      </c>
      <c r="C921" s="3" t="s">
        <v>372</v>
      </c>
      <c r="E921" s="3" t="s">
        <v>71</v>
      </c>
      <c r="F921" s="3" t="s">
        <v>71</v>
      </c>
      <c r="G921" s="3"/>
      <c r="H921" s="3" t="s">
        <v>72</v>
      </c>
      <c r="K921" s="3" t="s">
        <v>903</v>
      </c>
      <c r="L921" s="3" t="s">
        <v>3369</v>
      </c>
      <c r="M921" s="22" t="s">
        <v>3370</v>
      </c>
      <c r="T921" s="23"/>
      <c r="U921" s="23"/>
      <c r="V921" s="23"/>
      <c r="W921" s="23"/>
      <c r="X921" s="23"/>
    </row>
    <row r="922">
      <c r="A922" s="20" t="s">
        <v>3371</v>
      </c>
      <c r="B922" s="27"/>
      <c r="C922" s="3"/>
      <c r="D922" s="3" t="s">
        <v>3372</v>
      </c>
      <c r="E922" s="3" t="s">
        <v>163</v>
      </c>
      <c r="F922" s="3" t="s">
        <v>411</v>
      </c>
      <c r="G922" s="3"/>
      <c r="H922" s="3" t="s">
        <v>154</v>
      </c>
      <c r="I922" s="3"/>
      <c r="J922" s="3"/>
      <c r="K922" s="3" t="s">
        <v>666</v>
      </c>
      <c r="L922" s="3" t="s">
        <v>601</v>
      </c>
      <c r="M922" s="22" t="s">
        <v>3373</v>
      </c>
      <c r="T922" s="23"/>
      <c r="U922" s="23"/>
      <c r="V922" s="23"/>
      <c r="W922" s="23"/>
      <c r="X922" s="23"/>
    </row>
    <row r="923">
      <c r="A923" s="20" t="s">
        <v>807</v>
      </c>
      <c r="B923" s="21"/>
      <c r="D923" s="3" t="s">
        <v>3374</v>
      </c>
      <c r="E923" s="3" t="s">
        <v>3375</v>
      </c>
      <c r="F923" s="3" t="s">
        <v>129</v>
      </c>
      <c r="H923" s="3" t="s">
        <v>130</v>
      </c>
      <c r="K923" s="3" t="s">
        <v>132</v>
      </c>
      <c r="L923" s="3" t="s">
        <v>3376</v>
      </c>
      <c r="M923" s="22" t="s">
        <v>3377</v>
      </c>
      <c r="T923" s="23"/>
      <c r="U923" s="23"/>
      <c r="V923" s="23"/>
      <c r="W923" s="23"/>
      <c r="X923" s="23"/>
    </row>
    <row r="924">
      <c r="A924" s="20" t="s">
        <v>3378</v>
      </c>
      <c r="B924" s="26" t="s">
        <v>3379</v>
      </c>
      <c r="D924" s="3" t="s">
        <v>453</v>
      </c>
      <c r="E924" s="3" t="s">
        <v>285</v>
      </c>
      <c r="F924" s="3" t="s">
        <v>164</v>
      </c>
      <c r="H924" s="3" t="s">
        <v>142</v>
      </c>
      <c r="K924" s="3" t="s">
        <v>132</v>
      </c>
      <c r="L924" s="3" t="s">
        <v>431</v>
      </c>
      <c r="M924" s="22" t="s">
        <v>3380</v>
      </c>
      <c r="T924" s="23"/>
      <c r="U924" s="23"/>
      <c r="V924" s="23"/>
      <c r="W924" s="23"/>
      <c r="X924" s="23"/>
    </row>
    <row r="925">
      <c r="A925" s="20" t="s">
        <v>3381</v>
      </c>
      <c r="B925" s="26" t="s">
        <v>3382</v>
      </c>
      <c r="D925" s="3" t="s">
        <v>834</v>
      </c>
      <c r="E925" s="3" t="s">
        <v>175</v>
      </c>
      <c r="F925" s="3" t="s">
        <v>209</v>
      </c>
      <c r="H925" s="3" t="s">
        <v>142</v>
      </c>
      <c r="K925" s="3" t="s">
        <v>132</v>
      </c>
      <c r="L925" s="3" t="s">
        <v>431</v>
      </c>
      <c r="M925" s="22" t="s">
        <v>3383</v>
      </c>
      <c r="T925" s="23"/>
      <c r="U925" s="23"/>
      <c r="V925" s="23"/>
      <c r="W925" s="23"/>
      <c r="X925" s="23"/>
    </row>
    <row r="926">
      <c r="A926" s="20" t="s">
        <v>3384</v>
      </c>
      <c r="B926" s="26" t="s">
        <v>3385</v>
      </c>
      <c r="D926" s="3" t="s">
        <v>453</v>
      </c>
      <c r="E926" s="3" t="s">
        <v>279</v>
      </c>
      <c r="F926" s="3" t="s">
        <v>241</v>
      </c>
      <c r="H926" s="3" t="s">
        <v>142</v>
      </c>
      <c r="K926" s="3" t="s">
        <v>132</v>
      </c>
      <c r="L926" s="3" t="s">
        <v>431</v>
      </c>
      <c r="M926" s="22" t="s">
        <v>3386</v>
      </c>
      <c r="T926" s="23"/>
      <c r="U926" s="23"/>
      <c r="V926" s="23"/>
      <c r="W926" s="23"/>
      <c r="X926" s="23"/>
    </row>
    <row r="927">
      <c r="A927" s="3" t="s">
        <v>3387</v>
      </c>
      <c r="B927" s="26" t="s">
        <v>3388</v>
      </c>
      <c r="C927" s="3" t="s">
        <v>3389</v>
      </c>
      <c r="D927" s="3" t="s">
        <v>973</v>
      </c>
      <c r="E927" s="3" t="s">
        <v>202</v>
      </c>
      <c r="G927" s="3"/>
      <c r="H927" s="3" t="s">
        <v>184</v>
      </c>
      <c r="L927" s="3" t="s">
        <v>3390</v>
      </c>
      <c r="M927" s="22" t="s">
        <v>3391</v>
      </c>
      <c r="T927" s="23"/>
      <c r="U927" s="23"/>
      <c r="V927" s="23"/>
      <c r="W927" s="23"/>
      <c r="X927" s="23"/>
    </row>
    <row r="928">
      <c r="A928" s="20" t="s">
        <v>3389</v>
      </c>
      <c r="B928" s="21"/>
      <c r="D928" s="3" t="s">
        <v>3392</v>
      </c>
      <c r="E928" s="3" t="s">
        <v>3393</v>
      </c>
      <c r="G928" s="3"/>
      <c r="H928" s="3" t="s">
        <v>184</v>
      </c>
      <c r="K928" s="3" t="s">
        <v>185</v>
      </c>
      <c r="L928" s="3" t="s">
        <v>380</v>
      </c>
      <c r="M928" s="22" t="s">
        <v>3394</v>
      </c>
      <c r="T928" s="23"/>
      <c r="U928" s="23"/>
      <c r="V928" s="23"/>
      <c r="W928" s="23"/>
      <c r="X928" s="23"/>
    </row>
    <row r="929">
      <c r="A929" s="3" t="s">
        <v>3395</v>
      </c>
      <c r="B929" s="3" t="s">
        <v>3396</v>
      </c>
      <c r="E929" s="3" t="s">
        <v>311</v>
      </c>
      <c r="G929" s="3"/>
      <c r="H929" s="3" t="s">
        <v>184</v>
      </c>
      <c r="K929" s="3" t="s">
        <v>185</v>
      </c>
      <c r="L929" s="3" t="s">
        <v>380</v>
      </c>
      <c r="M929" s="22" t="s">
        <v>3397</v>
      </c>
      <c r="T929" s="23"/>
      <c r="U929" s="23"/>
      <c r="V929" s="23"/>
      <c r="W929" s="23"/>
      <c r="X929" s="23"/>
    </row>
    <row r="930">
      <c r="A930" s="20" t="s">
        <v>3398</v>
      </c>
      <c r="B930" s="26" t="s">
        <v>3399</v>
      </c>
      <c r="D930" s="3" t="s">
        <v>3400</v>
      </c>
      <c r="E930" s="3" t="s">
        <v>2631</v>
      </c>
      <c r="F930" s="3" t="s">
        <v>3401</v>
      </c>
      <c r="H930" s="3" t="s">
        <v>142</v>
      </c>
      <c r="K930" s="3" t="s">
        <v>132</v>
      </c>
      <c r="L930" s="3" t="s">
        <v>3402</v>
      </c>
      <c r="M930" s="22" t="s">
        <v>3403</v>
      </c>
      <c r="T930" s="23"/>
      <c r="U930" s="23"/>
      <c r="V930" s="23"/>
      <c r="W930" s="23"/>
      <c r="X930" s="23"/>
    </row>
    <row r="931">
      <c r="A931" s="20" t="s">
        <v>3404</v>
      </c>
      <c r="B931" s="26" t="s">
        <v>3405</v>
      </c>
      <c r="D931" s="3" t="s">
        <v>834</v>
      </c>
      <c r="E931" s="3" t="s">
        <v>215</v>
      </c>
      <c r="F931" s="3" t="s">
        <v>229</v>
      </c>
      <c r="G931" s="3" t="s">
        <v>3406</v>
      </c>
      <c r="H931" s="3" t="s">
        <v>142</v>
      </c>
      <c r="K931" s="3" t="s">
        <v>132</v>
      </c>
      <c r="L931" s="3" t="s">
        <v>431</v>
      </c>
      <c r="M931" s="22" t="s">
        <v>3407</v>
      </c>
      <c r="T931" s="23"/>
      <c r="U931" s="23"/>
      <c r="V931" s="23"/>
      <c r="W931" s="23"/>
      <c r="X931" s="23"/>
    </row>
    <row r="932">
      <c r="A932" s="20" t="s">
        <v>3408</v>
      </c>
      <c r="B932" s="21"/>
      <c r="E932" s="3" t="s">
        <v>273</v>
      </c>
      <c r="T932" s="23"/>
      <c r="U932" s="23"/>
      <c r="V932" s="23"/>
      <c r="W932" s="23"/>
      <c r="X932" s="23"/>
    </row>
    <row r="933">
      <c r="A933" s="20" t="s">
        <v>3409</v>
      </c>
      <c r="B933" s="21"/>
      <c r="C933" s="3" t="s">
        <v>653</v>
      </c>
      <c r="E933" s="3" t="s">
        <v>222</v>
      </c>
      <c r="G933" s="3"/>
      <c r="H933" s="3" t="s">
        <v>154</v>
      </c>
      <c r="L933" s="3" t="s">
        <v>601</v>
      </c>
      <c r="M933" s="22" t="s">
        <v>3410</v>
      </c>
      <c r="N933" s="3"/>
      <c r="O933" s="3" t="s">
        <v>657</v>
      </c>
      <c r="T933" s="23"/>
      <c r="U933" s="23"/>
      <c r="V933" s="23"/>
      <c r="W933" s="23"/>
      <c r="X933" s="23"/>
    </row>
    <row r="934">
      <c r="A934" s="34" t="s">
        <v>3411</v>
      </c>
      <c r="B934" s="26" t="s">
        <v>3412</v>
      </c>
      <c r="E934" s="3" t="s">
        <v>222</v>
      </c>
      <c r="F934" s="3" t="s">
        <v>3413</v>
      </c>
      <c r="G934" s="3"/>
      <c r="H934" s="3" t="s">
        <v>117</v>
      </c>
      <c r="K934" s="3" t="s">
        <v>105</v>
      </c>
      <c r="L934" s="3" t="s">
        <v>3414</v>
      </c>
      <c r="M934" s="22" t="s">
        <v>3415</v>
      </c>
      <c r="O934" s="3" t="s">
        <v>3416</v>
      </c>
      <c r="T934" s="23"/>
      <c r="U934" s="23"/>
      <c r="V934" s="23"/>
      <c r="W934" s="23"/>
      <c r="X934" s="23"/>
    </row>
    <row r="935">
      <c r="A935" s="20" t="s">
        <v>3417</v>
      </c>
      <c r="B935" s="26" t="s">
        <v>3418</v>
      </c>
      <c r="D935" s="3" t="s">
        <v>515</v>
      </c>
      <c r="E935" s="3" t="s">
        <v>222</v>
      </c>
      <c r="F935" s="3" t="s">
        <v>3419</v>
      </c>
      <c r="G935" s="3"/>
      <c r="H935" s="3" t="s">
        <v>142</v>
      </c>
      <c r="L935" s="3" t="s">
        <v>970</v>
      </c>
      <c r="M935" s="22" t="s">
        <v>3420</v>
      </c>
      <c r="T935" s="23"/>
      <c r="U935" s="23"/>
      <c r="V935" s="23"/>
      <c r="W935" s="23"/>
      <c r="X935" s="23"/>
    </row>
    <row r="936">
      <c r="A936" s="20" t="s">
        <v>3421</v>
      </c>
      <c r="B936" s="21"/>
      <c r="D936" s="52" t="s">
        <v>3422</v>
      </c>
      <c r="E936" s="3" t="s">
        <v>222</v>
      </c>
      <c r="F936" s="3" t="s">
        <v>3419</v>
      </c>
      <c r="G936" s="3"/>
      <c r="H936" s="3" t="s">
        <v>142</v>
      </c>
      <c r="K936" s="3" t="s">
        <v>185</v>
      </c>
      <c r="L936" s="3" t="s">
        <v>391</v>
      </c>
      <c r="M936" s="22" t="s">
        <v>3423</v>
      </c>
      <c r="T936" s="23"/>
      <c r="U936" s="23"/>
      <c r="V936" s="23"/>
      <c r="W936" s="23"/>
      <c r="X936" s="23"/>
    </row>
    <row r="937">
      <c r="A937" s="20" t="s">
        <v>3424</v>
      </c>
      <c r="B937" s="26" t="s">
        <v>3425</v>
      </c>
      <c r="D937" s="3" t="s">
        <v>3426</v>
      </c>
      <c r="E937" s="3" t="s">
        <v>222</v>
      </c>
      <c r="F937" s="3" t="s">
        <v>129</v>
      </c>
      <c r="H937" s="3" t="s">
        <v>142</v>
      </c>
      <c r="K937" s="3" t="s">
        <v>132</v>
      </c>
      <c r="L937" s="3" t="s">
        <v>3427</v>
      </c>
      <c r="M937" s="22" t="s">
        <v>3428</v>
      </c>
      <c r="T937" s="23"/>
      <c r="U937" s="23"/>
      <c r="V937" s="23"/>
      <c r="W937" s="23"/>
      <c r="X937" s="23"/>
    </row>
    <row r="938">
      <c r="A938" s="20" t="s">
        <v>3429</v>
      </c>
      <c r="B938" s="21"/>
      <c r="D938" s="3" t="s">
        <v>1828</v>
      </c>
      <c r="E938" s="3" t="s">
        <v>222</v>
      </c>
      <c r="F938" s="3" t="s">
        <v>129</v>
      </c>
      <c r="H938" s="3" t="s">
        <v>142</v>
      </c>
      <c r="K938" s="3" t="s">
        <v>132</v>
      </c>
      <c r="L938" s="3" t="s">
        <v>431</v>
      </c>
      <c r="M938" s="22" t="s">
        <v>3430</v>
      </c>
      <c r="T938" s="23"/>
      <c r="U938" s="23"/>
      <c r="V938" s="23"/>
      <c r="W938" s="23"/>
      <c r="X938" s="23"/>
    </row>
    <row r="939">
      <c r="A939" s="20" t="s">
        <v>3431</v>
      </c>
      <c r="B939" s="21"/>
      <c r="D939" s="3" t="s">
        <v>973</v>
      </c>
      <c r="E939" s="3" t="s">
        <v>222</v>
      </c>
      <c r="F939" s="3" t="s">
        <v>495</v>
      </c>
      <c r="G939" s="3"/>
      <c r="H939" s="3" t="s">
        <v>154</v>
      </c>
      <c r="K939" s="3" t="s">
        <v>3432</v>
      </c>
      <c r="L939" s="3" t="s">
        <v>974</v>
      </c>
      <c r="M939" s="22" t="s">
        <v>3433</v>
      </c>
      <c r="T939" s="23"/>
      <c r="U939" s="23"/>
      <c r="V939" s="23"/>
      <c r="W939" s="23"/>
      <c r="X939" s="23"/>
    </row>
    <row r="940">
      <c r="A940" s="20" t="s">
        <v>3434</v>
      </c>
      <c r="B940" s="26" t="s">
        <v>3435</v>
      </c>
      <c r="E940" s="3" t="s">
        <v>222</v>
      </c>
      <c r="F940" s="3" t="s">
        <v>129</v>
      </c>
      <c r="H940" s="3" t="s">
        <v>130</v>
      </c>
      <c r="K940" s="3" t="s">
        <v>132</v>
      </c>
      <c r="L940" s="3" t="s">
        <v>737</v>
      </c>
      <c r="M940" s="22" t="s">
        <v>3436</v>
      </c>
      <c r="T940" s="23"/>
      <c r="U940" s="23"/>
      <c r="V940" s="23"/>
      <c r="W940" s="23"/>
      <c r="X940" s="23"/>
    </row>
    <row r="941">
      <c r="A941" s="20" t="s">
        <v>3437</v>
      </c>
      <c r="B941" s="21"/>
      <c r="E941" s="3" t="s">
        <v>222</v>
      </c>
      <c r="F941" s="3" t="s">
        <v>3438</v>
      </c>
      <c r="G941" s="3" t="s">
        <v>230</v>
      </c>
      <c r="H941" s="3" t="s">
        <v>154</v>
      </c>
      <c r="K941" s="3" t="s">
        <v>960</v>
      </c>
      <c r="L941" s="3" t="s">
        <v>3439</v>
      </c>
      <c r="M941" s="22" t="s">
        <v>3440</v>
      </c>
      <c r="T941" s="23"/>
      <c r="U941" s="23"/>
      <c r="V941" s="23"/>
      <c r="W941" s="23"/>
      <c r="X941" s="23"/>
    </row>
    <row r="942">
      <c r="A942" s="20" t="s">
        <v>1828</v>
      </c>
      <c r="B942" s="26" t="s">
        <v>3441</v>
      </c>
      <c r="E942" s="3" t="s">
        <v>222</v>
      </c>
      <c r="F942" s="3" t="s">
        <v>129</v>
      </c>
      <c r="H942" s="3" t="s">
        <v>130</v>
      </c>
      <c r="K942" s="3" t="s">
        <v>132</v>
      </c>
      <c r="L942" s="3" t="s">
        <v>737</v>
      </c>
      <c r="M942" s="22" t="s">
        <v>3442</v>
      </c>
      <c r="T942" s="23"/>
      <c r="U942" s="23"/>
      <c r="V942" s="23"/>
      <c r="W942" s="23"/>
      <c r="X942" s="23"/>
    </row>
    <row r="943">
      <c r="A943" s="34" t="s">
        <v>3443</v>
      </c>
      <c r="B943" s="26" t="s">
        <v>3444</v>
      </c>
      <c r="E943" s="3" t="s">
        <v>222</v>
      </c>
      <c r="F943" s="3" t="s">
        <v>1965</v>
      </c>
      <c r="G943" s="3" t="s">
        <v>230</v>
      </c>
      <c r="H943" s="3" t="s">
        <v>154</v>
      </c>
      <c r="K943" s="3" t="s">
        <v>3445</v>
      </c>
      <c r="L943" s="3" t="s">
        <v>3446</v>
      </c>
      <c r="M943" s="22" t="s">
        <v>3447</v>
      </c>
      <c r="T943" s="23"/>
      <c r="U943" s="23"/>
      <c r="V943" s="23"/>
      <c r="W943" s="23"/>
      <c r="X943" s="23"/>
    </row>
    <row r="944">
      <c r="A944" s="20" t="s">
        <v>3448</v>
      </c>
      <c r="B944" s="26" t="s">
        <v>3449</v>
      </c>
      <c r="D944" s="3" t="s">
        <v>465</v>
      </c>
      <c r="G944" s="3"/>
      <c r="H944" s="3" t="s">
        <v>142</v>
      </c>
      <c r="K944" s="3" t="s">
        <v>88</v>
      </c>
      <c r="L944" s="3" t="s">
        <v>466</v>
      </c>
      <c r="T944" s="23"/>
      <c r="U944" s="23"/>
      <c r="V944" s="23"/>
      <c r="W944" s="23"/>
      <c r="X944" s="23"/>
    </row>
    <row r="945">
      <c r="A945" s="20" t="s">
        <v>3450</v>
      </c>
      <c r="B945" s="26" t="s">
        <v>3451</v>
      </c>
      <c r="D945" s="20" t="s">
        <v>3434</v>
      </c>
      <c r="E945" s="3" t="s">
        <v>222</v>
      </c>
      <c r="F945" s="3" t="s">
        <v>129</v>
      </c>
      <c r="H945" s="3" t="s">
        <v>130</v>
      </c>
      <c r="K945" s="3" t="s">
        <v>132</v>
      </c>
      <c r="L945" s="3" t="s">
        <v>737</v>
      </c>
      <c r="M945" s="22" t="s">
        <v>3452</v>
      </c>
      <c r="T945" s="23"/>
      <c r="U945" s="23"/>
      <c r="V945" s="23"/>
      <c r="W945" s="23"/>
      <c r="X945" s="23"/>
    </row>
    <row r="946">
      <c r="A946" s="20" t="s">
        <v>3453</v>
      </c>
      <c r="B946" s="26" t="s">
        <v>3454</v>
      </c>
      <c r="D946" s="3" t="s">
        <v>3455</v>
      </c>
      <c r="E946" s="3" t="s">
        <v>2482</v>
      </c>
      <c r="F946" s="3" t="s">
        <v>129</v>
      </c>
      <c r="H946" s="3" t="s">
        <v>142</v>
      </c>
      <c r="K946" s="3" t="s">
        <v>132</v>
      </c>
      <c r="L946" s="3" t="s">
        <v>457</v>
      </c>
      <c r="M946" s="22" t="s">
        <v>3456</v>
      </c>
      <c r="T946" s="23"/>
      <c r="U946" s="23"/>
      <c r="V946" s="23"/>
      <c r="W946" s="23"/>
      <c r="X946" s="23"/>
    </row>
    <row r="947">
      <c r="A947" s="20" t="s">
        <v>3457</v>
      </c>
      <c r="B947" s="21"/>
      <c r="D947" s="3" t="s">
        <v>384</v>
      </c>
      <c r="E947" s="3" t="s">
        <v>202</v>
      </c>
      <c r="F947" s="3" t="s">
        <v>183</v>
      </c>
      <c r="G947" s="3"/>
      <c r="H947" s="3" t="s">
        <v>165</v>
      </c>
      <c r="K947" s="3" t="s">
        <v>960</v>
      </c>
      <c r="L947" s="3" t="s">
        <v>3458</v>
      </c>
      <c r="M947" s="22" t="s">
        <v>3459</v>
      </c>
      <c r="T947" s="23"/>
      <c r="U947" s="23"/>
      <c r="V947" s="23"/>
      <c r="W947" s="23"/>
      <c r="X947" s="23"/>
    </row>
    <row r="948">
      <c r="A948" s="20" t="s">
        <v>3460</v>
      </c>
      <c r="B948" s="26" t="s">
        <v>3461</v>
      </c>
      <c r="E948" s="3" t="s">
        <v>474</v>
      </c>
      <c r="F948" s="3" t="s">
        <v>1965</v>
      </c>
      <c r="G948" s="3"/>
      <c r="H948" s="3" t="s">
        <v>3462</v>
      </c>
      <c r="K948" s="3" t="s">
        <v>3463</v>
      </c>
      <c r="L948" s="3" t="s">
        <v>3464</v>
      </c>
      <c r="M948" s="22" t="s">
        <v>3465</v>
      </c>
      <c r="T948" s="23"/>
      <c r="U948" s="23"/>
      <c r="V948" s="23"/>
      <c r="W948" s="23"/>
      <c r="X948" s="23"/>
    </row>
    <row r="949">
      <c r="A949" s="20" t="s">
        <v>3466</v>
      </c>
      <c r="B949" s="21"/>
      <c r="D949" s="53" t="s">
        <v>3467</v>
      </c>
      <c r="E949" s="3" t="s">
        <v>228</v>
      </c>
      <c r="F949" s="3" t="s">
        <v>2587</v>
      </c>
      <c r="G949" s="3"/>
      <c r="H949" s="3" t="s">
        <v>142</v>
      </c>
      <c r="K949" s="3" t="s">
        <v>185</v>
      </c>
      <c r="L949" s="3" t="s">
        <v>391</v>
      </c>
      <c r="M949" s="22" t="s">
        <v>3468</v>
      </c>
      <c r="T949" s="23"/>
      <c r="U949" s="23"/>
      <c r="V949" s="23"/>
      <c r="W949" s="23"/>
      <c r="X949" s="23"/>
    </row>
    <row r="950">
      <c r="A950" s="20" t="s">
        <v>3469</v>
      </c>
      <c r="B950" s="26" t="s">
        <v>3470</v>
      </c>
      <c r="D950" s="3" t="s">
        <v>515</v>
      </c>
      <c r="E950" s="3" t="s">
        <v>228</v>
      </c>
      <c r="F950" s="3" t="s">
        <v>2587</v>
      </c>
      <c r="G950" s="3"/>
      <c r="H950" s="3" t="s">
        <v>142</v>
      </c>
      <c r="L950" s="3" t="s">
        <v>970</v>
      </c>
      <c r="M950" s="22" t="s">
        <v>3471</v>
      </c>
      <c r="T950" s="23"/>
      <c r="U950" s="23"/>
      <c r="V950" s="23"/>
      <c r="W950" s="23"/>
      <c r="X950" s="23"/>
    </row>
    <row r="951">
      <c r="A951" s="3" t="s">
        <v>3472</v>
      </c>
      <c r="B951" s="26" t="s">
        <v>3473</v>
      </c>
      <c r="D951" s="3" t="s">
        <v>3474</v>
      </c>
      <c r="E951" s="3" t="s">
        <v>228</v>
      </c>
      <c r="F951" s="3" t="s">
        <v>129</v>
      </c>
      <c r="H951" s="3" t="s">
        <v>142</v>
      </c>
      <c r="K951" s="3" t="s">
        <v>132</v>
      </c>
      <c r="L951" s="3" t="s">
        <v>457</v>
      </c>
      <c r="M951" s="22" t="s">
        <v>3475</v>
      </c>
      <c r="T951" s="23"/>
      <c r="U951" s="23"/>
      <c r="V951" s="23"/>
      <c r="W951" s="23"/>
      <c r="X951" s="23"/>
    </row>
    <row r="952">
      <c r="A952" s="20" t="s">
        <v>3476</v>
      </c>
      <c r="B952" s="21"/>
      <c r="E952" s="3" t="s">
        <v>190</v>
      </c>
      <c r="F952" s="3" t="s">
        <v>1965</v>
      </c>
      <c r="G952" s="3" t="s">
        <v>236</v>
      </c>
      <c r="H952" s="3" t="s">
        <v>154</v>
      </c>
      <c r="K952" s="3" t="s">
        <v>3477</v>
      </c>
      <c r="L952" s="3" t="s">
        <v>3478</v>
      </c>
      <c r="M952" s="22" t="s">
        <v>3479</v>
      </c>
      <c r="T952" s="23"/>
      <c r="U952" s="23"/>
      <c r="V952" s="23"/>
      <c r="W952" s="23"/>
      <c r="X952" s="23"/>
    </row>
    <row r="953">
      <c r="A953" s="20" t="s">
        <v>3480</v>
      </c>
      <c r="B953" s="26" t="s">
        <v>3481</v>
      </c>
      <c r="D953" s="20" t="s">
        <v>3482</v>
      </c>
      <c r="E953" s="3" t="s">
        <v>190</v>
      </c>
      <c r="F953" s="3" t="s">
        <v>1965</v>
      </c>
      <c r="G953" s="3" t="s">
        <v>236</v>
      </c>
      <c r="H953" s="3" t="s">
        <v>3483</v>
      </c>
      <c r="K953" s="3" t="s">
        <v>3484</v>
      </c>
      <c r="L953" s="3" t="s">
        <v>3485</v>
      </c>
      <c r="M953" s="22" t="s">
        <v>3486</v>
      </c>
      <c r="T953" s="23"/>
      <c r="U953" s="23"/>
      <c r="V953" s="23"/>
      <c r="W953" s="23"/>
      <c r="X953" s="23"/>
    </row>
    <row r="954">
      <c r="A954" s="20" t="s">
        <v>3487</v>
      </c>
      <c r="B954" s="21"/>
      <c r="D954" s="3" t="s">
        <v>453</v>
      </c>
      <c r="E954" s="3" t="s">
        <v>3488</v>
      </c>
      <c r="F954" s="3" t="s">
        <v>129</v>
      </c>
      <c r="H954" s="3" t="s">
        <v>142</v>
      </c>
      <c r="K954" s="3" t="s">
        <v>132</v>
      </c>
      <c r="L954" s="3" t="s">
        <v>737</v>
      </c>
      <c r="M954" s="22" t="s">
        <v>3489</v>
      </c>
      <c r="T954" s="23"/>
      <c r="U954" s="23"/>
      <c r="V954" s="23"/>
      <c r="W954" s="23"/>
      <c r="X954" s="23"/>
    </row>
    <row r="955">
      <c r="A955" s="20" t="s">
        <v>3490</v>
      </c>
      <c r="B955" s="26" t="s">
        <v>3491</v>
      </c>
      <c r="E955" s="3" t="s">
        <v>190</v>
      </c>
      <c r="F955" s="3" t="s">
        <v>1965</v>
      </c>
      <c r="G955" s="3" t="s">
        <v>236</v>
      </c>
      <c r="H955" s="3" t="s">
        <v>165</v>
      </c>
      <c r="K955" s="3" t="s">
        <v>3492</v>
      </c>
      <c r="L955" s="3" t="s">
        <v>3493</v>
      </c>
      <c r="M955" s="22" t="s">
        <v>3494</v>
      </c>
      <c r="T955" s="23"/>
      <c r="U955" s="23"/>
      <c r="V955" s="23"/>
      <c r="W955" s="23"/>
      <c r="X955" s="23"/>
    </row>
    <row r="956">
      <c r="A956" s="3" t="s">
        <v>3495</v>
      </c>
      <c r="B956" s="3" t="s">
        <v>3496</v>
      </c>
      <c r="E956" s="3" t="s">
        <v>474</v>
      </c>
      <c r="F956" s="3" t="s">
        <v>488</v>
      </c>
      <c r="G956" s="3" t="s">
        <v>236</v>
      </c>
      <c r="H956" s="3" t="s">
        <v>130</v>
      </c>
      <c r="K956" s="3" t="s">
        <v>3497</v>
      </c>
      <c r="L956" s="3" t="s">
        <v>3498</v>
      </c>
      <c r="M956" s="22" t="s">
        <v>3499</v>
      </c>
      <c r="T956" s="23"/>
      <c r="U956" s="23"/>
      <c r="V956" s="23"/>
      <c r="W956" s="23"/>
      <c r="X956" s="23"/>
    </row>
    <row r="957">
      <c r="A957" s="20" t="s">
        <v>3500</v>
      </c>
      <c r="B957" s="26" t="s">
        <v>3501</v>
      </c>
      <c r="D957" s="3" t="s">
        <v>2424</v>
      </c>
      <c r="E957" s="3" t="s">
        <v>246</v>
      </c>
      <c r="F957" s="3" t="s">
        <v>235</v>
      </c>
      <c r="H957" s="3" t="s">
        <v>142</v>
      </c>
      <c r="K957" s="3" t="s">
        <v>132</v>
      </c>
      <c r="L957" s="3" t="s">
        <v>457</v>
      </c>
      <c r="M957" s="22" t="s">
        <v>3502</v>
      </c>
      <c r="T957" s="23"/>
      <c r="U957" s="23"/>
      <c r="V957" s="23"/>
      <c r="W957" s="23"/>
      <c r="X957" s="23"/>
    </row>
    <row r="958">
      <c r="A958" s="20" t="s">
        <v>3503</v>
      </c>
      <c r="B958" s="26" t="s">
        <v>3504</v>
      </c>
      <c r="D958" s="3" t="s">
        <v>453</v>
      </c>
      <c r="E958" s="3" t="s">
        <v>3505</v>
      </c>
      <c r="F958" s="3" t="s">
        <v>209</v>
      </c>
      <c r="H958" s="3" t="s">
        <v>142</v>
      </c>
      <c r="K958" s="3" t="s">
        <v>132</v>
      </c>
      <c r="L958" s="3" t="s">
        <v>431</v>
      </c>
      <c r="M958" s="22" t="s">
        <v>3506</v>
      </c>
      <c r="T958" s="23"/>
      <c r="U958" s="23"/>
      <c r="V958" s="23"/>
      <c r="W958" s="23"/>
      <c r="X958" s="23"/>
    </row>
    <row r="959">
      <c r="A959" s="20" t="s">
        <v>3507</v>
      </c>
      <c r="B959" s="21"/>
      <c r="D959" s="3" t="s">
        <v>3508</v>
      </c>
      <c r="G959" s="3"/>
      <c r="H959" s="3" t="s">
        <v>154</v>
      </c>
      <c r="L959" s="3" t="s">
        <v>1258</v>
      </c>
      <c r="M959" s="22" t="s">
        <v>3509</v>
      </c>
      <c r="T959" s="23"/>
      <c r="U959" s="23"/>
      <c r="V959" s="23"/>
      <c r="W959" s="23"/>
      <c r="X959" s="23"/>
    </row>
    <row r="960">
      <c r="A960" s="20" t="s">
        <v>3510</v>
      </c>
      <c r="B960" s="27"/>
      <c r="C960" s="3" t="s">
        <v>574</v>
      </c>
      <c r="D960" s="20" t="s">
        <v>3392</v>
      </c>
      <c r="E960" s="3" t="s">
        <v>307</v>
      </c>
      <c r="F960" s="3" t="s">
        <v>3511</v>
      </c>
      <c r="G960" s="3"/>
      <c r="H960" s="3" t="s">
        <v>102</v>
      </c>
      <c r="K960" s="3" t="s">
        <v>576</v>
      </c>
      <c r="L960" s="3" t="s">
        <v>577</v>
      </c>
      <c r="M960" s="22" t="s">
        <v>3512</v>
      </c>
      <c r="T960" s="23"/>
      <c r="U960" s="23"/>
      <c r="V960" s="23"/>
      <c r="W960" s="23"/>
      <c r="X960" s="23"/>
    </row>
    <row r="961">
      <c r="A961" s="20" t="s">
        <v>3513</v>
      </c>
      <c r="B961" s="26" t="s">
        <v>3514</v>
      </c>
      <c r="D961" s="3" t="s">
        <v>519</v>
      </c>
      <c r="G961" s="3"/>
      <c r="H961" s="3" t="s">
        <v>154</v>
      </c>
      <c r="L961" s="3" t="s">
        <v>601</v>
      </c>
      <c r="M961" s="22" t="s">
        <v>3515</v>
      </c>
      <c r="T961" s="23"/>
      <c r="U961" s="23"/>
      <c r="V961" s="23"/>
      <c r="W961" s="23"/>
      <c r="X961" s="23"/>
    </row>
    <row r="962">
      <c r="A962" s="3" t="s">
        <v>3516</v>
      </c>
      <c r="B962" s="3" t="s">
        <v>3517</v>
      </c>
      <c r="E962" s="3" t="s">
        <v>152</v>
      </c>
      <c r="G962" s="3"/>
      <c r="H962" s="3" t="s">
        <v>184</v>
      </c>
      <c r="K962" s="3" t="s">
        <v>185</v>
      </c>
      <c r="L962" s="3" t="s">
        <v>380</v>
      </c>
      <c r="M962" s="22" t="s">
        <v>3518</v>
      </c>
      <c r="T962" s="23"/>
      <c r="U962" s="23"/>
      <c r="V962" s="23"/>
      <c r="W962" s="23"/>
      <c r="X962" s="23"/>
    </row>
    <row r="963">
      <c r="A963" s="3" t="s">
        <v>3519</v>
      </c>
      <c r="B963" s="26" t="s">
        <v>3520</v>
      </c>
      <c r="E963" s="3" t="s">
        <v>311</v>
      </c>
      <c r="G963" s="3"/>
      <c r="H963" s="3" t="s">
        <v>184</v>
      </c>
      <c r="K963" s="3" t="s">
        <v>185</v>
      </c>
      <c r="L963" s="3" t="s">
        <v>380</v>
      </c>
      <c r="M963" s="22" t="s">
        <v>3521</v>
      </c>
      <c r="T963" s="23"/>
      <c r="U963" s="23"/>
      <c r="V963" s="23"/>
      <c r="W963" s="23"/>
      <c r="X963" s="23"/>
    </row>
    <row r="964">
      <c r="A964" s="20" t="s">
        <v>3522</v>
      </c>
      <c r="B964" s="26" t="s">
        <v>3523</v>
      </c>
      <c r="E964" s="3" t="s">
        <v>70</v>
      </c>
      <c r="F964" s="3" t="s">
        <v>101</v>
      </c>
      <c r="G964" s="3"/>
      <c r="H964" s="3" t="s">
        <v>87</v>
      </c>
      <c r="L964" s="3" t="s">
        <v>3524</v>
      </c>
      <c r="M964" s="22" t="s">
        <v>3525</v>
      </c>
      <c r="T964" s="23"/>
      <c r="U964" s="23"/>
      <c r="V964" s="23"/>
      <c r="W964" s="23"/>
      <c r="X964" s="23"/>
    </row>
    <row r="965">
      <c r="A965" s="25" t="s">
        <v>3526</v>
      </c>
      <c r="B965" s="21"/>
      <c r="G965" s="3"/>
      <c r="H965" s="3" t="s">
        <v>87</v>
      </c>
      <c r="T965" s="23"/>
      <c r="U965" s="23"/>
      <c r="V965" s="23"/>
      <c r="W965" s="23"/>
      <c r="X965" s="23"/>
    </row>
    <row r="966">
      <c r="A966" s="20" t="s">
        <v>3527</v>
      </c>
      <c r="B966" s="21"/>
      <c r="E966" s="3" t="s">
        <v>246</v>
      </c>
      <c r="F966" s="3" t="s">
        <v>235</v>
      </c>
      <c r="G966" s="3"/>
      <c r="H966" s="3" t="s">
        <v>154</v>
      </c>
      <c r="I966" s="3" t="s">
        <v>2994</v>
      </c>
      <c r="K966" s="3" t="s">
        <v>912</v>
      </c>
      <c r="L966" s="3" t="s">
        <v>3528</v>
      </c>
      <c r="M966" s="22" t="s">
        <v>3529</v>
      </c>
      <c r="T966" s="23"/>
      <c r="U966" s="23"/>
      <c r="V966" s="23"/>
      <c r="W966" s="23"/>
      <c r="X966" s="23"/>
    </row>
    <row r="967">
      <c r="A967" s="3" t="s">
        <v>3530</v>
      </c>
      <c r="B967" s="26" t="s">
        <v>3531</v>
      </c>
      <c r="D967" s="3" t="s">
        <v>453</v>
      </c>
      <c r="E967" s="3" t="s">
        <v>246</v>
      </c>
      <c r="F967" s="3" t="s">
        <v>235</v>
      </c>
      <c r="H967" s="3" t="s">
        <v>142</v>
      </c>
      <c r="K967" s="3" t="s">
        <v>132</v>
      </c>
      <c r="L967" s="3" t="s">
        <v>431</v>
      </c>
      <c r="M967" s="22" t="s">
        <v>3532</v>
      </c>
      <c r="T967" s="23"/>
      <c r="U967" s="23"/>
      <c r="V967" s="23"/>
      <c r="W967" s="23"/>
      <c r="X967" s="23"/>
    </row>
    <row r="968">
      <c r="A968" s="28" t="s">
        <v>3533</v>
      </c>
      <c r="B968" s="21"/>
      <c r="D968" s="3" t="s">
        <v>692</v>
      </c>
      <c r="E968" s="3" t="s">
        <v>287</v>
      </c>
      <c r="F968" s="3" t="s">
        <v>241</v>
      </c>
      <c r="G968" s="3"/>
      <c r="H968" s="3" t="s">
        <v>184</v>
      </c>
      <c r="K968" s="3" t="s">
        <v>185</v>
      </c>
      <c r="L968" s="3" t="s">
        <v>380</v>
      </c>
      <c r="M968" s="22" t="s">
        <v>3534</v>
      </c>
      <c r="T968" s="23"/>
      <c r="U968" s="23"/>
      <c r="V968" s="23"/>
      <c r="W968" s="23"/>
      <c r="X968" s="23"/>
    </row>
    <row r="969">
      <c r="A969" s="20" t="s">
        <v>3535</v>
      </c>
      <c r="B969" s="27"/>
      <c r="C969" s="3" t="s">
        <v>1151</v>
      </c>
      <c r="D969" s="3" t="s">
        <v>767</v>
      </c>
      <c r="G969" s="3"/>
      <c r="H969" s="3" t="s">
        <v>72</v>
      </c>
      <c r="K969" s="3" t="s">
        <v>594</v>
      </c>
      <c r="M969" s="22" t="s">
        <v>3536</v>
      </c>
      <c r="T969" s="23"/>
      <c r="U969" s="23"/>
      <c r="V969" s="23"/>
      <c r="W969" s="23"/>
      <c r="X969" s="23"/>
    </row>
    <row r="970">
      <c r="A970" s="3" t="s">
        <v>3537</v>
      </c>
      <c r="B970" s="26" t="s">
        <v>3538</v>
      </c>
      <c r="D970" s="3" t="s">
        <v>453</v>
      </c>
      <c r="E970" s="3" t="s">
        <v>246</v>
      </c>
      <c r="F970" s="3" t="s">
        <v>235</v>
      </c>
      <c r="H970" s="3" t="s">
        <v>142</v>
      </c>
      <c r="K970" s="3" t="s">
        <v>132</v>
      </c>
      <c r="L970" s="3" t="s">
        <v>431</v>
      </c>
      <c r="M970" s="22" t="s">
        <v>3539</v>
      </c>
      <c r="T970" s="23"/>
      <c r="U970" s="23"/>
      <c r="V970" s="23"/>
      <c r="W970" s="23"/>
      <c r="X970" s="23"/>
    </row>
    <row r="971">
      <c r="A971" s="20" t="s">
        <v>3540</v>
      </c>
      <c r="B971" s="26" t="s">
        <v>3541</v>
      </c>
      <c r="D971" s="3" t="s">
        <v>453</v>
      </c>
      <c r="E971" s="3" t="s">
        <v>273</v>
      </c>
      <c r="F971" s="3" t="s">
        <v>235</v>
      </c>
      <c r="H971" s="3" t="s">
        <v>142</v>
      </c>
      <c r="K971" s="3" t="s">
        <v>132</v>
      </c>
      <c r="L971" s="3" t="s">
        <v>431</v>
      </c>
      <c r="M971" s="22" t="s">
        <v>3542</v>
      </c>
      <c r="T971" s="23"/>
      <c r="U971" s="23"/>
      <c r="V971" s="23"/>
      <c r="W971" s="23"/>
      <c r="X971" s="23"/>
    </row>
    <row r="972">
      <c r="A972" s="3" t="s">
        <v>3543</v>
      </c>
      <c r="B972" s="21"/>
      <c r="D972" s="3" t="s">
        <v>560</v>
      </c>
      <c r="E972" s="3" t="s">
        <v>273</v>
      </c>
      <c r="G972" s="3"/>
      <c r="H972" s="3" t="s">
        <v>154</v>
      </c>
      <c r="L972" s="3" t="s">
        <v>3544</v>
      </c>
      <c r="M972" s="22" t="s">
        <v>3545</v>
      </c>
      <c r="T972" s="23"/>
      <c r="U972" s="23"/>
      <c r="V972" s="23"/>
      <c r="W972" s="23"/>
      <c r="X972" s="23"/>
    </row>
    <row r="973">
      <c r="A973" s="37" t="s">
        <v>3546</v>
      </c>
      <c r="B973" s="21"/>
      <c r="E973" s="3" t="s">
        <v>273</v>
      </c>
      <c r="F973" s="3" t="s">
        <v>235</v>
      </c>
      <c r="G973" s="3"/>
      <c r="H973" s="3" t="s">
        <v>117</v>
      </c>
      <c r="I973" s="3" t="s">
        <v>3547</v>
      </c>
      <c r="K973" s="3" t="s">
        <v>3548</v>
      </c>
      <c r="L973" s="3" t="s">
        <v>3549</v>
      </c>
      <c r="M973" s="22" t="s">
        <v>3550</v>
      </c>
      <c r="T973" s="23"/>
      <c r="U973" s="23"/>
      <c r="V973" s="23"/>
      <c r="W973" s="23"/>
      <c r="X973" s="23"/>
    </row>
    <row r="974">
      <c r="A974" s="20" t="s">
        <v>3551</v>
      </c>
      <c r="B974" s="27"/>
      <c r="C974" s="3"/>
      <c r="D974" s="3" t="s">
        <v>606</v>
      </c>
      <c r="E974" s="3" t="s">
        <v>311</v>
      </c>
      <c r="F974" s="3" t="s">
        <v>183</v>
      </c>
      <c r="G974" s="3"/>
      <c r="H974" s="3" t="s">
        <v>117</v>
      </c>
      <c r="I974" s="3"/>
      <c r="J974" s="3"/>
      <c r="K974" s="3" t="s">
        <v>3552</v>
      </c>
      <c r="L974" s="3" t="s">
        <v>3553</v>
      </c>
      <c r="M974" s="22" t="s">
        <v>3554</v>
      </c>
      <c r="T974" s="23"/>
      <c r="U974" s="23"/>
      <c r="V974" s="23"/>
      <c r="W974" s="23"/>
      <c r="X974" s="23"/>
    </row>
    <row r="975">
      <c r="A975" s="20" t="s">
        <v>3555</v>
      </c>
      <c r="B975" s="21"/>
      <c r="E975" s="3" t="s">
        <v>273</v>
      </c>
      <c r="F975" s="3" t="s">
        <v>235</v>
      </c>
      <c r="G975" s="3"/>
      <c r="H975" s="3" t="s">
        <v>154</v>
      </c>
      <c r="I975" s="3" t="s">
        <v>3546</v>
      </c>
      <c r="K975" s="3" t="s">
        <v>3556</v>
      </c>
      <c r="L975" s="3" t="s">
        <v>3557</v>
      </c>
      <c r="M975" s="22" t="s">
        <v>3558</v>
      </c>
      <c r="T975" s="23"/>
      <c r="U975" s="23"/>
      <c r="V975" s="23"/>
      <c r="W975" s="23"/>
      <c r="X975" s="23"/>
    </row>
    <row r="976">
      <c r="A976" s="20" t="s">
        <v>3559</v>
      </c>
      <c r="B976" s="27"/>
      <c r="C976" s="3"/>
      <c r="D976" s="3"/>
      <c r="E976" s="3" t="s">
        <v>273</v>
      </c>
      <c r="F976" s="3" t="s">
        <v>235</v>
      </c>
      <c r="G976" s="3"/>
      <c r="H976" s="3" t="s">
        <v>117</v>
      </c>
      <c r="K976" s="3" t="s">
        <v>3560</v>
      </c>
      <c r="L976" s="3" t="s">
        <v>904</v>
      </c>
      <c r="M976" s="22" t="s">
        <v>3561</v>
      </c>
      <c r="T976" s="23"/>
      <c r="U976" s="23"/>
      <c r="V976" s="23"/>
      <c r="W976" s="23"/>
      <c r="X976" s="23"/>
    </row>
    <row r="977">
      <c r="A977" s="20" t="s">
        <v>3562</v>
      </c>
      <c r="B977" s="27"/>
      <c r="C977" s="3" t="s">
        <v>1436</v>
      </c>
      <c r="E977" s="3" t="s">
        <v>3563</v>
      </c>
      <c r="F977" s="3" t="s">
        <v>3564</v>
      </c>
      <c r="G977" s="3"/>
      <c r="H977" s="3" t="s">
        <v>176</v>
      </c>
      <c r="K977" s="3" t="s">
        <v>1103</v>
      </c>
      <c r="L977" s="3" t="s">
        <v>1731</v>
      </c>
      <c r="M977" s="3"/>
      <c r="T977" s="23"/>
      <c r="U977" s="23"/>
      <c r="V977" s="23"/>
      <c r="W977" s="23"/>
      <c r="X977" s="23"/>
    </row>
    <row r="978">
      <c r="A978" s="20" t="s">
        <v>3565</v>
      </c>
      <c r="B978" s="26" t="s">
        <v>3566</v>
      </c>
      <c r="D978" s="3" t="s">
        <v>453</v>
      </c>
      <c r="E978" s="3" t="s">
        <v>285</v>
      </c>
      <c r="F978" s="3" t="s">
        <v>241</v>
      </c>
      <c r="H978" s="3" t="s">
        <v>142</v>
      </c>
      <c r="K978" s="3" t="s">
        <v>132</v>
      </c>
      <c r="L978" s="3" t="s">
        <v>431</v>
      </c>
      <c r="M978" s="22" t="s">
        <v>3567</v>
      </c>
      <c r="T978" s="23"/>
      <c r="U978" s="23"/>
      <c r="V978" s="23"/>
      <c r="W978" s="23"/>
      <c r="X978" s="23"/>
    </row>
    <row r="979">
      <c r="A979" s="20" t="s">
        <v>3568</v>
      </c>
      <c r="B979" s="21"/>
      <c r="D979" s="3" t="s">
        <v>890</v>
      </c>
      <c r="E979" s="3" t="s">
        <v>234</v>
      </c>
      <c r="F979" s="3" t="s">
        <v>3569</v>
      </c>
      <c r="G979" s="3"/>
      <c r="H979" s="3" t="s">
        <v>142</v>
      </c>
      <c r="L979" s="3" t="s">
        <v>391</v>
      </c>
      <c r="M979" s="22" t="s">
        <v>3570</v>
      </c>
      <c r="T979" s="23"/>
      <c r="U979" s="23"/>
      <c r="V979" s="23"/>
      <c r="W979" s="23"/>
      <c r="X979" s="23"/>
    </row>
    <row r="980">
      <c r="A980" s="20" t="s">
        <v>3571</v>
      </c>
      <c r="B980" s="27"/>
      <c r="C980" s="3"/>
      <c r="D980" s="3" t="s">
        <v>565</v>
      </c>
      <c r="E980" s="3" t="s">
        <v>234</v>
      </c>
      <c r="F980" s="3" t="s">
        <v>3569</v>
      </c>
      <c r="G980" s="3"/>
      <c r="H980" s="3" t="s">
        <v>154</v>
      </c>
      <c r="I980" s="3"/>
      <c r="J980" s="3"/>
      <c r="K980" s="3" t="s">
        <v>666</v>
      </c>
      <c r="L980" s="3" t="s">
        <v>3572</v>
      </c>
      <c r="M980" s="22" t="s">
        <v>3573</v>
      </c>
      <c r="T980" s="23"/>
      <c r="U980" s="23"/>
      <c r="V980" s="23"/>
      <c r="W980" s="23"/>
      <c r="X980" s="23"/>
    </row>
    <row r="981">
      <c r="A981" s="20" t="s">
        <v>3574</v>
      </c>
      <c r="B981" s="26" t="s">
        <v>3575</v>
      </c>
      <c r="D981" s="3" t="s">
        <v>465</v>
      </c>
      <c r="E981" s="3" t="s">
        <v>234</v>
      </c>
      <c r="F981" s="3" t="s">
        <v>3569</v>
      </c>
      <c r="G981" s="3"/>
      <c r="H981" s="3" t="s">
        <v>142</v>
      </c>
      <c r="K981" s="3" t="s">
        <v>3576</v>
      </c>
      <c r="L981" s="3" t="s">
        <v>3577</v>
      </c>
      <c r="M981" s="22" t="s">
        <v>3578</v>
      </c>
      <c r="T981" s="23"/>
      <c r="U981" s="23"/>
      <c r="V981" s="23"/>
      <c r="W981" s="23"/>
      <c r="X981" s="23"/>
    </row>
    <row r="982">
      <c r="A982" s="3" t="s">
        <v>3579</v>
      </c>
      <c r="B982" s="21"/>
      <c r="E982" s="3" t="s">
        <v>234</v>
      </c>
      <c r="G982" s="3"/>
      <c r="H982" s="3" t="s">
        <v>142</v>
      </c>
      <c r="T982" s="23"/>
      <c r="U982" s="23"/>
      <c r="V982" s="23"/>
      <c r="W982" s="23"/>
      <c r="X982" s="23"/>
    </row>
    <row r="983">
      <c r="A983" s="3" t="s">
        <v>3580</v>
      </c>
      <c r="B983" s="21"/>
      <c r="E983" s="3" t="s">
        <v>234</v>
      </c>
      <c r="G983" s="3"/>
      <c r="H983" s="3" t="s">
        <v>142</v>
      </c>
      <c r="T983" s="23"/>
      <c r="U983" s="23"/>
      <c r="V983" s="23"/>
      <c r="W983" s="23"/>
      <c r="X983" s="23"/>
    </row>
    <row r="984">
      <c r="A984" s="20" t="s">
        <v>3581</v>
      </c>
      <c r="B984" s="26" t="s">
        <v>3582</v>
      </c>
      <c r="D984" s="3" t="s">
        <v>453</v>
      </c>
      <c r="E984" s="3" t="s">
        <v>3583</v>
      </c>
      <c r="F984" s="3" t="s">
        <v>216</v>
      </c>
      <c r="H984" s="3" t="s">
        <v>142</v>
      </c>
      <c r="K984" s="3" t="s">
        <v>132</v>
      </c>
      <c r="L984" s="3" t="s">
        <v>431</v>
      </c>
      <c r="M984" s="22" t="s">
        <v>3584</v>
      </c>
      <c r="T984" s="23"/>
      <c r="U984" s="23"/>
      <c r="V984" s="23"/>
      <c r="W984" s="23"/>
      <c r="X984" s="23"/>
    </row>
    <row r="985">
      <c r="A985" s="20" t="s">
        <v>3585</v>
      </c>
      <c r="B985" s="26" t="s">
        <v>3586</v>
      </c>
      <c r="D985" s="3" t="s">
        <v>453</v>
      </c>
      <c r="E985" s="3" t="s">
        <v>279</v>
      </c>
      <c r="F985" s="3" t="s">
        <v>241</v>
      </c>
      <c r="H985" s="3" t="s">
        <v>142</v>
      </c>
      <c r="K985" s="3" t="s">
        <v>132</v>
      </c>
      <c r="L985" s="3" t="s">
        <v>431</v>
      </c>
      <c r="M985" s="22" t="s">
        <v>3587</v>
      </c>
      <c r="T985" s="23"/>
      <c r="U985" s="23"/>
      <c r="V985" s="23"/>
      <c r="W985" s="23"/>
      <c r="X985" s="23"/>
    </row>
    <row r="986">
      <c r="A986" s="20" t="s">
        <v>3588</v>
      </c>
      <c r="B986" s="27"/>
      <c r="C986" s="3" t="s">
        <v>574</v>
      </c>
      <c r="D986" s="3" t="s">
        <v>3589</v>
      </c>
      <c r="G986" s="3"/>
      <c r="H986" s="3" t="s">
        <v>102</v>
      </c>
      <c r="K986" s="3" t="s">
        <v>576</v>
      </c>
      <c r="L986" s="3" t="s">
        <v>577</v>
      </c>
      <c r="M986" s="22" t="s">
        <v>3590</v>
      </c>
      <c r="T986" s="23"/>
      <c r="U986" s="23"/>
      <c r="V986" s="23"/>
      <c r="W986" s="23"/>
      <c r="X986" s="23"/>
    </row>
    <row r="987">
      <c r="A987" s="20" t="s">
        <v>3589</v>
      </c>
      <c r="B987" s="21"/>
      <c r="D987" s="3" t="s">
        <v>3591</v>
      </c>
      <c r="E987" s="3" t="s">
        <v>535</v>
      </c>
      <c r="F987" s="3" t="s">
        <v>209</v>
      </c>
      <c r="G987" s="3"/>
      <c r="H987" s="3" t="s">
        <v>165</v>
      </c>
      <c r="K987" s="3" t="s">
        <v>104</v>
      </c>
      <c r="L987" s="3" t="s">
        <v>1258</v>
      </c>
      <c r="M987" s="22" t="s">
        <v>3592</v>
      </c>
      <c r="T987" s="23"/>
      <c r="U987" s="23"/>
      <c r="V987" s="24" t="s">
        <v>346</v>
      </c>
      <c r="W987" s="23"/>
      <c r="X987" s="23"/>
    </row>
    <row r="988">
      <c r="A988" s="20" t="s">
        <v>3593</v>
      </c>
      <c r="B988" s="21"/>
      <c r="D988" s="3" t="s">
        <v>1592</v>
      </c>
      <c r="E988" s="3" t="s">
        <v>287</v>
      </c>
      <c r="F988" s="3" t="s">
        <v>235</v>
      </c>
      <c r="H988" s="3" t="s">
        <v>142</v>
      </c>
      <c r="K988" s="3" t="s">
        <v>132</v>
      </c>
      <c r="L988" s="3" t="s">
        <v>431</v>
      </c>
      <c r="M988" s="22" t="s">
        <v>3594</v>
      </c>
      <c r="T988" s="23"/>
      <c r="U988" s="23"/>
      <c r="V988" s="23"/>
      <c r="W988" s="23"/>
      <c r="X988" s="23"/>
    </row>
    <row r="989">
      <c r="A989" s="20" t="s">
        <v>3595</v>
      </c>
      <c r="B989" s="27"/>
      <c r="C989" s="3"/>
      <c r="D989" s="3"/>
      <c r="E989" s="3" t="s">
        <v>287</v>
      </c>
      <c r="F989" s="3" t="s">
        <v>566</v>
      </c>
      <c r="G989" s="3" t="s">
        <v>3596</v>
      </c>
      <c r="H989" s="3" t="s">
        <v>154</v>
      </c>
      <c r="I989" s="3" t="s">
        <v>3597</v>
      </c>
      <c r="J989" s="3"/>
      <c r="K989" s="3" t="s">
        <v>2581</v>
      </c>
      <c r="L989" s="3" t="s">
        <v>3598</v>
      </c>
      <c r="M989" s="22" t="s">
        <v>3599</v>
      </c>
      <c r="T989" s="23"/>
      <c r="U989" s="23"/>
      <c r="V989" s="23"/>
      <c r="W989" s="23"/>
      <c r="X989" s="23"/>
    </row>
    <row r="990">
      <c r="A990" s="20" t="s">
        <v>3600</v>
      </c>
      <c r="B990" s="27"/>
      <c r="C990" s="3"/>
      <c r="D990" s="3" t="s">
        <v>565</v>
      </c>
      <c r="E990" s="3" t="s">
        <v>293</v>
      </c>
      <c r="F990" s="3" t="s">
        <v>411</v>
      </c>
      <c r="G990" s="3"/>
      <c r="H990" s="3" t="s">
        <v>154</v>
      </c>
      <c r="I990" s="3"/>
      <c r="J990" s="3"/>
      <c r="K990" s="3" t="s">
        <v>74</v>
      </c>
      <c r="M990" s="22" t="s">
        <v>3601</v>
      </c>
      <c r="T990" s="23"/>
      <c r="U990" s="23"/>
      <c r="V990" s="23"/>
      <c r="W990" s="23"/>
      <c r="X990" s="23"/>
    </row>
    <row r="991">
      <c r="A991" s="20" t="s">
        <v>3602</v>
      </c>
      <c r="B991" s="21"/>
      <c r="D991" s="3" t="s">
        <v>1411</v>
      </c>
      <c r="E991" s="3" t="s">
        <v>71</v>
      </c>
      <c r="F991" s="3" t="s">
        <v>71</v>
      </c>
      <c r="G991" s="3"/>
      <c r="H991" s="3" t="s">
        <v>87</v>
      </c>
      <c r="K991" s="3" t="s">
        <v>74</v>
      </c>
      <c r="L991" s="3" t="s">
        <v>3603</v>
      </c>
      <c r="M991" s="22" t="s">
        <v>3604</v>
      </c>
      <c r="T991" s="23"/>
      <c r="U991" s="23"/>
      <c r="V991" s="24" t="s">
        <v>346</v>
      </c>
      <c r="W991" s="23"/>
      <c r="X991" s="23"/>
    </row>
    <row r="992">
      <c r="A992" s="20" t="s">
        <v>3605</v>
      </c>
      <c r="B992" s="21"/>
      <c r="H992" s="3" t="s">
        <v>87</v>
      </c>
      <c r="K992" s="3" t="s">
        <v>167</v>
      </c>
      <c r="M992" s="22" t="s">
        <v>3606</v>
      </c>
      <c r="T992" s="23"/>
      <c r="U992" s="23"/>
      <c r="V992" s="23"/>
      <c r="W992" s="23"/>
      <c r="X992" s="23"/>
    </row>
    <row r="993">
      <c r="A993" s="20" t="s">
        <v>3607</v>
      </c>
      <c r="B993" s="21"/>
      <c r="D993" s="20" t="s">
        <v>359</v>
      </c>
      <c r="F993" s="3" t="s">
        <v>129</v>
      </c>
      <c r="H993" s="3" t="s">
        <v>87</v>
      </c>
      <c r="K993" s="3" t="s">
        <v>118</v>
      </c>
      <c r="L993" s="3" t="s">
        <v>364</v>
      </c>
      <c r="M993" s="22" t="s">
        <v>3608</v>
      </c>
      <c r="Q993" s="3" t="s">
        <v>160</v>
      </c>
      <c r="T993" s="23"/>
      <c r="U993" s="23"/>
      <c r="V993" s="23"/>
      <c r="W993" s="23"/>
      <c r="X993" s="23"/>
    </row>
    <row r="994">
      <c r="A994" s="20" t="s">
        <v>1335</v>
      </c>
      <c r="B994" s="21"/>
      <c r="D994" s="3" t="s">
        <v>515</v>
      </c>
      <c r="G994" s="3"/>
      <c r="H994" s="3" t="s">
        <v>154</v>
      </c>
      <c r="M994" s="22" t="s">
        <v>3609</v>
      </c>
      <c r="T994" s="23"/>
      <c r="U994" s="23"/>
      <c r="V994" s="23"/>
      <c r="W994" s="23"/>
      <c r="X994" s="23"/>
    </row>
    <row r="995">
      <c r="A995" s="20" t="s">
        <v>3610</v>
      </c>
      <c r="B995" s="27"/>
      <c r="C995" s="3"/>
      <c r="D995" s="3" t="s">
        <v>565</v>
      </c>
      <c r="E995" s="3" t="s">
        <v>297</v>
      </c>
      <c r="F995" s="3" t="s">
        <v>3611</v>
      </c>
      <c r="G995" s="3"/>
      <c r="H995" s="3" t="s">
        <v>154</v>
      </c>
      <c r="I995" s="3"/>
      <c r="J995" s="3"/>
      <c r="K995" s="3" t="s">
        <v>74</v>
      </c>
      <c r="L995" s="3" t="s">
        <v>3612</v>
      </c>
      <c r="M995" s="22" t="s">
        <v>3613</v>
      </c>
      <c r="T995" s="23"/>
      <c r="U995" s="23"/>
      <c r="V995" s="23"/>
      <c r="W995" s="23"/>
      <c r="X995" s="23"/>
    </row>
    <row r="996">
      <c r="A996" s="20" t="s">
        <v>3614</v>
      </c>
      <c r="B996" s="27"/>
      <c r="C996" s="3"/>
      <c r="D996" s="3" t="s">
        <v>565</v>
      </c>
      <c r="E996" s="3" t="s">
        <v>269</v>
      </c>
      <c r="F996" s="3" t="s">
        <v>3615</v>
      </c>
      <c r="G996" s="3"/>
      <c r="H996" s="3" t="s">
        <v>154</v>
      </c>
      <c r="I996" s="3"/>
      <c r="J996" s="3"/>
      <c r="K996" s="3" t="s">
        <v>666</v>
      </c>
      <c r="M996" s="22" t="s">
        <v>3616</v>
      </c>
      <c r="T996" s="23"/>
      <c r="U996" s="23"/>
      <c r="V996" s="23"/>
      <c r="W996" s="23"/>
      <c r="X996" s="23"/>
    </row>
    <row r="997">
      <c r="A997" s="20" t="s">
        <v>3617</v>
      </c>
      <c r="B997" s="27"/>
      <c r="C997" s="3"/>
      <c r="D997" s="51" t="s">
        <v>3618</v>
      </c>
      <c r="E997" s="3" t="s">
        <v>301</v>
      </c>
      <c r="F997" s="3" t="s">
        <v>86</v>
      </c>
      <c r="G997" s="3"/>
      <c r="H997" s="3" t="s">
        <v>154</v>
      </c>
      <c r="I997" s="3"/>
      <c r="J997" s="3"/>
      <c r="K997" s="3" t="s">
        <v>666</v>
      </c>
      <c r="M997" s="22" t="s">
        <v>3619</v>
      </c>
      <c r="T997" s="23"/>
      <c r="U997" s="23"/>
      <c r="V997" s="23"/>
      <c r="W997" s="23"/>
      <c r="X997" s="23"/>
    </row>
    <row r="998">
      <c r="A998" s="20" t="s">
        <v>3620</v>
      </c>
      <c r="B998" s="21"/>
      <c r="D998" s="3" t="s">
        <v>722</v>
      </c>
      <c r="E998" s="3" t="s">
        <v>311</v>
      </c>
      <c r="G998" s="3"/>
      <c r="H998" s="3" t="s">
        <v>154</v>
      </c>
      <c r="M998" s="22" t="s">
        <v>3621</v>
      </c>
      <c r="T998" s="23"/>
      <c r="U998" s="23"/>
      <c r="V998" s="23"/>
      <c r="W998" s="23"/>
      <c r="X998" s="23"/>
    </row>
    <row r="999">
      <c r="A999" s="20" t="s">
        <v>3622</v>
      </c>
      <c r="B999" s="21"/>
      <c r="E999" s="3" t="s">
        <v>291</v>
      </c>
      <c r="F999" s="3" t="s">
        <v>129</v>
      </c>
      <c r="G999" s="3"/>
      <c r="H999" s="3" t="s">
        <v>87</v>
      </c>
      <c r="L999" s="3" t="s">
        <v>3623</v>
      </c>
      <c r="M999" s="22" t="s">
        <v>3624</v>
      </c>
      <c r="P999" s="3" t="s">
        <v>441</v>
      </c>
      <c r="T999" s="23"/>
      <c r="U999" s="23"/>
      <c r="V999" s="23"/>
      <c r="W999" s="23"/>
      <c r="X999" s="23"/>
    </row>
    <row r="1000">
      <c r="A1000" s="20" t="s">
        <v>3625</v>
      </c>
      <c r="B1000" s="26" t="s">
        <v>3626</v>
      </c>
      <c r="D1000" s="3" t="s">
        <v>3627</v>
      </c>
      <c r="E1000" s="3" t="s">
        <v>246</v>
      </c>
      <c r="F1000" s="3" t="s">
        <v>235</v>
      </c>
      <c r="H1000" s="3" t="s">
        <v>142</v>
      </c>
      <c r="K1000" s="3" t="s">
        <v>132</v>
      </c>
      <c r="L1000" s="3" t="s">
        <v>431</v>
      </c>
      <c r="M1000" s="22" t="s">
        <v>3628</v>
      </c>
      <c r="T1000" s="23"/>
      <c r="U1000" s="23"/>
      <c r="V1000" s="23"/>
      <c r="W1000" s="23"/>
      <c r="X1000" s="23"/>
    </row>
    <row r="1001">
      <c r="A1001" s="3" t="s">
        <v>3629</v>
      </c>
      <c r="B1001" s="21"/>
      <c r="E1001" s="3" t="s">
        <v>246</v>
      </c>
      <c r="F1001" s="3" t="s">
        <v>235</v>
      </c>
      <c r="H1001" s="3" t="s">
        <v>130</v>
      </c>
      <c r="K1001" s="3" t="s">
        <v>132</v>
      </c>
      <c r="L1001" s="3" t="s">
        <v>3630</v>
      </c>
      <c r="M1001" s="22" t="s">
        <v>3631</v>
      </c>
      <c r="T1001" s="23"/>
      <c r="U1001" s="23"/>
      <c r="V1001" s="23"/>
      <c r="W1001" s="23"/>
      <c r="X1001" s="23"/>
    </row>
    <row r="1002">
      <c r="A1002" s="20" t="s">
        <v>3632</v>
      </c>
      <c r="B1002" s="21"/>
      <c r="E1002" s="3" t="s">
        <v>240</v>
      </c>
      <c r="F1002" s="3" t="s">
        <v>3633</v>
      </c>
      <c r="G1002" s="3"/>
      <c r="H1002" s="3" t="s">
        <v>142</v>
      </c>
      <c r="K1002" s="3" t="s">
        <v>185</v>
      </c>
      <c r="L1002" s="3" t="s">
        <v>391</v>
      </c>
      <c r="M1002" s="22" t="s">
        <v>3634</v>
      </c>
      <c r="T1002" s="23"/>
      <c r="U1002" s="23"/>
      <c r="V1002" s="23"/>
      <c r="W1002" s="23"/>
      <c r="X1002" s="23"/>
    </row>
    <row r="1003">
      <c r="A1003" s="3" t="s">
        <v>3635</v>
      </c>
      <c r="B1003" s="26" t="s">
        <v>3636</v>
      </c>
      <c r="E1003" s="3" t="s">
        <v>240</v>
      </c>
      <c r="F1003" s="3" t="s">
        <v>3633</v>
      </c>
      <c r="G1003" s="3"/>
      <c r="H1003" s="3" t="s">
        <v>142</v>
      </c>
      <c r="K1003" s="3" t="s">
        <v>1514</v>
      </c>
      <c r="L1003" s="3" t="s">
        <v>713</v>
      </c>
      <c r="M1003" s="22" t="s">
        <v>3637</v>
      </c>
      <c r="T1003" s="23"/>
      <c r="U1003" s="23"/>
      <c r="V1003" s="23"/>
      <c r="W1003" s="23"/>
      <c r="X1003" s="23"/>
    </row>
    <row r="1004">
      <c r="A1004" s="20" t="s">
        <v>3638</v>
      </c>
      <c r="B1004" s="27"/>
      <c r="C1004" s="3" t="s">
        <v>574</v>
      </c>
      <c r="E1004" s="3" t="s">
        <v>3639</v>
      </c>
      <c r="F1004" s="3" t="s">
        <v>3640</v>
      </c>
      <c r="G1004" s="3"/>
      <c r="H1004" s="3" t="s">
        <v>102</v>
      </c>
      <c r="K1004" s="3" t="s">
        <v>576</v>
      </c>
      <c r="L1004" s="3" t="s">
        <v>577</v>
      </c>
      <c r="M1004" s="22" t="s">
        <v>3641</v>
      </c>
      <c r="T1004" s="23"/>
      <c r="U1004" s="23"/>
      <c r="V1004" s="23"/>
      <c r="W1004" s="23"/>
      <c r="X1004" s="23"/>
    </row>
    <row r="1005">
      <c r="A1005" s="20" t="s">
        <v>3642</v>
      </c>
      <c r="B1005" s="26" t="s">
        <v>3643</v>
      </c>
      <c r="D1005" s="3" t="s">
        <v>465</v>
      </c>
      <c r="E1005" s="3" t="s">
        <v>3644</v>
      </c>
      <c r="G1005" s="3"/>
      <c r="H1005" s="3" t="s">
        <v>142</v>
      </c>
      <c r="K1005" s="3" t="s">
        <v>88</v>
      </c>
      <c r="L1005" s="3" t="s">
        <v>466</v>
      </c>
      <c r="T1005" s="23"/>
      <c r="U1005" s="23"/>
      <c r="V1005" s="23"/>
      <c r="W1005" s="23"/>
      <c r="X1005" s="23"/>
    </row>
    <row r="1006">
      <c r="A1006" s="20" t="s">
        <v>3645</v>
      </c>
      <c r="B1006" s="26" t="s">
        <v>3646</v>
      </c>
      <c r="D1006" s="3" t="s">
        <v>560</v>
      </c>
      <c r="E1006" s="3" t="s">
        <v>273</v>
      </c>
      <c r="F1006" s="3" t="s">
        <v>235</v>
      </c>
      <c r="H1006" s="3" t="s">
        <v>154</v>
      </c>
      <c r="M1006" s="22" t="s">
        <v>3647</v>
      </c>
      <c r="T1006" s="23"/>
      <c r="U1006" s="23"/>
      <c r="V1006" s="23"/>
      <c r="W1006" s="23"/>
      <c r="X1006" s="23"/>
    </row>
    <row r="1007">
      <c r="A1007" s="30" t="s">
        <v>3648</v>
      </c>
      <c r="B1007" s="21"/>
      <c r="E1007" s="31" t="s">
        <v>240</v>
      </c>
      <c r="F1007" s="31"/>
      <c r="G1007" s="31"/>
      <c r="H1007" s="31" t="s">
        <v>87</v>
      </c>
      <c r="I1007" s="31"/>
      <c r="J1007" s="31"/>
      <c r="K1007" s="31"/>
      <c r="L1007" s="31" t="s">
        <v>1261</v>
      </c>
      <c r="M1007" s="31"/>
      <c r="T1007" s="24"/>
      <c r="U1007" s="24" t="s">
        <v>346</v>
      </c>
      <c r="V1007" s="23"/>
      <c r="W1007" s="23"/>
      <c r="X1007" s="23"/>
    </row>
    <row r="1008">
      <c r="A1008" s="20" t="s">
        <v>3649</v>
      </c>
      <c r="B1008" s="26" t="s">
        <v>3650</v>
      </c>
      <c r="D1008" s="3" t="s">
        <v>1614</v>
      </c>
      <c r="E1008" s="3" t="s">
        <v>222</v>
      </c>
      <c r="F1008" s="3" t="s">
        <v>216</v>
      </c>
      <c r="H1008" s="3" t="s">
        <v>142</v>
      </c>
      <c r="K1008" s="3" t="s">
        <v>132</v>
      </c>
      <c r="L1008" s="3" t="s">
        <v>431</v>
      </c>
      <c r="M1008" s="22" t="s">
        <v>3651</v>
      </c>
      <c r="T1008" s="23"/>
      <c r="U1008" s="23"/>
      <c r="V1008" s="23"/>
      <c r="W1008" s="23"/>
      <c r="X1008" s="23"/>
    </row>
    <row r="1009">
      <c r="A1009" s="25" t="s">
        <v>3652</v>
      </c>
      <c r="B1009" s="21"/>
      <c r="H1009" s="3" t="s">
        <v>87</v>
      </c>
      <c r="T1009" s="23"/>
      <c r="U1009" s="23"/>
      <c r="V1009" s="23"/>
      <c r="W1009" s="23"/>
      <c r="X1009" s="23"/>
    </row>
    <row r="1010">
      <c r="A1010" s="20" t="s">
        <v>3653</v>
      </c>
      <c r="B1010" s="26" t="s">
        <v>3650</v>
      </c>
      <c r="D1010" s="3" t="s">
        <v>2618</v>
      </c>
      <c r="E1010" s="3" t="s">
        <v>291</v>
      </c>
      <c r="F1010" s="3" t="s">
        <v>129</v>
      </c>
      <c r="H1010" s="3" t="s">
        <v>142</v>
      </c>
      <c r="K1010" s="3" t="s">
        <v>132</v>
      </c>
      <c r="L1010" s="3" t="s">
        <v>431</v>
      </c>
      <c r="M1010" s="22" t="s">
        <v>3654</v>
      </c>
      <c r="T1010" s="23"/>
      <c r="U1010" s="23"/>
      <c r="V1010" s="23"/>
      <c r="W1010" s="23"/>
      <c r="X1010" s="23"/>
    </row>
    <row r="1011">
      <c r="A1011" s="20" t="s">
        <v>3655</v>
      </c>
      <c r="B1011" s="26" t="s">
        <v>3656</v>
      </c>
      <c r="D1011" s="3" t="s">
        <v>3657</v>
      </c>
      <c r="E1011" s="3" t="s">
        <v>316</v>
      </c>
      <c r="F1011" s="3" t="s">
        <v>129</v>
      </c>
      <c r="H1011" s="3" t="s">
        <v>142</v>
      </c>
      <c r="K1011" s="3" t="s">
        <v>132</v>
      </c>
      <c r="L1011" s="3" t="s">
        <v>457</v>
      </c>
      <c r="M1011" s="22" t="s">
        <v>3658</v>
      </c>
      <c r="T1011" s="23"/>
      <c r="U1011" s="23"/>
      <c r="V1011" s="23"/>
      <c r="W1011" s="23"/>
      <c r="X1011" s="23"/>
    </row>
    <row r="1012">
      <c r="A1012" s="20" t="s">
        <v>3659</v>
      </c>
      <c r="B1012" s="26" t="s">
        <v>3660</v>
      </c>
      <c r="D1012" s="3" t="s">
        <v>3661</v>
      </c>
      <c r="E1012" s="3" t="s">
        <v>316</v>
      </c>
      <c r="F1012" s="3" t="s">
        <v>129</v>
      </c>
      <c r="H1012" s="3" t="s">
        <v>142</v>
      </c>
      <c r="K1012" s="3" t="s">
        <v>132</v>
      </c>
      <c r="L1012" s="3" t="s">
        <v>457</v>
      </c>
      <c r="M1012" s="22" t="s">
        <v>3662</v>
      </c>
      <c r="T1012" s="23"/>
      <c r="U1012" s="23"/>
      <c r="V1012" s="23"/>
      <c r="W1012" s="23"/>
      <c r="X1012" s="23"/>
    </row>
    <row r="1013">
      <c r="A1013" s="3" t="s">
        <v>3663</v>
      </c>
      <c r="B1013" s="21"/>
      <c r="D1013" s="3" t="s">
        <v>589</v>
      </c>
      <c r="E1013" s="3" t="s">
        <v>246</v>
      </c>
      <c r="F1013" s="3" t="s">
        <v>164</v>
      </c>
      <c r="H1013" s="3" t="s">
        <v>142</v>
      </c>
      <c r="K1013" s="3" t="s">
        <v>132</v>
      </c>
      <c r="L1013" s="3" t="s">
        <v>457</v>
      </c>
      <c r="M1013" s="22" t="s">
        <v>3664</v>
      </c>
      <c r="T1013" s="23"/>
      <c r="U1013" s="23"/>
      <c r="V1013" s="23"/>
      <c r="W1013" s="23"/>
      <c r="X1013" s="23"/>
    </row>
    <row r="1014">
      <c r="A1014" s="30" t="s">
        <v>3665</v>
      </c>
      <c r="B1014" s="21"/>
      <c r="E1014" s="31"/>
      <c r="F1014" s="31"/>
      <c r="G1014" s="31"/>
      <c r="H1014" s="31" t="s">
        <v>87</v>
      </c>
      <c r="I1014" s="31"/>
      <c r="J1014" s="31"/>
      <c r="K1014" s="31"/>
      <c r="L1014" s="32" t="s">
        <v>3666</v>
      </c>
      <c r="M1014" s="31"/>
      <c r="T1014" s="24"/>
      <c r="U1014" s="24" t="s">
        <v>346</v>
      </c>
      <c r="V1014" s="23"/>
      <c r="W1014" s="23"/>
      <c r="X1014" s="23"/>
    </row>
    <row r="1015">
      <c r="A1015" s="20" t="s">
        <v>3667</v>
      </c>
      <c r="B1015" s="26" t="s">
        <v>3668</v>
      </c>
      <c r="E1015" s="3" t="s">
        <v>70</v>
      </c>
      <c r="F1015" s="3" t="s">
        <v>86</v>
      </c>
      <c r="G1015" s="3"/>
      <c r="H1015" s="3" t="s">
        <v>130</v>
      </c>
      <c r="K1015" s="3" t="s">
        <v>132</v>
      </c>
      <c r="L1015" s="3" t="s">
        <v>3669</v>
      </c>
      <c r="M1015" s="22" t="s">
        <v>3670</v>
      </c>
      <c r="T1015" s="23"/>
      <c r="U1015" s="23"/>
      <c r="V1015" s="23"/>
      <c r="W1015" s="23"/>
      <c r="X1015" s="23"/>
    </row>
    <row r="1016">
      <c r="A1016" s="20" t="s">
        <v>3671</v>
      </c>
      <c r="B1016" s="21"/>
      <c r="E1016" s="3" t="s">
        <v>71</v>
      </c>
      <c r="F1016" s="3" t="s">
        <v>71</v>
      </c>
      <c r="G1016" s="3"/>
      <c r="H1016" s="3" t="s">
        <v>87</v>
      </c>
      <c r="K1016" s="3" t="s">
        <v>167</v>
      </c>
      <c r="L1016" s="3" t="s">
        <v>3672</v>
      </c>
      <c r="T1016" s="23"/>
      <c r="U1016" s="23"/>
      <c r="V1016" s="23"/>
      <c r="W1016" s="23"/>
      <c r="X1016" s="23"/>
    </row>
    <row r="1017">
      <c r="A1017" s="20" t="s">
        <v>3673</v>
      </c>
      <c r="B1017" s="26" t="s">
        <v>3674</v>
      </c>
      <c r="E1017" s="3" t="s">
        <v>71</v>
      </c>
      <c r="F1017" s="3" t="s">
        <v>71</v>
      </c>
      <c r="G1017" s="3"/>
      <c r="H1017" s="3" t="s">
        <v>154</v>
      </c>
      <c r="L1017" s="3" t="s">
        <v>3675</v>
      </c>
      <c r="M1017" s="22" t="s">
        <v>3676</v>
      </c>
      <c r="T1017" s="23"/>
      <c r="U1017" s="23"/>
      <c r="V1017" s="23"/>
      <c r="W1017" s="23"/>
      <c r="X1017" s="23"/>
    </row>
    <row r="1018">
      <c r="A1018" s="20" t="s">
        <v>3677</v>
      </c>
      <c r="B1018" s="21"/>
      <c r="D1018" s="3" t="s">
        <v>2618</v>
      </c>
      <c r="E1018" s="3" t="s">
        <v>291</v>
      </c>
      <c r="F1018" s="3" t="s">
        <v>129</v>
      </c>
      <c r="H1018" s="3" t="s">
        <v>142</v>
      </c>
      <c r="K1018" s="3" t="s">
        <v>132</v>
      </c>
      <c r="L1018" s="3" t="s">
        <v>431</v>
      </c>
      <c r="M1018" s="22" t="s">
        <v>3678</v>
      </c>
      <c r="T1018" s="23"/>
      <c r="U1018" s="23"/>
      <c r="V1018" s="23"/>
      <c r="W1018" s="23"/>
      <c r="X1018" s="23"/>
    </row>
    <row r="1019">
      <c r="A1019" s="20" t="s">
        <v>3679</v>
      </c>
      <c r="B1019" s="26" t="s">
        <v>3680</v>
      </c>
      <c r="D1019" s="3" t="s">
        <v>465</v>
      </c>
      <c r="E1019" s="3" t="s">
        <v>299</v>
      </c>
      <c r="F1019" s="3" t="s">
        <v>394</v>
      </c>
      <c r="G1019" s="3"/>
      <c r="H1019" s="3" t="s">
        <v>142</v>
      </c>
      <c r="K1019" s="3" t="s">
        <v>1621</v>
      </c>
      <c r="L1019" s="3" t="s">
        <v>3681</v>
      </c>
      <c r="M1019" s="22" t="s">
        <v>3682</v>
      </c>
      <c r="T1019" s="23"/>
      <c r="U1019" s="23"/>
      <c r="V1019" s="23"/>
      <c r="W1019" s="23"/>
      <c r="X1019" s="23"/>
    </row>
    <row r="1020">
      <c r="A1020" s="20" t="s">
        <v>3683</v>
      </c>
      <c r="B1020" s="21"/>
      <c r="D1020" s="3" t="s">
        <v>606</v>
      </c>
      <c r="G1020" s="3"/>
      <c r="H1020" s="3" t="s">
        <v>154</v>
      </c>
      <c r="K1020" s="3" t="s">
        <v>104</v>
      </c>
      <c r="L1020" s="3" t="s">
        <v>2694</v>
      </c>
      <c r="M1020" s="22" t="s">
        <v>3684</v>
      </c>
      <c r="T1020" s="23"/>
      <c r="U1020" s="23"/>
      <c r="V1020" s="23"/>
      <c r="W1020" s="23"/>
      <c r="X1020" s="23"/>
    </row>
    <row r="1021">
      <c r="A1021" s="3" t="s">
        <v>3685</v>
      </c>
      <c r="B1021" s="21"/>
      <c r="D1021" s="3" t="s">
        <v>811</v>
      </c>
      <c r="E1021" s="3" t="s">
        <v>215</v>
      </c>
      <c r="G1021" s="3"/>
      <c r="H1021" s="3" t="s">
        <v>184</v>
      </c>
      <c r="K1021" s="3" t="s">
        <v>185</v>
      </c>
      <c r="L1021" s="3" t="s">
        <v>380</v>
      </c>
      <c r="M1021" s="22" t="s">
        <v>3686</v>
      </c>
      <c r="T1021" s="23"/>
      <c r="U1021" s="23"/>
      <c r="V1021" s="23"/>
      <c r="W1021" s="23"/>
      <c r="X1021" s="23"/>
    </row>
    <row r="1022">
      <c r="A1022" s="20" t="s">
        <v>3687</v>
      </c>
      <c r="B1022" s="21"/>
      <c r="E1022" s="3" t="s">
        <v>202</v>
      </c>
      <c r="F1022" s="3" t="s">
        <v>183</v>
      </c>
      <c r="G1022" s="3"/>
      <c r="H1022" s="3" t="s">
        <v>87</v>
      </c>
      <c r="L1022" s="3" t="s">
        <v>3688</v>
      </c>
      <c r="T1022" s="23"/>
      <c r="U1022" s="23"/>
      <c r="V1022" s="23"/>
      <c r="W1022" s="23"/>
      <c r="X1022" s="23"/>
    </row>
    <row r="1023">
      <c r="A1023" s="3" t="s">
        <v>3689</v>
      </c>
      <c r="B1023" s="26" t="s">
        <v>3566</v>
      </c>
      <c r="D1023" s="3" t="s">
        <v>3690</v>
      </c>
      <c r="E1023" s="3" t="s">
        <v>297</v>
      </c>
      <c r="F1023" s="3" t="s">
        <v>235</v>
      </c>
      <c r="H1023" s="3" t="s">
        <v>142</v>
      </c>
      <c r="K1023" s="3" t="s">
        <v>132</v>
      </c>
      <c r="L1023" s="3" t="s">
        <v>431</v>
      </c>
      <c r="M1023" s="22" t="s">
        <v>3691</v>
      </c>
      <c r="T1023" s="23"/>
      <c r="U1023" s="23"/>
      <c r="V1023" s="23"/>
      <c r="W1023" s="23"/>
      <c r="X1023" s="23"/>
    </row>
    <row r="1024">
      <c r="A1024" s="20" t="s">
        <v>3692</v>
      </c>
      <c r="B1024" s="26" t="s">
        <v>3693</v>
      </c>
      <c r="E1024" s="3" t="s">
        <v>246</v>
      </c>
      <c r="G1024" s="3"/>
      <c r="H1024" s="3" t="s">
        <v>154</v>
      </c>
      <c r="M1024" s="22" t="s">
        <v>3694</v>
      </c>
      <c r="T1024" s="23"/>
      <c r="U1024" s="23"/>
      <c r="V1024" s="23"/>
      <c r="W1024" s="23"/>
      <c r="X1024" s="24" t="s">
        <v>346</v>
      </c>
    </row>
    <row r="1025">
      <c r="A1025" s="20" t="s">
        <v>3695</v>
      </c>
      <c r="B1025" s="21"/>
      <c r="D1025" s="3" t="s">
        <v>3696</v>
      </c>
      <c r="E1025" s="3" t="s">
        <v>246</v>
      </c>
      <c r="F1025" s="3" t="s">
        <v>3697</v>
      </c>
      <c r="G1025" s="3"/>
      <c r="H1025" s="3" t="s">
        <v>142</v>
      </c>
      <c r="L1025" s="3" t="s">
        <v>391</v>
      </c>
      <c r="M1025" s="22" t="s">
        <v>3698</v>
      </c>
      <c r="T1025" s="23"/>
      <c r="U1025" s="23"/>
      <c r="V1025" s="23"/>
      <c r="W1025" s="23"/>
      <c r="X1025" s="23"/>
    </row>
    <row r="1026">
      <c r="A1026" s="20" t="s">
        <v>3699</v>
      </c>
      <c r="B1026" s="26" t="s">
        <v>3700</v>
      </c>
      <c r="F1026" s="3" t="s">
        <v>3697</v>
      </c>
      <c r="G1026" s="3"/>
      <c r="H1026" s="3" t="s">
        <v>87</v>
      </c>
      <c r="K1026" s="3" t="s">
        <v>3701</v>
      </c>
      <c r="L1026" s="3" t="s">
        <v>3702</v>
      </c>
      <c r="M1026" s="22" t="s">
        <v>3703</v>
      </c>
      <c r="T1026" s="23"/>
      <c r="U1026" s="23"/>
      <c r="V1026" s="23"/>
      <c r="W1026" s="23"/>
      <c r="X1026" s="23"/>
    </row>
    <row r="1027">
      <c r="A1027" s="20" t="s">
        <v>3704</v>
      </c>
      <c r="B1027" s="27"/>
      <c r="C1027" s="3" t="s">
        <v>3695</v>
      </c>
      <c r="D1027" s="3" t="s">
        <v>1411</v>
      </c>
      <c r="E1027" s="3" t="s">
        <v>246</v>
      </c>
      <c r="F1027" s="3" t="s">
        <v>3697</v>
      </c>
      <c r="G1027" s="3"/>
      <c r="H1027" s="3" t="s">
        <v>142</v>
      </c>
      <c r="L1027" s="3" t="s">
        <v>723</v>
      </c>
      <c r="M1027" s="22" t="s">
        <v>3705</v>
      </c>
      <c r="T1027" s="23"/>
      <c r="U1027" s="23"/>
      <c r="V1027" s="23"/>
      <c r="W1027" s="23"/>
      <c r="X1027" s="23"/>
    </row>
    <row r="1028">
      <c r="A1028" s="20" t="s">
        <v>3706</v>
      </c>
      <c r="B1028" s="27"/>
      <c r="C1028" s="3" t="s">
        <v>3695</v>
      </c>
      <c r="D1028" s="3" t="s">
        <v>3707</v>
      </c>
      <c r="E1028" s="3" t="s">
        <v>246</v>
      </c>
      <c r="F1028" s="3" t="s">
        <v>3697</v>
      </c>
      <c r="G1028" s="3"/>
      <c r="H1028" s="3" t="s">
        <v>142</v>
      </c>
      <c r="L1028" s="3" t="s">
        <v>3708</v>
      </c>
      <c r="M1028" s="22" t="s">
        <v>3709</v>
      </c>
      <c r="T1028" s="23"/>
      <c r="U1028" s="23"/>
      <c r="V1028" s="23"/>
      <c r="W1028" s="23"/>
      <c r="X1028" s="23"/>
    </row>
    <row r="1029">
      <c r="A1029" s="25" t="s">
        <v>3710</v>
      </c>
      <c r="B1029" s="21"/>
      <c r="C1029" s="3" t="s">
        <v>3695</v>
      </c>
      <c r="F1029" s="3" t="s">
        <v>3697</v>
      </c>
      <c r="G1029" s="3"/>
      <c r="H1029" s="3" t="s">
        <v>142</v>
      </c>
      <c r="L1029" s="3" t="s">
        <v>3711</v>
      </c>
      <c r="M1029" s="22" t="s">
        <v>3712</v>
      </c>
      <c r="T1029" s="23"/>
      <c r="U1029" s="23"/>
      <c r="V1029" s="23"/>
      <c r="W1029" s="23"/>
      <c r="X1029" s="23"/>
    </row>
    <row r="1030">
      <c r="A1030" s="3" t="s">
        <v>3713</v>
      </c>
      <c r="B1030" s="21"/>
      <c r="C1030" s="3" t="s">
        <v>3695</v>
      </c>
      <c r="D1030" s="3" t="s">
        <v>1936</v>
      </c>
      <c r="E1030" s="3" t="s">
        <v>246</v>
      </c>
      <c r="F1030" s="3" t="s">
        <v>3697</v>
      </c>
      <c r="G1030" s="3"/>
      <c r="H1030" s="3" t="s">
        <v>142</v>
      </c>
      <c r="K1030" s="3" t="s">
        <v>185</v>
      </c>
      <c r="L1030" s="3" t="s">
        <v>2399</v>
      </c>
      <c r="M1030" s="22" t="s">
        <v>3714</v>
      </c>
      <c r="T1030" s="23"/>
      <c r="U1030" s="23"/>
      <c r="V1030" s="23"/>
      <c r="W1030" s="23"/>
      <c r="X1030" s="23"/>
    </row>
    <row r="1031">
      <c r="A1031" s="20" t="s">
        <v>3715</v>
      </c>
      <c r="B1031" s="26" t="s">
        <v>3716</v>
      </c>
      <c r="E1031" s="3" t="s">
        <v>246</v>
      </c>
      <c r="F1031" s="3" t="s">
        <v>3697</v>
      </c>
      <c r="G1031" s="3"/>
      <c r="H1031" s="3" t="s">
        <v>142</v>
      </c>
      <c r="L1031" s="3" t="s">
        <v>3717</v>
      </c>
      <c r="M1031" s="22" t="s">
        <v>3718</v>
      </c>
      <c r="T1031" s="23"/>
      <c r="U1031" s="23"/>
      <c r="V1031" s="23"/>
      <c r="W1031" s="23"/>
      <c r="X1031" s="23"/>
    </row>
    <row r="1032">
      <c r="A1032" s="20" t="s">
        <v>3719</v>
      </c>
      <c r="B1032" s="26" t="s">
        <v>3720</v>
      </c>
      <c r="C1032" s="3" t="s">
        <v>3695</v>
      </c>
      <c r="E1032" s="3" t="s">
        <v>246</v>
      </c>
      <c r="F1032" s="3" t="s">
        <v>3697</v>
      </c>
      <c r="G1032" s="3"/>
      <c r="H1032" s="3" t="s">
        <v>142</v>
      </c>
      <c r="I1032" s="3" t="s">
        <v>2994</v>
      </c>
      <c r="K1032" s="3" t="s">
        <v>3721</v>
      </c>
      <c r="L1032" s="3" t="s">
        <v>2403</v>
      </c>
      <c r="M1032" s="22" t="s">
        <v>3722</v>
      </c>
      <c r="T1032" s="23"/>
      <c r="U1032" s="23"/>
      <c r="V1032" s="23"/>
      <c r="W1032" s="23"/>
      <c r="X1032" s="23"/>
    </row>
    <row r="1033">
      <c r="A1033" s="3" t="s">
        <v>3723</v>
      </c>
      <c r="B1033" s="26" t="s">
        <v>3724</v>
      </c>
      <c r="C1033" s="3" t="s">
        <v>3695</v>
      </c>
      <c r="E1033" s="3" t="s">
        <v>246</v>
      </c>
      <c r="F1033" s="3" t="s">
        <v>3725</v>
      </c>
      <c r="H1033" s="3" t="s">
        <v>142</v>
      </c>
      <c r="K1033" s="3" t="s">
        <v>132</v>
      </c>
      <c r="L1033" s="3" t="s">
        <v>431</v>
      </c>
      <c r="M1033" s="22" t="s">
        <v>3726</v>
      </c>
      <c r="T1033" s="23"/>
      <c r="U1033" s="23"/>
      <c r="V1033" s="23"/>
      <c r="W1033" s="23"/>
      <c r="X1033" s="23"/>
    </row>
    <row r="1034">
      <c r="A1034" s="20" t="s">
        <v>3727</v>
      </c>
      <c r="B1034" s="26" t="s">
        <v>3728</v>
      </c>
      <c r="C1034" s="3" t="s">
        <v>1932</v>
      </c>
      <c r="E1034" s="3" t="s">
        <v>246</v>
      </c>
      <c r="F1034" s="3" t="s">
        <v>235</v>
      </c>
      <c r="G1034" s="3"/>
      <c r="H1034" s="3" t="s">
        <v>142</v>
      </c>
      <c r="K1034" s="3" t="s">
        <v>3729</v>
      </c>
      <c r="L1034" s="3" t="s">
        <v>3717</v>
      </c>
      <c r="M1034" s="22" t="s">
        <v>3730</v>
      </c>
      <c r="T1034" s="23"/>
      <c r="U1034" s="23"/>
      <c r="V1034" s="23"/>
      <c r="W1034" s="23"/>
      <c r="X1034" s="23"/>
    </row>
    <row r="1035">
      <c r="A1035" s="20" t="s">
        <v>3731</v>
      </c>
      <c r="B1035" s="27"/>
      <c r="C1035" s="3" t="s">
        <v>1932</v>
      </c>
      <c r="D1035" s="3" t="s">
        <v>3732</v>
      </c>
      <c r="E1035" s="3" t="s">
        <v>246</v>
      </c>
      <c r="F1035" s="3" t="s">
        <v>235</v>
      </c>
      <c r="G1035" s="3"/>
      <c r="H1035" s="3" t="s">
        <v>142</v>
      </c>
      <c r="L1035" s="3" t="s">
        <v>3733</v>
      </c>
      <c r="M1035" s="22" t="s">
        <v>3734</v>
      </c>
      <c r="T1035" s="23"/>
      <c r="U1035" s="23"/>
      <c r="V1035" s="23"/>
      <c r="W1035" s="23"/>
      <c r="X1035" s="23"/>
    </row>
    <row r="1036">
      <c r="A1036" s="20" t="s">
        <v>3735</v>
      </c>
      <c r="B1036" s="21"/>
      <c r="E1036" s="3" t="s">
        <v>246</v>
      </c>
      <c r="F1036" s="3" t="s">
        <v>235</v>
      </c>
      <c r="G1036" s="3"/>
      <c r="H1036" s="3" t="s">
        <v>154</v>
      </c>
      <c r="L1036" s="39" t="s">
        <v>3736</v>
      </c>
      <c r="M1036" s="22" t="s">
        <v>3737</v>
      </c>
      <c r="T1036" s="23"/>
      <c r="U1036" s="23"/>
      <c r="V1036" s="23"/>
      <c r="W1036" s="23"/>
      <c r="X1036" s="23"/>
    </row>
    <row r="1037">
      <c r="A1037" s="20" t="s">
        <v>3738</v>
      </c>
      <c r="B1037" s="21"/>
      <c r="D1037" s="3" t="s">
        <v>565</v>
      </c>
      <c r="E1037" s="3" t="s">
        <v>246</v>
      </c>
      <c r="F1037" s="3" t="s">
        <v>235</v>
      </c>
      <c r="G1037" s="3"/>
      <c r="H1037" s="3" t="s">
        <v>154</v>
      </c>
      <c r="M1037" s="22" t="s">
        <v>3739</v>
      </c>
      <c r="T1037" s="23"/>
      <c r="U1037" s="23"/>
      <c r="V1037" s="23"/>
      <c r="W1037" s="23"/>
      <c r="X1037" s="23"/>
    </row>
    <row r="1038">
      <c r="A1038" s="20" t="s">
        <v>3740</v>
      </c>
      <c r="B1038" s="21"/>
      <c r="D1038" s="35" t="s">
        <v>433</v>
      </c>
      <c r="E1038" s="3" t="s">
        <v>246</v>
      </c>
      <c r="G1038" s="3"/>
      <c r="H1038" s="3" t="s">
        <v>165</v>
      </c>
      <c r="L1038" s="3" t="s">
        <v>344</v>
      </c>
      <c r="M1038" s="22" t="s">
        <v>3741</v>
      </c>
      <c r="T1038" s="23"/>
      <c r="U1038" s="23"/>
      <c r="V1038" s="23"/>
      <c r="W1038" s="23"/>
      <c r="X1038" s="23"/>
    </row>
    <row r="1039">
      <c r="A1039" s="20" t="s">
        <v>3742</v>
      </c>
      <c r="B1039" s="27"/>
      <c r="C1039" s="3" t="s">
        <v>1436</v>
      </c>
      <c r="D1039" s="3" t="s">
        <v>1324</v>
      </c>
      <c r="E1039" s="3" t="s">
        <v>2100</v>
      </c>
      <c r="F1039" s="3" t="s">
        <v>566</v>
      </c>
      <c r="G1039" s="3"/>
      <c r="H1039" s="3" t="s">
        <v>176</v>
      </c>
      <c r="K1039" s="3" t="s">
        <v>1103</v>
      </c>
      <c r="L1039" s="3" t="s">
        <v>1731</v>
      </c>
      <c r="M1039" s="22" t="s">
        <v>3743</v>
      </c>
      <c r="T1039" s="23"/>
      <c r="U1039" s="23"/>
      <c r="V1039" s="23"/>
      <c r="W1039" s="23"/>
      <c r="X1039" s="23"/>
    </row>
    <row r="1040">
      <c r="A1040" s="20" t="s">
        <v>3744</v>
      </c>
      <c r="B1040" s="26" t="s">
        <v>3745</v>
      </c>
      <c r="C1040" s="3" t="s">
        <v>1932</v>
      </c>
      <c r="E1040" s="3" t="s">
        <v>246</v>
      </c>
      <c r="F1040" s="3" t="s">
        <v>235</v>
      </c>
      <c r="H1040" s="3" t="s">
        <v>142</v>
      </c>
      <c r="K1040" s="3" t="s">
        <v>132</v>
      </c>
      <c r="L1040" s="3" t="s">
        <v>3746</v>
      </c>
      <c r="M1040" s="22" t="s">
        <v>1939</v>
      </c>
      <c r="T1040" s="23"/>
      <c r="U1040" s="23"/>
      <c r="V1040" s="23"/>
      <c r="W1040" s="23"/>
      <c r="X1040" s="23"/>
    </row>
    <row r="1041">
      <c r="A1041" s="20" t="s">
        <v>3747</v>
      </c>
      <c r="B1041" s="21"/>
      <c r="E1041" s="3" t="s">
        <v>246</v>
      </c>
      <c r="G1041" s="3"/>
      <c r="H1041" s="3" t="s">
        <v>154</v>
      </c>
      <c r="L1041" s="3" t="s">
        <v>1731</v>
      </c>
      <c r="M1041" s="22" t="s">
        <v>3748</v>
      </c>
      <c r="T1041" s="23"/>
      <c r="U1041" s="23"/>
      <c r="V1041" s="23"/>
      <c r="W1041" s="23"/>
      <c r="X1041" s="23"/>
    </row>
    <row r="1042">
      <c r="A1042" s="20" t="s">
        <v>3749</v>
      </c>
      <c r="B1042" s="26" t="s">
        <v>3750</v>
      </c>
      <c r="D1042" s="3" t="s">
        <v>465</v>
      </c>
      <c r="E1042" s="3" t="s">
        <v>262</v>
      </c>
      <c r="F1042" s="3" t="s">
        <v>129</v>
      </c>
      <c r="G1042" s="3"/>
      <c r="H1042" s="3" t="s">
        <v>142</v>
      </c>
      <c r="K1042" s="3" t="s">
        <v>88</v>
      </c>
      <c r="L1042" s="3" t="s">
        <v>466</v>
      </c>
      <c r="T1042" s="23"/>
      <c r="U1042" s="23"/>
      <c r="V1042" s="23"/>
      <c r="W1042" s="23"/>
      <c r="X1042" s="23"/>
    </row>
    <row r="1043">
      <c r="A1043" s="20" t="s">
        <v>1930</v>
      </c>
      <c r="B1043" s="26" t="s">
        <v>3751</v>
      </c>
      <c r="E1043" s="3" t="s">
        <v>3174</v>
      </c>
      <c r="F1043" s="3" t="s">
        <v>235</v>
      </c>
      <c r="G1043" s="3" t="s">
        <v>248</v>
      </c>
      <c r="H1043" s="3" t="s">
        <v>130</v>
      </c>
      <c r="K1043" s="3" t="s">
        <v>1453</v>
      </c>
      <c r="L1043" s="3" t="s">
        <v>3752</v>
      </c>
      <c r="M1043" s="22" t="s">
        <v>3753</v>
      </c>
      <c r="P1043" s="3" t="s">
        <v>915</v>
      </c>
      <c r="T1043" s="23"/>
      <c r="U1043" s="23"/>
      <c r="V1043" s="23"/>
      <c r="W1043" s="23"/>
      <c r="X1043" s="23"/>
    </row>
    <row r="1044">
      <c r="A1044" s="20" t="s">
        <v>3754</v>
      </c>
      <c r="B1044" s="21"/>
      <c r="D1044" s="3" t="s">
        <v>3148</v>
      </c>
      <c r="E1044" s="3" t="s">
        <v>297</v>
      </c>
      <c r="F1044" s="3" t="s">
        <v>235</v>
      </c>
      <c r="H1044" s="3" t="s">
        <v>142</v>
      </c>
      <c r="K1044" s="3" t="s">
        <v>132</v>
      </c>
      <c r="L1044" s="3" t="s">
        <v>431</v>
      </c>
      <c r="M1044" s="22" t="s">
        <v>3755</v>
      </c>
      <c r="T1044" s="23"/>
      <c r="U1044" s="23"/>
      <c r="V1044" s="23"/>
      <c r="W1044" s="23"/>
      <c r="X1044" s="23"/>
    </row>
    <row r="1045">
      <c r="A1045" s="20" t="s">
        <v>3756</v>
      </c>
      <c r="B1045" s="21"/>
      <c r="D1045" s="3" t="s">
        <v>3757</v>
      </c>
      <c r="E1045" s="3" t="s">
        <v>2416</v>
      </c>
      <c r="F1045" s="3" t="s">
        <v>86</v>
      </c>
      <c r="G1045" s="3"/>
      <c r="H1045" s="3" t="s">
        <v>154</v>
      </c>
      <c r="L1045" s="3" t="s">
        <v>1258</v>
      </c>
      <c r="M1045" s="22" t="s">
        <v>3758</v>
      </c>
      <c r="T1045" s="23"/>
      <c r="U1045" s="23"/>
      <c r="V1045" s="23"/>
      <c r="W1045" s="23"/>
      <c r="X1045" s="23"/>
    </row>
    <row r="1046">
      <c r="A1046" s="20" t="s">
        <v>3759</v>
      </c>
      <c r="B1046" s="27"/>
      <c r="C1046" s="3" t="s">
        <v>574</v>
      </c>
      <c r="E1046" s="3" t="s">
        <v>3760</v>
      </c>
      <c r="F1046" s="3" t="s">
        <v>3761</v>
      </c>
      <c r="G1046" s="3"/>
      <c r="H1046" s="3" t="s">
        <v>102</v>
      </c>
      <c r="K1046" s="3" t="s">
        <v>576</v>
      </c>
      <c r="L1046" s="3" t="s">
        <v>577</v>
      </c>
      <c r="M1046" s="22" t="s">
        <v>3762</v>
      </c>
      <c r="T1046" s="23"/>
      <c r="U1046" s="23"/>
      <c r="V1046" s="23"/>
      <c r="W1046" s="23"/>
      <c r="X1046" s="23"/>
    </row>
    <row r="1047">
      <c r="A1047" s="20" t="s">
        <v>3763</v>
      </c>
      <c r="B1047" s="21"/>
      <c r="E1047" s="3" t="s">
        <v>163</v>
      </c>
      <c r="F1047" s="3" t="s">
        <v>101</v>
      </c>
      <c r="H1047" s="3" t="s">
        <v>130</v>
      </c>
      <c r="K1047" s="3" t="s">
        <v>132</v>
      </c>
      <c r="L1047" s="3" t="s">
        <v>3764</v>
      </c>
      <c r="M1047" s="22" t="s">
        <v>3765</v>
      </c>
      <c r="T1047" s="23"/>
      <c r="U1047" s="23"/>
      <c r="V1047" s="23"/>
      <c r="W1047" s="23"/>
      <c r="X1047" s="23"/>
    </row>
    <row r="1048">
      <c r="A1048" s="30" t="s">
        <v>3766</v>
      </c>
      <c r="B1048" s="21"/>
      <c r="E1048" s="31" t="s">
        <v>202</v>
      </c>
      <c r="F1048" s="31" t="s">
        <v>183</v>
      </c>
      <c r="G1048" s="31"/>
      <c r="H1048" s="31" t="s">
        <v>87</v>
      </c>
      <c r="I1048" s="31"/>
      <c r="J1048" s="31"/>
      <c r="K1048" s="31"/>
      <c r="L1048" s="31" t="s">
        <v>1261</v>
      </c>
      <c r="M1048" s="33" t="s">
        <v>3767</v>
      </c>
      <c r="T1048" s="24"/>
      <c r="U1048" s="24" t="s">
        <v>346</v>
      </c>
      <c r="V1048" s="23"/>
      <c r="W1048" s="23"/>
      <c r="X1048" s="23"/>
    </row>
    <row r="1049">
      <c r="A1049" s="20" t="s">
        <v>3768</v>
      </c>
      <c r="B1049" s="26" t="s">
        <v>3769</v>
      </c>
      <c r="D1049" s="3" t="s">
        <v>762</v>
      </c>
      <c r="E1049" s="3" t="s">
        <v>222</v>
      </c>
      <c r="F1049" s="3" t="s">
        <v>129</v>
      </c>
      <c r="H1049" s="3" t="s">
        <v>142</v>
      </c>
      <c r="K1049" s="3" t="s">
        <v>132</v>
      </c>
      <c r="L1049" s="3" t="s">
        <v>431</v>
      </c>
      <c r="M1049" s="22" t="s">
        <v>3770</v>
      </c>
      <c r="T1049" s="23"/>
      <c r="U1049" s="23"/>
      <c r="V1049" s="23"/>
      <c r="W1049" s="23"/>
      <c r="X1049" s="23"/>
    </row>
    <row r="1050">
      <c r="A1050" s="20" t="s">
        <v>3771</v>
      </c>
      <c r="B1050" s="26" t="s">
        <v>3772</v>
      </c>
      <c r="D1050" s="3" t="s">
        <v>465</v>
      </c>
      <c r="E1050" s="3" t="s">
        <v>281</v>
      </c>
      <c r="F1050" s="3" t="s">
        <v>129</v>
      </c>
      <c r="G1050" s="3"/>
      <c r="H1050" s="3" t="s">
        <v>142</v>
      </c>
      <c r="K1050" s="3" t="s">
        <v>88</v>
      </c>
      <c r="L1050" s="3" t="s">
        <v>466</v>
      </c>
      <c r="T1050" s="23"/>
      <c r="U1050" s="23"/>
      <c r="V1050" s="24" t="s">
        <v>346</v>
      </c>
      <c r="W1050" s="23"/>
      <c r="X1050" s="23"/>
    </row>
    <row r="1051">
      <c r="A1051" s="20" t="s">
        <v>3773</v>
      </c>
      <c r="B1051" s="27"/>
      <c r="C1051" s="3"/>
      <c r="D1051" s="3"/>
      <c r="E1051" s="3" t="s">
        <v>1867</v>
      </c>
      <c r="F1051" s="3" t="s">
        <v>129</v>
      </c>
      <c r="G1051" s="3" t="s">
        <v>270</v>
      </c>
      <c r="H1051" s="3" t="s">
        <v>142</v>
      </c>
      <c r="I1051" s="3"/>
      <c r="J1051" s="3"/>
      <c r="K1051" s="3" t="s">
        <v>104</v>
      </c>
      <c r="L1051" s="3" t="s">
        <v>3774</v>
      </c>
      <c r="M1051" s="22" t="s">
        <v>3775</v>
      </c>
      <c r="T1051" s="23"/>
      <c r="U1051" s="23"/>
      <c r="V1051" s="24" t="s">
        <v>346</v>
      </c>
      <c r="W1051" s="23"/>
      <c r="X1051" s="23"/>
    </row>
    <row r="1052">
      <c r="A1052" s="20" t="s">
        <v>3776</v>
      </c>
      <c r="B1052" s="26" t="s">
        <v>3777</v>
      </c>
      <c r="D1052" s="3" t="s">
        <v>3778</v>
      </c>
      <c r="E1052" s="3" t="s">
        <v>316</v>
      </c>
      <c r="F1052" s="3" t="s">
        <v>129</v>
      </c>
      <c r="H1052" s="3" t="s">
        <v>142</v>
      </c>
      <c r="K1052" s="3" t="s">
        <v>132</v>
      </c>
      <c r="L1052" s="3" t="s">
        <v>457</v>
      </c>
      <c r="M1052" s="22" t="s">
        <v>3779</v>
      </c>
      <c r="T1052" s="23"/>
      <c r="U1052" s="23"/>
      <c r="V1052" s="23"/>
      <c r="W1052" s="23"/>
      <c r="X1052" s="23"/>
    </row>
    <row r="1053">
      <c r="A1053" s="37" t="s">
        <v>1051</v>
      </c>
      <c r="B1053" s="21"/>
      <c r="G1053" s="3" t="s">
        <v>310</v>
      </c>
      <c r="H1053" s="3" t="s">
        <v>165</v>
      </c>
      <c r="L1053" s="3" t="s">
        <v>3780</v>
      </c>
      <c r="T1053" s="23"/>
      <c r="U1053" s="23"/>
      <c r="V1053" s="23"/>
      <c r="W1053" s="23"/>
      <c r="X1053" s="23"/>
    </row>
    <row r="1054">
      <c r="A1054" s="20" t="s">
        <v>3781</v>
      </c>
      <c r="B1054" s="21"/>
      <c r="E1054" s="3" t="s">
        <v>320</v>
      </c>
      <c r="G1054" s="3" t="s">
        <v>310</v>
      </c>
      <c r="H1054" s="3" t="s">
        <v>165</v>
      </c>
      <c r="K1054" s="3" t="s">
        <v>1157</v>
      </c>
      <c r="L1054" s="3" t="s">
        <v>1386</v>
      </c>
      <c r="M1054" s="22" t="s">
        <v>3782</v>
      </c>
      <c r="T1054" s="23"/>
      <c r="U1054" s="23"/>
      <c r="V1054" s="24" t="s">
        <v>346</v>
      </c>
      <c r="W1054" s="23"/>
      <c r="X1054" s="23"/>
    </row>
    <row r="1055">
      <c r="A1055" s="20" t="s">
        <v>3783</v>
      </c>
      <c r="B1055" s="21"/>
      <c r="E1055" s="3" t="s">
        <v>128</v>
      </c>
      <c r="F1055" s="3" t="s">
        <v>129</v>
      </c>
      <c r="G1055" s="3"/>
      <c r="H1055" s="3" t="s">
        <v>87</v>
      </c>
      <c r="L1055" s="3" t="s">
        <v>3784</v>
      </c>
      <c r="M1055" s="22" t="s">
        <v>3785</v>
      </c>
      <c r="N1055" s="3"/>
      <c r="O1055" s="3" t="s">
        <v>3786</v>
      </c>
      <c r="P1055" s="3" t="s">
        <v>982</v>
      </c>
      <c r="T1055" s="23"/>
      <c r="U1055" s="23"/>
      <c r="V1055" s="23"/>
      <c r="W1055" s="23"/>
      <c r="X1055" s="23"/>
    </row>
    <row r="1056">
      <c r="A1056" s="3" t="s">
        <v>3787</v>
      </c>
      <c r="B1056" s="26" t="s">
        <v>3788</v>
      </c>
      <c r="E1056" s="3" t="s">
        <v>311</v>
      </c>
      <c r="G1056" s="3"/>
      <c r="H1056" s="3" t="s">
        <v>184</v>
      </c>
      <c r="K1056" s="3" t="s">
        <v>185</v>
      </c>
      <c r="L1056" s="3" t="s">
        <v>380</v>
      </c>
      <c r="M1056" s="22" t="s">
        <v>3789</v>
      </c>
      <c r="T1056" s="23"/>
      <c r="U1056" s="23"/>
      <c r="V1056" s="23"/>
      <c r="W1056" s="23"/>
      <c r="X1056" s="23"/>
    </row>
    <row r="1057">
      <c r="A1057" s="20" t="s">
        <v>3790</v>
      </c>
      <c r="B1057" s="21"/>
      <c r="D1057" s="3" t="s">
        <v>3791</v>
      </c>
      <c r="E1057" s="3" t="s">
        <v>251</v>
      </c>
      <c r="F1057" s="3" t="s">
        <v>488</v>
      </c>
      <c r="G1057" s="3"/>
      <c r="H1057" s="3" t="s">
        <v>142</v>
      </c>
      <c r="L1057" s="3" t="s">
        <v>391</v>
      </c>
      <c r="M1057" s="22" t="s">
        <v>3792</v>
      </c>
      <c r="T1057" s="23"/>
      <c r="U1057" s="23"/>
      <c r="V1057" s="23"/>
      <c r="W1057" s="23"/>
      <c r="X1057" s="23"/>
    </row>
    <row r="1058">
      <c r="A1058" s="20" t="s">
        <v>3793</v>
      </c>
      <c r="B1058" s="21"/>
      <c r="C1058" s="3" t="s">
        <v>3790</v>
      </c>
      <c r="D1058" s="3" t="s">
        <v>453</v>
      </c>
      <c r="E1058" s="3" t="s">
        <v>251</v>
      </c>
      <c r="F1058" s="3" t="s">
        <v>478</v>
      </c>
      <c r="H1058" s="3" t="s">
        <v>142</v>
      </c>
      <c r="K1058" s="3" t="s">
        <v>132</v>
      </c>
      <c r="L1058" s="3" t="s">
        <v>3794</v>
      </c>
      <c r="M1058" s="22" t="s">
        <v>3795</v>
      </c>
      <c r="T1058" s="23"/>
      <c r="U1058" s="23"/>
      <c r="V1058" s="23"/>
      <c r="W1058" s="23"/>
      <c r="X1058" s="23"/>
    </row>
    <row r="1059">
      <c r="A1059" s="20" t="s">
        <v>3796</v>
      </c>
      <c r="B1059" s="26" t="s">
        <v>3797</v>
      </c>
      <c r="E1059" s="3" t="s">
        <v>251</v>
      </c>
      <c r="F1059" s="3" t="s">
        <v>488</v>
      </c>
      <c r="G1059" s="3"/>
      <c r="H1059" s="3" t="s">
        <v>142</v>
      </c>
      <c r="L1059" s="3" t="s">
        <v>970</v>
      </c>
      <c r="M1059" s="22" t="s">
        <v>3798</v>
      </c>
      <c r="T1059" s="23"/>
      <c r="U1059" s="23"/>
      <c r="V1059" s="23"/>
      <c r="W1059" s="23"/>
      <c r="X1059" s="23"/>
    </row>
    <row r="1060">
      <c r="A1060" s="20" t="s">
        <v>3799</v>
      </c>
      <c r="B1060" s="26" t="s">
        <v>3800</v>
      </c>
      <c r="D1060" s="3" t="s">
        <v>1797</v>
      </c>
      <c r="E1060" s="3" t="s">
        <v>251</v>
      </c>
      <c r="F1060" s="3" t="s">
        <v>129</v>
      </c>
      <c r="H1060" s="3" t="s">
        <v>142</v>
      </c>
      <c r="K1060" s="3" t="s">
        <v>132</v>
      </c>
      <c r="L1060" s="3" t="s">
        <v>457</v>
      </c>
      <c r="M1060" s="22" t="s">
        <v>3801</v>
      </c>
      <c r="T1060" s="23"/>
      <c r="U1060" s="23"/>
      <c r="V1060" s="23"/>
      <c r="W1060" s="23"/>
      <c r="X1060" s="23"/>
    </row>
    <row r="1061">
      <c r="A1061" s="20" t="s">
        <v>3802</v>
      </c>
      <c r="B1061" s="26" t="s">
        <v>3803</v>
      </c>
      <c r="D1061" s="3" t="s">
        <v>3804</v>
      </c>
      <c r="E1061" s="3" t="s">
        <v>251</v>
      </c>
      <c r="F1061" s="3" t="s">
        <v>129</v>
      </c>
      <c r="H1061" s="3" t="s">
        <v>142</v>
      </c>
      <c r="K1061" s="3" t="s">
        <v>132</v>
      </c>
      <c r="L1061" s="3" t="s">
        <v>672</v>
      </c>
      <c r="M1061" s="22" t="s">
        <v>3805</v>
      </c>
      <c r="T1061" s="23"/>
      <c r="U1061" s="23"/>
      <c r="V1061" s="23"/>
      <c r="W1061" s="23"/>
      <c r="X1061" s="23"/>
    </row>
    <row r="1062">
      <c r="A1062" s="20" t="s">
        <v>3806</v>
      </c>
      <c r="B1062" s="26" t="s">
        <v>3807</v>
      </c>
      <c r="E1062" s="3" t="s">
        <v>251</v>
      </c>
      <c r="F1062" s="3" t="s">
        <v>129</v>
      </c>
      <c r="H1062" s="3" t="s">
        <v>130</v>
      </c>
      <c r="K1062" s="3" t="s">
        <v>132</v>
      </c>
      <c r="L1062" s="3" t="s">
        <v>737</v>
      </c>
      <c r="M1062" s="22" t="s">
        <v>3808</v>
      </c>
      <c r="T1062" s="23"/>
      <c r="U1062" s="23"/>
      <c r="V1062" s="23"/>
      <c r="W1062" s="23"/>
      <c r="X1062" s="23"/>
    </row>
    <row r="1063">
      <c r="A1063" s="20" t="s">
        <v>3809</v>
      </c>
      <c r="B1063" s="26" t="s">
        <v>3810</v>
      </c>
      <c r="D1063" s="3" t="s">
        <v>465</v>
      </c>
      <c r="E1063" s="3" t="s">
        <v>251</v>
      </c>
      <c r="F1063" s="3" t="s">
        <v>129</v>
      </c>
      <c r="G1063" s="3"/>
      <c r="H1063" s="3" t="s">
        <v>142</v>
      </c>
      <c r="K1063" s="3" t="s">
        <v>88</v>
      </c>
      <c r="L1063" s="3" t="s">
        <v>3811</v>
      </c>
      <c r="M1063" s="22" t="s">
        <v>3812</v>
      </c>
      <c r="T1063" s="23"/>
      <c r="U1063" s="23"/>
      <c r="V1063" s="23"/>
      <c r="W1063" s="23"/>
      <c r="X1063" s="23"/>
    </row>
    <row r="1064">
      <c r="A1064" s="3" t="s">
        <v>3813</v>
      </c>
      <c r="B1064" s="21"/>
      <c r="D1064" s="3" t="s">
        <v>2752</v>
      </c>
      <c r="E1064" s="3" t="s">
        <v>319</v>
      </c>
      <c r="F1064" s="3" t="s">
        <v>129</v>
      </c>
      <c r="H1064" s="3" t="s">
        <v>142</v>
      </c>
      <c r="K1064" s="3" t="s">
        <v>132</v>
      </c>
      <c r="L1064" s="3" t="s">
        <v>431</v>
      </c>
      <c r="M1064" s="22" t="s">
        <v>3814</v>
      </c>
      <c r="T1064" s="23"/>
      <c r="U1064" s="23"/>
      <c r="V1064" s="23"/>
      <c r="W1064" s="23"/>
      <c r="X1064" s="23"/>
    </row>
    <row r="1065">
      <c r="A1065" s="20" t="s">
        <v>3815</v>
      </c>
      <c r="B1065" s="21"/>
      <c r="F1065" s="3" t="s">
        <v>247</v>
      </c>
      <c r="G1065" s="3"/>
      <c r="H1065" s="3" t="s">
        <v>184</v>
      </c>
      <c r="K1065" s="3" t="s">
        <v>74</v>
      </c>
      <c r="L1065" s="3" t="s">
        <v>3816</v>
      </c>
      <c r="M1065" s="22" t="s">
        <v>3817</v>
      </c>
      <c r="T1065" s="23"/>
      <c r="U1065" s="23"/>
      <c r="V1065" s="23"/>
      <c r="W1065" s="23"/>
      <c r="X1065" s="23"/>
    </row>
    <row r="1066">
      <c r="A1066" s="3" t="s">
        <v>3818</v>
      </c>
      <c r="B1066" s="21"/>
      <c r="D1066" s="3" t="s">
        <v>453</v>
      </c>
      <c r="E1066" s="3" t="s">
        <v>287</v>
      </c>
      <c r="F1066" s="3" t="s">
        <v>241</v>
      </c>
      <c r="H1066" s="3" t="s">
        <v>142</v>
      </c>
      <c r="K1066" s="3" t="s">
        <v>132</v>
      </c>
      <c r="L1066" s="3" t="s">
        <v>431</v>
      </c>
      <c r="M1066" s="22" t="s">
        <v>3819</v>
      </c>
      <c r="T1066" s="23"/>
      <c r="U1066" s="23"/>
      <c r="V1066" s="23"/>
      <c r="W1066" s="23"/>
      <c r="X1066" s="23"/>
    </row>
    <row r="1067">
      <c r="A1067" s="20" t="s">
        <v>3820</v>
      </c>
      <c r="B1067" s="26" t="s">
        <v>3821</v>
      </c>
      <c r="D1067" s="3" t="s">
        <v>453</v>
      </c>
      <c r="E1067" s="3" t="s">
        <v>190</v>
      </c>
      <c r="F1067" s="3" t="s">
        <v>129</v>
      </c>
      <c r="H1067" s="3" t="s">
        <v>142</v>
      </c>
      <c r="K1067" s="3" t="s">
        <v>132</v>
      </c>
      <c r="L1067" s="3" t="s">
        <v>431</v>
      </c>
      <c r="M1067" s="22" t="s">
        <v>3822</v>
      </c>
      <c r="T1067" s="23"/>
      <c r="U1067" s="23"/>
      <c r="V1067" s="23"/>
      <c r="W1067" s="23"/>
      <c r="X1067" s="23"/>
    </row>
    <row r="1068">
      <c r="A1068" s="20" t="s">
        <v>3823</v>
      </c>
      <c r="B1068" s="26" t="s">
        <v>3821</v>
      </c>
      <c r="D1068" s="3" t="s">
        <v>3824</v>
      </c>
      <c r="E1068" s="3" t="s">
        <v>175</v>
      </c>
      <c r="F1068" s="3" t="s">
        <v>175</v>
      </c>
      <c r="H1068" s="3" t="s">
        <v>142</v>
      </c>
      <c r="K1068" s="3" t="s">
        <v>132</v>
      </c>
      <c r="L1068" s="3" t="s">
        <v>431</v>
      </c>
      <c r="M1068" s="22" t="s">
        <v>3825</v>
      </c>
      <c r="T1068" s="23"/>
      <c r="U1068" s="23"/>
      <c r="V1068" s="23"/>
      <c r="W1068" s="23"/>
      <c r="X1068" s="23"/>
    </row>
    <row r="1069">
      <c r="A1069" s="3" t="s">
        <v>3826</v>
      </c>
      <c r="B1069" s="3" t="s">
        <v>3827</v>
      </c>
      <c r="E1069" s="3" t="s">
        <v>260</v>
      </c>
      <c r="G1069" s="3"/>
      <c r="H1069" s="3" t="s">
        <v>184</v>
      </c>
      <c r="K1069" s="3" t="s">
        <v>185</v>
      </c>
      <c r="L1069" s="3" t="s">
        <v>380</v>
      </c>
      <c r="M1069" s="22" t="s">
        <v>3828</v>
      </c>
      <c r="T1069" s="23"/>
      <c r="U1069" s="23"/>
      <c r="V1069" s="23"/>
      <c r="W1069" s="23"/>
      <c r="X1069" s="23"/>
    </row>
    <row r="1070">
      <c r="A1070" s="20" t="s">
        <v>3829</v>
      </c>
      <c r="B1070" s="21"/>
      <c r="D1070" s="3" t="s">
        <v>722</v>
      </c>
      <c r="E1070" s="3" t="s">
        <v>309</v>
      </c>
      <c r="G1070" s="3"/>
      <c r="H1070" s="3" t="s">
        <v>154</v>
      </c>
      <c r="M1070" s="22" t="s">
        <v>3830</v>
      </c>
      <c r="T1070" s="23"/>
      <c r="U1070" s="23"/>
      <c r="V1070" s="23"/>
      <c r="W1070" s="23"/>
      <c r="X1070" s="23"/>
    </row>
    <row r="1071">
      <c r="A1071" s="20" t="s">
        <v>3831</v>
      </c>
      <c r="B1071" s="26" t="s">
        <v>3832</v>
      </c>
      <c r="D1071" s="3" t="s">
        <v>453</v>
      </c>
      <c r="E1071" s="3" t="s">
        <v>285</v>
      </c>
      <c r="F1071" s="3" t="s">
        <v>164</v>
      </c>
      <c r="H1071" s="3" t="s">
        <v>142</v>
      </c>
      <c r="K1071" s="3" t="s">
        <v>132</v>
      </c>
      <c r="L1071" s="3" t="s">
        <v>431</v>
      </c>
      <c r="M1071" s="22" t="s">
        <v>3833</v>
      </c>
      <c r="T1071" s="23"/>
      <c r="U1071" s="23"/>
      <c r="V1071" s="23"/>
      <c r="W1071" s="23"/>
      <c r="X1071" s="23"/>
    </row>
    <row r="1072">
      <c r="A1072" s="20" t="s">
        <v>3834</v>
      </c>
      <c r="B1072" s="27"/>
      <c r="C1072" s="3"/>
      <c r="D1072" s="3" t="s">
        <v>3835</v>
      </c>
      <c r="E1072" s="3" t="s">
        <v>254</v>
      </c>
      <c r="F1072" s="3" t="s">
        <v>183</v>
      </c>
      <c r="G1072" s="3"/>
      <c r="H1072" s="3" t="s">
        <v>154</v>
      </c>
      <c r="I1072" s="3"/>
      <c r="J1072" s="3"/>
      <c r="K1072" s="3" t="s">
        <v>3836</v>
      </c>
      <c r="L1072" s="3" t="s">
        <v>3837</v>
      </c>
      <c r="M1072" s="22" t="s">
        <v>3838</v>
      </c>
      <c r="T1072" s="23"/>
      <c r="U1072" s="23"/>
      <c r="V1072" s="23"/>
      <c r="W1072" s="23"/>
      <c r="X1072" s="23"/>
    </row>
    <row r="1073">
      <c r="A1073" s="20" t="s">
        <v>3839</v>
      </c>
      <c r="B1073" s="27"/>
      <c r="C1073" s="3"/>
      <c r="D1073" s="3" t="s">
        <v>704</v>
      </c>
      <c r="E1073" s="3" t="s">
        <v>254</v>
      </c>
      <c r="F1073" s="3" t="s">
        <v>183</v>
      </c>
      <c r="G1073" s="3"/>
      <c r="H1073" s="3" t="s">
        <v>154</v>
      </c>
      <c r="I1073" s="3"/>
      <c r="J1073" s="3"/>
      <c r="K1073" s="3" t="s">
        <v>627</v>
      </c>
      <c r="M1073" s="22" t="s">
        <v>3840</v>
      </c>
      <c r="T1073" s="23"/>
      <c r="U1073" s="23"/>
      <c r="V1073" s="23"/>
      <c r="W1073" s="23"/>
      <c r="X1073" s="23"/>
    </row>
    <row r="1074">
      <c r="A1074" s="20" t="s">
        <v>1585</v>
      </c>
      <c r="B1074" s="21"/>
      <c r="E1074" s="3" t="s">
        <v>254</v>
      </c>
      <c r="G1074" s="3"/>
      <c r="H1074" s="3" t="s">
        <v>165</v>
      </c>
      <c r="L1074" s="3" t="s">
        <v>3841</v>
      </c>
      <c r="M1074" s="22" t="s">
        <v>3842</v>
      </c>
      <c r="T1074" s="23"/>
      <c r="U1074" s="23"/>
      <c r="V1074" s="23"/>
      <c r="W1074" s="23"/>
      <c r="X1074" s="23"/>
    </row>
    <row r="1075">
      <c r="A1075" s="20" t="s">
        <v>3843</v>
      </c>
      <c r="B1075" s="26" t="s">
        <v>3844</v>
      </c>
      <c r="E1075" s="3" t="s">
        <v>254</v>
      </c>
      <c r="F1075" s="3" t="s">
        <v>183</v>
      </c>
      <c r="G1075" s="3" t="s">
        <v>282</v>
      </c>
      <c r="H1075" s="3" t="s">
        <v>117</v>
      </c>
      <c r="K1075" s="3" t="s">
        <v>105</v>
      </c>
      <c r="L1075" s="3" t="s">
        <v>3845</v>
      </c>
      <c r="M1075" s="22" t="s">
        <v>3846</v>
      </c>
      <c r="P1075" s="3" t="s">
        <v>915</v>
      </c>
      <c r="T1075" s="23"/>
      <c r="U1075" s="23"/>
      <c r="V1075" s="23"/>
      <c r="W1075" s="23"/>
      <c r="X1075" s="23"/>
    </row>
    <row r="1076">
      <c r="A1076" s="20" t="s">
        <v>3847</v>
      </c>
      <c r="B1076" s="21"/>
      <c r="D1076" s="3" t="s">
        <v>722</v>
      </c>
      <c r="E1076" s="3" t="s">
        <v>254</v>
      </c>
      <c r="G1076" s="3"/>
      <c r="H1076" s="3" t="s">
        <v>154</v>
      </c>
      <c r="M1076" s="22" t="s">
        <v>3848</v>
      </c>
      <c r="T1076" s="23"/>
      <c r="U1076" s="23"/>
      <c r="V1076" s="23"/>
      <c r="W1076" s="23"/>
      <c r="X1076" s="23"/>
    </row>
    <row r="1077">
      <c r="A1077" s="20" t="s">
        <v>3849</v>
      </c>
      <c r="B1077" s="21"/>
      <c r="D1077" s="3" t="s">
        <v>3850</v>
      </c>
      <c r="E1077" s="3" t="s">
        <v>254</v>
      </c>
      <c r="F1077" s="3" t="s">
        <v>183</v>
      </c>
      <c r="G1077" s="3"/>
      <c r="H1077" s="3" t="s">
        <v>142</v>
      </c>
      <c r="K1077" s="3" t="s">
        <v>185</v>
      </c>
      <c r="L1077" s="3" t="s">
        <v>391</v>
      </c>
      <c r="M1077" s="22" t="s">
        <v>3851</v>
      </c>
      <c r="T1077" s="23"/>
      <c r="U1077" s="23"/>
      <c r="V1077" s="23"/>
      <c r="W1077" s="23"/>
      <c r="X1077" s="23"/>
    </row>
    <row r="1078">
      <c r="A1078" s="20" t="s">
        <v>3852</v>
      </c>
      <c r="B1078" s="27"/>
      <c r="C1078" s="3"/>
      <c r="D1078" s="3"/>
      <c r="E1078" s="3" t="s">
        <v>254</v>
      </c>
      <c r="F1078" s="3" t="s">
        <v>183</v>
      </c>
      <c r="G1078" s="3"/>
      <c r="H1078" s="3" t="s">
        <v>142</v>
      </c>
      <c r="K1078" s="3" t="s">
        <v>1937</v>
      </c>
      <c r="L1078" s="3" t="s">
        <v>3853</v>
      </c>
      <c r="M1078" s="22" t="s">
        <v>3854</v>
      </c>
      <c r="T1078" s="23"/>
      <c r="U1078" s="23"/>
      <c r="V1078" s="23"/>
      <c r="W1078" s="23"/>
      <c r="X1078" s="23"/>
    </row>
    <row r="1079">
      <c r="A1079" s="20" t="s">
        <v>3855</v>
      </c>
      <c r="B1079" s="26" t="s">
        <v>3856</v>
      </c>
      <c r="C1079" s="3" t="s">
        <v>3849</v>
      </c>
      <c r="D1079" s="3" t="s">
        <v>3857</v>
      </c>
      <c r="E1079" s="3" t="s">
        <v>254</v>
      </c>
      <c r="F1079" s="3" t="s">
        <v>183</v>
      </c>
      <c r="G1079" s="3"/>
      <c r="H1079" s="3" t="s">
        <v>142</v>
      </c>
      <c r="K1079" s="3" t="s">
        <v>3858</v>
      </c>
      <c r="L1079" s="3" t="s">
        <v>2403</v>
      </c>
      <c r="M1079" s="22" t="s">
        <v>3859</v>
      </c>
      <c r="T1079" s="23"/>
      <c r="U1079" s="23"/>
      <c r="V1079" s="23"/>
      <c r="W1079" s="23"/>
      <c r="X1079" s="23"/>
    </row>
    <row r="1080">
      <c r="A1080" s="20" t="s">
        <v>3860</v>
      </c>
      <c r="B1080" s="21"/>
      <c r="D1080" s="3" t="s">
        <v>3861</v>
      </c>
      <c r="E1080" s="3" t="s">
        <v>254</v>
      </c>
      <c r="F1080" s="3" t="s">
        <v>183</v>
      </c>
      <c r="G1080" s="3"/>
      <c r="H1080" s="3" t="s">
        <v>142</v>
      </c>
      <c r="K1080" s="3" t="s">
        <v>1514</v>
      </c>
      <c r="L1080" s="3" t="s">
        <v>431</v>
      </c>
      <c r="M1080" s="22" t="s">
        <v>3862</v>
      </c>
      <c r="T1080" s="23"/>
      <c r="U1080" s="23"/>
      <c r="V1080" s="23"/>
      <c r="W1080" s="23"/>
      <c r="X1080" s="23"/>
    </row>
    <row r="1081">
      <c r="A1081" s="20" t="s">
        <v>3863</v>
      </c>
      <c r="B1081" s="27"/>
      <c r="C1081" s="3"/>
      <c r="D1081" s="3" t="s">
        <v>3864</v>
      </c>
      <c r="E1081" s="3" t="s">
        <v>254</v>
      </c>
      <c r="F1081" s="3" t="s">
        <v>183</v>
      </c>
      <c r="G1081" s="3"/>
      <c r="H1081" s="3" t="s">
        <v>154</v>
      </c>
      <c r="I1081" s="3"/>
      <c r="J1081" s="3"/>
      <c r="K1081" s="3" t="s">
        <v>74</v>
      </c>
      <c r="L1081" s="3" t="s">
        <v>3865</v>
      </c>
      <c r="M1081" s="22" t="s">
        <v>3866</v>
      </c>
      <c r="T1081" s="23"/>
      <c r="U1081" s="23"/>
      <c r="V1081" s="23"/>
      <c r="W1081" s="23"/>
      <c r="X1081" s="23"/>
    </row>
    <row r="1082">
      <c r="A1082" s="20" t="s">
        <v>3867</v>
      </c>
      <c r="B1082" s="26" t="s">
        <v>3868</v>
      </c>
      <c r="D1082" s="3" t="s">
        <v>1585</v>
      </c>
      <c r="E1082" s="3" t="s">
        <v>254</v>
      </c>
      <c r="F1082" s="3" t="s">
        <v>183</v>
      </c>
      <c r="G1082" s="3"/>
      <c r="H1082" s="3" t="s">
        <v>142</v>
      </c>
      <c r="K1082" s="3" t="s">
        <v>3869</v>
      </c>
      <c r="L1082" s="3" t="s">
        <v>3870</v>
      </c>
      <c r="M1082" s="22" t="s">
        <v>3871</v>
      </c>
      <c r="T1082" s="23"/>
      <c r="U1082" s="23"/>
      <c r="V1082" s="23"/>
      <c r="W1082" s="23"/>
      <c r="X1082" s="23"/>
    </row>
    <row r="1083">
      <c r="A1083" s="34" t="s">
        <v>3317</v>
      </c>
      <c r="B1083" s="26" t="s">
        <v>3872</v>
      </c>
      <c r="E1083" s="3" t="s">
        <v>254</v>
      </c>
      <c r="F1083" s="3" t="s">
        <v>183</v>
      </c>
      <c r="H1083" s="3" t="s">
        <v>130</v>
      </c>
      <c r="K1083" s="3" t="s">
        <v>132</v>
      </c>
      <c r="L1083" s="3" t="s">
        <v>3873</v>
      </c>
      <c r="M1083" s="22" t="s">
        <v>3874</v>
      </c>
      <c r="T1083" s="23"/>
      <c r="U1083" s="23"/>
      <c r="V1083" s="23"/>
      <c r="W1083" s="23"/>
      <c r="X1083" s="23"/>
    </row>
    <row r="1084">
      <c r="A1084" s="20" t="s">
        <v>3875</v>
      </c>
      <c r="B1084" s="26" t="s">
        <v>3821</v>
      </c>
      <c r="D1084" s="3" t="s">
        <v>453</v>
      </c>
      <c r="E1084" s="3" t="s">
        <v>267</v>
      </c>
      <c r="F1084" s="3" t="s">
        <v>86</v>
      </c>
      <c r="H1084" s="3" t="s">
        <v>142</v>
      </c>
      <c r="K1084" s="3" t="s">
        <v>132</v>
      </c>
      <c r="L1084" s="3" t="s">
        <v>431</v>
      </c>
      <c r="M1084" s="22" t="s">
        <v>3876</v>
      </c>
      <c r="T1084" s="23"/>
      <c r="U1084" s="23"/>
      <c r="V1084" s="23"/>
      <c r="W1084" s="23"/>
      <c r="X1084" s="23"/>
    </row>
    <row r="1085">
      <c r="A1085" s="20" t="s">
        <v>3877</v>
      </c>
      <c r="B1085" s="21"/>
      <c r="D1085" s="3" t="s">
        <v>3317</v>
      </c>
      <c r="E1085" s="3" t="s">
        <v>254</v>
      </c>
      <c r="F1085" s="3" t="s">
        <v>183</v>
      </c>
      <c r="H1085" s="3" t="s">
        <v>142</v>
      </c>
      <c r="K1085" s="3" t="s">
        <v>132</v>
      </c>
      <c r="L1085" s="3" t="s">
        <v>431</v>
      </c>
      <c r="M1085" s="22" t="s">
        <v>3878</v>
      </c>
      <c r="T1085" s="23"/>
      <c r="U1085" s="23"/>
      <c r="V1085" s="23"/>
      <c r="W1085" s="23"/>
      <c r="X1085" s="23"/>
    </row>
    <row r="1086">
      <c r="A1086" s="20" t="s">
        <v>3879</v>
      </c>
      <c r="B1086" s="21"/>
      <c r="D1086" s="3" t="s">
        <v>3880</v>
      </c>
      <c r="E1086" s="3" t="s">
        <v>257</v>
      </c>
      <c r="F1086" s="3" t="s">
        <v>2213</v>
      </c>
      <c r="G1086" s="3"/>
      <c r="H1086" s="3" t="s">
        <v>142</v>
      </c>
      <c r="K1086" s="3" t="s">
        <v>185</v>
      </c>
      <c r="L1086" s="3" t="s">
        <v>391</v>
      </c>
      <c r="M1086" s="22" t="s">
        <v>3881</v>
      </c>
      <c r="T1086" s="23"/>
      <c r="U1086" s="23"/>
      <c r="V1086" s="23"/>
      <c r="W1086" s="23"/>
      <c r="X1086" s="23"/>
    </row>
    <row r="1087">
      <c r="A1087" s="20" t="s">
        <v>3882</v>
      </c>
      <c r="B1087" s="26" t="s">
        <v>3883</v>
      </c>
      <c r="D1087" s="3" t="s">
        <v>465</v>
      </c>
      <c r="E1087" s="3" t="s">
        <v>257</v>
      </c>
      <c r="F1087" s="3" t="s">
        <v>2213</v>
      </c>
      <c r="G1087" s="3"/>
      <c r="H1087" s="3" t="s">
        <v>142</v>
      </c>
      <c r="K1087" s="3" t="s">
        <v>88</v>
      </c>
      <c r="L1087" s="3" t="s">
        <v>466</v>
      </c>
      <c r="T1087" s="23"/>
      <c r="U1087" s="23"/>
      <c r="V1087" s="23"/>
      <c r="W1087" s="23"/>
      <c r="X1087" s="23"/>
    </row>
    <row r="1088">
      <c r="A1088" s="20" t="s">
        <v>3884</v>
      </c>
      <c r="B1088" s="26" t="s">
        <v>3885</v>
      </c>
      <c r="D1088" s="3" t="s">
        <v>453</v>
      </c>
      <c r="E1088" s="3" t="s">
        <v>257</v>
      </c>
      <c r="F1088" s="3" t="s">
        <v>216</v>
      </c>
      <c r="H1088" s="3" t="s">
        <v>142</v>
      </c>
      <c r="K1088" s="3" t="s">
        <v>132</v>
      </c>
      <c r="L1088" s="3" t="s">
        <v>431</v>
      </c>
      <c r="M1088" s="22" t="s">
        <v>3886</v>
      </c>
      <c r="T1088" s="23"/>
      <c r="U1088" s="23"/>
      <c r="V1088" s="23"/>
      <c r="W1088" s="23"/>
      <c r="X1088" s="23"/>
    </row>
    <row r="1089">
      <c r="A1089" s="20" t="s">
        <v>3887</v>
      </c>
      <c r="B1089" s="27"/>
      <c r="C1089" s="3"/>
      <c r="D1089" s="3"/>
      <c r="E1089" s="3" t="s">
        <v>640</v>
      </c>
      <c r="F1089" s="3" t="s">
        <v>3007</v>
      </c>
      <c r="G1089" s="3"/>
      <c r="H1089" s="3" t="s">
        <v>154</v>
      </c>
      <c r="I1089" s="3"/>
      <c r="J1089" s="3"/>
      <c r="K1089" s="3" t="s">
        <v>105</v>
      </c>
      <c r="L1089" s="3" t="s">
        <v>3888</v>
      </c>
      <c r="M1089" s="22" t="s">
        <v>3889</v>
      </c>
      <c r="T1089" s="23"/>
      <c r="U1089" s="23"/>
      <c r="V1089" s="23"/>
      <c r="W1089" s="23"/>
      <c r="X1089" s="23"/>
    </row>
    <row r="1090">
      <c r="A1090" s="36" t="s">
        <v>2988</v>
      </c>
      <c r="B1090" s="21"/>
      <c r="D1090" s="20" t="s">
        <v>2979</v>
      </c>
      <c r="E1090" s="3" t="s">
        <v>318</v>
      </c>
      <c r="F1090" s="3" t="s">
        <v>235</v>
      </c>
      <c r="G1090" s="3" t="s">
        <v>308</v>
      </c>
      <c r="H1090" s="3" t="s">
        <v>165</v>
      </c>
      <c r="K1090" s="3" t="s">
        <v>3890</v>
      </c>
      <c r="L1090" s="3" t="s">
        <v>3891</v>
      </c>
      <c r="M1090" s="22" t="s">
        <v>3892</v>
      </c>
      <c r="O1090" s="3" t="s">
        <v>2943</v>
      </c>
      <c r="T1090" s="23"/>
      <c r="U1090" s="23"/>
      <c r="V1090" s="23"/>
      <c r="W1090" s="23"/>
      <c r="X1090" s="23"/>
    </row>
    <row r="1091">
      <c r="A1091" s="20" t="s">
        <v>3893</v>
      </c>
      <c r="B1091" s="27"/>
      <c r="C1091" s="3"/>
      <c r="D1091" s="20" t="s">
        <v>3894</v>
      </c>
      <c r="E1091" s="3" t="s">
        <v>202</v>
      </c>
      <c r="F1091" s="3" t="s">
        <v>183</v>
      </c>
      <c r="G1091" s="3" t="s">
        <v>252</v>
      </c>
      <c r="H1091" s="3" t="s">
        <v>154</v>
      </c>
      <c r="I1091" s="3"/>
      <c r="J1091" s="3"/>
      <c r="K1091" s="3" t="s">
        <v>489</v>
      </c>
      <c r="L1091" s="3" t="s">
        <v>3895</v>
      </c>
      <c r="M1091" s="22" t="s">
        <v>3896</v>
      </c>
      <c r="O1091" s="3" t="s">
        <v>1383</v>
      </c>
      <c r="T1091" s="23"/>
      <c r="U1091" s="23"/>
      <c r="V1091" s="23"/>
      <c r="W1091" s="23"/>
      <c r="X1091" s="23"/>
    </row>
    <row r="1092">
      <c r="A1092" s="20" t="s">
        <v>3897</v>
      </c>
      <c r="B1092" s="27"/>
      <c r="C1092" s="3"/>
      <c r="D1092" s="20" t="s">
        <v>3898</v>
      </c>
      <c r="E1092" s="3" t="s">
        <v>202</v>
      </c>
      <c r="F1092" s="3" t="s">
        <v>183</v>
      </c>
      <c r="G1092" s="3" t="s">
        <v>252</v>
      </c>
      <c r="H1092" s="3" t="s">
        <v>154</v>
      </c>
      <c r="I1092" s="3"/>
      <c r="J1092" s="3"/>
      <c r="K1092" s="3" t="s">
        <v>3133</v>
      </c>
      <c r="L1092" s="3" t="s">
        <v>1735</v>
      </c>
      <c r="M1092" s="22" t="s">
        <v>3899</v>
      </c>
      <c r="N1092" s="3"/>
      <c r="O1092" s="3" t="s">
        <v>1383</v>
      </c>
      <c r="T1092" s="23"/>
      <c r="U1092" s="23"/>
      <c r="V1092" s="23"/>
      <c r="W1092" s="23"/>
      <c r="X1092" s="23"/>
    </row>
    <row r="1093">
      <c r="A1093" s="20" t="s">
        <v>3900</v>
      </c>
      <c r="B1093" s="26" t="s">
        <v>3901</v>
      </c>
      <c r="D1093" s="3" t="s">
        <v>453</v>
      </c>
      <c r="E1093" s="3" t="s">
        <v>202</v>
      </c>
      <c r="F1093" s="3" t="s">
        <v>183</v>
      </c>
      <c r="H1093" s="3" t="s">
        <v>142</v>
      </c>
      <c r="K1093" s="3" t="s">
        <v>132</v>
      </c>
      <c r="L1093" s="3" t="s">
        <v>431</v>
      </c>
      <c r="M1093" s="22" t="s">
        <v>3902</v>
      </c>
      <c r="T1093" s="23"/>
      <c r="U1093" s="23"/>
      <c r="V1093" s="23"/>
      <c r="W1093" s="23"/>
      <c r="X1093" s="23"/>
    </row>
    <row r="1094">
      <c r="A1094" s="20" t="s">
        <v>3903</v>
      </c>
      <c r="B1094" s="27"/>
      <c r="C1094" s="3"/>
      <c r="D1094" s="3" t="s">
        <v>565</v>
      </c>
      <c r="E1094" s="3" t="s">
        <v>202</v>
      </c>
      <c r="F1094" s="3" t="s">
        <v>183</v>
      </c>
      <c r="G1094" s="3"/>
      <c r="H1094" s="3" t="s">
        <v>154</v>
      </c>
      <c r="I1094" s="3"/>
      <c r="J1094" s="3"/>
      <c r="K1094" s="3" t="s">
        <v>74</v>
      </c>
      <c r="L1094" s="3" t="s">
        <v>3904</v>
      </c>
      <c r="M1094" s="22" t="s">
        <v>3905</v>
      </c>
      <c r="T1094" s="23"/>
      <c r="U1094" s="23"/>
      <c r="V1094" s="23"/>
      <c r="W1094" s="23"/>
      <c r="X1094" s="23"/>
    </row>
    <row r="1095">
      <c r="A1095" s="20" t="s">
        <v>3906</v>
      </c>
      <c r="B1095" s="26" t="s">
        <v>3907</v>
      </c>
      <c r="D1095" s="3" t="s">
        <v>453</v>
      </c>
      <c r="E1095" s="3" t="s">
        <v>474</v>
      </c>
      <c r="F1095" s="3" t="s">
        <v>129</v>
      </c>
      <c r="H1095" s="3" t="s">
        <v>130</v>
      </c>
      <c r="K1095" s="3" t="s">
        <v>132</v>
      </c>
      <c r="L1095" s="3" t="s">
        <v>737</v>
      </c>
      <c r="M1095" s="22" t="s">
        <v>3908</v>
      </c>
      <c r="T1095" s="23"/>
      <c r="U1095" s="23"/>
      <c r="V1095" s="23"/>
      <c r="W1095" s="23"/>
      <c r="X1095" s="23"/>
    </row>
    <row r="1096">
      <c r="A1096" s="3" t="s">
        <v>3909</v>
      </c>
      <c r="B1096" s="21"/>
      <c r="E1096" s="3" t="s">
        <v>128</v>
      </c>
      <c r="G1096" s="3"/>
      <c r="H1096" s="3" t="s">
        <v>184</v>
      </c>
      <c r="K1096" s="3" t="s">
        <v>185</v>
      </c>
      <c r="L1096" s="3" t="s">
        <v>380</v>
      </c>
      <c r="M1096" s="22" t="s">
        <v>3910</v>
      </c>
      <c r="T1096" s="23"/>
      <c r="U1096" s="23"/>
      <c r="V1096" s="23"/>
      <c r="W1096" s="23"/>
      <c r="X1096" s="23"/>
    </row>
    <row r="1097">
      <c r="A1097" s="20" t="s">
        <v>3911</v>
      </c>
      <c r="B1097" s="26" t="s">
        <v>3912</v>
      </c>
      <c r="D1097" s="3" t="s">
        <v>3913</v>
      </c>
      <c r="E1097" s="3" t="s">
        <v>318</v>
      </c>
      <c r="F1097" s="3" t="s">
        <v>235</v>
      </c>
      <c r="H1097" s="3" t="s">
        <v>142</v>
      </c>
      <c r="K1097" s="3" t="s">
        <v>132</v>
      </c>
      <c r="L1097" s="3" t="s">
        <v>1752</v>
      </c>
      <c r="M1097" s="22" t="s">
        <v>3914</v>
      </c>
      <c r="T1097" s="23"/>
      <c r="U1097" s="23"/>
      <c r="V1097" s="23"/>
      <c r="W1097" s="23"/>
      <c r="X1097" s="23"/>
    </row>
    <row r="1098">
      <c r="A1098" s="20" t="s">
        <v>3915</v>
      </c>
      <c r="B1098" s="21"/>
      <c r="E1098" s="3" t="s">
        <v>260</v>
      </c>
      <c r="F1098" s="3" t="s">
        <v>2309</v>
      </c>
      <c r="G1098" s="3"/>
      <c r="H1098" s="3" t="s">
        <v>142</v>
      </c>
      <c r="K1098" s="3" t="s">
        <v>144</v>
      </c>
      <c r="L1098" s="3" t="s">
        <v>970</v>
      </c>
      <c r="M1098" s="22" t="s">
        <v>3916</v>
      </c>
      <c r="T1098" s="23"/>
      <c r="U1098" s="23"/>
      <c r="V1098" s="23"/>
      <c r="W1098" s="23"/>
      <c r="X1098" s="23"/>
    </row>
    <row r="1099">
      <c r="A1099" s="20" t="s">
        <v>3917</v>
      </c>
      <c r="B1099" s="21"/>
      <c r="D1099" s="3" t="s">
        <v>3918</v>
      </c>
      <c r="E1099" s="3" t="s">
        <v>260</v>
      </c>
      <c r="F1099" s="3" t="s">
        <v>2309</v>
      </c>
      <c r="G1099" s="3"/>
      <c r="H1099" s="3" t="s">
        <v>142</v>
      </c>
      <c r="K1099" s="3" t="s">
        <v>185</v>
      </c>
      <c r="L1099" s="3" t="s">
        <v>391</v>
      </c>
      <c r="M1099" s="22" t="s">
        <v>3919</v>
      </c>
      <c r="T1099" s="23"/>
      <c r="U1099" s="23"/>
      <c r="V1099" s="23"/>
      <c r="W1099" s="23"/>
      <c r="X1099" s="23"/>
    </row>
    <row r="1100">
      <c r="A1100" s="20" t="s">
        <v>3920</v>
      </c>
      <c r="B1100" s="26" t="s">
        <v>3921</v>
      </c>
      <c r="C1100" s="3"/>
      <c r="D1100" s="3" t="s">
        <v>465</v>
      </c>
      <c r="E1100" s="3" t="s">
        <v>260</v>
      </c>
      <c r="F1100" s="3" t="s">
        <v>2309</v>
      </c>
      <c r="G1100" s="3"/>
      <c r="H1100" s="3" t="s">
        <v>142</v>
      </c>
      <c r="I1100" s="3"/>
      <c r="J1100" s="3"/>
      <c r="K1100" s="3" t="s">
        <v>489</v>
      </c>
      <c r="L1100" s="3" t="s">
        <v>3922</v>
      </c>
      <c r="M1100" s="22" t="s">
        <v>3923</v>
      </c>
      <c r="T1100" s="23"/>
      <c r="U1100" s="23"/>
      <c r="V1100" s="23"/>
      <c r="W1100" s="23"/>
      <c r="X1100" s="23"/>
    </row>
    <row r="1101">
      <c r="A1101" s="20" t="s">
        <v>3924</v>
      </c>
      <c r="B1101" s="21"/>
      <c r="D1101" s="3" t="s">
        <v>3210</v>
      </c>
      <c r="F1101" s="3" t="s">
        <v>2309</v>
      </c>
      <c r="G1101" s="3"/>
      <c r="H1101" s="3" t="s">
        <v>142</v>
      </c>
      <c r="K1101" s="3" t="s">
        <v>1514</v>
      </c>
      <c r="L1101" s="3" t="s">
        <v>3925</v>
      </c>
      <c r="M1101" s="22" t="s">
        <v>3926</v>
      </c>
      <c r="T1101" s="23"/>
      <c r="U1101" s="23"/>
      <c r="V1101" s="23"/>
      <c r="W1101" s="23"/>
      <c r="X1101" s="23"/>
    </row>
    <row r="1102">
      <c r="A1102" s="20" t="s">
        <v>3927</v>
      </c>
      <c r="B1102" s="27"/>
      <c r="C1102" s="3"/>
      <c r="D1102" s="3" t="s">
        <v>3928</v>
      </c>
      <c r="E1102" s="3" t="s">
        <v>260</v>
      </c>
      <c r="F1102" s="3" t="s">
        <v>2309</v>
      </c>
      <c r="G1102" s="3"/>
      <c r="H1102" s="3" t="s">
        <v>154</v>
      </c>
      <c r="I1102" s="3"/>
      <c r="J1102" s="3"/>
      <c r="K1102" s="3" t="s">
        <v>1453</v>
      </c>
      <c r="L1102" s="3" t="s">
        <v>906</v>
      </c>
      <c r="M1102" s="22" t="s">
        <v>3929</v>
      </c>
      <c r="T1102" s="23"/>
      <c r="U1102" s="23"/>
      <c r="V1102" s="23"/>
      <c r="W1102" s="23"/>
      <c r="X1102" s="23"/>
    </row>
    <row r="1103">
      <c r="A1103" s="20" t="s">
        <v>3930</v>
      </c>
      <c r="B1103" s="27"/>
      <c r="C1103" s="3" t="s">
        <v>574</v>
      </c>
      <c r="E1103" s="3" t="s">
        <v>3931</v>
      </c>
      <c r="F1103" s="3" t="s">
        <v>191</v>
      </c>
      <c r="G1103" s="3"/>
      <c r="H1103" s="3" t="s">
        <v>102</v>
      </c>
      <c r="K1103" s="3" t="s">
        <v>576</v>
      </c>
      <c r="L1103" s="3" t="s">
        <v>577</v>
      </c>
      <c r="M1103" s="22" t="s">
        <v>3932</v>
      </c>
      <c r="T1103" s="23"/>
      <c r="U1103" s="23"/>
      <c r="V1103" s="23"/>
      <c r="W1103" s="23"/>
      <c r="X1103" s="23"/>
    </row>
    <row r="1104">
      <c r="A1104" s="20" t="s">
        <v>3933</v>
      </c>
      <c r="B1104" s="21"/>
      <c r="D1104" s="3" t="s">
        <v>3934</v>
      </c>
      <c r="E1104" s="3" t="s">
        <v>262</v>
      </c>
      <c r="F1104" s="3" t="s">
        <v>2587</v>
      </c>
      <c r="G1104" s="3"/>
      <c r="H1104" s="3" t="s">
        <v>142</v>
      </c>
      <c r="L1104" s="3" t="s">
        <v>391</v>
      </c>
      <c r="M1104" s="22" t="s">
        <v>3935</v>
      </c>
      <c r="T1104" s="23"/>
      <c r="U1104" s="23"/>
      <c r="V1104" s="23"/>
      <c r="W1104" s="23"/>
      <c r="X1104" s="23"/>
    </row>
    <row r="1105">
      <c r="A1105" s="20" t="s">
        <v>3936</v>
      </c>
      <c r="B1105" s="21"/>
      <c r="E1105" s="3" t="s">
        <v>262</v>
      </c>
      <c r="F1105" s="3" t="s">
        <v>2587</v>
      </c>
      <c r="G1105" s="3"/>
      <c r="H1105" s="3" t="s">
        <v>142</v>
      </c>
      <c r="L1105" s="3" t="s">
        <v>970</v>
      </c>
      <c r="M1105" s="22" t="s">
        <v>3937</v>
      </c>
      <c r="T1105" s="23"/>
      <c r="U1105" s="23"/>
      <c r="V1105" s="23"/>
      <c r="W1105" s="23"/>
      <c r="X1105" s="23"/>
    </row>
    <row r="1106">
      <c r="A1106" s="37" t="s">
        <v>3938</v>
      </c>
      <c r="B1106" s="21"/>
      <c r="E1106" s="3" t="s">
        <v>262</v>
      </c>
      <c r="F1106" s="3" t="s">
        <v>2587</v>
      </c>
      <c r="G1106" s="3"/>
      <c r="H1106" s="3" t="s">
        <v>142</v>
      </c>
      <c r="L1106" s="3" t="s">
        <v>3711</v>
      </c>
      <c r="M1106" s="22" t="s">
        <v>3939</v>
      </c>
      <c r="T1106" s="23"/>
      <c r="U1106" s="23"/>
      <c r="V1106" s="23"/>
      <c r="W1106" s="23"/>
      <c r="X1106" s="23"/>
    </row>
    <row r="1107">
      <c r="A1107" s="37" t="s">
        <v>3940</v>
      </c>
      <c r="B1107" s="26" t="s">
        <v>3800</v>
      </c>
      <c r="D1107" s="3" t="s">
        <v>3941</v>
      </c>
      <c r="E1107" s="3" t="s">
        <v>262</v>
      </c>
      <c r="F1107" s="3" t="s">
        <v>129</v>
      </c>
      <c r="G1107" s="3"/>
      <c r="H1107" s="3" t="s">
        <v>142</v>
      </c>
      <c r="L1107" s="3" t="s">
        <v>3942</v>
      </c>
      <c r="M1107" s="22" t="s">
        <v>3943</v>
      </c>
      <c r="T1107" s="23"/>
      <c r="U1107" s="23"/>
      <c r="V1107" s="23"/>
      <c r="W1107" s="23"/>
      <c r="X1107" s="23"/>
    </row>
    <row r="1108">
      <c r="A1108" s="20" t="s">
        <v>570</v>
      </c>
      <c r="B1108" s="21"/>
      <c r="E1108" s="3" t="s">
        <v>3944</v>
      </c>
      <c r="F1108" s="3" t="s">
        <v>129</v>
      </c>
      <c r="H1108" s="3" t="s">
        <v>130</v>
      </c>
      <c r="K1108" s="3" t="s">
        <v>132</v>
      </c>
      <c r="L1108" s="3" t="s">
        <v>737</v>
      </c>
      <c r="M1108" s="22" t="s">
        <v>3945</v>
      </c>
      <c r="T1108" s="23"/>
      <c r="U1108" s="23"/>
      <c r="V1108" s="23"/>
      <c r="W1108" s="23"/>
      <c r="X1108" s="23"/>
    </row>
    <row r="1109">
      <c r="A1109" s="20" t="s">
        <v>3946</v>
      </c>
      <c r="B1109" s="21"/>
      <c r="D1109" s="3" t="s">
        <v>3947</v>
      </c>
      <c r="E1109" s="3" t="s">
        <v>3948</v>
      </c>
      <c r="F1109" s="3" t="s">
        <v>129</v>
      </c>
      <c r="H1109" s="3" t="s">
        <v>142</v>
      </c>
      <c r="K1109" s="3" t="s">
        <v>132</v>
      </c>
      <c r="L1109" s="3" t="s">
        <v>457</v>
      </c>
      <c r="M1109" s="22" t="s">
        <v>3949</v>
      </c>
      <c r="T1109" s="23"/>
      <c r="U1109" s="23"/>
      <c r="V1109" s="23"/>
      <c r="W1109" s="23"/>
      <c r="X1109" s="23"/>
    </row>
    <row r="1110">
      <c r="A1110" s="3" t="s">
        <v>3950</v>
      </c>
      <c r="B1110" s="21"/>
      <c r="D1110" s="3" t="s">
        <v>570</v>
      </c>
      <c r="E1110" s="3" t="s">
        <v>262</v>
      </c>
      <c r="F1110" s="3" t="s">
        <v>129</v>
      </c>
      <c r="H1110" s="3" t="s">
        <v>142</v>
      </c>
      <c r="K1110" s="3" t="s">
        <v>132</v>
      </c>
      <c r="L1110" s="3" t="s">
        <v>571</v>
      </c>
      <c r="M1110" s="22" t="s">
        <v>3951</v>
      </c>
      <c r="T1110" s="23"/>
      <c r="U1110" s="23"/>
      <c r="V1110" s="23"/>
      <c r="W1110" s="23"/>
      <c r="X1110" s="23"/>
    </row>
    <row r="1111">
      <c r="A1111" s="28" t="s">
        <v>3952</v>
      </c>
      <c r="B1111" s="28" t="s">
        <v>3953</v>
      </c>
      <c r="D1111" s="3" t="s">
        <v>692</v>
      </c>
      <c r="E1111" s="3" t="s">
        <v>287</v>
      </c>
      <c r="G1111" s="3"/>
      <c r="H1111" s="3" t="s">
        <v>184</v>
      </c>
      <c r="K1111" s="3" t="s">
        <v>185</v>
      </c>
      <c r="L1111" s="3" t="s">
        <v>380</v>
      </c>
      <c r="M1111" s="22" t="s">
        <v>3954</v>
      </c>
      <c r="T1111" s="23"/>
      <c r="U1111" s="23"/>
      <c r="V1111" s="23"/>
      <c r="W1111" s="23"/>
      <c r="X1111" s="23"/>
    </row>
    <row r="1112">
      <c r="A1112" s="20" t="s">
        <v>3955</v>
      </c>
      <c r="B1112" s="21"/>
      <c r="D1112" s="3" t="s">
        <v>453</v>
      </c>
      <c r="E1112" s="3" t="s">
        <v>273</v>
      </c>
      <c r="F1112" s="3" t="s">
        <v>235</v>
      </c>
      <c r="H1112" s="3" t="s">
        <v>142</v>
      </c>
      <c r="K1112" s="3" t="s">
        <v>132</v>
      </c>
      <c r="L1112" s="3" t="s">
        <v>431</v>
      </c>
      <c r="M1112" s="22" t="s">
        <v>3956</v>
      </c>
      <c r="T1112" s="23"/>
      <c r="U1112" s="23"/>
      <c r="V1112" s="23"/>
      <c r="W1112" s="23"/>
      <c r="X1112" s="23"/>
    </row>
    <row r="1113">
      <c r="A1113" s="20" t="s">
        <v>3957</v>
      </c>
      <c r="B1113" s="26" t="s">
        <v>3958</v>
      </c>
      <c r="E1113" s="3" t="s">
        <v>640</v>
      </c>
      <c r="F1113" s="3" t="s">
        <v>3959</v>
      </c>
      <c r="G1113" s="3"/>
      <c r="H1113" s="3" t="s">
        <v>142</v>
      </c>
      <c r="L1113" s="3" t="s">
        <v>970</v>
      </c>
      <c r="M1113" s="22" t="s">
        <v>3960</v>
      </c>
      <c r="T1113" s="23"/>
      <c r="U1113" s="23"/>
      <c r="V1113" s="23"/>
      <c r="W1113" s="23"/>
      <c r="X1113" s="23"/>
    </row>
    <row r="1114">
      <c r="A1114" s="20" t="s">
        <v>3961</v>
      </c>
      <c r="B1114" s="26" t="s">
        <v>3803</v>
      </c>
      <c r="D1114" s="3" t="s">
        <v>3962</v>
      </c>
      <c r="E1114" s="47" t="s">
        <v>3963</v>
      </c>
      <c r="F1114" s="3" t="s">
        <v>3964</v>
      </c>
      <c r="G1114" s="3"/>
      <c r="H1114" s="3" t="s">
        <v>142</v>
      </c>
      <c r="L1114" s="3" t="s">
        <v>1107</v>
      </c>
      <c r="M1114" s="22" t="s">
        <v>3965</v>
      </c>
      <c r="T1114" s="23"/>
      <c r="U1114" s="23"/>
      <c r="V1114" s="23"/>
      <c r="W1114" s="23"/>
      <c r="X1114" s="23"/>
    </row>
    <row r="1115">
      <c r="A1115" s="20" t="s">
        <v>3966</v>
      </c>
      <c r="B1115" s="21"/>
      <c r="H1115" s="3" t="s">
        <v>87</v>
      </c>
      <c r="T1115" s="23"/>
      <c r="U1115" s="23"/>
      <c r="V1115" s="23"/>
      <c r="W1115" s="23"/>
      <c r="X1115" s="23"/>
    </row>
    <row r="1116">
      <c r="A1116" s="20" t="s">
        <v>3967</v>
      </c>
      <c r="B1116" s="27"/>
      <c r="C1116" s="3"/>
      <c r="D1116" s="20" t="s">
        <v>3968</v>
      </c>
      <c r="E1116" s="3" t="s">
        <v>307</v>
      </c>
      <c r="F1116" s="3" t="s">
        <v>3969</v>
      </c>
      <c r="G1116" s="3"/>
      <c r="H1116" s="3" t="s">
        <v>154</v>
      </c>
      <c r="I1116" s="3"/>
      <c r="J1116" s="3"/>
      <c r="K1116" s="3" t="s">
        <v>489</v>
      </c>
      <c r="L1116" s="3" t="s">
        <v>3970</v>
      </c>
      <c r="M1116" s="22" t="s">
        <v>3971</v>
      </c>
      <c r="T1116" s="23"/>
      <c r="U1116" s="23"/>
      <c r="V1116" s="23"/>
      <c r="W1116" s="23"/>
      <c r="X1116" s="23"/>
    </row>
    <row r="1117">
      <c r="A1117" s="20" t="s">
        <v>2056</v>
      </c>
      <c r="B1117" s="21"/>
      <c r="D1117" s="3" t="s">
        <v>453</v>
      </c>
      <c r="E1117" s="3" t="s">
        <v>316</v>
      </c>
      <c r="F1117" s="3" t="s">
        <v>129</v>
      </c>
      <c r="H1117" s="3" t="s">
        <v>130</v>
      </c>
      <c r="K1117" s="3" t="s">
        <v>132</v>
      </c>
      <c r="L1117" s="3" t="s">
        <v>737</v>
      </c>
      <c r="M1117" s="22" t="s">
        <v>3972</v>
      </c>
      <c r="T1117" s="23"/>
      <c r="U1117" s="23"/>
      <c r="V1117" s="23"/>
      <c r="W1117" s="23"/>
      <c r="X1117" s="23"/>
    </row>
    <row r="1118">
      <c r="A1118" s="20" t="s">
        <v>1899</v>
      </c>
      <c r="B1118" s="21"/>
      <c r="E1118" s="3" t="s">
        <v>228</v>
      </c>
      <c r="F1118" s="3" t="s">
        <v>129</v>
      </c>
      <c r="H1118" s="3" t="s">
        <v>130</v>
      </c>
      <c r="K1118" s="3" t="s">
        <v>132</v>
      </c>
      <c r="L1118" s="3" t="s">
        <v>737</v>
      </c>
      <c r="M1118" s="22" t="s">
        <v>3973</v>
      </c>
      <c r="T1118" s="23"/>
      <c r="U1118" s="23"/>
      <c r="V1118" s="23"/>
      <c r="W1118" s="23"/>
      <c r="X1118" s="23"/>
    </row>
    <row r="1119">
      <c r="A1119" s="20" t="s">
        <v>3974</v>
      </c>
      <c r="B1119" s="26" t="s">
        <v>3975</v>
      </c>
      <c r="D1119" s="3" t="s">
        <v>2268</v>
      </c>
      <c r="E1119" s="3" t="s">
        <v>295</v>
      </c>
      <c r="F1119" s="3" t="s">
        <v>86</v>
      </c>
      <c r="H1119" s="3" t="s">
        <v>142</v>
      </c>
      <c r="K1119" s="3" t="s">
        <v>132</v>
      </c>
      <c r="L1119" s="3" t="s">
        <v>431</v>
      </c>
      <c r="M1119" s="22" t="s">
        <v>3976</v>
      </c>
      <c r="T1119" s="23"/>
      <c r="U1119" s="23"/>
      <c r="V1119" s="23"/>
      <c r="W1119" s="23"/>
      <c r="X1119" s="23"/>
    </row>
    <row r="1120">
      <c r="A1120" s="3" t="s">
        <v>3977</v>
      </c>
      <c r="B1120" s="21"/>
      <c r="E1120" s="3" t="s">
        <v>234</v>
      </c>
      <c r="G1120" s="3"/>
      <c r="H1120" s="3" t="s">
        <v>184</v>
      </c>
      <c r="K1120" s="3" t="s">
        <v>185</v>
      </c>
      <c r="L1120" s="3" t="s">
        <v>380</v>
      </c>
      <c r="M1120" s="22" t="s">
        <v>3978</v>
      </c>
      <c r="T1120" s="23"/>
      <c r="U1120" s="23"/>
      <c r="V1120" s="23"/>
      <c r="W1120" s="23"/>
      <c r="X1120" s="23"/>
    </row>
    <row r="1121">
      <c r="A1121" s="20" t="s">
        <v>3979</v>
      </c>
      <c r="B1121" s="27"/>
      <c r="C1121" s="3"/>
      <c r="D1121" s="51" t="s">
        <v>3980</v>
      </c>
      <c r="E1121" s="3" t="s">
        <v>3981</v>
      </c>
      <c r="F1121" s="3" t="s">
        <v>86</v>
      </c>
      <c r="G1121" s="3"/>
      <c r="H1121" s="3" t="s">
        <v>142</v>
      </c>
      <c r="K1121" s="3" t="s">
        <v>666</v>
      </c>
      <c r="L1121" s="3" t="s">
        <v>3982</v>
      </c>
      <c r="M1121" s="22" t="s">
        <v>3983</v>
      </c>
      <c r="T1121" s="23"/>
      <c r="U1121" s="23"/>
      <c r="V1121" s="23"/>
      <c r="W1121" s="23"/>
      <c r="X1121" s="23"/>
    </row>
    <row r="1122">
      <c r="A1122" s="20" t="s">
        <v>3984</v>
      </c>
      <c r="B1122" s="26" t="s">
        <v>3985</v>
      </c>
      <c r="D1122" s="3" t="s">
        <v>453</v>
      </c>
      <c r="E1122" s="3" t="s">
        <v>275</v>
      </c>
      <c r="F1122" s="3" t="s">
        <v>209</v>
      </c>
      <c r="H1122" s="3" t="s">
        <v>142</v>
      </c>
      <c r="K1122" s="3" t="s">
        <v>132</v>
      </c>
      <c r="L1122" s="3" t="s">
        <v>431</v>
      </c>
      <c r="M1122" s="22" t="s">
        <v>3986</v>
      </c>
      <c r="T1122" s="23"/>
      <c r="U1122" s="23"/>
      <c r="V1122" s="23"/>
      <c r="W1122" s="23"/>
      <c r="X1122" s="23"/>
    </row>
    <row r="1123">
      <c r="A1123" s="20" t="s">
        <v>3987</v>
      </c>
      <c r="B1123" s="21"/>
      <c r="F1123" s="3" t="s">
        <v>129</v>
      </c>
      <c r="G1123" s="3"/>
      <c r="H1123" s="3" t="s">
        <v>165</v>
      </c>
      <c r="L1123" s="3" t="s">
        <v>3988</v>
      </c>
      <c r="M1123" s="22" t="s">
        <v>3989</v>
      </c>
      <c r="N1123" s="3"/>
      <c r="O1123" s="3" t="s">
        <v>657</v>
      </c>
      <c r="T1123" s="23"/>
      <c r="U1123" s="23"/>
      <c r="V1123" s="23"/>
      <c r="W1123" s="23"/>
      <c r="X1123" s="23"/>
    </row>
    <row r="1124">
      <c r="A1124" s="20" t="s">
        <v>3990</v>
      </c>
      <c r="B1124" s="27"/>
      <c r="C1124" s="3"/>
      <c r="D1124" s="3"/>
      <c r="E1124" s="3" t="s">
        <v>254</v>
      </c>
      <c r="F1124" s="3" t="s">
        <v>183</v>
      </c>
      <c r="G1124" s="3"/>
      <c r="H1124" s="3" t="s">
        <v>154</v>
      </c>
      <c r="K1124" s="3" t="s">
        <v>3991</v>
      </c>
      <c r="L1124" s="3" t="s">
        <v>3992</v>
      </c>
      <c r="M1124" s="22" t="s">
        <v>3993</v>
      </c>
      <c r="T1124" s="23"/>
      <c r="U1124" s="23"/>
      <c r="V1124" s="23"/>
      <c r="W1124" s="23"/>
      <c r="X1124" s="23"/>
    </row>
    <row r="1125">
      <c r="A1125" s="20" t="s">
        <v>3994</v>
      </c>
      <c r="B1125" s="26" t="s">
        <v>3995</v>
      </c>
      <c r="D1125" s="3" t="s">
        <v>453</v>
      </c>
      <c r="E1125" s="3" t="s">
        <v>297</v>
      </c>
      <c r="F1125" s="3" t="s">
        <v>235</v>
      </c>
      <c r="H1125" s="3" t="s">
        <v>142</v>
      </c>
      <c r="K1125" s="3" t="s">
        <v>132</v>
      </c>
      <c r="L1125" s="3" t="s">
        <v>431</v>
      </c>
      <c r="M1125" s="22" t="s">
        <v>3996</v>
      </c>
      <c r="T1125" s="23"/>
      <c r="U1125" s="23"/>
      <c r="V1125" s="23"/>
      <c r="W1125" s="23"/>
      <c r="X1125" s="23"/>
    </row>
    <row r="1126">
      <c r="A1126" s="20" t="s">
        <v>3997</v>
      </c>
      <c r="B1126" s="26" t="s">
        <v>3998</v>
      </c>
      <c r="D1126" s="3" t="s">
        <v>465</v>
      </c>
      <c r="E1126" s="3" t="s">
        <v>287</v>
      </c>
      <c r="F1126" s="3" t="s">
        <v>235</v>
      </c>
      <c r="G1126" s="3"/>
      <c r="H1126" s="3" t="s">
        <v>142</v>
      </c>
      <c r="L1126" s="3" t="s">
        <v>466</v>
      </c>
      <c r="M1126" s="22" t="s">
        <v>3999</v>
      </c>
      <c r="T1126" s="23"/>
      <c r="U1126" s="23"/>
      <c r="V1126" s="23"/>
      <c r="W1126" s="23"/>
      <c r="X1126" s="23"/>
    </row>
    <row r="1127">
      <c r="A1127" s="20" t="s">
        <v>4000</v>
      </c>
      <c r="B1127" s="26" t="s">
        <v>4001</v>
      </c>
      <c r="D1127" s="3" t="s">
        <v>4002</v>
      </c>
      <c r="E1127" s="3" t="s">
        <v>279</v>
      </c>
      <c r="F1127" s="3" t="s">
        <v>116</v>
      </c>
      <c r="H1127" s="3" t="s">
        <v>142</v>
      </c>
      <c r="K1127" s="3" t="s">
        <v>132</v>
      </c>
      <c r="L1127" s="3" t="s">
        <v>431</v>
      </c>
      <c r="M1127" s="22" t="s">
        <v>4003</v>
      </c>
      <c r="T1127" s="23"/>
      <c r="U1127" s="23"/>
      <c r="V1127" s="23"/>
      <c r="W1127" s="23"/>
      <c r="X1127" s="23"/>
    </row>
    <row r="1128">
      <c r="A1128" s="20" t="s">
        <v>4004</v>
      </c>
      <c r="B1128" s="26" t="s">
        <v>3800</v>
      </c>
      <c r="D1128" s="3" t="s">
        <v>4005</v>
      </c>
      <c r="E1128" s="3" t="s">
        <v>312</v>
      </c>
      <c r="F1128" s="3" t="s">
        <v>129</v>
      </c>
      <c r="H1128" s="3" t="s">
        <v>142</v>
      </c>
      <c r="K1128" s="3" t="s">
        <v>132</v>
      </c>
      <c r="L1128" s="3" t="s">
        <v>457</v>
      </c>
      <c r="M1128" s="22" t="s">
        <v>4006</v>
      </c>
      <c r="T1128" s="23"/>
      <c r="U1128" s="23"/>
      <c r="V1128" s="23"/>
      <c r="W1128" s="23"/>
      <c r="X1128" s="23"/>
    </row>
    <row r="1129">
      <c r="A1129" s="20" t="s">
        <v>4007</v>
      </c>
      <c r="B1129" s="21"/>
      <c r="D1129" s="3" t="s">
        <v>3210</v>
      </c>
      <c r="E1129" s="3" t="s">
        <v>264</v>
      </c>
      <c r="F1129" s="3" t="s">
        <v>4008</v>
      </c>
      <c r="G1129" s="3"/>
      <c r="H1129" s="3" t="s">
        <v>142</v>
      </c>
      <c r="L1129" s="3" t="s">
        <v>391</v>
      </c>
      <c r="M1129" s="22" t="s">
        <v>4009</v>
      </c>
      <c r="T1129" s="23"/>
      <c r="U1129" s="23"/>
      <c r="V1129" s="23"/>
      <c r="W1129" s="23"/>
      <c r="X1129" s="23"/>
    </row>
    <row r="1130">
      <c r="A1130" s="3" t="s">
        <v>4010</v>
      </c>
      <c r="B1130" s="21"/>
      <c r="E1130" s="3" t="s">
        <v>264</v>
      </c>
      <c r="F1130" s="3" t="s">
        <v>4008</v>
      </c>
      <c r="G1130" s="3"/>
      <c r="H1130" s="3" t="s">
        <v>142</v>
      </c>
      <c r="L1130" s="3" t="s">
        <v>2360</v>
      </c>
      <c r="M1130" s="22" t="s">
        <v>4011</v>
      </c>
      <c r="T1130" s="23"/>
      <c r="U1130" s="23"/>
      <c r="V1130" s="23"/>
      <c r="W1130" s="23"/>
      <c r="X1130" s="23"/>
    </row>
    <row r="1131">
      <c r="A1131" s="20" t="s">
        <v>4012</v>
      </c>
      <c r="B1131" s="27"/>
      <c r="C1131" s="3" t="s">
        <v>574</v>
      </c>
      <c r="E1131" s="3" t="s">
        <v>4013</v>
      </c>
      <c r="F1131" s="3" t="s">
        <v>4014</v>
      </c>
      <c r="G1131" s="3"/>
      <c r="H1131" s="3" t="s">
        <v>102</v>
      </c>
      <c r="K1131" s="3" t="s">
        <v>576</v>
      </c>
      <c r="L1131" s="3" t="s">
        <v>577</v>
      </c>
      <c r="M1131" s="22" t="s">
        <v>4015</v>
      </c>
      <c r="T1131" s="23"/>
      <c r="U1131" s="23"/>
      <c r="V1131" s="23"/>
      <c r="W1131" s="23"/>
      <c r="X1131" s="23"/>
    </row>
    <row r="1132">
      <c r="A1132" s="20" t="s">
        <v>4016</v>
      </c>
      <c r="B1132" s="26" t="s">
        <v>4017</v>
      </c>
      <c r="D1132" s="3" t="s">
        <v>465</v>
      </c>
      <c r="E1132" s="3" t="s">
        <v>264</v>
      </c>
      <c r="F1132" s="3" t="s">
        <v>4008</v>
      </c>
      <c r="G1132" s="3"/>
      <c r="H1132" s="3" t="s">
        <v>142</v>
      </c>
      <c r="K1132" s="3" t="s">
        <v>424</v>
      </c>
      <c r="L1132" s="3" t="s">
        <v>4018</v>
      </c>
      <c r="M1132" s="22" t="s">
        <v>4019</v>
      </c>
      <c r="T1132" s="23"/>
      <c r="U1132" s="23"/>
      <c r="V1132" s="23"/>
      <c r="W1132" s="23"/>
      <c r="X1132" s="23"/>
    </row>
    <row r="1133">
      <c r="A1133" s="20" t="s">
        <v>4020</v>
      </c>
      <c r="B1133" s="27"/>
      <c r="C1133" s="3"/>
      <c r="D1133" s="3" t="s">
        <v>4021</v>
      </c>
      <c r="E1133" s="3" t="s">
        <v>4022</v>
      </c>
      <c r="F1133" s="3" t="s">
        <v>164</v>
      </c>
      <c r="G1133" s="3"/>
      <c r="H1133" s="3" t="s">
        <v>154</v>
      </c>
      <c r="I1133" s="3"/>
      <c r="J1133" s="3"/>
      <c r="K1133" s="3" t="s">
        <v>1453</v>
      </c>
      <c r="L1133" s="3" t="s">
        <v>4023</v>
      </c>
      <c r="M1133" s="22" t="s">
        <v>4024</v>
      </c>
      <c r="T1133" s="23"/>
      <c r="U1133" s="23"/>
      <c r="V1133" s="23"/>
      <c r="W1133" s="23"/>
      <c r="X1133" s="23"/>
    </row>
    <row r="1134">
      <c r="A1134" s="20" t="s">
        <v>4025</v>
      </c>
      <c r="B1134" s="26" t="s">
        <v>4026</v>
      </c>
      <c r="D1134" s="3" t="s">
        <v>465</v>
      </c>
      <c r="E1134" s="3" t="s">
        <v>285</v>
      </c>
      <c r="F1134" s="3" t="s">
        <v>164</v>
      </c>
      <c r="G1134" s="3"/>
      <c r="H1134" s="3" t="s">
        <v>142</v>
      </c>
      <c r="K1134" s="3" t="s">
        <v>4027</v>
      </c>
      <c r="L1134" s="3" t="s">
        <v>4028</v>
      </c>
      <c r="M1134" s="22" t="s">
        <v>4029</v>
      </c>
      <c r="T1134" s="23"/>
      <c r="U1134" s="23"/>
      <c r="V1134" s="23"/>
      <c r="W1134" s="23"/>
      <c r="X1134" s="23"/>
    </row>
    <row r="1135">
      <c r="A1135" s="3" t="s">
        <v>4030</v>
      </c>
      <c r="B1135" s="21"/>
      <c r="D1135" s="3" t="s">
        <v>453</v>
      </c>
      <c r="E1135" s="3" t="s">
        <v>222</v>
      </c>
      <c r="F1135" s="3" t="s">
        <v>164</v>
      </c>
      <c r="H1135" s="3" t="s">
        <v>142</v>
      </c>
      <c r="K1135" s="3" t="s">
        <v>132</v>
      </c>
      <c r="L1135" s="3" t="s">
        <v>431</v>
      </c>
      <c r="M1135" s="22" t="s">
        <v>4031</v>
      </c>
      <c r="T1135" s="23"/>
      <c r="U1135" s="23"/>
      <c r="V1135" s="23"/>
      <c r="W1135" s="23"/>
      <c r="X1135" s="23"/>
    </row>
    <row r="1136">
      <c r="A1136" s="20" t="s">
        <v>4032</v>
      </c>
      <c r="B1136" s="26" t="s">
        <v>4033</v>
      </c>
      <c r="D1136" s="3" t="s">
        <v>589</v>
      </c>
      <c r="E1136" s="3" t="s">
        <v>285</v>
      </c>
      <c r="F1136" s="3" t="s">
        <v>164</v>
      </c>
      <c r="H1136" s="3" t="s">
        <v>142</v>
      </c>
      <c r="K1136" s="3" t="s">
        <v>132</v>
      </c>
      <c r="L1136" s="3" t="s">
        <v>591</v>
      </c>
      <c r="M1136" s="22" t="s">
        <v>4034</v>
      </c>
      <c r="T1136" s="23"/>
      <c r="U1136" s="23"/>
      <c r="V1136" s="23"/>
      <c r="W1136" s="23"/>
      <c r="X1136" s="23"/>
    </row>
    <row r="1137">
      <c r="A1137" s="37" t="s">
        <v>3157</v>
      </c>
      <c r="B1137" s="21"/>
      <c r="D1137" s="20" t="s">
        <v>361</v>
      </c>
      <c r="E1137" s="3" t="s">
        <v>71</v>
      </c>
      <c r="F1137" s="3" t="s">
        <v>71</v>
      </c>
      <c r="G1137" s="3"/>
      <c r="H1137" s="3" t="s">
        <v>165</v>
      </c>
      <c r="L1137" s="14" t="s">
        <v>3158</v>
      </c>
      <c r="M1137" s="22" t="s">
        <v>4035</v>
      </c>
      <c r="T1137" s="23"/>
      <c r="U1137" s="23"/>
      <c r="V1137" s="24" t="s">
        <v>346</v>
      </c>
      <c r="W1137" s="23"/>
      <c r="X1137" s="23"/>
    </row>
    <row r="1138">
      <c r="A1138" s="3" t="s">
        <v>4036</v>
      </c>
      <c r="B1138" s="26"/>
      <c r="D1138" s="3" t="s">
        <v>361</v>
      </c>
      <c r="E1138" s="3" t="s">
        <v>71</v>
      </c>
      <c r="F1138" s="3" t="s">
        <v>71</v>
      </c>
      <c r="H1138" s="3" t="s">
        <v>154</v>
      </c>
      <c r="K1138" s="3" t="s">
        <v>594</v>
      </c>
      <c r="L1138" s="3" t="s">
        <v>4037</v>
      </c>
      <c r="M1138" s="22" t="s">
        <v>4038</v>
      </c>
      <c r="O1138" s="3" t="s">
        <v>4039</v>
      </c>
      <c r="T1138" s="23"/>
      <c r="U1138" s="23"/>
      <c r="V1138" s="23"/>
      <c r="W1138" s="23"/>
      <c r="X1138" s="23"/>
    </row>
    <row r="1139">
      <c r="A1139" s="20" t="s">
        <v>4040</v>
      </c>
      <c r="B1139" s="21"/>
      <c r="D1139" s="3" t="s">
        <v>792</v>
      </c>
      <c r="E1139" s="3" t="s">
        <v>175</v>
      </c>
      <c r="F1139" s="3" t="s">
        <v>461</v>
      </c>
      <c r="G1139" s="3"/>
      <c r="H1139" s="3" t="s">
        <v>142</v>
      </c>
      <c r="K1139" s="3" t="s">
        <v>185</v>
      </c>
      <c r="L1139" s="3" t="s">
        <v>391</v>
      </c>
      <c r="M1139" s="22" t="s">
        <v>4041</v>
      </c>
      <c r="T1139" s="23"/>
      <c r="U1139" s="23"/>
      <c r="V1139" s="23"/>
      <c r="W1139" s="23"/>
      <c r="X1139" s="23"/>
    </row>
    <row r="1140">
      <c r="A1140" s="20" t="s">
        <v>4042</v>
      </c>
      <c r="B1140" s="26" t="s">
        <v>4043</v>
      </c>
      <c r="D1140" s="3" t="s">
        <v>2612</v>
      </c>
      <c r="E1140" s="3" t="s">
        <v>175</v>
      </c>
      <c r="F1140" s="3" t="s">
        <v>461</v>
      </c>
      <c r="G1140" s="3"/>
      <c r="H1140" s="3" t="s">
        <v>142</v>
      </c>
      <c r="K1140" s="3" t="s">
        <v>424</v>
      </c>
      <c r="L1140" s="3" t="s">
        <v>4044</v>
      </c>
      <c r="M1140" s="22" t="s">
        <v>4045</v>
      </c>
      <c r="T1140" s="23"/>
      <c r="U1140" s="23"/>
      <c r="V1140" s="23"/>
      <c r="W1140" s="23"/>
      <c r="X1140" s="23"/>
    </row>
    <row r="1141">
      <c r="A1141" s="20" t="s">
        <v>4046</v>
      </c>
      <c r="B1141" s="21"/>
      <c r="D1141" s="3" t="s">
        <v>4047</v>
      </c>
      <c r="E1141" s="3" t="s">
        <v>175</v>
      </c>
      <c r="G1141" s="3" t="s">
        <v>261</v>
      </c>
      <c r="H1141" s="3" t="s">
        <v>154</v>
      </c>
      <c r="L1141" s="3" t="s">
        <v>702</v>
      </c>
      <c r="M1141" s="22" t="s">
        <v>4048</v>
      </c>
      <c r="T1141" s="23"/>
      <c r="U1141" s="23"/>
      <c r="V1141" s="23"/>
      <c r="W1141" s="23"/>
      <c r="X1141" s="23"/>
    </row>
    <row r="1142">
      <c r="A1142" s="20" t="s">
        <v>4049</v>
      </c>
      <c r="B1142" s="26" t="s">
        <v>4050</v>
      </c>
      <c r="C1142" s="3" t="s">
        <v>4040</v>
      </c>
      <c r="E1142" s="3" t="s">
        <v>175</v>
      </c>
      <c r="F1142" s="3" t="s">
        <v>461</v>
      </c>
      <c r="G1142" s="3"/>
      <c r="H1142" s="3" t="s">
        <v>142</v>
      </c>
      <c r="K1142" s="3" t="s">
        <v>1937</v>
      </c>
      <c r="L1142" s="3" t="s">
        <v>4051</v>
      </c>
      <c r="M1142" s="22" t="s">
        <v>4052</v>
      </c>
      <c r="T1142" s="23"/>
      <c r="U1142" s="23"/>
      <c r="V1142" s="23"/>
      <c r="W1142" s="23"/>
      <c r="X1142" s="23"/>
    </row>
    <row r="1143">
      <c r="A1143" s="20" t="s">
        <v>4053</v>
      </c>
      <c r="B1143" s="21"/>
      <c r="D1143" s="3" t="s">
        <v>4054</v>
      </c>
      <c r="E1143" s="3" t="s">
        <v>196</v>
      </c>
      <c r="F1143" s="3" t="s">
        <v>129</v>
      </c>
      <c r="H1143" s="3" t="s">
        <v>142</v>
      </c>
      <c r="K1143" s="3" t="s">
        <v>132</v>
      </c>
      <c r="L1143" s="3" t="s">
        <v>431</v>
      </c>
      <c r="M1143" s="22" t="s">
        <v>4055</v>
      </c>
      <c r="T1143" s="23"/>
      <c r="U1143" s="23"/>
      <c r="V1143" s="23"/>
      <c r="W1143" s="23"/>
      <c r="X1143" s="23"/>
    </row>
    <row r="1144">
      <c r="A1144" s="3" t="s">
        <v>4056</v>
      </c>
      <c r="B1144" s="26" t="s">
        <v>4057</v>
      </c>
      <c r="D1144" s="3" t="s">
        <v>453</v>
      </c>
      <c r="E1144" s="3" t="s">
        <v>307</v>
      </c>
      <c r="F1144" s="3" t="s">
        <v>247</v>
      </c>
      <c r="H1144" s="3" t="s">
        <v>142</v>
      </c>
      <c r="K1144" s="3" t="s">
        <v>132</v>
      </c>
      <c r="L1144" s="3" t="s">
        <v>431</v>
      </c>
      <c r="M1144" s="22" t="s">
        <v>4058</v>
      </c>
      <c r="T1144" s="23"/>
      <c r="U1144" s="23"/>
      <c r="V1144" s="23"/>
      <c r="W1144" s="23"/>
      <c r="X1144" s="23"/>
    </row>
    <row r="1145">
      <c r="A1145" s="20" t="s">
        <v>4059</v>
      </c>
      <c r="B1145" s="26" t="s">
        <v>4060</v>
      </c>
      <c r="D1145" s="3" t="s">
        <v>453</v>
      </c>
      <c r="E1145" s="3" t="s">
        <v>285</v>
      </c>
      <c r="F1145" s="3" t="s">
        <v>241</v>
      </c>
      <c r="H1145" s="3" t="s">
        <v>142</v>
      </c>
      <c r="K1145" s="3" t="s">
        <v>132</v>
      </c>
      <c r="L1145" s="3" t="s">
        <v>431</v>
      </c>
      <c r="M1145" s="22" t="s">
        <v>4061</v>
      </c>
      <c r="T1145" s="23"/>
      <c r="U1145" s="23"/>
      <c r="V1145" s="23"/>
      <c r="W1145" s="23"/>
      <c r="X1145" s="23"/>
    </row>
    <row r="1146">
      <c r="A1146" s="20" t="s">
        <v>4062</v>
      </c>
      <c r="B1146" s="21"/>
      <c r="D1146" s="3" t="s">
        <v>3073</v>
      </c>
      <c r="E1146" s="3" t="s">
        <v>297</v>
      </c>
      <c r="F1146" s="3" t="s">
        <v>235</v>
      </c>
      <c r="H1146" s="3" t="s">
        <v>142</v>
      </c>
      <c r="K1146" s="3" t="s">
        <v>132</v>
      </c>
      <c r="L1146" s="3" t="s">
        <v>431</v>
      </c>
      <c r="M1146" s="22" t="s">
        <v>4063</v>
      </c>
      <c r="T1146" s="23"/>
      <c r="U1146" s="23"/>
      <c r="V1146" s="23"/>
      <c r="W1146" s="23"/>
      <c r="X1146" s="23"/>
    </row>
    <row r="1147">
      <c r="A1147" s="20" t="s">
        <v>4064</v>
      </c>
      <c r="B1147" s="21"/>
      <c r="D1147" s="3" t="s">
        <v>649</v>
      </c>
      <c r="E1147" s="3" t="s">
        <v>4065</v>
      </c>
      <c r="F1147" s="3" t="s">
        <v>86</v>
      </c>
      <c r="G1147" s="3"/>
      <c r="H1147" s="3" t="s">
        <v>142</v>
      </c>
      <c r="L1147" s="3" t="s">
        <v>4066</v>
      </c>
      <c r="M1147" s="22" t="s">
        <v>4067</v>
      </c>
      <c r="T1147" s="23"/>
      <c r="U1147" s="23"/>
      <c r="V1147" s="23"/>
      <c r="W1147" s="23"/>
      <c r="X1147" s="23"/>
    </row>
    <row r="1148">
      <c r="A1148" s="20" t="s">
        <v>4068</v>
      </c>
      <c r="B1148" s="26" t="s">
        <v>4069</v>
      </c>
      <c r="C1148" s="3"/>
      <c r="D1148" s="3"/>
      <c r="E1148" s="3" t="s">
        <v>4070</v>
      </c>
      <c r="F1148" s="3" t="s">
        <v>86</v>
      </c>
      <c r="G1148" s="3"/>
      <c r="H1148" s="3" t="s">
        <v>154</v>
      </c>
      <c r="I1148" s="3"/>
      <c r="J1148" s="3"/>
      <c r="K1148" s="3" t="s">
        <v>489</v>
      </c>
      <c r="L1148" s="3" t="s">
        <v>4071</v>
      </c>
      <c r="M1148" s="22" t="s">
        <v>4072</v>
      </c>
      <c r="O1148" s="3" t="s">
        <v>1383</v>
      </c>
      <c r="T1148" s="23"/>
      <c r="U1148" s="23"/>
      <c r="V1148" s="23"/>
      <c r="W1148" s="23"/>
      <c r="X1148" s="23"/>
    </row>
    <row r="1149">
      <c r="A1149" s="20" t="s">
        <v>4073</v>
      </c>
      <c r="B1149" s="21"/>
      <c r="D1149" s="3" t="s">
        <v>4074</v>
      </c>
      <c r="E1149" s="3" t="s">
        <v>267</v>
      </c>
      <c r="F1149" s="3" t="s">
        <v>394</v>
      </c>
      <c r="G1149" s="3"/>
      <c r="H1149" s="3" t="s">
        <v>142</v>
      </c>
      <c r="K1149" s="3" t="s">
        <v>185</v>
      </c>
      <c r="L1149" s="3" t="s">
        <v>391</v>
      </c>
      <c r="M1149" s="22" t="s">
        <v>4075</v>
      </c>
      <c r="T1149" s="23"/>
      <c r="U1149" s="23"/>
      <c r="V1149" s="23"/>
      <c r="W1149" s="23"/>
      <c r="X1149" s="23"/>
    </row>
    <row r="1150">
      <c r="A1150" s="20" t="s">
        <v>4076</v>
      </c>
      <c r="B1150" s="27"/>
      <c r="C1150" s="3" t="s">
        <v>4073</v>
      </c>
      <c r="E1150" s="3" t="s">
        <v>267</v>
      </c>
      <c r="F1150" s="3" t="s">
        <v>394</v>
      </c>
      <c r="G1150" s="3"/>
      <c r="H1150" s="3" t="s">
        <v>142</v>
      </c>
      <c r="K1150" s="3" t="s">
        <v>132</v>
      </c>
      <c r="L1150" s="3" t="s">
        <v>4077</v>
      </c>
      <c r="M1150" s="22" t="s">
        <v>4078</v>
      </c>
      <c r="T1150" s="23"/>
      <c r="U1150" s="23"/>
      <c r="V1150" s="23"/>
      <c r="W1150" s="23"/>
      <c r="X1150" s="23"/>
    </row>
    <row r="1151">
      <c r="A1151" s="3" t="s">
        <v>4079</v>
      </c>
      <c r="B1151" s="21"/>
      <c r="C1151" s="3" t="s">
        <v>4073</v>
      </c>
      <c r="D1151" s="3" t="s">
        <v>4080</v>
      </c>
      <c r="E1151" s="3" t="s">
        <v>267</v>
      </c>
      <c r="F1151" s="3" t="s">
        <v>411</v>
      </c>
      <c r="H1151" s="3" t="s">
        <v>142</v>
      </c>
      <c r="K1151" s="3" t="s">
        <v>132</v>
      </c>
      <c r="L1151" s="3" t="s">
        <v>4081</v>
      </c>
      <c r="M1151" s="22" t="s">
        <v>4082</v>
      </c>
      <c r="T1151" s="23"/>
      <c r="U1151" s="23"/>
      <c r="V1151" s="23"/>
      <c r="W1151" s="23"/>
      <c r="X1151" s="23"/>
    </row>
    <row r="1152">
      <c r="A1152" s="20" t="s">
        <v>4083</v>
      </c>
      <c r="B1152" s="26" t="s">
        <v>4084</v>
      </c>
      <c r="E1152" s="3" t="s">
        <v>267</v>
      </c>
      <c r="F1152" s="3" t="s">
        <v>86</v>
      </c>
      <c r="G1152" s="3"/>
      <c r="H1152" s="3" t="s">
        <v>142</v>
      </c>
      <c r="K1152" s="3" t="s">
        <v>4085</v>
      </c>
      <c r="L1152" s="3" t="s">
        <v>2403</v>
      </c>
      <c r="M1152" s="22" t="s">
        <v>4086</v>
      </c>
      <c r="T1152" s="23"/>
      <c r="U1152" s="23"/>
      <c r="V1152" s="23"/>
      <c r="W1152" s="23"/>
      <c r="X1152" s="23"/>
    </row>
    <row r="1153">
      <c r="A1153" s="20" t="s">
        <v>4087</v>
      </c>
      <c r="B1153" s="26" t="s">
        <v>4088</v>
      </c>
      <c r="D1153" s="3" t="s">
        <v>453</v>
      </c>
      <c r="E1153" s="3" t="s">
        <v>267</v>
      </c>
      <c r="F1153" s="3" t="s">
        <v>86</v>
      </c>
      <c r="H1153" s="3" t="s">
        <v>142</v>
      </c>
      <c r="K1153" s="3" t="s">
        <v>132</v>
      </c>
      <c r="L1153" s="3" t="s">
        <v>431</v>
      </c>
      <c r="M1153" s="22" t="s">
        <v>4089</v>
      </c>
      <c r="T1153" s="23"/>
      <c r="U1153" s="23"/>
      <c r="V1153" s="23"/>
      <c r="W1153" s="23"/>
      <c r="X1153" s="23"/>
    </row>
    <row r="1154">
      <c r="A1154" s="20" t="s">
        <v>4090</v>
      </c>
      <c r="B1154" s="21"/>
      <c r="E1154" s="3" t="s">
        <v>313</v>
      </c>
      <c r="F1154" s="3" t="s">
        <v>129</v>
      </c>
      <c r="G1154" s="3"/>
      <c r="H1154" s="3" t="s">
        <v>87</v>
      </c>
      <c r="K1154" s="3" t="s">
        <v>118</v>
      </c>
      <c r="L1154" s="3" t="s">
        <v>4091</v>
      </c>
      <c r="M1154" s="22" t="s">
        <v>4092</v>
      </c>
      <c r="P1154" s="3" t="s">
        <v>982</v>
      </c>
      <c r="T1154" s="23"/>
      <c r="U1154" s="23"/>
      <c r="V1154" s="24" t="s">
        <v>346</v>
      </c>
      <c r="W1154" s="23"/>
      <c r="X1154" s="23"/>
    </row>
    <row r="1155">
      <c r="A1155" s="3" t="s">
        <v>4093</v>
      </c>
      <c r="B1155" s="21"/>
      <c r="E1155" s="3" t="s">
        <v>128</v>
      </c>
      <c r="F1155" s="3" t="s">
        <v>1965</v>
      </c>
      <c r="G1155" s="3"/>
      <c r="H1155" s="3" t="s">
        <v>184</v>
      </c>
      <c r="K1155" s="3" t="s">
        <v>185</v>
      </c>
      <c r="L1155" s="3" t="s">
        <v>380</v>
      </c>
      <c r="M1155" s="22" t="s">
        <v>4094</v>
      </c>
      <c r="T1155" s="23"/>
      <c r="U1155" s="23"/>
      <c r="V1155" s="23"/>
      <c r="W1155" s="23"/>
      <c r="X1155" s="23"/>
    </row>
    <row r="1156">
      <c r="A1156" s="5" t="s">
        <v>4095</v>
      </c>
      <c r="B1156" s="21"/>
      <c r="D1156" s="3" t="s">
        <v>379</v>
      </c>
      <c r="E1156" s="3" t="s">
        <v>279</v>
      </c>
      <c r="F1156" s="3" t="s">
        <v>116</v>
      </c>
      <c r="G1156" s="3"/>
      <c r="H1156" s="3" t="s">
        <v>184</v>
      </c>
      <c r="K1156" s="3" t="s">
        <v>185</v>
      </c>
      <c r="L1156" s="3" t="s">
        <v>380</v>
      </c>
      <c r="M1156" s="22" t="s">
        <v>4096</v>
      </c>
      <c r="T1156" s="23"/>
      <c r="U1156" s="23"/>
      <c r="V1156" s="23"/>
      <c r="W1156" s="23"/>
      <c r="X1156" s="23"/>
    </row>
    <row r="1157">
      <c r="A1157" s="30" t="s">
        <v>4097</v>
      </c>
      <c r="B1157" s="21"/>
      <c r="E1157" s="31" t="s">
        <v>283</v>
      </c>
      <c r="F1157" s="32" t="s">
        <v>101</v>
      </c>
      <c r="G1157" s="31"/>
      <c r="H1157" s="31" t="s">
        <v>87</v>
      </c>
      <c r="I1157" s="31"/>
      <c r="J1157" s="31"/>
      <c r="K1157" s="32" t="s">
        <v>118</v>
      </c>
      <c r="L1157" s="31" t="s">
        <v>4098</v>
      </c>
      <c r="M1157" s="33" t="s">
        <v>4099</v>
      </c>
      <c r="T1157" s="24"/>
      <c r="U1157" s="24" t="s">
        <v>346</v>
      </c>
      <c r="V1157" s="23"/>
      <c r="W1157" s="23"/>
      <c r="X1157" s="23"/>
    </row>
    <row r="1158">
      <c r="A1158" s="20" t="s">
        <v>4100</v>
      </c>
      <c r="B1158" s="26" t="s">
        <v>4101</v>
      </c>
      <c r="D1158" s="3" t="s">
        <v>649</v>
      </c>
      <c r="E1158" s="3" t="s">
        <v>293</v>
      </c>
      <c r="F1158" s="3" t="s">
        <v>86</v>
      </c>
      <c r="G1158" s="3" t="s">
        <v>263</v>
      </c>
      <c r="H1158" s="3" t="s">
        <v>154</v>
      </c>
      <c r="K1158" s="3" t="s">
        <v>1734</v>
      </c>
      <c r="L1158" s="3" t="s">
        <v>4102</v>
      </c>
      <c r="M1158" s="22" t="s">
        <v>4103</v>
      </c>
      <c r="T1158" s="23"/>
      <c r="U1158" s="23"/>
      <c r="V1158" s="23"/>
      <c r="W1158" s="23"/>
      <c r="X1158" s="23"/>
    </row>
    <row r="1159">
      <c r="A1159" s="20" t="s">
        <v>4104</v>
      </c>
      <c r="B1159" s="26" t="s">
        <v>4105</v>
      </c>
      <c r="D1159" s="3" t="s">
        <v>4106</v>
      </c>
      <c r="E1159" s="3" t="s">
        <v>4107</v>
      </c>
      <c r="F1159" s="3" t="s">
        <v>2213</v>
      </c>
      <c r="G1159" s="3"/>
      <c r="H1159" s="3" t="s">
        <v>154</v>
      </c>
      <c r="K1159" s="3" t="s">
        <v>666</v>
      </c>
      <c r="L1159" s="3" t="s">
        <v>4108</v>
      </c>
      <c r="M1159" s="22" t="s">
        <v>4109</v>
      </c>
      <c r="T1159" s="23"/>
      <c r="U1159" s="23"/>
      <c r="V1159" s="23"/>
      <c r="W1159" s="23"/>
      <c r="X1159" s="23"/>
    </row>
    <row r="1160">
      <c r="A1160" s="20" t="s">
        <v>4110</v>
      </c>
      <c r="B1160" s="26" t="s">
        <v>4111</v>
      </c>
      <c r="D1160" s="3" t="s">
        <v>2668</v>
      </c>
      <c r="E1160" s="3" t="s">
        <v>273</v>
      </c>
      <c r="F1160" s="3" t="s">
        <v>235</v>
      </c>
      <c r="H1160" s="3" t="s">
        <v>142</v>
      </c>
      <c r="K1160" s="3" t="s">
        <v>132</v>
      </c>
      <c r="L1160" s="3" t="s">
        <v>431</v>
      </c>
      <c r="M1160" s="22" t="s">
        <v>4112</v>
      </c>
      <c r="T1160" s="23"/>
      <c r="U1160" s="23"/>
      <c r="V1160" s="23"/>
      <c r="W1160" s="23"/>
      <c r="X1160" s="23"/>
    </row>
    <row r="1161">
      <c r="A1161" s="20" t="s">
        <v>2064</v>
      </c>
      <c r="B1161" s="21"/>
      <c r="E1161" s="3" t="s">
        <v>318</v>
      </c>
      <c r="F1161" s="3" t="s">
        <v>235</v>
      </c>
      <c r="H1161" s="3" t="s">
        <v>130</v>
      </c>
      <c r="K1161" s="3" t="s">
        <v>132</v>
      </c>
      <c r="L1161" s="3" t="s">
        <v>737</v>
      </c>
      <c r="M1161" s="22" t="s">
        <v>4113</v>
      </c>
      <c r="T1161" s="23"/>
      <c r="U1161" s="23"/>
      <c r="V1161" s="23"/>
      <c r="W1161" s="23"/>
      <c r="X1161" s="23"/>
    </row>
    <row r="1162">
      <c r="A1162" s="20" t="s">
        <v>4114</v>
      </c>
      <c r="B1162" s="21"/>
      <c r="D1162" s="3" t="s">
        <v>2299</v>
      </c>
      <c r="E1162" s="3" t="s">
        <v>535</v>
      </c>
      <c r="F1162" s="3" t="s">
        <v>209</v>
      </c>
      <c r="G1162" s="3"/>
      <c r="H1162" s="3" t="s">
        <v>154</v>
      </c>
      <c r="L1162" s="3" t="s">
        <v>2300</v>
      </c>
      <c r="M1162" s="22" t="s">
        <v>4115</v>
      </c>
      <c r="T1162" s="23"/>
      <c r="U1162" s="23"/>
      <c r="V1162" s="24" t="s">
        <v>346</v>
      </c>
      <c r="W1162" s="23"/>
      <c r="X1162" s="23"/>
    </row>
    <row r="1163">
      <c r="A1163" s="20" t="s">
        <v>460</v>
      </c>
      <c r="B1163" s="26" t="s">
        <v>4116</v>
      </c>
      <c r="D1163" s="3" t="s">
        <v>430</v>
      </c>
      <c r="E1163" s="3" t="s">
        <v>4117</v>
      </c>
      <c r="F1163" s="3" t="s">
        <v>209</v>
      </c>
      <c r="H1163" s="3" t="s">
        <v>165</v>
      </c>
      <c r="K1163" s="3" t="s">
        <v>4118</v>
      </c>
      <c r="L1163" s="3" t="s">
        <v>4119</v>
      </c>
      <c r="M1163" s="22" t="s">
        <v>4120</v>
      </c>
      <c r="T1163" s="23"/>
      <c r="U1163" s="23"/>
      <c r="V1163" s="23"/>
      <c r="W1163" s="23"/>
      <c r="X1163" s="23"/>
    </row>
    <row r="1164">
      <c r="A1164" s="20" t="s">
        <v>4121</v>
      </c>
      <c r="B1164" s="26" t="s">
        <v>4122</v>
      </c>
      <c r="D1164" s="3" t="s">
        <v>453</v>
      </c>
      <c r="E1164" s="3" t="s">
        <v>303</v>
      </c>
      <c r="F1164" s="3" t="s">
        <v>4123</v>
      </c>
      <c r="H1164" s="3" t="s">
        <v>142</v>
      </c>
      <c r="K1164" s="3" t="s">
        <v>132</v>
      </c>
      <c r="L1164" s="3" t="s">
        <v>431</v>
      </c>
      <c r="M1164" s="22" t="s">
        <v>4124</v>
      </c>
      <c r="T1164" s="23"/>
      <c r="U1164" s="23"/>
      <c r="V1164" s="23"/>
      <c r="W1164" s="23"/>
      <c r="X1164" s="23"/>
    </row>
    <row r="1165">
      <c r="A1165" s="20" t="s">
        <v>4125</v>
      </c>
      <c r="B1165" s="26" t="s">
        <v>3995</v>
      </c>
      <c r="D1165" s="3" t="s">
        <v>453</v>
      </c>
      <c r="E1165" s="3" t="s">
        <v>70</v>
      </c>
      <c r="F1165" s="3" t="s">
        <v>129</v>
      </c>
      <c r="H1165" s="3" t="s">
        <v>142</v>
      </c>
      <c r="K1165" s="3" t="s">
        <v>132</v>
      </c>
      <c r="L1165" s="3" t="s">
        <v>431</v>
      </c>
      <c r="M1165" s="22" t="s">
        <v>4126</v>
      </c>
      <c r="T1165" s="23"/>
      <c r="U1165" s="23"/>
      <c r="V1165" s="23"/>
      <c r="W1165" s="23"/>
      <c r="X1165" s="23"/>
    </row>
    <row r="1166">
      <c r="A1166" s="20" t="s">
        <v>4127</v>
      </c>
      <c r="B1166" s="26" t="s">
        <v>4128</v>
      </c>
      <c r="E1166" s="3" t="s">
        <v>71</v>
      </c>
      <c r="F1166" s="3" t="s">
        <v>71</v>
      </c>
      <c r="G1166" s="3"/>
      <c r="H1166" s="3" t="s">
        <v>154</v>
      </c>
      <c r="K1166" s="3" t="s">
        <v>2388</v>
      </c>
      <c r="L1166" s="3" t="s">
        <v>4129</v>
      </c>
      <c r="M1166" s="22" t="s">
        <v>4130</v>
      </c>
      <c r="O1166" s="3" t="s">
        <v>2390</v>
      </c>
      <c r="T1166" s="23"/>
      <c r="U1166" s="23"/>
      <c r="V1166" s="23"/>
      <c r="W1166" s="23"/>
      <c r="X1166" s="23"/>
    </row>
    <row r="1167">
      <c r="A1167" s="20" t="s">
        <v>4131</v>
      </c>
      <c r="B1167" s="26" t="s">
        <v>4132</v>
      </c>
      <c r="D1167" s="3" t="s">
        <v>620</v>
      </c>
      <c r="E1167" s="3" t="s">
        <v>1548</v>
      </c>
      <c r="F1167" s="3" t="s">
        <v>235</v>
      </c>
      <c r="G1167" s="3"/>
      <c r="H1167" s="3" t="s">
        <v>176</v>
      </c>
      <c r="K1167" s="3" t="s">
        <v>3013</v>
      </c>
      <c r="L1167" s="3" t="s">
        <v>4133</v>
      </c>
      <c r="M1167" s="22" t="s">
        <v>4134</v>
      </c>
      <c r="T1167" s="23"/>
      <c r="U1167" s="23"/>
      <c r="V1167" s="23"/>
      <c r="W1167" s="23"/>
      <c r="X1167" s="23"/>
    </row>
    <row r="1168">
      <c r="A1168" s="20" t="s">
        <v>4135</v>
      </c>
      <c r="B1168" s="27"/>
      <c r="C1168" s="3" t="s">
        <v>4136</v>
      </c>
      <c r="D1168" s="3" t="s">
        <v>4137</v>
      </c>
      <c r="E1168" s="3" t="s">
        <v>2100</v>
      </c>
      <c r="F1168" s="3" t="s">
        <v>235</v>
      </c>
      <c r="G1168" s="3"/>
      <c r="H1168" s="3" t="s">
        <v>154</v>
      </c>
      <c r="I1168" s="3"/>
      <c r="J1168" s="3"/>
      <c r="K1168" s="3" t="s">
        <v>4138</v>
      </c>
      <c r="L1168" s="3" t="s">
        <v>4133</v>
      </c>
      <c r="M1168" s="22" t="s">
        <v>4139</v>
      </c>
      <c r="T1168" s="23"/>
      <c r="U1168" s="23"/>
      <c r="V1168" s="23"/>
      <c r="W1168" s="23"/>
      <c r="X1168" s="23"/>
    </row>
    <row r="1169">
      <c r="A1169" s="3" t="s">
        <v>4140</v>
      </c>
      <c r="B1169" s="26" t="s">
        <v>4141</v>
      </c>
      <c r="D1169" s="3" t="s">
        <v>3317</v>
      </c>
      <c r="E1169" s="3" t="s">
        <v>254</v>
      </c>
      <c r="F1169" s="3" t="s">
        <v>183</v>
      </c>
      <c r="H1169" s="3" t="s">
        <v>142</v>
      </c>
      <c r="K1169" s="3" t="s">
        <v>132</v>
      </c>
      <c r="L1169" s="3" t="s">
        <v>431</v>
      </c>
      <c r="M1169" s="22" t="s">
        <v>4142</v>
      </c>
      <c r="T1169" s="23"/>
      <c r="U1169" s="23"/>
      <c r="V1169" s="23"/>
      <c r="W1169" s="23"/>
      <c r="X1169" s="23"/>
    </row>
    <row r="1170">
      <c r="A1170" s="20" t="s">
        <v>4143</v>
      </c>
      <c r="B1170" s="26" t="s">
        <v>4144</v>
      </c>
      <c r="D1170" s="3" t="s">
        <v>2668</v>
      </c>
      <c r="E1170" s="3" t="s">
        <v>273</v>
      </c>
      <c r="F1170" s="3" t="s">
        <v>235</v>
      </c>
      <c r="H1170" s="3" t="s">
        <v>142</v>
      </c>
      <c r="K1170" s="3" t="s">
        <v>132</v>
      </c>
      <c r="L1170" s="3" t="s">
        <v>431</v>
      </c>
      <c r="M1170" s="22" t="s">
        <v>4145</v>
      </c>
      <c r="T1170" s="23"/>
      <c r="U1170" s="23"/>
      <c r="V1170" s="23"/>
      <c r="W1170" s="23"/>
      <c r="X1170" s="23"/>
    </row>
    <row r="1171">
      <c r="A1171" s="20" t="s">
        <v>4146</v>
      </c>
      <c r="B1171" s="21"/>
      <c r="C1171" s="3" t="s">
        <v>4147</v>
      </c>
      <c r="D1171" s="3" t="s">
        <v>560</v>
      </c>
      <c r="E1171" s="3" t="s">
        <v>273</v>
      </c>
      <c r="F1171" s="3" t="s">
        <v>235</v>
      </c>
      <c r="G1171" s="3"/>
      <c r="H1171" s="3" t="s">
        <v>87</v>
      </c>
      <c r="L1171" s="3" t="s">
        <v>4148</v>
      </c>
      <c r="T1171" s="23"/>
      <c r="U1171" s="23"/>
      <c r="V1171" s="23"/>
      <c r="W1171" s="23"/>
      <c r="X1171" s="23"/>
    </row>
    <row r="1172">
      <c r="A1172" s="20" t="s">
        <v>4149</v>
      </c>
      <c r="B1172" s="21"/>
      <c r="D1172" s="3" t="s">
        <v>4150</v>
      </c>
      <c r="E1172" s="3" t="s">
        <v>269</v>
      </c>
      <c r="F1172" s="3" t="s">
        <v>3615</v>
      </c>
      <c r="G1172" s="3"/>
      <c r="H1172" s="3" t="s">
        <v>142</v>
      </c>
      <c r="K1172" s="3" t="s">
        <v>185</v>
      </c>
      <c r="L1172" s="3" t="s">
        <v>391</v>
      </c>
      <c r="M1172" s="22" t="s">
        <v>4151</v>
      </c>
      <c r="T1172" s="23"/>
      <c r="U1172" s="23"/>
      <c r="V1172" s="23"/>
      <c r="W1172" s="23"/>
      <c r="X1172" s="23"/>
    </row>
    <row r="1173">
      <c r="A1173" s="20" t="s">
        <v>4152</v>
      </c>
      <c r="B1173" s="27"/>
      <c r="C1173" s="3"/>
      <c r="D1173" s="3" t="s">
        <v>4153</v>
      </c>
      <c r="E1173" s="3" t="s">
        <v>269</v>
      </c>
      <c r="F1173" s="3" t="s">
        <v>3615</v>
      </c>
      <c r="G1173" s="3"/>
      <c r="H1173" s="3" t="s">
        <v>142</v>
      </c>
      <c r="K1173" s="3" t="s">
        <v>132</v>
      </c>
      <c r="L1173" s="3" t="s">
        <v>3853</v>
      </c>
      <c r="M1173" s="22" t="s">
        <v>4154</v>
      </c>
      <c r="T1173" s="23"/>
      <c r="U1173" s="23"/>
      <c r="V1173" s="23"/>
      <c r="W1173" s="23"/>
      <c r="X1173" s="23"/>
    </row>
    <row r="1174">
      <c r="A1174" s="20" t="s">
        <v>4155</v>
      </c>
      <c r="B1174" s="26" t="s">
        <v>4156</v>
      </c>
      <c r="C1174" s="3"/>
      <c r="D1174" s="3" t="s">
        <v>722</v>
      </c>
      <c r="E1174" s="3" t="s">
        <v>269</v>
      </c>
      <c r="F1174" s="3" t="s">
        <v>3615</v>
      </c>
      <c r="G1174" s="3"/>
      <c r="H1174" s="3" t="s">
        <v>142</v>
      </c>
      <c r="I1174" s="3"/>
      <c r="J1174" s="3"/>
      <c r="K1174" s="3" t="s">
        <v>536</v>
      </c>
      <c r="L1174" s="3" t="s">
        <v>2403</v>
      </c>
      <c r="M1174" s="22" t="s">
        <v>4157</v>
      </c>
      <c r="T1174" s="23"/>
      <c r="U1174" s="23"/>
      <c r="V1174" s="23"/>
      <c r="W1174" s="23"/>
      <c r="X1174" s="23"/>
    </row>
    <row r="1175">
      <c r="A1175" s="20" t="s">
        <v>4158</v>
      </c>
      <c r="B1175" s="26" t="s">
        <v>4159</v>
      </c>
      <c r="C1175" s="3"/>
      <c r="D1175" s="3" t="s">
        <v>465</v>
      </c>
      <c r="E1175" s="3" t="s">
        <v>269</v>
      </c>
      <c r="F1175" s="3" t="s">
        <v>3615</v>
      </c>
      <c r="G1175" s="3"/>
      <c r="H1175" s="3" t="s">
        <v>142</v>
      </c>
      <c r="K1175" s="3" t="s">
        <v>2940</v>
      </c>
      <c r="L1175" s="3" t="s">
        <v>4160</v>
      </c>
      <c r="M1175" s="22" t="s">
        <v>4161</v>
      </c>
      <c r="T1175" s="23"/>
      <c r="U1175" s="23"/>
      <c r="V1175" s="23"/>
      <c r="W1175" s="23"/>
      <c r="X1175" s="23"/>
    </row>
    <row r="1176">
      <c r="A1176" s="43" t="s">
        <v>4162</v>
      </c>
      <c r="B1176" s="21"/>
      <c r="D1176" s="3" t="s">
        <v>606</v>
      </c>
      <c r="E1176" s="3" t="s">
        <v>269</v>
      </c>
      <c r="F1176" s="3" t="s">
        <v>3615</v>
      </c>
      <c r="G1176" s="3"/>
      <c r="H1176" s="3" t="s">
        <v>154</v>
      </c>
      <c r="L1176" s="3" t="s">
        <v>4163</v>
      </c>
      <c r="M1176" s="22" t="s">
        <v>4164</v>
      </c>
      <c r="T1176" s="23"/>
      <c r="U1176" s="23"/>
      <c r="V1176" s="23"/>
      <c r="W1176" s="23"/>
      <c r="X1176" s="23"/>
    </row>
    <row r="1177">
      <c r="A1177" s="3" t="s">
        <v>4165</v>
      </c>
      <c r="B1177" s="26" t="s">
        <v>4166</v>
      </c>
      <c r="E1177" s="3" t="s">
        <v>269</v>
      </c>
      <c r="F1177" s="3" t="s">
        <v>3615</v>
      </c>
      <c r="G1177" s="3"/>
      <c r="H1177" s="3" t="s">
        <v>130</v>
      </c>
      <c r="K1177" s="3" t="s">
        <v>1937</v>
      </c>
      <c r="L1177" s="3" t="s">
        <v>4167</v>
      </c>
      <c r="M1177" s="22" t="s">
        <v>4168</v>
      </c>
      <c r="T1177" s="23"/>
      <c r="U1177" s="23"/>
      <c r="V1177" s="23"/>
      <c r="W1177" s="23"/>
      <c r="X1177" s="23"/>
    </row>
    <row r="1178">
      <c r="A1178" s="20" t="s">
        <v>4169</v>
      </c>
      <c r="B1178" s="21"/>
      <c r="D1178" s="3" t="s">
        <v>512</v>
      </c>
      <c r="E1178" s="3" t="s">
        <v>71</v>
      </c>
      <c r="F1178" s="3" t="s">
        <v>71</v>
      </c>
      <c r="G1178" s="3"/>
      <c r="H1178" s="3" t="s">
        <v>154</v>
      </c>
      <c r="L1178" s="3" t="s">
        <v>1258</v>
      </c>
      <c r="M1178" s="22" t="s">
        <v>4170</v>
      </c>
      <c r="T1178" s="23"/>
      <c r="U1178" s="23"/>
      <c r="V1178" s="24" t="s">
        <v>346</v>
      </c>
      <c r="W1178" s="23"/>
      <c r="X1178" s="23"/>
    </row>
    <row r="1179">
      <c r="A1179" s="20" t="s">
        <v>4171</v>
      </c>
      <c r="B1179" s="21"/>
      <c r="D1179" s="3" t="s">
        <v>512</v>
      </c>
      <c r="E1179" s="3" t="s">
        <v>71</v>
      </c>
      <c r="F1179" s="3" t="s">
        <v>71</v>
      </c>
      <c r="G1179" s="3"/>
      <c r="H1179" s="3" t="s">
        <v>154</v>
      </c>
      <c r="M1179" s="22" t="s">
        <v>4172</v>
      </c>
      <c r="T1179" s="23"/>
      <c r="U1179" s="23"/>
      <c r="V1179" s="24" t="s">
        <v>346</v>
      </c>
      <c r="W1179" s="23"/>
      <c r="X1179" s="23"/>
    </row>
    <row r="1180">
      <c r="A1180" s="20" t="s">
        <v>654</v>
      </c>
      <c r="B1180" s="27"/>
      <c r="C1180" s="3"/>
      <c r="D1180" s="3" t="s">
        <v>4173</v>
      </c>
      <c r="E1180" s="3" t="s">
        <v>71</v>
      </c>
      <c r="F1180" s="3" t="s">
        <v>71</v>
      </c>
      <c r="G1180" s="3"/>
      <c r="H1180" s="3" t="s">
        <v>154</v>
      </c>
      <c r="K1180" s="3" t="s">
        <v>2388</v>
      </c>
      <c r="L1180" s="3" t="s">
        <v>601</v>
      </c>
      <c r="M1180" s="22" t="s">
        <v>4174</v>
      </c>
      <c r="N1180" s="3"/>
      <c r="O1180" s="3" t="s">
        <v>657</v>
      </c>
      <c r="T1180" s="23"/>
      <c r="U1180" s="23"/>
      <c r="V1180" s="24" t="s">
        <v>346</v>
      </c>
      <c r="W1180" s="23"/>
      <c r="X1180" s="23"/>
    </row>
    <row r="1181">
      <c r="A1181" s="20" t="s">
        <v>4175</v>
      </c>
      <c r="B1181" s="27"/>
      <c r="C1181" s="3" t="s">
        <v>931</v>
      </c>
      <c r="G1181" s="3"/>
      <c r="H1181" s="3" t="s">
        <v>72</v>
      </c>
      <c r="K1181" s="3" t="s">
        <v>594</v>
      </c>
      <c r="M1181" s="22" t="s">
        <v>4176</v>
      </c>
      <c r="T1181" s="23"/>
      <c r="U1181" s="23"/>
      <c r="V1181" s="23"/>
      <c r="W1181" s="23"/>
      <c r="X1181" s="23"/>
    </row>
    <row r="1182">
      <c r="A1182" s="20" t="s">
        <v>4177</v>
      </c>
      <c r="B1182" s="21"/>
      <c r="D1182" s="3" t="s">
        <v>512</v>
      </c>
      <c r="E1182" s="3" t="s">
        <v>71</v>
      </c>
      <c r="F1182" s="3" t="s">
        <v>71</v>
      </c>
      <c r="G1182" s="3"/>
      <c r="H1182" s="3" t="s">
        <v>154</v>
      </c>
      <c r="M1182" s="22" t="s">
        <v>4178</v>
      </c>
      <c r="T1182" s="23"/>
      <c r="U1182" s="23"/>
      <c r="V1182" s="24" t="s">
        <v>346</v>
      </c>
      <c r="W1182" s="23"/>
      <c r="X1182" s="23"/>
    </row>
    <row r="1183">
      <c r="A1183" s="20" t="s">
        <v>4179</v>
      </c>
      <c r="B1183" s="21"/>
      <c r="E1183" s="3" t="s">
        <v>71</v>
      </c>
      <c r="F1183" s="3" t="s">
        <v>71</v>
      </c>
      <c r="G1183" s="3"/>
      <c r="H1183" s="3" t="s">
        <v>165</v>
      </c>
      <c r="L1183" s="3" t="s">
        <v>1107</v>
      </c>
      <c r="M1183" s="22" t="s">
        <v>4180</v>
      </c>
      <c r="T1183" s="23"/>
      <c r="U1183" s="23"/>
      <c r="V1183" s="24" t="s">
        <v>346</v>
      </c>
      <c r="W1183" s="23"/>
      <c r="X1183" s="23"/>
    </row>
    <row r="1184">
      <c r="A1184" s="20" t="s">
        <v>4181</v>
      </c>
      <c r="B1184" s="21"/>
      <c r="D1184" s="3" t="s">
        <v>512</v>
      </c>
      <c r="E1184" s="3" t="s">
        <v>71</v>
      </c>
      <c r="F1184" s="3" t="s">
        <v>71</v>
      </c>
      <c r="G1184" s="3"/>
      <c r="H1184" s="3" t="s">
        <v>154</v>
      </c>
      <c r="M1184" s="22" t="s">
        <v>4182</v>
      </c>
      <c r="T1184" s="23"/>
      <c r="U1184" s="23"/>
      <c r="V1184" s="24" t="s">
        <v>346</v>
      </c>
      <c r="W1184" s="23"/>
      <c r="X1184" s="23"/>
    </row>
    <row r="1185">
      <c r="A1185" s="20" t="s">
        <v>4183</v>
      </c>
      <c r="B1185" s="27"/>
      <c r="C1185" s="3"/>
      <c r="D1185" s="3" t="s">
        <v>4184</v>
      </c>
      <c r="E1185" s="3" t="s">
        <v>71</v>
      </c>
      <c r="F1185" s="3" t="s">
        <v>71</v>
      </c>
      <c r="G1185" s="3"/>
      <c r="H1185" s="3" t="s">
        <v>117</v>
      </c>
      <c r="K1185" s="3" t="s">
        <v>105</v>
      </c>
      <c r="L1185" s="3" t="s">
        <v>601</v>
      </c>
      <c r="M1185" s="22" t="s">
        <v>4185</v>
      </c>
      <c r="T1185" s="23"/>
      <c r="U1185" s="23"/>
      <c r="V1185" s="24" t="s">
        <v>346</v>
      </c>
      <c r="W1185" s="23"/>
      <c r="X1185" s="23"/>
    </row>
    <row r="1186">
      <c r="A1186" s="20" t="s">
        <v>4186</v>
      </c>
      <c r="B1186" s="21"/>
      <c r="D1186" s="3" t="s">
        <v>4187</v>
      </c>
      <c r="E1186" s="3" t="s">
        <v>71</v>
      </c>
      <c r="G1186" s="3"/>
      <c r="H1186" s="3" t="s">
        <v>117</v>
      </c>
      <c r="I1186" s="3"/>
      <c r="J1186" s="3"/>
      <c r="K1186" s="3" t="s">
        <v>105</v>
      </c>
      <c r="L1186" s="3" t="s">
        <v>577</v>
      </c>
      <c r="M1186" s="22" t="s">
        <v>4188</v>
      </c>
      <c r="T1186" s="23"/>
      <c r="U1186" s="23"/>
      <c r="V1186" s="24" t="s">
        <v>346</v>
      </c>
      <c r="W1186" s="23"/>
      <c r="X1186" s="23"/>
    </row>
    <row r="1187">
      <c r="A1187" s="43" t="s">
        <v>4189</v>
      </c>
      <c r="B1187" s="27"/>
      <c r="C1187" s="3" t="s">
        <v>367</v>
      </c>
      <c r="G1187" s="3"/>
      <c r="H1187" s="3" t="s">
        <v>102</v>
      </c>
      <c r="M1187" s="22" t="s">
        <v>4190</v>
      </c>
      <c r="T1187" s="23"/>
      <c r="U1187" s="23"/>
      <c r="V1187" s="24" t="s">
        <v>346</v>
      </c>
      <c r="W1187" s="23"/>
      <c r="X1187" s="23"/>
    </row>
    <row r="1188">
      <c r="A1188" s="20" t="s">
        <v>4191</v>
      </c>
      <c r="B1188" s="27"/>
      <c r="C1188" s="3" t="s">
        <v>4192</v>
      </c>
      <c r="D1188" s="3" t="s">
        <v>4193</v>
      </c>
      <c r="G1188" s="3"/>
      <c r="H1188" s="3" t="s">
        <v>102</v>
      </c>
      <c r="K1188" s="3" t="s">
        <v>4194</v>
      </c>
      <c r="L1188" s="3" t="s">
        <v>4195</v>
      </c>
      <c r="M1188" s="22" t="s">
        <v>4196</v>
      </c>
      <c r="N1188" s="3"/>
      <c r="O1188" s="3" t="s">
        <v>4197</v>
      </c>
      <c r="T1188" s="23"/>
      <c r="U1188" s="23"/>
      <c r="V1188" s="24" t="s">
        <v>346</v>
      </c>
      <c r="W1188" s="23"/>
      <c r="X1188" s="23"/>
    </row>
    <row r="1189">
      <c r="A1189" s="20" t="s">
        <v>4198</v>
      </c>
      <c r="B1189" s="27"/>
      <c r="C1189" s="3" t="s">
        <v>4192</v>
      </c>
      <c r="D1189" s="3" t="s">
        <v>1096</v>
      </c>
      <c r="G1189" s="3"/>
      <c r="H1189" s="3" t="s">
        <v>102</v>
      </c>
      <c r="L1189" s="3" t="s">
        <v>4199</v>
      </c>
      <c r="M1189" s="22" t="s">
        <v>4200</v>
      </c>
      <c r="T1189" s="23"/>
      <c r="U1189" s="23"/>
      <c r="V1189" s="23"/>
      <c r="W1189" s="23"/>
      <c r="X1189" s="23"/>
    </row>
    <row r="1190">
      <c r="A1190" s="20" t="s">
        <v>4192</v>
      </c>
      <c r="B1190" s="21"/>
      <c r="D1190" s="3" t="s">
        <v>4201</v>
      </c>
      <c r="G1190" s="3"/>
      <c r="H1190" s="3" t="s">
        <v>102</v>
      </c>
      <c r="I1190" s="3"/>
      <c r="J1190" s="3"/>
      <c r="K1190" s="3" t="s">
        <v>217</v>
      </c>
      <c r="L1190" s="3" t="s">
        <v>1386</v>
      </c>
      <c r="M1190" s="22" t="s">
        <v>4202</v>
      </c>
      <c r="T1190" s="23"/>
      <c r="U1190" s="23"/>
      <c r="V1190" s="24" t="s">
        <v>346</v>
      </c>
      <c r="W1190" s="23"/>
      <c r="X1190" s="23"/>
    </row>
    <row r="1191">
      <c r="A1191" s="20" t="s">
        <v>4203</v>
      </c>
      <c r="B1191" s="26" t="s">
        <v>4204</v>
      </c>
      <c r="E1191" s="3" t="s">
        <v>71</v>
      </c>
      <c r="F1191" s="3" t="s">
        <v>71</v>
      </c>
      <c r="G1191" s="3"/>
      <c r="H1191" s="3" t="s">
        <v>102</v>
      </c>
      <c r="K1191" s="3" t="s">
        <v>4205</v>
      </c>
      <c r="M1191" s="22" t="s">
        <v>4206</v>
      </c>
      <c r="T1191" s="23"/>
      <c r="U1191" s="23"/>
      <c r="V1191" s="23"/>
      <c r="W1191" s="23"/>
      <c r="X1191" s="23"/>
    </row>
    <row r="1192">
      <c r="A1192" s="20" t="s">
        <v>4207</v>
      </c>
      <c r="B1192" s="27"/>
      <c r="C1192" s="3"/>
      <c r="D1192" s="3"/>
      <c r="E1192" s="3" t="s">
        <v>71</v>
      </c>
      <c r="F1192" s="3" t="s">
        <v>71</v>
      </c>
      <c r="G1192" s="3"/>
      <c r="H1192" s="3" t="s">
        <v>154</v>
      </c>
      <c r="L1192" s="3" t="s">
        <v>752</v>
      </c>
      <c r="M1192" s="22" t="s">
        <v>4208</v>
      </c>
      <c r="T1192" s="23"/>
      <c r="U1192" s="23"/>
      <c r="V1192" s="24" t="s">
        <v>346</v>
      </c>
      <c r="W1192" s="23"/>
      <c r="X1192" s="23"/>
    </row>
    <row r="1193">
      <c r="A1193" s="20" t="s">
        <v>4209</v>
      </c>
      <c r="B1193" s="21"/>
      <c r="D1193" s="14" t="s">
        <v>4210</v>
      </c>
      <c r="E1193" s="3" t="s">
        <v>71</v>
      </c>
      <c r="F1193" s="3" t="s">
        <v>71</v>
      </c>
      <c r="G1193" s="3"/>
      <c r="H1193" s="3" t="s">
        <v>154</v>
      </c>
      <c r="L1193" s="3" t="s">
        <v>601</v>
      </c>
      <c r="M1193" s="22" t="s">
        <v>4211</v>
      </c>
      <c r="T1193" s="23"/>
      <c r="U1193" s="23"/>
      <c r="V1193" s="24" t="s">
        <v>346</v>
      </c>
      <c r="W1193" s="23"/>
      <c r="X1193" s="23"/>
    </row>
    <row r="1194">
      <c r="A1194" s="3" t="s">
        <v>4212</v>
      </c>
      <c r="B1194" s="26" t="s">
        <v>4213</v>
      </c>
      <c r="D1194" s="20" t="s">
        <v>384</v>
      </c>
      <c r="E1194" s="3" t="s">
        <v>746</v>
      </c>
      <c r="F1194" s="3" t="s">
        <v>4214</v>
      </c>
      <c r="G1194" s="3"/>
      <c r="H1194" s="3" t="s">
        <v>4215</v>
      </c>
      <c r="K1194" s="3" t="s">
        <v>2411</v>
      </c>
      <c r="L1194" s="3" t="s">
        <v>4216</v>
      </c>
      <c r="M1194" s="22" t="s">
        <v>4217</v>
      </c>
      <c r="T1194" s="23"/>
      <c r="U1194" s="23"/>
      <c r="V1194" s="23"/>
      <c r="W1194" s="23"/>
      <c r="X1194" s="23"/>
    </row>
    <row r="1195">
      <c r="A1195" s="20" t="s">
        <v>4218</v>
      </c>
      <c r="B1195" s="21"/>
      <c r="E1195" s="3" t="s">
        <v>4219</v>
      </c>
      <c r="F1195" s="3" t="s">
        <v>129</v>
      </c>
      <c r="G1195" s="3"/>
      <c r="H1195" s="3" t="s">
        <v>154</v>
      </c>
      <c r="K1195" s="3" t="s">
        <v>666</v>
      </c>
      <c r="L1195" s="3" t="s">
        <v>4220</v>
      </c>
      <c r="M1195" s="22" t="s">
        <v>4221</v>
      </c>
      <c r="O1195" s="3" t="s">
        <v>4222</v>
      </c>
      <c r="P1195" s="3" t="s">
        <v>4223</v>
      </c>
      <c r="T1195" s="23"/>
      <c r="U1195" s="23"/>
      <c r="V1195" s="23"/>
      <c r="W1195" s="23"/>
      <c r="X1195" s="23"/>
    </row>
    <row r="1196">
      <c r="A1196" s="20" t="s">
        <v>4224</v>
      </c>
      <c r="B1196" s="27"/>
      <c r="C1196" s="3" t="s">
        <v>3042</v>
      </c>
      <c r="G1196" s="3"/>
      <c r="H1196" s="3" t="s">
        <v>72</v>
      </c>
      <c r="K1196" s="3" t="s">
        <v>594</v>
      </c>
      <c r="M1196" s="22" t="s">
        <v>4225</v>
      </c>
      <c r="T1196" s="23"/>
      <c r="U1196" s="23"/>
      <c r="V1196" s="24" t="s">
        <v>346</v>
      </c>
      <c r="W1196" s="23"/>
      <c r="X1196" s="23"/>
    </row>
    <row r="1197">
      <c r="A1197" s="20" t="s">
        <v>4226</v>
      </c>
      <c r="B1197" s="27"/>
      <c r="C1197" s="3"/>
      <c r="D1197" s="3"/>
      <c r="E1197" s="3" t="s">
        <v>273</v>
      </c>
      <c r="F1197" s="3" t="s">
        <v>235</v>
      </c>
      <c r="G1197" s="3"/>
      <c r="H1197" s="3" t="s">
        <v>142</v>
      </c>
      <c r="I1197" s="3"/>
      <c r="J1197" s="3"/>
      <c r="K1197" s="3" t="s">
        <v>4227</v>
      </c>
      <c r="M1197" s="22" t="s">
        <v>4228</v>
      </c>
      <c r="T1197" s="23"/>
      <c r="U1197" s="23"/>
      <c r="V1197" s="23"/>
      <c r="W1197" s="23"/>
      <c r="X1197" s="23"/>
    </row>
    <row r="1198">
      <c r="A1198" s="20" t="s">
        <v>4229</v>
      </c>
      <c r="B1198" s="21"/>
      <c r="D1198" s="3" t="s">
        <v>767</v>
      </c>
      <c r="G1198" s="3"/>
      <c r="H1198" s="3" t="s">
        <v>154</v>
      </c>
      <c r="K1198" s="3" t="s">
        <v>594</v>
      </c>
      <c r="M1198" s="22" t="s">
        <v>4230</v>
      </c>
      <c r="T1198" s="23"/>
      <c r="U1198" s="23"/>
      <c r="V1198" s="23"/>
      <c r="W1198" s="23"/>
      <c r="X1198" s="23"/>
    </row>
    <row r="1199">
      <c r="A1199" s="20" t="s">
        <v>4231</v>
      </c>
      <c r="B1199" s="27"/>
      <c r="C1199" s="3" t="s">
        <v>367</v>
      </c>
      <c r="D1199" s="3" t="s">
        <v>4232</v>
      </c>
      <c r="E1199" s="3" t="s">
        <v>71</v>
      </c>
      <c r="F1199" s="3" t="s">
        <v>71</v>
      </c>
      <c r="G1199" s="3"/>
      <c r="H1199" s="3" t="s">
        <v>102</v>
      </c>
      <c r="M1199" s="22" t="s">
        <v>4233</v>
      </c>
      <c r="T1199" s="23"/>
      <c r="U1199" s="23"/>
      <c r="V1199" s="24" t="s">
        <v>346</v>
      </c>
      <c r="W1199" s="23"/>
      <c r="X1199" s="23"/>
    </row>
    <row r="1200">
      <c r="A1200" s="20" t="s">
        <v>4234</v>
      </c>
      <c r="B1200" s="21"/>
      <c r="D1200" s="3" t="s">
        <v>4235</v>
      </c>
      <c r="E1200" s="31" t="s">
        <v>71</v>
      </c>
      <c r="F1200" s="31" t="s">
        <v>71</v>
      </c>
      <c r="G1200" s="32"/>
      <c r="H1200" s="32" t="s">
        <v>154</v>
      </c>
      <c r="I1200" s="31"/>
      <c r="J1200" s="31"/>
      <c r="K1200" s="31"/>
      <c r="L1200" s="31"/>
      <c r="M1200" s="33" t="s">
        <v>4236</v>
      </c>
      <c r="T1200" s="24"/>
      <c r="U1200" s="24" t="s">
        <v>346</v>
      </c>
      <c r="V1200" s="24" t="s">
        <v>346</v>
      </c>
      <c r="W1200" s="23"/>
      <c r="X1200" s="23"/>
    </row>
    <row r="1201">
      <c r="A1201" s="3" t="s">
        <v>4237</v>
      </c>
      <c r="B1201" s="21"/>
      <c r="D1201" s="3" t="s">
        <v>560</v>
      </c>
      <c r="E1201" s="3" t="s">
        <v>273</v>
      </c>
      <c r="T1201" s="23"/>
      <c r="U1201" s="23"/>
      <c r="V1201" s="23"/>
      <c r="W1201" s="23"/>
      <c r="X1201" s="23"/>
    </row>
    <row r="1202">
      <c r="A1202" s="20" t="s">
        <v>4238</v>
      </c>
      <c r="B1202" s="21"/>
      <c r="D1202" s="3" t="s">
        <v>1411</v>
      </c>
      <c r="E1202" s="3" t="s">
        <v>246</v>
      </c>
      <c r="G1202" s="3"/>
      <c r="H1202" s="3" t="s">
        <v>154</v>
      </c>
      <c r="L1202" s="3" t="s">
        <v>1408</v>
      </c>
      <c r="M1202" s="22" t="s">
        <v>4239</v>
      </c>
      <c r="T1202" s="23"/>
      <c r="U1202" s="23"/>
      <c r="V1202" s="23"/>
      <c r="W1202" s="23"/>
      <c r="X1202" s="23"/>
    </row>
    <row r="1203">
      <c r="A1203" s="3" t="s">
        <v>4240</v>
      </c>
      <c r="B1203" s="21"/>
      <c r="D1203" s="3" t="s">
        <v>560</v>
      </c>
      <c r="E1203" s="3" t="s">
        <v>273</v>
      </c>
      <c r="T1203" s="23"/>
      <c r="U1203" s="23"/>
      <c r="V1203" s="23"/>
      <c r="W1203" s="23"/>
      <c r="X1203" s="23"/>
    </row>
    <row r="1204">
      <c r="A1204" s="20" t="s">
        <v>1684</v>
      </c>
      <c r="B1204" s="21"/>
      <c r="E1204" s="3" t="s">
        <v>71</v>
      </c>
      <c r="F1204" s="3" t="s">
        <v>71</v>
      </c>
      <c r="G1204" s="3"/>
      <c r="H1204" s="3" t="s">
        <v>165</v>
      </c>
      <c r="L1204" s="3" t="s">
        <v>601</v>
      </c>
      <c r="M1204" s="22" t="s">
        <v>4241</v>
      </c>
      <c r="T1204" s="23"/>
      <c r="U1204" s="23"/>
      <c r="V1204" s="24" t="s">
        <v>346</v>
      </c>
      <c r="W1204" s="23"/>
      <c r="X1204" s="23"/>
    </row>
    <row r="1205">
      <c r="A1205" s="20" t="s">
        <v>4242</v>
      </c>
      <c r="B1205" s="21"/>
      <c r="D1205" s="3" t="s">
        <v>2660</v>
      </c>
      <c r="E1205" s="3" t="s">
        <v>271</v>
      </c>
      <c r="F1205" s="3" t="s">
        <v>495</v>
      </c>
      <c r="G1205" s="3"/>
      <c r="H1205" s="3" t="s">
        <v>142</v>
      </c>
      <c r="T1205" s="23"/>
      <c r="U1205" s="23"/>
      <c r="V1205" s="23"/>
      <c r="W1205" s="23"/>
      <c r="X1205" s="23"/>
    </row>
    <row r="1206">
      <c r="A1206" s="20" t="s">
        <v>4243</v>
      </c>
      <c r="B1206" s="26" t="s">
        <v>4244</v>
      </c>
      <c r="D1206" s="3" t="s">
        <v>4245</v>
      </c>
      <c r="E1206" s="3" t="s">
        <v>271</v>
      </c>
      <c r="F1206" s="3" t="s">
        <v>495</v>
      </c>
      <c r="G1206" s="3"/>
      <c r="H1206" s="3" t="s">
        <v>176</v>
      </c>
      <c r="L1206" s="3" t="s">
        <v>4246</v>
      </c>
      <c r="M1206" s="22" t="s">
        <v>4247</v>
      </c>
      <c r="T1206" s="23"/>
      <c r="U1206" s="23"/>
      <c r="V1206" s="23"/>
      <c r="W1206" s="23"/>
      <c r="X1206" s="23"/>
    </row>
    <row r="1207">
      <c r="A1207" s="20" t="s">
        <v>4248</v>
      </c>
      <c r="B1207" s="26" t="s">
        <v>4249</v>
      </c>
      <c r="D1207" s="3" t="s">
        <v>4250</v>
      </c>
      <c r="E1207" s="3" t="s">
        <v>271</v>
      </c>
      <c r="F1207" s="3" t="s">
        <v>495</v>
      </c>
      <c r="H1207" s="3" t="s">
        <v>142</v>
      </c>
      <c r="K1207" s="3" t="s">
        <v>132</v>
      </c>
      <c r="L1207" s="3" t="s">
        <v>457</v>
      </c>
      <c r="M1207" s="22" t="s">
        <v>4251</v>
      </c>
      <c r="T1207" s="23"/>
      <c r="U1207" s="23"/>
      <c r="V1207" s="23"/>
      <c r="W1207" s="23"/>
      <c r="X1207" s="23"/>
    </row>
    <row r="1208">
      <c r="A1208" s="20" t="s">
        <v>4252</v>
      </c>
      <c r="B1208" s="21"/>
      <c r="G1208" s="3"/>
      <c r="H1208" s="3" t="s">
        <v>87</v>
      </c>
      <c r="L1208" s="3" t="s">
        <v>1107</v>
      </c>
      <c r="M1208" s="22" t="s">
        <v>4253</v>
      </c>
      <c r="T1208" s="23"/>
      <c r="U1208" s="23"/>
      <c r="V1208" s="23"/>
      <c r="W1208" s="23"/>
      <c r="X1208" s="23"/>
    </row>
    <row r="1209">
      <c r="A1209" s="20" t="s">
        <v>4254</v>
      </c>
      <c r="B1209" s="27"/>
      <c r="C1209" s="3"/>
      <c r="D1209" s="3"/>
      <c r="E1209" s="3" t="s">
        <v>273</v>
      </c>
      <c r="F1209" s="3" t="s">
        <v>235</v>
      </c>
      <c r="G1209" s="3" t="s">
        <v>266</v>
      </c>
      <c r="H1209" s="3" t="s">
        <v>154</v>
      </c>
      <c r="I1209" s="3"/>
      <c r="J1209" s="3"/>
      <c r="K1209" s="3" t="s">
        <v>1166</v>
      </c>
      <c r="M1209" s="22" t="s">
        <v>4255</v>
      </c>
      <c r="T1209" s="23"/>
      <c r="U1209" s="23"/>
      <c r="V1209" s="23"/>
      <c r="W1209" s="23"/>
      <c r="X1209" s="23"/>
    </row>
    <row r="1210">
      <c r="A1210" s="30" t="s">
        <v>4256</v>
      </c>
      <c r="B1210" s="26" t="s">
        <v>4257</v>
      </c>
      <c r="E1210" s="32" t="s">
        <v>71</v>
      </c>
      <c r="F1210" s="32" t="s">
        <v>71</v>
      </c>
      <c r="G1210" s="32"/>
      <c r="H1210" s="32" t="s">
        <v>154</v>
      </c>
      <c r="I1210" s="31"/>
      <c r="J1210" s="31"/>
      <c r="K1210" s="31"/>
      <c r="L1210" s="32" t="s">
        <v>4258</v>
      </c>
      <c r="M1210" s="33" t="s">
        <v>4259</v>
      </c>
      <c r="T1210" s="24"/>
      <c r="U1210" s="24" t="s">
        <v>346</v>
      </c>
      <c r="V1210" s="23"/>
      <c r="W1210" s="23"/>
      <c r="X1210" s="23"/>
    </row>
    <row r="1211">
      <c r="A1211" s="30" t="s">
        <v>4260</v>
      </c>
      <c r="B1211" s="21"/>
      <c r="E1211" s="31"/>
      <c r="F1211" s="31"/>
      <c r="G1211" s="31"/>
      <c r="H1211" s="31" t="s">
        <v>87</v>
      </c>
      <c r="I1211" s="31"/>
      <c r="J1211" s="31"/>
      <c r="K1211" s="31"/>
      <c r="L1211" s="32" t="s">
        <v>4261</v>
      </c>
      <c r="M1211" s="33" t="s">
        <v>4262</v>
      </c>
      <c r="T1211" s="24"/>
      <c r="U1211" s="24" t="s">
        <v>346</v>
      </c>
      <c r="V1211" s="23"/>
      <c r="W1211" s="23"/>
      <c r="X1211" s="23"/>
    </row>
    <row r="1212">
      <c r="A1212" s="20" t="s">
        <v>4147</v>
      </c>
      <c r="B1212" s="26" t="s">
        <v>4263</v>
      </c>
      <c r="E1212" s="3" t="s">
        <v>71</v>
      </c>
      <c r="F1212" s="3" t="s">
        <v>71</v>
      </c>
      <c r="G1212" s="3"/>
      <c r="H1212" s="3" t="s">
        <v>154</v>
      </c>
      <c r="K1212" s="3" t="s">
        <v>2124</v>
      </c>
      <c r="L1212" s="3" t="s">
        <v>4264</v>
      </c>
      <c r="M1212" s="22" t="s">
        <v>4265</v>
      </c>
      <c r="T1212" s="23"/>
      <c r="U1212" s="23"/>
      <c r="V1212" s="23"/>
      <c r="W1212" s="23"/>
      <c r="X1212" s="23"/>
    </row>
    <row r="1213">
      <c r="A1213" s="20" t="s">
        <v>4266</v>
      </c>
      <c r="B1213" s="27"/>
      <c r="C1213" s="3"/>
      <c r="D1213" s="3"/>
      <c r="E1213" s="3" t="s">
        <v>71</v>
      </c>
      <c r="F1213" s="3" t="s">
        <v>71</v>
      </c>
      <c r="G1213" s="3"/>
      <c r="H1213" s="3" t="s">
        <v>102</v>
      </c>
      <c r="I1213" s="3"/>
      <c r="J1213" s="3"/>
      <c r="K1213" s="3" t="s">
        <v>105</v>
      </c>
      <c r="L1213" s="3" t="s">
        <v>49</v>
      </c>
      <c r="M1213" s="22" t="s">
        <v>4267</v>
      </c>
      <c r="T1213" s="23"/>
      <c r="U1213" s="23"/>
      <c r="V1213" s="24" t="s">
        <v>346</v>
      </c>
      <c r="W1213" s="23"/>
      <c r="X1213" s="23"/>
    </row>
    <row r="1214">
      <c r="A1214" s="20" t="s">
        <v>4268</v>
      </c>
      <c r="B1214" s="26" t="s">
        <v>4269</v>
      </c>
      <c r="D1214" s="20" t="s">
        <v>4270</v>
      </c>
      <c r="E1214" s="3" t="s">
        <v>311</v>
      </c>
      <c r="F1214" s="3" t="s">
        <v>183</v>
      </c>
      <c r="G1214" s="3"/>
      <c r="H1214" s="3" t="s">
        <v>142</v>
      </c>
      <c r="K1214" s="3" t="s">
        <v>132</v>
      </c>
      <c r="L1214" s="3" t="s">
        <v>4271</v>
      </c>
      <c r="M1214" s="22" t="s">
        <v>4272</v>
      </c>
      <c r="T1214" s="23"/>
      <c r="U1214" s="23"/>
      <c r="V1214" s="23"/>
      <c r="W1214" s="23"/>
      <c r="X1214" s="23"/>
    </row>
    <row r="1215">
      <c r="A1215" s="20" t="s">
        <v>4273</v>
      </c>
      <c r="B1215" s="26" t="s">
        <v>4274</v>
      </c>
      <c r="D1215" s="3" t="s">
        <v>2268</v>
      </c>
      <c r="E1215" s="3" t="s">
        <v>295</v>
      </c>
      <c r="F1215" s="3" t="s">
        <v>86</v>
      </c>
      <c r="H1215" s="3" t="s">
        <v>142</v>
      </c>
      <c r="K1215" s="3" t="s">
        <v>132</v>
      </c>
      <c r="L1215" s="3" t="s">
        <v>431</v>
      </c>
      <c r="M1215" s="22" t="s">
        <v>4275</v>
      </c>
      <c r="T1215" s="23"/>
      <c r="U1215" s="23"/>
      <c r="V1215" s="23"/>
      <c r="W1215" s="23"/>
      <c r="X1215" s="23"/>
    </row>
    <row r="1216">
      <c r="A1216" s="54" t="s">
        <v>4276</v>
      </c>
      <c r="B1216" s="21"/>
      <c r="E1216" s="31" t="s">
        <v>202</v>
      </c>
      <c r="F1216" s="31"/>
      <c r="G1216" s="32"/>
      <c r="H1216" s="32" t="s">
        <v>154</v>
      </c>
      <c r="I1216" s="31"/>
      <c r="J1216" s="31"/>
      <c r="K1216" s="31"/>
      <c r="L1216" s="31" t="s">
        <v>4277</v>
      </c>
      <c r="M1216" s="33" t="s">
        <v>4278</v>
      </c>
      <c r="T1216" s="24"/>
      <c r="U1216" s="24" t="s">
        <v>346</v>
      </c>
      <c r="V1216" s="23"/>
      <c r="W1216" s="23"/>
      <c r="X1216" s="23"/>
    </row>
    <row r="1217">
      <c r="A1217" s="20" t="s">
        <v>4279</v>
      </c>
      <c r="B1217" s="27"/>
      <c r="C1217" s="3" t="s">
        <v>1436</v>
      </c>
      <c r="E1217" s="3" t="s">
        <v>4280</v>
      </c>
      <c r="F1217" s="3" t="s">
        <v>4281</v>
      </c>
      <c r="G1217" s="3"/>
      <c r="H1217" s="3" t="s">
        <v>176</v>
      </c>
      <c r="K1217" s="3" t="s">
        <v>4282</v>
      </c>
      <c r="L1217" s="3" t="s">
        <v>1731</v>
      </c>
      <c r="M1217" s="22" t="s">
        <v>4283</v>
      </c>
      <c r="T1217" s="23"/>
      <c r="U1217" s="23"/>
      <c r="V1217" s="23"/>
      <c r="W1217" s="23"/>
      <c r="X1217" s="23"/>
    </row>
    <row r="1218">
      <c r="A1218" s="34" t="s">
        <v>4284</v>
      </c>
      <c r="B1218" s="55" t="s">
        <v>4285</v>
      </c>
      <c r="E1218" s="3" t="s">
        <v>4286</v>
      </c>
      <c r="F1218" s="3" t="s">
        <v>2150</v>
      </c>
      <c r="G1218" s="3"/>
      <c r="H1218" s="3" t="s">
        <v>154</v>
      </c>
      <c r="I1218" s="3" t="s">
        <v>4287</v>
      </c>
      <c r="K1218" s="3" t="s">
        <v>1621</v>
      </c>
      <c r="L1218" s="3" t="s">
        <v>4288</v>
      </c>
      <c r="M1218" s="22" t="s">
        <v>4289</v>
      </c>
      <c r="T1218" s="23"/>
      <c r="U1218" s="23"/>
      <c r="V1218" s="23"/>
      <c r="W1218" s="23"/>
      <c r="X1218" s="23"/>
    </row>
    <row r="1219">
      <c r="A1219" s="20" t="s">
        <v>3210</v>
      </c>
      <c r="B1219" s="21"/>
      <c r="D1219" s="35" t="s">
        <v>433</v>
      </c>
      <c r="E1219" s="3" t="s">
        <v>4290</v>
      </c>
      <c r="G1219" s="3"/>
      <c r="H1219" s="3" t="s">
        <v>165</v>
      </c>
      <c r="L1219" s="3" t="s">
        <v>344</v>
      </c>
      <c r="M1219" s="22" t="s">
        <v>4291</v>
      </c>
      <c r="T1219" s="23"/>
      <c r="U1219" s="23"/>
      <c r="V1219" s="23"/>
      <c r="W1219" s="23"/>
      <c r="X1219" s="23"/>
    </row>
    <row r="1220">
      <c r="A1220" s="20" t="s">
        <v>4292</v>
      </c>
      <c r="B1220" s="21"/>
      <c r="E1220" s="3" t="s">
        <v>287</v>
      </c>
      <c r="G1220" s="3"/>
      <c r="H1220" s="3" t="s">
        <v>154</v>
      </c>
      <c r="L1220" s="3" t="s">
        <v>4293</v>
      </c>
      <c r="M1220" s="22" t="s">
        <v>4294</v>
      </c>
      <c r="T1220" s="23"/>
      <c r="U1220" s="23"/>
      <c r="V1220" s="23"/>
      <c r="W1220" s="23"/>
      <c r="X1220" s="23"/>
    </row>
    <row r="1221">
      <c r="A1221" s="3" t="s">
        <v>4295</v>
      </c>
      <c r="B1221" s="26" t="s">
        <v>4296</v>
      </c>
      <c r="E1221" s="3" t="s">
        <v>287</v>
      </c>
      <c r="F1221" s="3" t="s">
        <v>235</v>
      </c>
      <c r="G1221" s="3"/>
      <c r="H1221" s="3" t="s">
        <v>142</v>
      </c>
      <c r="K1221" s="3" t="s">
        <v>1937</v>
      </c>
      <c r="L1221" s="3" t="s">
        <v>4167</v>
      </c>
      <c r="M1221" s="22" t="s">
        <v>4297</v>
      </c>
      <c r="T1221" s="23"/>
      <c r="U1221" s="23"/>
      <c r="V1221" s="23"/>
      <c r="W1221" s="23"/>
      <c r="X1221" s="23"/>
    </row>
    <row r="1222">
      <c r="A1222" s="20" t="s">
        <v>4298</v>
      </c>
      <c r="B1222" s="26" t="s">
        <v>4299</v>
      </c>
      <c r="D1222" s="3" t="s">
        <v>453</v>
      </c>
      <c r="E1222" s="3" t="s">
        <v>4300</v>
      </c>
      <c r="F1222" s="3" t="s">
        <v>129</v>
      </c>
      <c r="H1222" s="3" t="s">
        <v>142</v>
      </c>
      <c r="K1222" s="3" t="s">
        <v>132</v>
      </c>
      <c r="L1222" s="3" t="s">
        <v>4301</v>
      </c>
      <c r="M1222" s="22" t="s">
        <v>4302</v>
      </c>
      <c r="T1222" s="23"/>
      <c r="U1222" s="23"/>
      <c r="V1222" s="23"/>
      <c r="W1222" s="23"/>
      <c r="X1222" s="23"/>
    </row>
    <row r="1223">
      <c r="A1223" s="20" t="s">
        <v>4303</v>
      </c>
      <c r="B1223" s="26" t="s">
        <v>4304</v>
      </c>
      <c r="D1223" s="3" t="s">
        <v>2299</v>
      </c>
      <c r="E1223" s="3" t="s">
        <v>275</v>
      </c>
      <c r="F1223" s="3" t="s">
        <v>209</v>
      </c>
      <c r="G1223" s="3" t="s">
        <v>124</v>
      </c>
      <c r="H1223" s="3" t="s">
        <v>154</v>
      </c>
      <c r="K1223" s="3" t="s">
        <v>4305</v>
      </c>
      <c r="L1223" s="3" t="s">
        <v>4306</v>
      </c>
      <c r="M1223" s="22" t="s">
        <v>4307</v>
      </c>
      <c r="T1223" s="23"/>
      <c r="U1223" s="23"/>
      <c r="V1223" s="24" t="s">
        <v>346</v>
      </c>
      <c r="W1223" s="23"/>
      <c r="X1223" s="23"/>
    </row>
    <row r="1224">
      <c r="A1224" s="20" t="s">
        <v>4308</v>
      </c>
      <c r="B1224" s="26" t="s">
        <v>4309</v>
      </c>
      <c r="E1224" s="3" t="s">
        <v>474</v>
      </c>
      <c r="F1224" s="3" t="s">
        <v>129</v>
      </c>
      <c r="G1224" s="3"/>
      <c r="H1224" s="3" t="s">
        <v>142</v>
      </c>
      <c r="K1224" s="3" t="s">
        <v>1514</v>
      </c>
      <c r="L1224" s="3" t="s">
        <v>4310</v>
      </c>
      <c r="M1224" s="22" t="s">
        <v>4311</v>
      </c>
      <c r="T1224" s="23"/>
      <c r="U1224" s="23"/>
      <c r="V1224" s="23"/>
      <c r="W1224" s="23"/>
      <c r="X1224" s="23"/>
    </row>
    <row r="1225">
      <c r="A1225" s="3" t="s">
        <v>4312</v>
      </c>
      <c r="B1225" s="21"/>
      <c r="E1225" s="3" t="s">
        <v>251</v>
      </c>
      <c r="G1225" s="3"/>
      <c r="H1225" s="3" t="s">
        <v>184</v>
      </c>
      <c r="K1225" s="3" t="s">
        <v>185</v>
      </c>
      <c r="L1225" s="3" t="s">
        <v>380</v>
      </c>
      <c r="M1225" s="22" t="s">
        <v>4313</v>
      </c>
      <c r="T1225" s="23"/>
      <c r="U1225" s="23"/>
      <c r="V1225" s="23"/>
      <c r="W1225" s="23"/>
      <c r="X1225" s="23"/>
    </row>
    <row r="1226">
      <c r="A1226" s="20" t="s">
        <v>4314</v>
      </c>
      <c r="B1226" s="21"/>
      <c r="D1226" s="20" t="s">
        <v>3434</v>
      </c>
      <c r="E1226" s="3" t="s">
        <v>222</v>
      </c>
      <c r="F1226" s="3" t="s">
        <v>129</v>
      </c>
      <c r="H1226" s="3" t="s">
        <v>142</v>
      </c>
      <c r="K1226" s="3" t="s">
        <v>132</v>
      </c>
      <c r="L1226" s="3" t="s">
        <v>672</v>
      </c>
      <c r="M1226" s="22" t="s">
        <v>4315</v>
      </c>
      <c r="T1226" s="23"/>
      <c r="U1226" s="23"/>
      <c r="V1226" s="23"/>
      <c r="W1226" s="23"/>
      <c r="X1226" s="23"/>
    </row>
    <row r="1227">
      <c r="A1227" s="20" t="s">
        <v>4316</v>
      </c>
      <c r="B1227" s="26" t="s">
        <v>4317</v>
      </c>
      <c r="D1227" s="3" t="s">
        <v>453</v>
      </c>
      <c r="E1227" s="3" t="s">
        <v>254</v>
      </c>
      <c r="F1227" s="3" t="s">
        <v>183</v>
      </c>
      <c r="H1227" s="3" t="s">
        <v>142</v>
      </c>
      <c r="K1227" s="3" t="s">
        <v>132</v>
      </c>
      <c r="L1227" s="3" t="s">
        <v>431</v>
      </c>
      <c r="M1227" s="22" t="s">
        <v>4318</v>
      </c>
      <c r="T1227" s="23"/>
      <c r="U1227" s="23"/>
      <c r="V1227" s="23"/>
      <c r="W1227" s="23"/>
      <c r="X1227" s="23"/>
    </row>
    <row r="1228">
      <c r="A1228" s="20" t="s">
        <v>4319</v>
      </c>
      <c r="B1228" s="26" t="s">
        <v>4320</v>
      </c>
      <c r="D1228" s="3" t="s">
        <v>4321</v>
      </c>
      <c r="E1228" s="3" t="s">
        <v>291</v>
      </c>
      <c r="F1228" s="3" t="s">
        <v>129</v>
      </c>
      <c r="H1228" s="3" t="s">
        <v>142</v>
      </c>
      <c r="K1228" s="3" t="s">
        <v>132</v>
      </c>
      <c r="L1228" s="3" t="s">
        <v>737</v>
      </c>
      <c r="M1228" s="22" t="s">
        <v>4322</v>
      </c>
      <c r="T1228" s="23"/>
      <c r="U1228" s="23"/>
      <c r="V1228" s="23"/>
      <c r="W1228" s="23"/>
      <c r="X1228" s="23"/>
    </row>
    <row r="1229">
      <c r="A1229" s="34" t="s">
        <v>4323</v>
      </c>
      <c r="B1229" s="26" t="s">
        <v>4324</v>
      </c>
      <c r="D1229" s="3" t="s">
        <v>2045</v>
      </c>
      <c r="E1229" s="3" t="s">
        <v>275</v>
      </c>
      <c r="F1229" s="3" t="s">
        <v>209</v>
      </c>
      <c r="H1229" s="3" t="s">
        <v>142</v>
      </c>
      <c r="K1229" s="3" t="s">
        <v>132</v>
      </c>
      <c r="L1229" s="3" t="s">
        <v>431</v>
      </c>
      <c r="M1229" s="22" t="s">
        <v>4325</v>
      </c>
      <c r="T1229" s="23"/>
      <c r="U1229" s="23"/>
      <c r="V1229" s="23"/>
      <c r="W1229" s="23"/>
      <c r="X1229" s="23"/>
    </row>
    <row r="1230">
      <c r="A1230" s="3" t="s">
        <v>4326</v>
      </c>
      <c r="B1230" s="26" t="s">
        <v>4327</v>
      </c>
      <c r="E1230" s="3" t="s">
        <v>316</v>
      </c>
      <c r="F1230" s="3" t="s">
        <v>129</v>
      </c>
      <c r="H1230" s="3" t="s">
        <v>130</v>
      </c>
      <c r="K1230" s="3" t="s">
        <v>132</v>
      </c>
      <c r="L1230" s="3" t="s">
        <v>4328</v>
      </c>
      <c r="M1230" s="22" t="s">
        <v>4329</v>
      </c>
      <c r="T1230" s="23"/>
      <c r="U1230" s="23"/>
      <c r="V1230" s="23"/>
      <c r="W1230" s="23"/>
      <c r="X1230" s="23"/>
    </row>
    <row r="1231">
      <c r="A1231" s="20" t="s">
        <v>4330</v>
      </c>
      <c r="B1231" s="26" t="s">
        <v>4331</v>
      </c>
      <c r="C1231" s="3"/>
      <c r="D1231" s="3" t="s">
        <v>465</v>
      </c>
      <c r="E1231" s="3" t="s">
        <v>222</v>
      </c>
      <c r="F1231" s="3" t="s">
        <v>129</v>
      </c>
      <c r="G1231" s="3"/>
      <c r="H1231" s="3" t="s">
        <v>142</v>
      </c>
      <c r="I1231" s="3"/>
      <c r="J1231" s="3"/>
      <c r="K1231" s="3" t="s">
        <v>3576</v>
      </c>
      <c r="L1231" s="3" t="s">
        <v>4332</v>
      </c>
      <c r="M1231" s="22" t="s">
        <v>4333</v>
      </c>
      <c r="T1231" s="23"/>
      <c r="U1231" s="23"/>
      <c r="V1231" s="23"/>
      <c r="W1231" s="23"/>
      <c r="X1231" s="23"/>
    </row>
    <row r="1232">
      <c r="A1232" s="20" t="s">
        <v>4334</v>
      </c>
      <c r="B1232" s="26" t="s">
        <v>4335</v>
      </c>
      <c r="D1232" s="3" t="s">
        <v>453</v>
      </c>
      <c r="E1232" s="3" t="s">
        <v>320</v>
      </c>
      <c r="F1232" s="3" t="s">
        <v>2213</v>
      </c>
      <c r="H1232" s="3" t="s">
        <v>142</v>
      </c>
      <c r="K1232" s="3" t="s">
        <v>132</v>
      </c>
      <c r="L1232" s="3" t="s">
        <v>431</v>
      </c>
      <c r="M1232" s="22" t="s">
        <v>4336</v>
      </c>
      <c r="T1232" s="23"/>
      <c r="U1232" s="23"/>
      <c r="V1232" s="23"/>
      <c r="W1232" s="23"/>
      <c r="X1232" s="23"/>
    </row>
    <row r="1233">
      <c r="A1233" s="20" t="s">
        <v>4337</v>
      </c>
      <c r="B1233" s="27"/>
      <c r="C1233" s="3"/>
      <c r="D1233" s="3" t="s">
        <v>565</v>
      </c>
      <c r="E1233" s="3" t="s">
        <v>4338</v>
      </c>
      <c r="F1233" s="3" t="s">
        <v>183</v>
      </c>
      <c r="G1233" s="3"/>
      <c r="H1233" s="3" t="s">
        <v>154</v>
      </c>
      <c r="I1233" s="3"/>
      <c r="J1233" s="3"/>
      <c r="K1233" s="3" t="s">
        <v>4339</v>
      </c>
      <c r="L1233" s="3" t="s">
        <v>4340</v>
      </c>
      <c r="M1233" s="22" t="s">
        <v>4341</v>
      </c>
      <c r="T1233" s="23"/>
      <c r="U1233" s="23"/>
      <c r="V1233" s="23"/>
      <c r="W1233" s="23"/>
      <c r="X1233" s="23"/>
    </row>
    <row r="1234">
      <c r="A1234" s="20" t="s">
        <v>4342</v>
      </c>
      <c r="B1234" s="26" t="s">
        <v>4343</v>
      </c>
      <c r="E1234" s="3" t="s">
        <v>291</v>
      </c>
      <c r="F1234" s="3" t="s">
        <v>129</v>
      </c>
      <c r="H1234" s="3" t="s">
        <v>130</v>
      </c>
      <c r="K1234" s="3" t="s">
        <v>132</v>
      </c>
      <c r="L1234" s="3" t="s">
        <v>4344</v>
      </c>
      <c r="M1234" s="22" t="s">
        <v>4345</v>
      </c>
      <c r="T1234" s="23"/>
      <c r="U1234" s="23"/>
      <c r="V1234" s="23"/>
      <c r="W1234" s="23"/>
      <c r="X1234" s="23"/>
    </row>
    <row r="1235">
      <c r="A1235" s="20" t="s">
        <v>4346</v>
      </c>
      <c r="B1235" s="21"/>
      <c r="E1235" s="3" t="s">
        <v>4347</v>
      </c>
      <c r="F1235" s="3" t="s">
        <v>4348</v>
      </c>
      <c r="G1235" s="3"/>
      <c r="H1235" s="3" t="s">
        <v>165</v>
      </c>
      <c r="L1235" s="3" t="s">
        <v>601</v>
      </c>
      <c r="M1235" s="22" t="s">
        <v>4349</v>
      </c>
      <c r="T1235" s="23"/>
      <c r="U1235" s="23"/>
      <c r="V1235" s="24" t="s">
        <v>346</v>
      </c>
      <c r="W1235" s="23"/>
      <c r="X1235" s="23"/>
    </row>
    <row r="1236">
      <c r="A1236" s="3" t="s">
        <v>4350</v>
      </c>
      <c r="B1236" s="26" t="s">
        <v>4351</v>
      </c>
      <c r="E1236" s="3" t="s">
        <v>4352</v>
      </c>
      <c r="F1236" s="3" t="s">
        <v>4353</v>
      </c>
      <c r="H1236" s="3" t="s">
        <v>130</v>
      </c>
      <c r="K1236" s="3" t="s">
        <v>132</v>
      </c>
      <c r="L1236" s="3" t="s">
        <v>4354</v>
      </c>
      <c r="M1236" s="22" t="s">
        <v>4355</v>
      </c>
      <c r="T1236" s="23"/>
      <c r="U1236" s="23"/>
      <c r="V1236" s="23"/>
      <c r="W1236" s="23"/>
      <c r="X1236" s="23"/>
    </row>
    <row r="1237">
      <c r="A1237" s="20" t="s">
        <v>4356</v>
      </c>
      <c r="B1237" s="27"/>
      <c r="C1237" s="3"/>
      <c r="D1237" s="3" t="s">
        <v>4106</v>
      </c>
      <c r="E1237" s="3" t="s">
        <v>4357</v>
      </c>
      <c r="F1237" s="3" t="s">
        <v>4358</v>
      </c>
      <c r="G1237" s="3"/>
      <c r="H1237" s="3" t="s">
        <v>154</v>
      </c>
      <c r="I1237" s="3"/>
      <c r="J1237" s="3"/>
      <c r="K1237" s="3" t="s">
        <v>666</v>
      </c>
      <c r="L1237" s="3" t="s">
        <v>4340</v>
      </c>
      <c r="M1237" s="22" t="s">
        <v>4359</v>
      </c>
      <c r="T1237" s="23"/>
      <c r="U1237" s="23"/>
      <c r="V1237" s="23"/>
      <c r="W1237" s="23"/>
      <c r="X1237" s="23"/>
    </row>
    <row r="1238">
      <c r="A1238" s="20" t="s">
        <v>3374</v>
      </c>
      <c r="B1238" s="21"/>
      <c r="D1238" s="3" t="s">
        <v>1769</v>
      </c>
      <c r="G1238" s="3"/>
      <c r="H1238" s="3" t="s">
        <v>130</v>
      </c>
      <c r="L1238" s="3" t="s">
        <v>1107</v>
      </c>
      <c r="M1238" s="22" t="s">
        <v>4360</v>
      </c>
      <c r="T1238" s="23"/>
      <c r="U1238" s="23"/>
      <c r="V1238" s="23"/>
      <c r="W1238" s="23"/>
      <c r="X1238" s="23"/>
    </row>
    <row r="1239">
      <c r="A1239" s="20" t="s">
        <v>4361</v>
      </c>
      <c r="B1239" s="26" t="s">
        <v>4362</v>
      </c>
      <c r="E1239" s="3" t="s">
        <v>4363</v>
      </c>
      <c r="F1239" s="3" t="s">
        <v>129</v>
      </c>
      <c r="H1239" s="3" t="s">
        <v>130</v>
      </c>
      <c r="K1239" s="3" t="s">
        <v>132</v>
      </c>
      <c r="L1239" s="3" t="s">
        <v>737</v>
      </c>
      <c r="M1239" s="22" t="s">
        <v>4364</v>
      </c>
      <c r="T1239" s="23"/>
      <c r="U1239" s="23"/>
      <c r="V1239" s="23"/>
      <c r="W1239" s="23"/>
      <c r="X1239" s="23"/>
    </row>
    <row r="1240">
      <c r="A1240" s="20" t="s">
        <v>4365</v>
      </c>
      <c r="B1240" s="21"/>
      <c r="G1240" s="3"/>
      <c r="H1240" s="3" t="s">
        <v>165</v>
      </c>
      <c r="M1240" s="4" t="s">
        <v>4366</v>
      </c>
      <c r="T1240" s="23"/>
      <c r="U1240" s="23"/>
      <c r="V1240" s="23"/>
      <c r="W1240" s="23"/>
      <c r="X1240" s="23"/>
    </row>
    <row r="1241">
      <c r="A1241" s="20" t="s">
        <v>4367</v>
      </c>
      <c r="B1241" s="27"/>
      <c r="C1241" s="3"/>
      <c r="D1241" s="3"/>
      <c r="E1241" s="3" t="s">
        <v>4368</v>
      </c>
      <c r="F1241" s="3" t="s">
        <v>209</v>
      </c>
      <c r="G1241" s="3"/>
      <c r="H1241" s="3" t="s">
        <v>154</v>
      </c>
      <c r="I1241" s="3"/>
      <c r="J1241" s="3"/>
      <c r="K1241" s="3" t="s">
        <v>897</v>
      </c>
      <c r="M1241" s="22" t="s">
        <v>4369</v>
      </c>
      <c r="T1241" s="23"/>
      <c r="U1241" s="23"/>
      <c r="V1241" s="24" t="s">
        <v>346</v>
      </c>
      <c r="W1241" s="23"/>
      <c r="X1241" s="23"/>
    </row>
    <row r="1242">
      <c r="A1242" s="20" t="s">
        <v>4370</v>
      </c>
      <c r="B1242" s="27"/>
      <c r="C1242" s="3"/>
      <c r="D1242" s="3" t="s">
        <v>870</v>
      </c>
      <c r="E1242" s="3" t="s">
        <v>4371</v>
      </c>
      <c r="F1242" s="3" t="s">
        <v>3969</v>
      </c>
      <c r="G1242" s="3"/>
      <c r="H1242" s="3" t="s">
        <v>142</v>
      </c>
      <c r="M1242" s="22" t="s">
        <v>4372</v>
      </c>
      <c r="T1242" s="23"/>
      <c r="U1242" s="23"/>
      <c r="V1242" s="23"/>
      <c r="W1242" s="23"/>
      <c r="X1242" s="23"/>
    </row>
    <row r="1243">
      <c r="A1243" s="20" t="s">
        <v>4373</v>
      </c>
      <c r="B1243" s="26" t="s">
        <v>4374</v>
      </c>
      <c r="D1243" s="3" t="s">
        <v>4375</v>
      </c>
      <c r="E1243" s="3" t="s">
        <v>312</v>
      </c>
      <c r="F1243" s="3" t="s">
        <v>129</v>
      </c>
      <c r="H1243" s="3" t="s">
        <v>142</v>
      </c>
      <c r="K1243" s="3" t="s">
        <v>132</v>
      </c>
      <c r="L1243" s="3" t="s">
        <v>457</v>
      </c>
      <c r="M1243" s="22" t="s">
        <v>4376</v>
      </c>
      <c r="T1243" s="23"/>
      <c r="U1243" s="23"/>
      <c r="V1243" s="23"/>
      <c r="W1243" s="23"/>
      <c r="X1243" s="23"/>
    </row>
    <row r="1244">
      <c r="A1244" s="20" t="s">
        <v>4377</v>
      </c>
      <c r="B1244" s="21"/>
      <c r="E1244" s="3" t="s">
        <v>71</v>
      </c>
      <c r="F1244" s="3" t="s">
        <v>71</v>
      </c>
      <c r="H1244" s="3" t="s">
        <v>154</v>
      </c>
      <c r="K1244" s="3" t="s">
        <v>88</v>
      </c>
      <c r="L1244" s="3" t="s">
        <v>4378</v>
      </c>
      <c r="M1244" s="22" t="s">
        <v>4379</v>
      </c>
      <c r="T1244" s="23"/>
      <c r="U1244" s="23"/>
      <c r="V1244" s="23"/>
      <c r="W1244" s="23"/>
      <c r="X1244" s="23"/>
    </row>
    <row r="1245">
      <c r="A1245" s="20" t="s">
        <v>4380</v>
      </c>
      <c r="B1245" s="27"/>
      <c r="C1245" s="3" t="s">
        <v>1182</v>
      </c>
      <c r="D1245" s="3"/>
      <c r="E1245" s="3" t="s">
        <v>71</v>
      </c>
      <c r="F1245" s="3" t="s">
        <v>71</v>
      </c>
      <c r="G1245" s="3"/>
      <c r="H1245" s="3" t="s">
        <v>176</v>
      </c>
      <c r="M1245" s="22" t="s">
        <v>4381</v>
      </c>
      <c r="T1245" s="23"/>
      <c r="U1245" s="23"/>
      <c r="V1245" s="24" t="s">
        <v>346</v>
      </c>
      <c r="W1245" s="23"/>
      <c r="X1245" s="23"/>
    </row>
    <row r="1246">
      <c r="A1246" s="20" t="s">
        <v>4382</v>
      </c>
      <c r="B1246" s="26" t="s">
        <v>4383</v>
      </c>
      <c r="E1246" s="3" t="s">
        <v>318</v>
      </c>
      <c r="F1246" s="3" t="s">
        <v>235</v>
      </c>
      <c r="H1246" s="3" t="s">
        <v>142</v>
      </c>
      <c r="K1246" s="3" t="s">
        <v>132</v>
      </c>
      <c r="L1246" s="3" t="s">
        <v>737</v>
      </c>
      <c r="M1246" s="22" t="s">
        <v>4384</v>
      </c>
      <c r="T1246" s="23"/>
      <c r="U1246" s="23"/>
      <c r="V1246" s="23"/>
      <c r="W1246" s="23"/>
      <c r="X1246" s="23"/>
    </row>
    <row r="1247">
      <c r="A1247" s="20" t="s">
        <v>4385</v>
      </c>
      <c r="B1247" s="26" t="s">
        <v>4386</v>
      </c>
      <c r="D1247" s="20" t="s">
        <v>1713</v>
      </c>
      <c r="E1247" s="3" t="s">
        <v>318</v>
      </c>
      <c r="F1247" s="3" t="s">
        <v>235</v>
      </c>
      <c r="G1247" s="3"/>
      <c r="H1247" s="3" t="s">
        <v>154</v>
      </c>
      <c r="K1247" s="3" t="s">
        <v>4387</v>
      </c>
      <c r="L1247" s="3" t="s">
        <v>4388</v>
      </c>
      <c r="M1247" s="22" t="s">
        <v>4389</v>
      </c>
      <c r="T1247" s="23"/>
      <c r="U1247" s="23"/>
      <c r="V1247" s="23"/>
      <c r="W1247" s="23"/>
      <c r="X1247" s="23"/>
    </row>
    <row r="1248">
      <c r="A1248" s="20" t="s">
        <v>4390</v>
      </c>
      <c r="B1248" s="27"/>
      <c r="C1248" s="3"/>
      <c r="D1248" s="3" t="s">
        <v>4391</v>
      </c>
      <c r="E1248" s="3" t="s">
        <v>318</v>
      </c>
      <c r="F1248" s="3" t="s">
        <v>235</v>
      </c>
      <c r="G1248" s="3"/>
      <c r="H1248" s="3" t="s">
        <v>154</v>
      </c>
      <c r="I1248" s="3"/>
      <c r="J1248" s="3"/>
      <c r="K1248" s="3" t="s">
        <v>666</v>
      </c>
      <c r="M1248" s="22" t="s">
        <v>4392</v>
      </c>
      <c r="T1248" s="23"/>
      <c r="U1248" s="23"/>
      <c r="V1248" s="23"/>
      <c r="W1248" s="23"/>
      <c r="X1248" s="23"/>
    </row>
    <row r="1249">
      <c r="A1249" s="20" t="s">
        <v>4393</v>
      </c>
      <c r="B1249" s="26" t="s">
        <v>4394</v>
      </c>
      <c r="D1249" s="3" t="s">
        <v>2778</v>
      </c>
      <c r="E1249" s="3" t="s">
        <v>287</v>
      </c>
      <c r="F1249" s="3" t="s">
        <v>235</v>
      </c>
      <c r="H1249" s="3" t="s">
        <v>142</v>
      </c>
      <c r="K1249" s="3" t="s">
        <v>132</v>
      </c>
      <c r="L1249" s="3" t="s">
        <v>431</v>
      </c>
      <c r="M1249" s="22" t="s">
        <v>4395</v>
      </c>
      <c r="T1249" s="23"/>
      <c r="U1249" s="23"/>
      <c r="V1249" s="23"/>
      <c r="W1249" s="23"/>
      <c r="X1249" s="23"/>
    </row>
    <row r="1250">
      <c r="A1250" s="3" t="s">
        <v>4396</v>
      </c>
      <c r="B1250" s="26" t="s">
        <v>4397</v>
      </c>
      <c r="D1250" s="3" t="s">
        <v>4398</v>
      </c>
      <c r="E1250" s="3" t="s">
        <v>281</v>
      </c>
      <c r="F1250" s="3" t="s">
        <v>129</v>
      </c>
      <c r="H1250" s="3" t="s">
        <v>142</v>
      </c>
      <c r="K1250" s="3" t="s">
        <v>132</v>
      </c>
      <c r="L1250" s="3" t="s">
        <v>431</v>
      </c>
      <c r="M1250" s="22" t="s">
        <v>4399</v>
      </c>
      <c r="T1250" s="23"/>
      <c r="U1250" s="23"/>
      <c r="V1250" s="23"/>
      <c r="W1250" s="23"/>
      <c r="X1250" s="23"/>
    </row>
    <row r="1251">
      <c r="A1251" s="25" t="s">
        <v>4400</v>
      </c>
      <c r="B1251" s="21"/>
      <c r="T1251" s="23"/>
      <c r="U1251" s="23"/>
      <c r="V1251" s="23"/>
      <c r="W1251" s="23"/>
      <c r="X1251" s="23"/>
    </row>
    <row r="1252">
      <c r="A1252" s="20" t="s">
        <v>4401</v>
      </c>
      <c r="B1252" s="21"/>
      <c r="D1252" s="3" t="s">
        <v>4402</v>
      </c>
      <c r="E1252" s="3" t="s">
        <v>273</v>
      </c>
      <c r="F1252" s="3" t="s">
        <v>566</v>
      </c>
      <c r="G1252" s="3"/>
      <c r="H1252" s="3" t="s">
        <v>142</v>
      </c>
      <c r="L1252" s="3" t="s">
        <v>391</v>
      </c>
      <c r="M1252" s="22" t="s">
        <v>4403</v>
      </c>
      <c r="T1252" s="23"/>
      <c r="U1252" s="23"/>
      <c r="V1252" s="23"/>
      <c r="W1252" s="23"/>
      <c r="X1252" s="23"/>
    </row>
    <row r="1253">
      <c r="A1253" s="25" t="s">
        <v>4404</v>
      </c>
      <c r="B1253" s="21"/>
      <c r="E1253" s="3" t="s">
        <v>273</v>
      </c>
      <c r="F1253" s="3" t="s">
        <v>235</v>
      </c>
      <c r="G1253" s="3"/>
      <c r="H1253" s="3" t="s">
        <v>87</v>
      </c>
      <c r="T1253" s="23"/>
      <c r="U1253" s="23"/>
      <c r="V1253" s="23"/>
      <c r="W1253" s="23"/>
      <c r="X1253" s="23"/>
    </row>
    <row r="1254">
      <c r="A1254" s="20" t="s">
        <v>3289</v>
      </c>
      <c r="B1254" s="21"/>
      <c r="E1254" s="3" t="s">
        <v>273</v>
      </c>
      <c r="F1254" s="3" t="s">
        <v>235</v>
      </c>
      <c r="G1254" s="3"/>
      <c r="H1254" s="3" t="s">
        <v>154</v>
      </c>
      <c r="L1254" s="3" t="s">
        <v>4405</v>
      </c>
      <c r="M1254" s="22" t="s">
        <v>4406</v>
      </c>
      <c r="T1254" s="23"/>
      <c r="U1254" s="23"/>
      <c r="V1254" s="23"/>
      <c r="W1254" s="23"/>
      <c r="X1254" s="23"/>
    </row>
    <row r="1255">
      <c r="A1255" s="3" t="s">
        <v>4407</v>
      </c>
      <c r="B1255" s="21"/>
      <c r="D1255" s="3" t="s">
        <v>560</v>
      </c>
      <c r="E1255" s="3" t="s">
        <v>273</v>
      </c>
      <c r="F1255" s="3" t="s">
        <v>235</v>
      </c>
      <c r="G1255" s="3"/>
      <c r="H1255" s="3" t="s">
        <v>154</v>
      </c>
      <c r="T1255" s="23"/>
      <c r="U1255" s="23"/>
      <c r="V1255" s="23"/>
      <c r="W1255" s="23"/>
      <c r="X1255" s="23"/>
    </row>
    <row r="1256">
      <c r="A1256" s="20" t="s">
        <v>4408</v>
      </c>
      <c r="B1256" s="21"/>
      <c r="E1256" s="3" t="s">
        <v>273</v>
      </c>
      <c r="F1256" s="3" t="s">
        <v>566</v>
      </c>
      <c r="G1256" s="3"/>
      <c r="H1256" s="3" t="s">
        <v>142</v>
      </c>
      <c r="T1256" s="23"/>
      <c r="U1256" s="23"/>
      <c r="V1256" s="23"/>
      <c r="W1256" s="23"/>
      <c r="X1256" s="23"/>
    </row>
    <row r="1257">
      <c r="A1257" s="20" t="s">
        <v>4409</v>
      </c>
      <c r="B1257" s="27"/>
      <c r="C1257" s="3" t="s">
        <v>4401</v>
      </c>
      <c r="D1257" s="3" t="s">
        <v>1411</v>
      </c>
      <c r="E1257" s="3" t="s">
        <v>273</v>
      </c>
      <c r="F1257" s="3" t="s">
        <v>566</v>
      </c>
      <c r="G1257" s="3"/>
      <c r="H1257" s="3" t="s">
        <v>142</v>
      </c>
      <c r="K1257" s="3" t="s">
        <v>536</v>
      </c>
      <c r="L1257" s="3" t="s">
        <v>3865</v>
      </c>
      <c r="M1257" s="22" t="s">
        <v>4410</v>
      </c>
      <c r="T1257" s="23"/>
      <c r="U1257" s="23"/>
      <c r="V1257" s="23"/>
      <c r="W1257" s="23"/>
      <c r="X1257" s="23"/>
    </row>
    <row r="1258">
      <c r="A1258" s="3" t="s">
        <v>4411</v>
      </c>
      <c r="B1258" s="21"/>
      <c r="D1258" s="3" t="s">
        <v>560</v>
      </c>
      <c r="E1258" s="3" t="s">
        <v>273</v>
      </c>
      <c r="F1258" s="3" t="s">
        <v>235</v>
      </c>
      <c r="G1258" s="3"/>
      <c r="H1258" s="3" t="s">
        <v>154</v>
      </c>
      <c r="T1258" s="23"/>
      <c r="U1258" s="23"/>
      <c r="V1258" s="23"/>
      <c r="W1258" s="23"/>
      <c r="X1258" s="23"/>
    </row>
    <row r="1259">
      <c r="A1259" s="3" t="s">
        <v>4412</v>
      </c>
      <c r="B1259" s="26" t="s">
        <v>4413</v>
      </c>
      <c r="C1259" s="3" t="s">
        <v>4401</v>
      </c>
      <c r="D1259" s="3" t="s">
        <v>1324</v>
      </c>
      <c r="E1259" s="3" t="s">
        <v>273</v>
      </c>
      <c r="F1259" s="3" t="s">
        <v>566</v>
      </c>
      <c r="G1259" s="3"/>
      <c r="H1259" s="3" t="s">
        <v>142</v>
      </c>
      <c r="K1259" s="3" t="s">
        <v>185</v>
      </c>
      <c r="L1259" s="3" t="s">
        <v>2399</v>
      </c>
      <c r="M1259" s="22" t="s">
        <v>4414</v>
      </c>
      <c r="T1259" s="23"/>
      <c r="U1259" s="23"/>
      <c r="V1259" s="23"/>
      <c r="W1259" s="23"/>
      <c r="X1259" s="23"/>
    </row>
    <row r="1260">
      <c r="A1260" s="3" t="s">
        <v>4415</v>
      </c>
      <c r="B1260" s="21"/>
      <c r="C1260" s="3" t="s">
        <v>4401</v>
      </c>
      <c r="D1260" s="3" t="s">
        <v>1324</v>
      </c>
      <c r="E1260" s="3" t="s">
        <v>273</v>
      </c>
      <c r="F1260" s="3" t="s">
        <v>566</v>
      </c>
      <c r="G1260" s="3"/>
      <c r="H1260" s="3" t="s">
        <v>142</v>
      </c>
      <c r="K1260" s="3" t="s">
        <v>185</v>
      </c>
      <c r="L1260" s="3" t="s">
        <v>1938</v>
      </c>
      <c r="M1260" s="22" t="s">
        <v>4416</v>
      </c>
      <c r="T1260" s="23"/>
      <c r="U1260" s="23"/>
      <c r="V1260" s="23"/>
      <c r="W1260" s="23"/>
      <c r="X1260" s="23"/>
    </row>
    <row r="1261">
      <c r="A1261" s="25" t="s">
        <v>4417</v>
      </c>
      <c r="B1261" s="26" t="s">
        <v>4418</v>
      </c>
      <c r="E1261" s="3" t="s">
        <v>273</v>
      </c>
      <c r="F1261" s="3" t="s">
        <v>566</v>
      </c>
      <c r="G1261" s="3"/>
      <c r="H1261" s="3" t="s">
        <v>142</v>
      </c>
      <c r="K1261" s="3" t="s">
        <v>1937</v>
      </c>
      <c r="L1261" s="3" t="s">
        <v>2360</v>
      </c>
      <c r="M1261" s="22" t="s">
        <v>4419</v>
      </c>
      <c r="T1261" s="23"/>
      <c r="U1261" s="23"/>
      <c r="V1261" s="23"/>
      <c r="W1261" s="23"/>
      <c r="X1261" s="23"/>
    </row>
    <row r="1262">
      <c r="A1262" s="20" t="s">
        <v>4420</v>
      </c>
      <c r="B1262" s="26" t="s">
        <v>4421</v>
      </c>
      <c r="D1262" s="3" t="s">
        <v>2616</v>
      </c>
      <c r="E1262" s="3" t="s">
        <v>273</v>
      </c>
      <c r="F1262" s="3" t="s">
        <v>235</v>
      </c>
      <c r="H1262" s="3" t="s">
        <v>142</v>
      </c>
      <c r="K1262" s="3" t="s">
        <v>132</v>
      </c>
      <c r="L1262" s="3" t="s">
        <v>1752</v>
      </c>
      <c r="M1262" s="22" t="s">
        <v>4422</v>
      </c>
      <c r="T1262" s="23"/>
      <c r="U1262" s="23"/>
      <c r="V1262" s="23"/>
      <c r="W1262" s="23"/>
      <c r="X1262" s="23"/>
    </row>
    <row r="1263">
      <c r="A1263" s="20" t="s">
        <v>4423</v>
      </c>
      <c r="B1263" s="26" t="s">
        <v>4424</v>
      </c>
      <c r="D1263" s="3" t="s">
        <v>1797</v>
      </c>
      <c r="E1263" s="3" t="s">
        <v>3488</v>
      </c>
      <c r="F1263" s="3" t="s">
        <v>129</v>
      </c>
      <c r="H1263" s="3" t="s">
        <v>142</v>
      </c>
      <c r="K1263" s="3" t="s">
        <v>132</v>
      </c>
      <c r="L1263" s="3" t="s">
        <v>457</v>
      </c>
      <c r="M1263" s="22" t="s">
        <v>4425</v>
      </c>
      <c r="T1263" s="23"/>
      <c r="U1263" s="23"/>
      <c r="V1263" s="23"/>
      <c r="W1263" s="23"/>
      <c r="X1263" s="23"/>
    </row>
    <row r="1264">
      <c r="A1264" s="20" t="s">
        <v>4426</v>
      </c>
      <c r="B1264" s="26" t="s">
        <v>4427</v>
      </c>
      <c r="D1264" s="3" t="s">
        <v>453</v>
      </c>
      <c r="E1264" s="3" t="s">
        <v>246</v>
      </c>
      <c r="F1264" s="3" t="s">
        <v>235</v>
      </c>
      <c r="H1264" s="3" t="s">
        <v>142</v>
      </c>
      <c r="K1264" s="3" t="s">
        <v>132</v>
      </c>
      <c r="L1264" s="3" t="s">
        <v>431</v>
      </c>
      <c r="M1264" s="22" t="s">
        <v>4428</v>
      </c>
      <c r="T1264" s="23"/>
      <c r="U1264" s="23"/>
      <c r="V1264" s="23"/>
      <c r="W1264" s="23"/>
      <c r="X1264" s="23"/>
    </row>
    <row r="1265">
      <c r="A1265" s="3" t="s">
        <v>4429</v>
      </c>
      <c r="B1265" s="26" t="s">
        <v>4430</v>
      </c>
      <c r="D1265" s="3" t="s">
        <v>1961</v>
      </c>
      <c r="E1265" s="3" t="s">
        <v>196</v>
      </c>
      <c r="F1265" s="3" t="s">
        <v>129</v>
      </c>
      <c r="H1265" s="3" t="s">
        <v>142</v>
      </c>
      <c r="K1265" s="3" t="s">
        <v>132</v>
      </c>
      <c r="L1265" s="3" t="s">
        <v>571</v>
      </c>
      <c r="M1265" s="22" t="s">
        <v>4431</v>
      </c>
      <c r="T1265" s="23"/>
      <c r="U1265" s="23"/>
      <c r="V1265" s="23"/>
      <c r="W1265" s="23"/>
      <c r="X1265" s="23"/>
    </row>
    <row r="1266">
      <c r="A1266" s="20" t="s">
        <v>4432</v>
      </c>
      <c r="B1266" s="21"/>
      <c r="E1266" s="3" t="s">
        <v>279</v>
      </c>
      <c r="F1266" s="3" t="s">
        <v>4433</v>
      </c>
      <c r="H1266" s="3" t="s">
        <v>154</v>
      </c>
      <c r="K1266" s="3" t="s">
        <v>666</v>
      </c>
      <c r="L1266" s="3" t="s">
        <v>4434</v>
      </c>
      <c r="M1266" s="22" t="s">
        <v>4435</v>
      </c>
      <c r="T1266" s="23"/>
      <c r="U1266" s="23"/>
      <c r="V1266" s="23"/>
      <c r="W1266" s="23"/>
      <c r="X1266" s="23"/>
    </row>
    <row r="1267">
      <c r="A1267" s="20" t="s">
        <v>4436</v>
      </c>
      <c r="B1267" s="21"/>
      <c r="D1267" s="3" t="s">
        <v>2778</v>
      </c>
      <c r="E1267" s="3" t="s">
        <v>287</v>
      </c>
      <c r="F1267" s="3" t="s">
        <v>235</v>
      </c>
      <c r="H1267" s="3" t="s">
        <v>142</v>
      </c>
      <c r="K1267" s="3" t="s">
        <v>132</v>
      </c>
      <c r="L1267" s="3" t="s">
        <v>431</v>
      </c>
      <c r="M1267" s="22" t="s">
        <v>4437</v>
      </c>
      <c r="T1267" s="23"/>
      <c r="U1267" s="23"/>
      <c r="V1267" s="23"/>
      <c r="W1267" s="23"/>
      <c r="X1267" s="23"/>
    </row>
    <row r="1268">
      <c r="A1268" s="3" t="s">
        <v>4438</v>
      </c>
      <c r="B1268" s="26" t="s">
        <v>4439</v>
      </c>
      <c r="E1268" s="3" t="s">
        <v>215</v>
      </c>
      <c r="F1268" s="3" t="s">
        <v>164</v>
      </c>
      <c r="G1268" s="3" t="s">
        <v>3406</v>
      </c>
      <c r="H1268" s="3" t="s">
        <v>102</v>
      </c>
      <c r="K1268" s="3" t="s">
        <v>167</v>
      </c>
      <c r="L1268" s="3" t="s">
        <v>4440</v>
      </c>
      <c r="M1268" s="22" t="s">
        <v>4441</v>
      </c>
      <c r="T1268" s="23"/>
      <c r="U1268" s="23"/>
      <c r="V1268" s="23"/>
      <c r="W1268" s="23"/>
      <c r="X1268" s="23"/>
    </row>
    <row r="1269">
      <c r="A1269" s="20" t="s">
        <v>4442</v>
      </c>
      <c r="B1269" s="21"/>
      <c r="D1269" s="3" t="s">
        <v>834</v>
      </c>
      <c r="E1269" s="3" t="s">
        <v>215</v>
      </c>
      <c r="F1269" s="3" t="s">
        <v>229</v>
      </c>
      <c r="G1269" s="3" t="s">
        <v>4443</v>
      </c>
      <c r="H1269" s="3" t="s">
        <v>154</v>
      </c>
      <c r="K1269" s="3" t="s">
        <v>103</v>
      </c>
      <c r="L1269" s="3" t="s">
        <v>4444</v>
      </c>
      <c r="M1269" s="22" t="s">
        <v>4445</v>
      </c>
      <c r="T1269" s="23"/>
      <c r="U1269" s="23"/>
      <c r="V1269" s="23"/>
      <c r="W1269" s="23"/>
      <c r="X1269" s="23"/>
    </row>
    <row r="1270">
      <c r="A1270" s="20" t="s">
        <v>3261</v>
      </c>
      <c r="B1270" s="26" t="s">
        <v>4446</v>
      </c>
      <c r="D1270" s="3" t="s">
        <v>834</v>
      </c>
      <c r="E1270" s="3" t="s">
        <v>2623</v>
      </c>
      <c r="F1270" s="3" t="s">
        <v>836</v>
      </c>
      <c r="H1270" s="3" t="s">
        <v>130</v>
      </c>
      <c r="K1270" s="3" t="s">
        <v>132</v>
      </c>
      <c r="L1270" s="3" t="s">
        <v>737</v>
      </c>
      <c r="M1270" s="22" t="s">
        <v>4447</v>
      </c>
      <c r="T1270" s="23"/>
      <c r="U1270" s="23"/>
      <c r="V1270" s="23"/>
      <c r="W1270" s="23"/>
      <c r="X1270" s="23"/>
    </row>
    <row r="1271">
      <c r="A1271" s="20" t="s">
        <v>795</v>
      </c>
      <c r="B1271" s="26" t="s">
        <v>4448</v>
      </c>
      <c r="D1271" s="3" t="s">
        <v>834</v>
      </c>
      <c r="E1271" s="3" t="s">
        <v>215</v>
      </c>
      <c r="F1271" s="3" t="s">
        <v>229</v>
      </c>
      <c r="G1271" s="3" t="s">
        <v>4443</v>
      </c>
      <c r="H1271" s="3" t="s">
        <v>184</v>
      </c>
      <c r="K1271" s="3" t="s">
        <v>132</v>
      </c>
      <c r="L1271" s="3" t="s">
        <v>431</v>
      </c>
      <c r="M1271" s="22" t="s">
        <v>4449</v>
      </c>
      <c r="T1271" s="23"/>
      <c r="U1271" s="23"/>
      <c r="V1271" s="23"/>
      <c r="W1271" s="23"/>
      <c r="X1271" s="23"/>
    </row>
    <row r="1272">
      <c r="A1272" s="20" t="s">
        <v>4450</v>
      </c>
      <c r="B1272" s="21"/>
      <c r="D1272" s="3" t="s">
        <v>1769</v>
      </c>
      <c r="F1272" s="3" t="s">
        <v>1156</v>
      </c>
      <c r="G1272" s="3"/>
      <c r="H1272" s="3" t="s">
        <v>154</v>
      </c>
      <c r="L1272" s="3" t="s">
        <v>1386</v>
      </c>
      <c r="M1272" s="22" t="s">
        <v>4451</v>
      </c>
      <c r="T1272" s="23"/>
      <c r="U1272" s="23"/>
      <c r="V1272" s="23"/>
      <c r="W1272" s="23"/>
      <c r="X1272" s="23"/>
    </row>
    <row r="1273">
      <c r="A1273" s="20" t="s">
        <v>4452</v>
      </c>
      <c r="B1273" s="26" t="s">
        <v>4453</v>
      </c>
      <c r="C1273" s="3"/>
      <c r="D1273" s="3"/>
      <c r="E1273" s="3" t="s">
        <v>4454</v>
      </c>
      <c r="F1273" s="3" t="s">
        <v>183</v>
      </c>
      <c r="G1273" s="3"/>
      <c r="H1273" s="3" t="s">
        <v>154</v>
      </c>
      <c r="I1273" s="3"/>
      <c r="J1273" s="3"/>
      <c r="K1273" s="3" t="s">
        <v>104</v>
      </c>
      <c r="L1273" s="3" t="s">
        <v>4455</v>
      </c>
      <c r="M1273" s="22" t="s">
        <v>4456</v>
      </c>
      <c r="T1273" s="23"/>
      <c r="U1273" s="23"/>
      <c r="V1273" s="23"/>
      <c r="W1273" s="23"/>
      <c r="X1273" s="23"/>
    </row>
    <row r="1274">
      <c r="A1274" s="20" t="s">
        <v>4457</v>
      </c>
      <c r="B1274" s="21"/>
      <c r="D1274" s="20" t="s">
        <v>359</v>
      </c>
      <c r="E1274" s="3" t="s">
        <v>4458</v>
      </c>
      <c r="F1274" s="3" t="s">
        <v>4459</v>
      </c>
      <c r="H1274" s="3" t="s">
        <v>87</v>
      </c>
      <c r="K1274" s="3" t="s">
        <v>118</v>
      </c>
      <c r="L1274" s="3" t="s">
        <v>364</v>
      </c>
      <c r="M1274" s="22" t="s">
        <v>4460</v>
      </c>
      <c r="P1274" s="3" t="s">
        <v>4461</v>
      </c>
      <c r="Q1274" s="3" t="s">
        <v>4462</v>
      </c>
      <c r="T1274" s="23"/>
      <c r="U1274" s="23"/>
      <c r="V1274" s="23"/>
      <c r="W1274" s="23"/>
      <c r="X1274" s="23"/>
    </row>
    <row r="1275">
      <c r="A1275" s="20" t="s">
        <v>4463</v>
      </c>
      <c r="B1275" s="26" t="s">
        <v>4464</v>
      </c>
      <c r="E1275" s="3" t="s">
        <v>71</v>
      </c>
      <c r="F1275" s="3" t="s">
        <v>71</v>
      </c>
      <c r="G1275" s="3"/>
      <c r="H1275" s="3" t="s">
        <v>154</v>
      </c>
      <c r="I1275" s="3" t="s">
        <v>4465</v>
      </c>
      <c r="K1275" s="3" t="s">
        <v>1233</v>
      </c>
      <c r="L1275" s="3" t="s">
        <v>4466</v>
      </c>
      <c r="M1275" s="22" t="s">
        <v>4467</v>
      </c>
      <c r="T1275" s="23"/>
      <c r="U1275" s="23"/>
      <c r="V1275" s="23"/>
      <c r="W1275" s="23"/>
      <c r="X1275" s="23"/>
    </row>
    <row r="1276">
      <c r="A1276" s="20" t="s">
        <v>4468</v>
      </c>
      <c r="B1276" s="21"/>
      <c r="D1276" s="3" t="s">
        <v>4469</v>
      </c>
      <c r="F1276" s="3" t="s">
        <v>4470</v>
      </c>
      <c r="G1276" s="3"/>
      <c r="H1276" s="3" t="s">
        <v>154</v>
      </c>
      <c r="I1276" s="3"/>
      <c r="J1276" s="3"/>
      <c r="K1276" s="3" t="s">
        <v>4471</v>
      </c>
      <c r="L1276" s="3" t="s">
        <v>4472</v>
      </c>
      <c r="M1276" s="22" t="s">
        <v>4473</v>
      </c>
      <c r="T1276" s="23"/>
      <c r="U1276" s="23"/>
      <c r="V1276" s="23"/>
      <c r="W1276" s="23"/>
      <c r="X1276" s="23"/>
    </row>
    <row r="1277">
      <c r="A1277" s="20" t="s">
        <v>4465</v>
      </c>
      <c r="B1277" s="26" t="s">
        <v>4474</v>
      </c>
      <c r="D1277" s="3" t="s">
        <v>4475</v>
      </c>
      <c r="E1277" s="3" t="s">
        <v>71</v>
      </c>
      <c r="F1277" s="3" t="s">
        <v>71</v>
      </c>
      <c r="G1277" s="3"/>
      <c r="H1277" s="3" t="s">
        <v>87</v>
      </c>
      <c r="L1277" s="3" t="s">
        <v>1222</v>
      </c>
      <c r="M1277" s="22" t="s">
        <v>4476</v>
      </c>
      <c r="T1277" s="23"/>
      <c r="U1277" s="23"/>
      <c r="V1277" s="24" t="s">
        <v>346</v>
      </c>
      <c r="W1277" s="23"/>
      <c r="X1277" s="23"/>
    </row>
    <row r="1278">
      <c r="A1278" s="20" t="s">
        <v>4477</v>
      </c>
      <c r="B1278" s="27"/>
      <c r="C1278" s="3" t="s">
        <v>3226</v>
      </c>
      <c r="D1278" s="3" t="s">
        <v>4478</v>
      </c>
      <c r="E1278" s="3" t="s">
        <v>71</v>
      </c>
      <c r="F1278" s="3" t="s">
        <v>71</v>
      </c>
      <c r="G1278" s="3"/>
      <c r="H1278" s="3" t="s">
        <v>102</v>
      </c>
      <c r="K1278" s="3" t="s">
        <v>167</v>
      </c>
      <c r="L1278" s="3" t="s">
        <v>577</v>
      </c>
      <c r="M1278" s="22" t="s">
        <v>4479</v>
      </c>
      <c r="T1278" s="23"/>
      <c r="U1278" s="23"/>
      <c r="V1278" s="23"/>
      <c r="W1278" s="23"/>
      <c r="X1278" s="23"/>
    </row>
    <row r="1279">
      <c r="A1279" s="20" t="s">
        <v>4480</v>
      </c>
      <c r="B1279" s="21"/>
      <c r="D1279" s="3" t="s">
        <v>4481</v>
      </c>
      <c r="F1279" s="3" t="s">
        <v>1156</v>
      </c>
      <c r="G1279" s="3"/>
      <c r="H1279" s="3" t="s">
        <v>102</v>
      </c>
      <c r="L1279" s="3" t="s">
        <v>395</v>
      </c>
      <c r="M1279" s="22" t="s">
        <v>4482</v>
      </c>
      <c r="T1279" s="23"/>
      <c r="U1279" s="23"/>
      <c r="V1279" s="23"/>
      <c r="W1279" s="23"/>
      <c r="X1279" s="23"/>
    </row>
    <row r="1280">
      <c r="A1280" s="20" t="s">
        <v>4483</v>
      </c>
      <c r="B1280" s="27"/>
      <c r="C1280" s="3"/>
      <c r="D1280" s="3"/>
      <c r="E1280" s="3" t="s">
        <v>295</v>
      </c>
      <c r="F1280" s="3" t="s">
        <v>86</v>
      </c>
      <c r="G1280" s="3"/>
      <c r="H1280" s="3" t="s">
        <v>154</v>
      </c>
      <c r="I1280" s="3"/>
      <c r="J1280" s="3"/>
      <c r="K1280" s="3" t="s">
        <v>1233</v>
      </c>
      <c r="L1280" s="3" t="s">
        <v>4484</v>
      </c>
      <c r="M1280" s="22" t="s">
        <v>4485</v>
      </c>
      <c r="T1280" s="23"/>
      <c r="U1280" s="23"/>
      <c r="V1280" s="23"/>
      <c r="W1280" s="23"/>
      <c r="X1280" s="23"/>
    </row>
    <row r="1281">
      <c r="A1281" s="20" t="s">
        <v>4486</v>
      </c>
      <c r="B1281" s="21"/>
      <c r="E1281" s="3" t="s">
        <v>71</v>
      </c>
      <c r="F1281" s="3" t="s">
        <v>71</v>
      </c>
      <c r="H1281" s="3" t="s">
        <v>87</v>
      </c>
      <c r="K1281" s="3" t="s">
        <v>2558</v>
      </c>
      <c r="L1281" s="3" t="s">
        <v>4487</v>
      </c>
      <c r="M1281" s="22" t="s">
        <v>4488</v>
      </c>
      <c r="T1281" s="23"/>
      <c r="U1281" s="23"/>
      <c r="V1281" s="23"/>
      <c r="W1281" s="23"/>
      <c r="X1281" s="23"/>
    </row>
    <row r="1282">
      <c r="A1282" s="20" t="s">
        <v>4489</v>
      </c>
      <c r="B1282" s="21"/>
      <c r="D1282" s="3" t="s">
        <v>2778</v>
      </c>
      <c r="E1282" s="3" t="s">
        <v>287</v>
      </c>
      <c r="F1282" s="3" t="s">
        <v>2171</v>
      </c>
      <c r="H1282" s="3" t="s">
        <v>142</v>
      </c>
      <c r="K1282" s="3" t="s">
        <v>132</v>
      </c>
      <c r="L1282" s="3" t="s">
        <v>431</v>
      </c>
      <c r="M1282" s="22" t="s">
        <v>4490</v>
      </c>
      <c r="T1282" s="23"/>
      <c r="U1282" s="23"/>
      <c r="V1282" s="23"/>
      <c r="W1282" s="23"/>
      <c r="X1282" s="23"/>
    </row>
    <row r="1283">
      <c r="A1283" s="30" t="s">
        <v>4491</v>
      </c>
      <c r="B1283" s="21"/>
      <c r="D1283" s="3" t="s">
        <v>1723</v>
      </c>
      <c r="E1283" s="31" t="s">
        <v>283</v>
      </c>
      <c r="F1283" s="31"/>
      <c r="G1283" s="31"/>
      <c r="H1283" s="31" t="s">
        <v>87</v>
      </c>
      <c r="I1283" s="31"/>
      <c r="J1283" s="31"/>
      <c r="K1283" s="31"/>
      <c r="L1283" s="32" t="s">
        <v>4492</v>
      </c>
      <c r="M1283" s="33" t="s">
        <v>4493</v>
      </c>
      <c r="T1283" s="24"/>
      <c r="U1283" s="24" t="s">
        <v>346</v>
      </c>
      <c r="V1283" s="23"/>
      <c r="W1283" s="23"/>
      <c r="X1283" s="23"/>
    </row>
    <row r="1284">
      <c r="A1284" s="34" t="s">
        <v>4080</v>
      </c>
      <c r="B1284" s="26" t="s">
        <v>4494</v>
      </c>
      <c r="E1284" s="3" t="s">
        <v>4495</v>
      </c>
      <c r="F1284" s="3" t="s">
        <v>86</v>
      </c>
      <c r="H1284" s="3" t="s">
        <v>130</v>
      </c>
      <c r="K1284" s="3" t="s">
        <v>132</v>
      </c>
      <c r="L1284" s="3" t="s">
        <v>4496</v>
      </c>
      <c r="M1284" s="22" t="s">
        <v>4497</v>
      </c>
      <c r="T1284" s="23"/>
      <c r="U1284" s="23"/>
      <c r="V1284" s="23"/>
      <c r="W1284" s="23"/>
      <c r="X1284" s="23"/>
    </row>
    <row r="1285">
      <c r="A1285" s="20" t="s">
        <v>4498</v>
      </c>
      <c r="B1285" s="26" t="s">
        <v>4499</v>
      </c>
      <c r="D1285" s="3" t="s">
        <v>4500</v>
      </c>
      <c r="E1285" s="3" t="s">
        <v>4070</v>
      </c>
      <c r="F1285" s="3" t="s">
        <v>86</v>
      </c>
      <c r="H1285" s="3" t="s">
        <v>142</v>
      </c>
      <c r="K1285" s="3" t="s">
        <v>132</v>
      </c>
      <c r="L1285" s="3" t="s">
        <v>1752</v>
      </c>
      <c r="M1285" s="22" t="s">
        <v>4501</v>
      </c>
      <c r="T1285" s="23"/>
      <c r="U1285" s="23"/>
      <c r="V1285" s="23"/>
      <c r="W1285" s="23"/>
      <c r="X1285" s="23"/>
    </row>
    <row r="1286">
      <c r="A1286" s="53" t="s">
        <v>4502</v>
      </c>
      <c r="B1286" s="26" t="s">
        <v>4503</v>
      </c>
      <c r="D1286" s="3" t="s">
        <v>453</v>
      </c>
      <c r="E1286" s="3" t="s">
        <v>267</v>
      </c>
      <c r="F1286" s="3" t="s">
        <v>86</v>
      </c>
      <c r="H1286" s="3" t="s">
        <v>142</v>
      </c>
      <c r="K1286" s="3" t="s">
        <v>132</v>
      </c>
      <c r="L1286" s="3" t="s">
        <v>431</v>
      </c>
      <c r="M1286" s="22" t="s">
        <v>4504</v>
      </c>
      <c r="T1286" s="23"/>
      <c r="U1286" s="23"/>
      <c r="V1286" s="23"/>
      <c r="W1286" s="23"/>
      <c r="X1286" s="23"/>
    </row>
    <row r="1287">
      <c r="A1287" s="28" t="s">
        <v>4505</v>
      </c>
      <c r="B1287" s="21"/>
      <c r="D1287" s="3" t="s">
        <v>4506</v>
      </c>
      <c r="E1287" s="3" t="s">
        <v>287</v>
      </c>
      <c r="G1287" s="3"/>
      <c r="H1287" s="3" t="s">
        <v>184</v>
      </c>
      <c r="K1287" s="3" t="s">
        <v>185</v>
      </c>
      <c r="L1287" s="3" t="s">
        <v>380</v>
      </c>
      <c r="M1287" s="22" t="s">
        <v>4507</v>
      </c>
      <c r="T1287" s="23"/>
      <c r="U1287" s="23"/>
      <c r="V1287" s="23"/>
      <c r="W1287" s="23"/>
      <c r="X1287" s="23"/>
    </row>
    <row r="1288">
      <c r="A1288" s="20" t="s">
        <v>4508</v>
      </c>
      <c r="B1288" s="21"/>
      <c r="D1288" s="3" t="s">
        <v>453</v>
      </c>
      <c r="E1288" s="3" t="s">
        <v>246</v>
      </c>
      <c r="F1288" s="3" t="s">
        <v>164</v>
      </c>
      <c r="H1288" s="3" t="s">
        <v>142</v>
      </c>
      <c r="K1288" s="3" t="s">
        <v>132</v>
      </c>
      <c r="L1288" s="3" t="s">
        <v>457</v>
      </c>
      <c r="M1288" s="22" t="s">
        <v>4509</v>
      </c>
      <c r="T1288" s="23"/>
      <c r="U1288" s="23"/>
      <c r="V1288" s="23"/>
      <c r="W1288" s="23"/>
      <c r="X1288" s="23"/>
    </row>
    <row r="1289">
      <c r="A1289" s="20" t="s">
        <v>4510</v>
      </c>
      <c r="B1289" s="21"/>
      <c r="D1289" s="3" t="s">
        <v>589</v>
      </c>
      <c r="E1289" s="3" t="s">
        <v>246</v>
      </c>
      <c r="F1289" s="3" t="s">
        <v>164</v>
      </c>
      <c r="H1289" s="3" t="s">
        <v>142</v>
      </c>
      <c r="K1289" s="3" t="s">
        <v>132</v>
      </c>
      <c r="L1289" s="3" t="s">
        <v>431</v>
      </c>
      <c r="M1289" s="22" t="s">
        <v>4511</v>
      </c>
      <c r="T1289" s="23"/>
      <c r="U1289" s="23"/>
      <c r="V1289" s="23"/>
      <c r="W1289" s="23"/>
      <c r="X1289" s="23"/>
    </row>
    <row r="1290">
      <c r="A1290" s="20" t="s">
        <v>4512</v>
      </c>
      <c r="B1290" s="26" t="s">
        <v>4513</v>
      </c>
      <c r="D1290" s="3" t="s">
        <v>453</v>
      </c>
      <c r="E1290" s="3" t="s">
        <v>4514</v>
      </c>
      <c r="F1290" s="3" t="s">
        <v>223</v>
      </c>
      <c r="H1290" s="3" t="s">
        <v>142</v>
      </c>
      <c r="K1290" s="3" t="s">
        <v>132</v>
      </c>
      <c r="L1290" s="3" t="s">
        <v>457</v>
      </c>
      <c r="M1290" s="22" t="s">
        <v>4515</v>
      </c>
      <c r="T1290" s="23"/>
      <c r="U1290" s="23"/>
      <c r="V1290" s="23"/>
      <c r="W1290" s="23"/>
      <c r="X1290" s="23"/>
    </row>
    <row r="1291">
      <c r="A1291" s="20" t="s">
        <v>4516</v>
      </c>
      <c r="B1291" s="26" t="s">
        <v>4517</v>
      </c>
      <c r="D1291" s="3" t="s">
        <v>465</v>
      </c>
      <c r="E1291" s="3" t="s">
        <v>4518</v>
      </c>
      <c r="G1291" s="3"/>
      <c r="H1291" s="3" t="s">
        <v>176</v>
      </c>
      <c r="K1291" s="3" t="s">
        <v>88</v>
      </c>
      <c r="L1291" s="3" t="s">
        <v>466</v>
      </c>
      <c r="T1291" s="23"/>
      <c r="U1291" s="23"/>
      <c r="V1291" s="23"/>
      <c r="W1291" s="23"/>
      <c r="X1291" s="23"/>
    </row>
    <row r="1292">
      <c r="A1292" s="20" t="s">
        <v>4519</v>
      </c>
      <c r="B1292" s="27"/>
      <c r="C1292" s="3"/>
      <c r="D1292" s="3" t="s">
        <v>565</v>
      </c>
      <c r="E1292" s="3" t="s">
        <v>246</v>
      </c>
      <c r="F1292" s="3" t="s">
        <v>235</v>
      </c>
      <c r="G1292" s="3"/>
      <c r="H1292" s="3" t="s">
        <v>154</v>
      </c>
      <c r="I1292" s="3"/>
      <c r="J1292" s="3"/>
      <c r="K1292" s="3" t="s">
        <v>897</v>
      </c>
      <c r="L1292" s="3" t="s">
        <v>4520</v>
      </c>
      <c r="M1292" s="22" t="s">
        <v>4521</v>
      </c>
      <c r="T1292" s="23"/>
      <c r="U1292" s="23"/>
      <c r="V1292" s="23"/>
      <c r="W1292" s="23"/>
      <c r="X1292" s="23"/>
    </row>
    <row r="1293">
      <c r="A1293" s="3" t="s">
        <v>4522</v>
      </c>
      <c r="B1293" s="21"/>
      <c r="D1293" s="3" t="s">
        <v>453</v>
      </c>
      <c r="E1293" s="3" t="s">
        <v>1747</v>
      </c>
      <c r="F1293" s="3" t="s">
        <v>129</v>
      </c>
      <c r="H1293" s="3" t="s">
        <v>142</v>
      </c>
      <c r="K1293" s="3" t="s">
        <v>132</v>
      </c>
      <c r="L1293" s="3" t="s">
        <v>431</v>
      </c>
      <c r="M1293" s="22" t="s">
        <v>4523</v>
      </c>
      <c r="T1293" s="23"/>
      <c r="U1293" s="23"/>
      <c r="V1293" s="23"/>
      <c r="W1293" s="23"/>
      <c r="X1293" s="23"/>
    </row>
    <row r="1294">
      <c r="A1294" s="20" t="s">
        <v>4524</v>
      </c>
      <c r="B1294" s="26" t="s">
        <v>4525</v>
      </c>
      <c r="D1294" s="3" t="s">
        <v>465</v>
      </c>
      <c r="E1294" s="3" t="s">
        <v>190</v>
      </c>
      <c r="G1294" s="3"/>
      <c r="H1294" s="3" t="s">
        <v>176</v>
      </c>
      <c r="K1294" s="3" t="s">
        <v>88</v>
      </c>
      <c r="L1294" s="3" t="s">
        <v>466</v>
      </c>
      <c r="T1294" s="23"/>
      <c r="U1294" s="23"/>
      <c r="V1294" s="23"/>
      <c r="W1294" s="23"/>
      <c r="X1294" s="23"/>
    </row>
    <row r="1295">
      <c r="A1295" s="20" t="s">
        <v>4526</v>
      </c>
      <c r="B1295" s="21"/>
      <c r="D1295" s="3" t="s">
        <v>4527</v>
      </c>
      <c r="E1295" s="3" t="s">
        <v>1747</v>
      </c>
      <c r="F1295" s="3" t="s">
        <v>129</v>
      </c>
      <c r="H1295" s="3" t="s">
        <v>142</v>
      </c>
      <c r="K1295" s="3" t="s">
        <v>132</v>
      </c>
      <c r="L1295" s="3" t="s">
        <v>457</v>
      </c>
      <c r="M1295" s="22" t="s">
        <v>4528</v>
      </c>
      <c r="T1295" s="23"/>
      <c r="U1295" s="23"/>
      <c r="V1295" s="23"/>
      <c r="W1295" s="23"/>
      <c r="X1295" s="23"/>
    </row>
    <row r="1296">
      <c r="A1296" s="30" t="s">
        <v>4529</v>
      </c>
      <c r="B1296" s="21"/>
      <c r="E1296" s="31"/>
      <c r="F1296" s="31"/>
      <c r="G1296" s="31"/>
      <c r="H1296" s="31" t="s">
        <v>87</v>
      </c>
      <c r="I1296" s="31"/>
      <c r="J1296" s="31"/>
      <c r="K1296" s="32" t="s">
        <v>118</v>
      </c>
      <c r="L1296" s="32" t="s">
        <v>4530</v>
      </c>
      <c r="M1296" s="33" t="s">
        <v>4531</v>
      </c>
      <c r="T1296" s="24"/>
      <c r="U1296" s="24" t="s">
        <v>346</v>
      </c>
      <c r="V1296" s="23"/>
      <c r="W1296" s="23"/>
      <c r="X1296" s="23"/>
    </row>
    <row r="1297">
      <c r="A1297" s="20" t="s">
        <v>4532</v>
      </c>
      <c r="B1297" s="26" t="s">
        <v>4533</v>
      </c>
      <c r="D1297" s="3" t="s">
        <v>453</v>
      </c>
      <c r="E1297" s="3" t="s">
        <v>128</v>
      </c>
      <c r="F1297" s="3" t="s">
        <v>216</v>
      </c>
      <c r="H1297" s="3" t="s">
        <v>142</v>
      </c>
      <c r="K1297" s="3" t="s">
        <v>132</v>
      </c>
      <c r="L1297" s="3" t="s">
        <v>457</v>
      </c>
      <c r="M1297" s="22" t="s">
        <v>4534</v>
      </c>
      <c r="T1297" s="23"/>
      <c r="U1297" s="23"/>
      <c r="V1297" s="23"/>
      <c r="W1297" s="23"/>
      <c r="X1297" s="23"/>
    </row>
    <row r="1298">
      <c r="A1298" s="3" t="s">
        <v>4535</v>
      </c>
      <c r="B1298" s="21"/>
      <c r="E1298" s="3" t="s">
        <v>4536</v>
      </c>
      <c r="F1298" s="3" t="s">
        <v>4537</v>
      </c>
      <c r="G1298" s="3"/>
      <c r="H1298" s="3" t="s">
        <v>184</v>
      </c>
      <c r="K1298" s="3" t="s">
        <v>185</v>
      </c>
      <c r="L1298" s="3" t="s">
        <v>380</v>
      </c>
      <c r="M1298" s="22" t="s">
        <v>4538</v>
      </c>
      <c r="T1298" s="23"/>
      <c r="U1298" s="23"/>
      <c r="V1298" s="23"/>
      <c r="W1298" s="23"/>
      <c r="X1298" s="23"/>
    </row>
    <row r="1299">
      <c r="A1299" s="20" t="s">
        <v>4539</v>
      </c>
      <c r="B1299" s="21"/>
      <c r="D1299" s="3" t="s">
        <v>1411</v>
      </c>
      <c r="E1299" s="3" t="s">
        <v>71</v>
      </c>
      <c r="F1299" s="3" t="s">
        <v>71</v>
      </c>
      <c r="G1299" s="3"/>
      <c r="H1299" s="3" t="s">
        <v>87</v>
      </c>
      <c r="K1299" s="3" t="s">
        <v>167</v>
      </c>
      <c r="L1299" s="3" t="s">
        <v>4540</v>
      </c>
      <c r="M1299" s="22" t="s">
        <v>4541</v>
      </c>
      <c r="T1299" s="23"/>
      <c r="U1299" s="23"/>
      <c r="V1299" s="24" t="s">
        <v>346</v>
      </c>
      <c r="W1299" s="23"/>
      <c r="X1299" s="23"/>
    </row>
    <row r="1300">
      <c r="A1300" s="3" t="s">
        <v>4542</v>
      </c>
      <c r="B1300" s="21"/>
      <c r="D1300" s="3" t="s">
        <v>453</v>
      </c>
      <c r="E1300" s="3" t="s">
        <v>312</v>
      </c>
      <c r="F1300" s="3" t="s">
        <v>129</v>
      </c>
      <c r="H1300" s="3" t="s">
        <v>142</v>
      </c>
      <c r="K1300" s="3" t="s">
        <v>132</v>
      </c>
      <c r="L1300" s="3" t="s">
        <v>457</v>
      </c>
      <c r="M1300" s="22" t="s">
        <v>4543</v>
      </c>
      <c r="T1300" s="23"/>
      <c r="U1300" s="23"/>
      <c r="V1300" s="23"/>
      <c r="W1300" s="23"/>
      <c r="X1300" s="23"/>
    </row>
    <row r="1301">
      <c r="A1301" s="28" t="s">
        <v>4544</v>
      </c>
      <c r="B1301" s="26" t="s">
        <v>4545</v>
      </c>
      <c r="D1301" s="3" t="s">
        <v>692</v>
      </c>
      <c r="E1301" s="3" t="s">
        <v>287</v>
      </c>
      <c r="F1301" s="3" t="s">
        <v>241</v>
      </c>
      <c r="G1301" s="3"/>
      <c r="H1301" s="3" t="s">
        <v>184</v>
      </c>
      <c r="K1301" s="3" t="s">
        <v>185</v>
      </c>
      <c r="L1301" s="3" t="s">
        <v>380</v>
      </c>
      <c r="M1301" s="22" t="s">
        <v>4546</v>
      </c>
      <c r="T1301" s="23"/>
      <c r="U1301" s="23"/>
      <c r="V1301" s="23"/>
      <c r="W1301" s="23"/>
      <c r="X1301" s="23"/>
    </row>
    <row r="1302">
      <c r="A1302" s="20" t="s">
        <v>4547</v>
      </c>
      <c r="B1302" s="26" t="s">
        <v>4548</v>
      </c>
      <c r="D1302" s="3" t="s">
        <v>453</v>
      </c>
      <c r="E1302" s="3" t="s">
        <v>267</v>
      </c>
      <c r="F1302" s="3" t="s">
        <v>86</v>
      </c>
      <c r="H1302" s="3" t="s">
        <v>142</v>
      </c>
      <c r="K1302" s="3" t="s">
        <v>132</v>
      </c>
      <c r="L1302" s="3" t="s">
        <v>431</v>
      </c>
      <c r="M1302" s="22" t="s">
        <v>4549</v>
      </c>
      <c r="T1302" s="23"/>
      <c r="U1302" s="23"/>
      <c r="V1302" s="23"/>
      <c r="W1302" s="23"/>
      <c r="X1302" s="23"/>
    </row>
    <row r="1303">
      <c r="A1303" s="53" t="s">
        <v>4550</v>
      </c>
      <c r="B1303" s="21"/>
      <c r="D1303" s="3" t="s">
        <v>996</v>
      </c>
      <c r="E1303" s="3" t="s">
        <v>279</v>
      </c>
      <c r="G1303" s="3"/>
      <c r="H1303" s="3" t="s">
        <v>184</v>
      </c>
      <c r="K1303" s="3" t="s">
        <v>185</v>
      </c>
      <c r="L1303" s="3" t="s">
        <v>380</v>
      </c>
      <c r="M1303" s="22" t="s">
        <v>4551</v>
      </c>
      <c r="T1303" s="23"/>
      <c r="U1303" s="23"/>
      <c r="V1303" s="23"/>
      <c r="W1303" s="23"/>
      <c r="X1303" s="23"/>
    </row>
    <row r="1304">
      <c r="A1304" s="20" t="s">
        <v>4552</v>
      </c>
      <c r="B1304" s="21"/>
      <c r="E1304" s="3" t="s">
        <v>295</v>
      </c>
      <c r="F1304" s="3" t="s">
        <v>86</v>
      </c>
      <c r="H1304" s="3" t="s">
        <v>130</v>
      </c>
      <c r="K1304" s="3" t="s">
        <v>132</v>
      </c>
      <c r="L1304" s="3" t="s">
        <v>4553</v>
      </c>
      <c r="M1304" s="22" t="s">
        <v>4554</v>
      </c>
      <c r="T1304" s="23"/>
      <c r="U1304" s="23"/>
      <c r="V1304" s="23"/>
      <c r="W1304" s="23"/>
      <c r="X1304" s="23"/>
    </row>
    <row r="1305">
      <c r="A1305" s="20" t="s">
        <v>4555</v>
      </c>
      <c r="B1305" s="27"/>
      <c r="C1305" s="3"/>
      <c r="D1305" s="51" t="s">
        <v>4556</v>
      </c>
      <c r="E1305" s="3" t="s">
        <v>4557</v>
      </c>
      <c r="F1305" s="3" t="s">
        <v>86</v>
      </c>
      <c r="G1305" s="3"/>
      <c r="H1305" s="3" t="s">
        <v>154</v>
      </c>
      <c r="I1305" s="3"/>
      <c r="J1305" s="3"/>
      <c r="K1305" s="3" t="s">
        <v>2581</v>
      </c>
      <c r="M1305" s="22" t="s">
        <v>4558</v>
      </c>
      <c r="T1305" s="23"/>
      <c r="U1305" s="23"/>
      <c r="V1305" s="23"/>
      <c r="W1305" s="23"/>
      <c r="X1305" s="23"/>
    </row>
    <row r="1306">
      <c r="A1306" s="20" t="s">
        <v>4559</v>
      </c>
      <c r="B1306" s="27"/>
      <c r="C1306" s="3"/>
      <c r="D1306" s="3" t="s">
        <v>1295</v>
      </c>
      <c r="E1306" s="3" t="s">
        <v>311</v>
      </c>
      <c r="F1306" s="3" t="s">
        <v>183</v>
      </c>
      <c r="G1306" s="3"/>
      <c r="H1306" s="3" t="s">
        <v>117</v>
      </c>
      <c r="I1306" s="3"/>
      <c r="J1306" s="3"/>
      <c r="K1306" s="3" t="s">
        <v>4560</v>
      </c>
      <c r="M1306" s="22" t="s">
        <v>4561</v>
      </c>
      <c r="T1306" s="23"/>
      <c r="U1306" s="23"/>
      <c r="V1306" s="23"/>
      <c r="W1306" s="23"/>
      <c r="X1306" s="23"/>
    </row>
    <row r="1307">
      <c r="A1307" s="3" t="s">
        <v>4562</v>
      </c>
      <c r="B1307" s="21"/>
      <c r="D1307" s="3" t="s">
        <v>453</v>
      </c>
      <c r="E1307" s="3" t="s">
        <v>291</v>
      </c>
      <c r="F1307" s="3" t="s">
        <v>129</v>
      </c>
      <c r="H1307" s="3" t="s">
        <v>142</v>
      </c>
      <c r="K1307" s="3" t="s">
        <v>132</v>
      </c>
      <c r="L1307" s="3" t="s">
        <v>4563</v>
      </c>
      <c r="M1307" s="22" t="s">
        <v>4564</v>
      </c>
      <c r="T1307" s="23"/>
      <c r="U1307" s="23"/>
      <c r="V1307" s="23"/>
      <c r="W1307" s="23"/>
      <c r="X1307" s="23"/>
    </row>
    <row r="1308">
      <c r="A1308" s="20" t="s">
        <v>4565</v>
      </c>
      <c r="B1308" s="21"/>
      <c r="E1308" s="3" t="s">
        <v>71</v>
      </c>
      <c r="F1308" s="3" t="s">
        <v>71</v>
      </c>
      <c r="G1308" s="3"/>
      <c r="H1308" s="3" t="s">
        <v>154</v>
      </c>
      <c r="I1308" s="3"/>
      <c r="J1308" s="3"/>
      <c r="K1308" s="3"/>
      <c r="L1308" s="3" t="s">
        <v>1202</v>
      </c>
      <c r="M1308" s="22" t="s">
        <v>4566</v>
      </c>
      <c r="T1308" s="23"/>
      <c r="U1308" s="23"/>
      <c r="V1308" s="23"/>
      <c r="W1308" s="23"/>
      <c r="X1308" s="23"/>
    </row>
    <row r="1309">
      <c r="A1309" s="40" t="s">
        <v>1974</v>
      </c>
      <c r="B1309" s="21"/>
      <c r="E1309" s="3" t="s">
        <v>311</v>
      </c>
      <c r="F1309" s="3" t="s">
        <v>183</v>
      </c>
      <c r="H1309" s="3" t="s">
        <v>130</v>
      </c>
      <c r="K1309" s="3" t="s">
        <v>132</v>
      </c>
      <c r="L1309" s="3" t="s">
        <v>737</v>
      </c>
      <c r="M1309" s="22" t="s">
        <v>4567</v>
      </c>
      <c r="T1309" s="23"/>
      <c r="U1309" s="23"/>
      <c r="V1309" s="23"/>
      <c r="W1309" s="23"/>
      <c r="X1309" s="23"/>
    </row>
    <row r="1310">
      <c r="A1310" s="20" t="s">
        <v>4568</v>
      </c>
      <c r="B1310" s="21"/>
      <c r="D1310" s="3" t="s">
        <v>4569</v>
      </c>
      <c r="E1310" s="3" t="s">
        <v>71</v>
      </c>
      <c r="F1310" s="3" t="s">
        <v>71</v>
      </c>
      <c r="G1310" s="3"/>
      <c r="H1310" s="3" t="s">
        <v>154</v>
      </c>
      <c r="K1310" s="3" t="s">
        <v>105</v>
      </c>
      <c r="M1310" s="22" t="s">
        <v>4570</v>
      </c>
      <c r="T1310" s="23"/>
      <c r="U1310" s="23"/>
      <c r="V1310" s="24" t="s">
        <v>346</v>
      </c>
      <c r="W1310" s="23"/>
      <c r="X1310" s="23"/>
    </row>
    <row r="1311">
      <c r="A1311" s="3" t="s">
        <v>4571</v>
      </c>
      <c r="B1311" s="21"/>
      <c r="D1311" s="20" t="s">
        <v>1458</v>
      </c>
      <c r="E1311" s="3" t="s">
        <v>251</v>
      </c>
      <c r="G1311" s="3"/>
      <c r="H1311" s="3" t="s">
        <v>184</v>
      </c>
      <c r="K1311" s="3" t="s">
        <v>185</v>
      </c>
      <c r="L1311" s="3" t="s">
        <v>380</v>
      </c>
      <c r="M1311" s="22" t="s">
        <v>4572</v>
      </c>
      <c r="T1311" s="23"/>
      <c r="U1311" s="23"/>
      <c r="V1311" s="23"/>
      <c r="W1311" s="23"/>
      <c r="X1311" s="23"/>
    </row>
    <row r="1312">
      <c r="A1312" s="20" t="s">
        <v>4573</v>
      </c>
      <c r="B1312" s="21"/>
      <c r="D1312" s="3" t="s">
        <v>453</v>
      </c>
      <c r="E1312" s="3" t="s">
        <v>246</v>
      </c>
      <c r="F1312" s="3" t="s">
        <v>235</v>
      </c>
      <c r="H1312" s="3" t="s">
        <v>142</v>
      </c>
      <c r="K1312" s="3" t="s">
        <v>132</v>
      </c>
      <c r="L1312" s="3" t="s">
        <v>431</v>
      </c>
      <c r="M1312" s="22" t="s">
        <v>4574</v>
      </c>
      <c r="T1312" s="23"/>
      <c r="U1312" s="23"/>
      <c r="V1312" s="23"/>
      <c r="W1312" s="23"/>
      <c r="X1312" s="23"/>
    </row>
    <row r="1313">
      <c r="A1313" s="20" t="s">
        <v>4575</v>
      </c>
      <c r="B1313" s="26" t="s">
        <v>4576</v>
      </c>
      <c r="D1313" s="3" t="s">
        <v>453</v>
      </c>
      <c r="E1313" s="3" t="s">
        <v>190</v>
      </c>
      <c r="F1313" s="3" t="s">
        <v>129</v>
      </c>
      <c r="H1313" s="3" t="s">
        <v>142</v>
      </c>
      <c r="K1313" s="3" t="s">
        <v>132</v>
      </c>
      <c r="L1313" s="3" t="s">
        <v>431</v>
      </c>
      <c r="M1313" s="22" t="s">
        <v>4577</v>
      </c>
      <c r="T1313" s="23"/>
      <c r="U1313" s="23"/>
      <c r="V1313" s="23"/>
      <c r="W1313" s="23"/>
      <c r="X1313" s="23"/>
    </row>
    <row r="1314">
      <c r="A1314" s="20" t="s">
        <v>4578</v>
      </c>
      <c r="B1314" s="21"/>
      <c r="D1314" s="3" t="s">
        <v>1723</v>
      </c>
      <c r="E1314" s="3" t="s">
        <v>613</v>
      </c>
      <c r="F1314" s="3" t="s">
        <v>101</v>
      </c>
      <c r="G1314" s="3"/>
      <c r="H1314" s="3" t="s">
        <v>102</v>
      </c>
      <c r="K1314" s="3" t="s">
        <v>132</v>
      </c>
      <c r="T1314" s="23"/>
      <c r="U1314" s="23"/>
      <c r="V1314" s="23"/>
      <c r="W1314" s="23"/>
      <c r="X1314" s="23"/>
    </row>
    <row r="1315">
      <c r="A1315" s="3" t="s">
        <v>4579</v>
      </c>
      <c r="B1315" s="21"/>
      <c r="D1315" s="3" t="s">
        <v>1723</v>
      </c>
      <c r="E1315" s="3" t="s">
        <v>613</v>
      </c>
      <c r="F1315" s="3" t="s">
        <v>101</v>
      </c>
      <c r="G1315" s="3"/>
      <c r="H1315" s="3" t="s">
        <v>117</v>
      </c>
      <c r="K1315" s="3" t="s">
        <v>105</v>
      </c>
      <c r="T1315" s="23"/>
      <c r="U1315" s="23"/>
      <c r="V1315" s="23"/>
      <c r="W1315" s="23"/>
      <c r="X1315" s="23"/>
    </row>
    <row r="1316">
      <c r="A1316" s="3" t="s">
        <v>4580</v>
      </c>
      <c r="B1316" s="26" t="s">
        <v>4581</v>
      </c>
      <c r="E1316" s="3" t="s">
        <v>260</v>
      </c>
      <c r="G1316" s="3"/>
      <c r="H1316" s="3" t="s">
        <v>184</v>
      </c>
      <c r="K1316" s="3" t="s">
        <v>185</v>
      </c>
      <c r="L1316" s="3" t="s">
        <v>380</v>
      </c>
      <c r="M1316" s="22" t="s">
        <v>4582</v>
      </c>
      <c r="T1316" s="23"/>
      <c r="U1316" s="23"/>
      <c r="V1316" s="23"/>
      <c r="W1316" s="23"/>
      <c r="X1316" s="23"/>
    </row>
    <row r="1317">
      <c r="A1317" s="20" t="s">
        <v>4583</v>
      </c>
      <c r="B1317" s="21"/>
      <c r="D1317" s="3" t="s">
        <v>453</v>
      </c>
      <c r="E1317" s="3" t="s">
        <v>279</v>
      </c>
      <c r="F1317" s="3" t="s">
        <v>241</v>
      </c>
      <c r="H1317" s="3" t="s">
        <v>142</v>
      </c>
      <c r="K1317" s="3" t="s">
        <v>132</v>
      </c>
      <c r="L1317" s="3" t="s">
        <v>431</v>
      </c>
      <c r="M1317" s="22" t="s">
        <v>4584</v>
      </c>
      <c r="T1317" s="23"/>
      <c r="U1317" s="23"/>
      <c r="V1317" s="23"/>
      <c r="W1317" s="23"/>
      <c r="X1317" s="23"/>
    </row>
    <row r="1318">
      <c r="A1318" s="20" t="s">
        <v>4585</v>
      </c>
      <c r="B1318" s="26" t="s">
        <v>4586</v>
      </c>
      <c r="D1318" s="3" t="s">
        <v>465</v>
      </c>
      <c r="E1318" s="3" t="s">
        <v>4587</v>
      </c>
      <c r="G1318" s="3"/>
      <c r="H1318" s="3" t="s">
        <v>142</v>
      </c>
      <c r="L1318" s="3" t="s">
        <v>466</v>
      </c>
      <c r="M1318" s="22" t="s">
        <v>4588</v>
      </c>
      <c r="T1318" s="23"/>
      <c r="U1318" s="23"/>
      <c r="V1318" s="23"/>
      <c r="W1318" s="23"/>
      <c r="X1318" s="23"/>
    </row>
    <row r="1319">
      <c r="A1319" s="20" t="s">
        <v>4589</v>
      </c>
      <c r="B1319" s="21"/>
      <c r="E1319" s="3" t="s">
        <v>4590</v>
      </c>
      <c r="G1319" s="3"/>
      <c r="H1319" s="3" t="s">
        <v>184</v>
      </c>
      <c r="K1319" s="3" t="s">
        <v>185</v>
      </c>
      <c r="L1319" s="3" t="s">
        <v>380</v>
      </c>
      <c r="M1319" s="22" t="s">
        <v>4591</v>
      </c>
      <c r="T1319" s="23"/>
      <c r="U1319" s="23"/>
      <c r="V1319" s="23"/>
      <c r="W1319" s="23"/>
      <c r="X1319" s="23"/>
    </row>
    <row r="1320">
      <c r="A1320" s="20" t="s">
        <v>4592</v>
      </c>
      <c r="B1320" s="27"/>
      <c r="C1320" s="3"/>
      <c r="D1320" s="3" t="s">
        <v>4593</v>
      </c>
      <c r="E1320" s="3" t="s">
        <v>275</v>
      </c>
      <c r="F1320" s="3" t="s">
        <v>4594</v>
      </c>
      <c r="G1320" s="3"/>
      <c r="H1320" s="3" t="s">
        <v>142</v>
      </c>
      <c r="K1320" s="39" t="s">
        <v>185</v>
      </c>
      <c r="L1320" s="39" t="s">
        <v>391</v>
      </c>
      <c r="M1320" s="22" t="s">
        <v>4595</v>
      </c>
      <c r="T1320" s="23"/>
      <c r="U1320" s="23"/>
      <c r="V1320" s="24" t="s">
        <v>346</v>
      </c>
      <c r="W1320" s="23"/>
      <c r="X1320" s="23"/>
    </row>
    <row r="1321">
      <c r="A1321" s="20" t="s">
        <v>4596</v>
      </c>
      <c r="B1321" s="21"/>
      <c r="D1321" s="3" t="s">
        <v>550</v>
      </c>
      <c r="E1321" s="3" t="s">
        <v>275</v>
      </c>
      <c r="F1321" s="3" t="s">
        <v>4594</v>
      </c>
      <c r="G1321" s="3"/>
      <c r="H1321" s="3" t="s">
        <v>142</v>
      </c>
      <c r="L1321" s="3" t="s">
        <v>1068</v>
      </c>
      <c r="M1321" s="22" t="s">
        <v>4597</v>
      </c>
      <c r="T1321" s="23"/>
      <c r="U1321" s="23"/>
      <c r="V1321" s="24" t="s">
        <v>346</v>
      </c>
      <c r="W1321" s="23"/>
      <c r="X1321" s="23"/>
    </row>
    <row r="1322">
      <c r="A1322" s="20" t="s">
        <v>4598</v>
      </c>
      <c r="B1322" s="21"/>
      <c r="C1322" s="3" t="s">
        <v>4592</v>
      </c>
      <c r="E1322" s="3" t="s">
        <v>275</v>
      </c>
      <c r="F1322" s="3" t="s">
        <v>4594</v>
      </c>
      <c r="G1322" s="3"/>
      <c r="H1322" s="3" t="s">
        <v>142</v>
      </c>
      <c r="K1322" s="3" t="s">
        <v>132</v>
      </c>
      <c r="L1322" s="3" t="s">
        <v>1076</v>
      </c>
      <c r="M1322" s="22" t="s">
        <v>4599</v>
      </c>
      <c r="T1322" s="23"/>
      <c r="U1322" s="23"/>
      <c r="V1322" s="23"/>
      <c r="W1322" s="23"/>
      <c r="X1322" s="23"/>
    </row>
    <row r="1323">
      <c r="A1323" s="20" t="s">
        <v>4600</v>
      </c>
      <c r="B1323" s="26" t="s">
        <v>4601</v>
      </c>
      <c r="C1323" s="3"/>
      <c r="D1323" s="3" t="s">
        <v>2651</v>
      </c>
      <c r="E1323" s="3" t="s">
        <v>275</v>
      </c>
      <c r="F1323" s="3" t="s">
        <v>4594</v>
      </c>
      <c r="G1323" s="3"/>
      <c r="H1323" s="3" t="s">
        <v>142</v>
      </c>
      <c r="K1323" s="3" t="s">
        <v>88</v>
      </c>
      <c r="L1323" s="3" t="s">
        <v>466</v>
      </c>
      <c r="M1323" s="22" t="s">
        <v>4602</v>
      </c>
      <c r="T1323" s="23"/>
      <c r="U1323" s="23"/>
      <c r="V1323" s="24" t="s">
        <v>346</v>
      </c>
      <c r="W1323" s="23"/>
      <c r="X1323" s="23"/>
    </row>
    <row r="1324">
      <c r="A1324" s="20" t="s">
        <v>4603</v>
      </c>
      <c r="B1324" s="27"/>
      <c r="C1324" s="3"/>
      <c r="D1324" s="3" t="s">
        <v>4604</v>
      </c>
      <c r="E1324" s="3" t="s">
        <v>275</v>
      </c>
      <c r="F1324" s="3" t="s">
        <v>4594</v>
      </c>
      <c r="G1324" s="3"/>
      <c r="H1324" s="3" t="s">
        <v>142</v>
      </c>
      <c r="L1324" s="3" t="s">
        <v>431</v>
      </c>
      <c r="M1324" s="22" t="s">
        <v>4605</v>
      </c>
      <c r="T1324" s="23"/>
      <c r="U1324" s="23"/>
      <c r="V1324" s="24" t="s">
        <v>346</v>
      </c>
      <c r="W1324" s="23"/>
      <c r="X1324" s="23"/>
    </row>
    <row r="1325">
      <c r="A1325" s="20" t="s">
        <v>4606</v>
      </c>
      <c r="B1325" s="27"/>
      <c r="C1325" s="3"/>
      <c r="D1325" s="3" t="s">
        <v>4607</v>
      </c>
      <c r="E1325" s="3" t="s">
        <v>275</v>
      </c>
      <c r="F1325" s="3" t="s">
        <v>4594</v>
      </c>
      <c r="G1325" s="3"/>
      <c r="H1325" s="3" t="s">
        <v>154</v>
      </c>
      <c r="I1325" s="3"/>
      <c r="J1325" s="3"/>
      <c r="K1325" s="3"/>
      <c r="L1325" s="3" t="s">
        <v>4608</v>
      </c>
      <c r="M1325" s="22" t="s">
        <v>4609</v>
      </c>
      <c r="T1325" s="23"/>
      <c r="U1325" s="23"/>
      <c r="V1325" s="24" t="s">
        <v>346</v>
      </c>
      <c r="W1325" s="23"/>
      <c r="X1325" s="23"/>
    </row>
    <row r="1326">
      <c r="A1326" s="3" t="s">
        <v>4610</v>
      </c>
      <c r="B1326" s="21"/>
      <c r="D1326" s="3" t="s">
        <v>453</v>
      </c>
      <c r="E1326" s="3" t="s">
        <v>262</v>
      </c>
      <c r="F1326" s="3" t="s">
        <v>129</v>
      </c>
      <c r="H1326" s="3" t="s">
        <v>142</v>
      </c>
      <c r="K1326" s="3" t="s">
        <v>132</v>
      </c>
      <c r="L1326" s="3" t="s">
        <v>431</v>
      </c>
      <c r="M1326" s="22" t="s">
        <v>4611</v>
      </c>
      <c r="T1326" s="23"/>
      <c r="U1326" s="23"/>
      <c r="V1326" s="23"/>
      <c r="W1326" s="23"/>
      <c r="X1326" s="23"/>
    </row>
    <row r="1327">
      <c r="A1327" s="20" t="s">
        <v>4612</v>
      </c>
      <c r="B1327" s="21"/>
      <c r="D1327" s="3" t="s">
        <v>606</v>
      </c>
      <c r="E1327" s="3" t="s">
        <v>71</v>
      </c>
      <c r="F1327" s="3" t="s">
        <v>71</v>
      </c>
      <c r="G1327" s="3"/>
      <c r="H1327" s="3" t="s">
        <v>154</v>
      </c>
      <c r="L1327" s="3" t="s">
        <v>4613</v>
      </c>
      <c r="M1327" s="22" t="s">
        <v>4614</v>
      </c>
      <c r="T1327" s="23"/>
      <c r="U1327" s="23"/>
      <c r="V1327" s="24" t="s">
        <v>346</v>
      </c>
      <c r="W1327" s="23"/>
      <c r="X1327" s="23"/>
    </row>
    <row r="1328">
      <c r="A1328" s="3" t="s">
        <v>4615</v>
      </c>
      <c r="B1328" s="26" t="s">
        <v>4616</v>
      </c>
      <c r="C1328" s="3" t="s">
        <v>2646</v>
      </c>
      <c r="E1328" s="3" t="s">
        <v>182</v>
      </c>
      <c r="F1328" s="3" t="s">
        <v>495</v>
      </c>
      <c r="G1328" s="3"/>
      <c r="H1328" s="3" t="s">
        <v>142</v>
      </c>
      <c r="L1328" s="3" t="s">
        <v>601</v>
      </c>
      <c r="M1328" s="22" t="s">
        <v>4617</v>
      </c>
      <c r="T1328" s="23"/>
      <c r="U1328" s="23"/>
      <c r="V1328" s="23"/>
      <c r="W1328" s="23"/>
      <c r="X1328" s="23"/>
    </row>
    <row r="1329">
      <c r="A1329" s="20" t="s">
        <v>4618</v>
      </c>
      <c r="B1329" s="26" t="s">
        <v>4619</v>
      </c>
      <c r="D1329" s="3" t="s">
        <v>4620</v>
      </c>
      <c r="E1329" s="3" t="s">
        <v>190</v>
      </c>
      <c r="F1329" s="3" t="s">
        <v>129</v>
      </c>
      <c r="H1329" s="3" t="s">
        <v>142</v>
      </c>
      <c r="K1329" s="3" t="s">
        <v>132</v>
      </c>
      <c r="L1329" s="3" t="s">
        <v>457</v>
      </c>
      <c r="M1329" s="22" t="s">
        <v>4621</v>
      </c>
      <c r="T1329" s="23"/>
      <c r="U1329" s="23"/>
      <c r="V1329" s="23"/>
      <c r="W1329" s="23"/>
      <c r="X1329" s="23"/>
    </row>
    <row r="1330">
      <c r="A1330" s="20" t="s">
        <v>4622</v>
      </c>
      <c r="B1330" s="21"/>
      <c r="E1330" s="3" t="s">
        <v>71</v>
      </c>
      <c r="F1330" s="3" t="s">
        <v>71</v>
      </c>
      <c r="G1330" s="3"/>
      <c r="H1330" s="3" t="s">
        <v>154</v>
      </c>
      <c r="K1330" s="3" t="s">
        <v>912</v>
      </c>
      <c r="L1330" s="3" t="s">
        <v>4623</v>
      </c>
      <c r="M1330" s="22" t="s">
        <v>4624</v>
      </c>
      <c r="T1330" s="23"/>
      <c r="U1330" s="23"/>
      <c r="V1330" s="23"/>
      <c r="W1330" s="23"/>
      <c r="X1330" s="23"/>
    </row>
    <row r="1331">
      <c r="A1331" s="20" t="s">
        <v>4625</v>
      </c>
      <c r="B1331" s="21"/>
      <c r="E1331" s="3" t="s">
        <v>277</v>
      </c>
      <c r="F1331" s="3" t="s">
        <v>4626</v>
      </c>
      <c r="G1331" s="3"/>
      <c r="H1331" s="3" t="s">
        <v>142</v>
      </c>
      <c r="K1331" s="3" t="s">
        <v>185</v>
      </c>
      <c r="L1331" s="3" t="s">
        <v>4627</v>
      </c>
      <c r="M1331" s="22" t="s">
        <v>4628</v>
      </c>
      <c r="T1331" s="23"/>
      <c r="U1331" s="23"/>
      <c r="V1331" s="23"/>
      <c r="W1331" s="23"/>
      <c r="X1331" s="23"/>
    </row>
    <row r="1332">
      <c r="A1332" s="3" t="s">
        <v>4629</v>
      </c>
      <c r="B1332" s="26" t="s">
        <v>4630</v>
      </c>
      <c r="C1332" s="3" t="s">
        <v>4625</v>
      </c>
      <c r="E1332" s="3" t="s">
        <v>277</v>
      </c>
      <c r="F1332" s="3" t="s">
        <v>4626</v>
      </c>
      <c r="G1332" s="3"/>
      <c r="H1332" s="3" t="s">
        <v>142</v>
      </c>
      <c r="K1332" s="3" t="s">
        <v>144</v>
      </c>
      <c r="L1332" s="3" t="s">
        <v>713</v>
      </c>
      <c r="M1332" s="22" t="s">
        <v>4631</v>
      </c>
      <c r="T1332" s="23"/>
      <c r="U1332" s="23"/>
      <c r="V1332" s="23"/>
      <c r="W1332" s="23"/>
      <c r="X1332" s="23"/>
    </row>
    <row r="1333">
      <c r="A1333" s="20" t="s">
        <v>4632</v>
      </c>
      <c r="B1333" s="27"/>
      <c r="C1333" s="3" t="s">
        <v>574</v>
      </c>
      <c r="E1333" s="3" t="s">
        <v>4633</v>
      </c>
      <c r="F1333" s="3" t="s">
        <v>209</v>
      </c>
      <c r="G1333" s="3"/>
      <c r="H1333" s="3" t="s">
        <v>102</v>
      </c>
      <c r="K1333" s="3" t="s">
        <v>576</v>
      </c>
      <c r="L1333" s="3" t="s">
        <v>577</v>
      </c>
      <c r="M1333" s="22" t="s">
        <v>4634</v>
      </c>
      <c r="T1333" s="23"/>
      <c r="U1333" s="23"/>
      <c r="V1333" s="24" t="s">
        <v>346</v>
      </c>
      <c r="W1333" s="23"/>
      <c r="X1333" s="23"/>
    </row>
    <row r="1334">
      <c r="A1334" s="20" t="s">
        <v>4635</v>
      </c>
      <c r="B1334" s="26" t="s">
        <v>4636</v>
      </c>
      <c r="C1334" s="3"/>
      <c r="D1334" s="3" t="s">
        <v>4637</v>
      </c>
      <c r="E1334" s="3" t="s">
        <v>71</v>
      </c>
      <c r="F1334" s="3" t="s">
        <v>71</v>
      </c>
      <c r="G1334" s="3"/>
      <c r="H1334" s="3" t="s">
        <v>154</v>
      </c>
      <c r="I1334" s="3"/>
      <c r="J1334" s="3"/>
      <c r="K1334" s="3" t="s">
        <v>167</v>
      </c>
      <c r="L1334" s="3" t="s">
        <v>4638</v>
      </c>
      <c r="M1334" s="22" t="s">
        <v>4639</v>
      </c>
      <c r="O1334" s="3" t="s">
        <v>657</v>
      </c>
      <c r="T1334" s="23"/>
      <c r="U1334" s="23"/>
      <c r="V1334" s="24" t="s">
        <v>346</v>
      </c>
      <c r="W1334" s="23"/>
      <c r="X1334" s="23"/>
    </row>
    <row r="1335">
      <c r="A1335" s="20" t="s">
        <v>4640</v>
      </c>
      <c r="B1335" s="21"/>
      <c r="E1335" s="3" t="s">
        <v>254</v>
      </c>
      <c r="F1335" s="3" t="s">
        <v>183</v>
      </c>
      <c r="G1335" s="3"/>
      <c r="H1335" s="3" t="s">
        <v>87</v>
      </c>
      <c r="L1335" s="3" t="s">
        <v>4641</v>
      </c>
      <c r="M1335" s="22" t="s">
        <v>4642</v>
      </c>
      <c r="T1335" s="23"/>
      <c r="U1335" s="23"/>
      <c r="V1335" s="23"/>
      <c r="W1335" s="23"/>
      <c r="X1335" s="23"/>
    </row>
    <row r="1336">
      <c r="A1336" s="20" t="s">
        <v>4643</v>
      </c>
      <c r="B1336" s="21"/>
      <c r="C1336" s="3" t="s">
        <v>4644</v>
      </c>
      <c r="E1336" s="3" t="s">
        <v>254</v>
      </c>
      <c r="F1336" s="3" t="s">
        <v>183</v>
      </c>
      <c r="G1336" s="3"/>
      <c r="H1336" s="3" t="s">
        <v>102</v>
      </c>
      <c r="L1336" s="3" t="s">
        <v>2324</v>
      </c>
      <c r="M1336" s="22" t="s">
        <v>4645</v>
      </c>
      <c r="T1336" s="23"/>
      <c r="U1336" s="23"/>
      <c r="V1336" s="23"/>
      <c r="W1336" s="23"/>
      <c r="X1336" s="23"/>
    </row>
    <row r="1337">
      <c r="A1337" s="20" t="s">
        <v>4646</v>
      </c>
      <c r="B1337" s="27"/>
      <c r="C1337" s="3"/>
      <c r="D1337" s="3"/>
      <c r="E1337" s="3" t="s">
        <v>254</v>
      </c>
      <c r="F1337" s="3" t="s">
        <v>183</v>
      </c>
      <c r="G1337" s="3"/>
      <c r="H1337" s="3" t="s">
        <v>154</v>
      </c>
      <c r="I1337" s="3"/>
      <c r="J1337" s="3"/>
      <c r="K1337" s="3" t="s">
        <v>4647</v>
      </c>
      <c r="M1337" s="22" t="s">
        <v>4648</v>
      </c>
      <c r="T1337" s="23"/>
      <c r="U1337" s="23"/>
      <c r="V1337" s="23"/>
      <c r="W1337" s="23"/>
      <c r="X1337" s="23"/>
    </row>
    <row r="1338">
      <c r="A1338" s="20" t="s">
        <v>4649</v>
      </c>
      <c r="B1338" s="21"/>
      <c r="D1338" s="14" t="s">
        <v>4650</v>
      </c>
      <c r="E1338" s="3" t="s">
        <v>71</v>
      </c>
      <c r="F1338" s="3" t="s">
        <v>71</v>
      </c>
      <c r="G1338" s="3"/>
      <c r="H1338" s="3" t="s">
        <v>165</v>
      </c>
      <c r="L1338" s="3" t="s">
        <v>3158</v>
      </c>
      <c r="M1338" s="22" t="s">
        <v>4651</v>
      </c>
      <c r="T1338" s="23"/>
      <c r="U1338" s="23"/>
      <c r="V1338" s="24" t="s">
        <v>346</v>
      </c>
      <c r="W1338" s="23"/>
      <c r="X1338" s="23"/>
    </row>
    <row r="1339">
      <c r="A1339" s="3" t="s">
        <v>1981</v>
      </c>
      <c r="B1339" s="21"/>
      <c r="D1339" s="3" t="s">
        <v>453</v>
      </c>
      <c r="E1339" s="3" t="s">
        <v>246</v>
      </c>
      <c r="F1339" s="3" t="s">
        <v>235</v>
      </c>
      <c r="H1339" s="3" t="s">
        <v>130</v>
      </c>
      <c r="K1339" s="3" t="s">
        <v>132</v>
      </c>
      <c r="L1339" s="3" t="s">
        <v>3925</v>
      </c>
      <c r="M1339" s="22" t="s">
        <v>4652</v>
      </c>
      <c r="T1339" s="23"/>
      <c r="U1339" s="23"/>
      <c r="V1339" s="23"/>
      <c r="W1339" s="23"/>
      <c r="X1339" s="23"/>
    </row>
    <row r="1340">
      <c r="A1340" s="20" t="s">
        <v>4653</v>
      </c>
      <c r="B1340" s="26" t="s">
        <v>4513</v>
      </c>
      <c r="E1340" s="3" t="s">
        <v>260</v>
      </c>
      <c r="F1340" s="3" t="s">
        <v>191</v>
      </c>
      <c r="H1340" s="3" t="s">
        <v>142</v>
      </c>
      <c r="K1340" s="3" t="s">
        <v>132</v>
      </c>
      <c r="L1340" s="3" t="s">
        <v>4654</v>
      </c>
      <c r="M1340" s="22" t="s">
        <v>4655</v>
      </c>
      <c r="T1340" s="23"/>
      <c r="U1340" s="23"/>
      <c r="V1340" s="23"/>
      <c r="W1340" s="23"/>
      <c r="X1340" s="23"/>
    </row>
    <row r="1341">
      <c r="A1341" s="3" t="s">
        <v>4656</v>
      </c>
      <c r="B1341" s="21"/>
      <c r="E1341" s="3" t="s">
        <v>260</v>
      </c>
      <c r="G1341" s="3"/>
      <c r="H1341" s="3" t="s">
        <v>184</v>
      </c>
      <c r="K1341" s="3" t="s">
        <v>185</v>
      </c>
      <c r="L1341" s="3" t="s">
        <v>380</v>
      </c>
      <c r="M1341" s="22" t="s">
        <v>4657</v>
      </c>
      <c r="T1341" s="23"/>
      <c r="U1341" s="23"/>
      <c r="V1341" s="23"/>
      <c r="W1341" s="23"/>
      <c r="X1341" s="23"/>
    </row>
    <row r="1342">
      <c r="A1342" s="20" t="s">
        <v>4658</v>
      </c>
      <c r="B1342" s="26" t="s">
        <v>4659</v>
      </c>
      <c r="E1342" s="3" t="s">
        <v>4660</v>
      </c>
      <c r="F1342" s="3" t="s">
        <v>4661</v>
      </c>
      <c r="H1342" s="3" t="s">
        <v>130</v>
      </c>
      <c r="K1342" s="3" t="s">
        <v>132</v>
      </c>
      <c r="L1342" s="3" t="s">
        <v>4662</v>
      </c>
      <c r="M1342" s="22" t="s">
        <v>4663</v>
      </c>
      <c r="T1342" s="23"/>
      <c r="U1342" s="23"/>
      <c r="V1342" s="23"/>
      <c r="W1342" s="23"/>
      <c r="X1342" s="23"/>
    </row>
    <row r="1343">
      <c r="A1343" s="20" t="s">
        <v>4664</v>
      </c>
      <c r="B1343" s="21"/>
      <c r="E1343" s="3" t="s">
        <v>307</v>
      </c>
      <c r="G1343" s="3"/>
      <c r="H1343" s="3" t="s">
        <v>87</v>
      </c>
      <c r="L1343" s="3" t="s">
        <v>4665</v>
      </c>
      <c r="M1343" s="22" t="s">
        <v>4666</v>
      </c>
      <c r="T1343" s="23"/>
      <c r="U1343" s="23"/>
      <c r="V1343" s="23"/>
      <c r="W1343" s="23"/>
      <c r="X1343" s="23"/>
    </row>
    <row r="1344">
      <c r="A1344" s="20" t="s">
        <v>4667</v>
      </c>
      <c r="B1344" s="27"/>
      <c r="C1344" s="3"/>
      <c r="D1344" s="3"/>
      <c r="E1344" s="3" t="s">
        <v>289</v>
      </c>
      <c r="F1344" s="3" t="s">
        <v>86</v>
      </c>
      <c r="G1344" s="3"/>
      <c r="H1344" s="3" t="s">
        <v>102</v>
      </c>
      <c r="I1344" s="3" t="s">
        <v>3055</v>
      </c>
      <c r="J1344" s="3"/>
      <c r="K1344" s="3" t="s">
        <v>132</v>
      </c>
      <c r="M1344" s="22" t="s">
        <v>4668</v>
      </c>
      <c r="T1344" s="23"/>
      <c r="U1344" s="23"/>
      <c r="V1344" s="23"/>
      <c r="W1344" s="23"/>
      <c r="X1344" s="23"/>
    </row>
    <row r="1345">
      <c r="A1345" s="25" t="s">
        <v>4669</v>
      </c>
      <c r="B1345" s="21"/>
      <c r="T1345" s="23"/>
      <c r="U1345" s="23"/>
      <c r="V1345" s="23"/>
      <c r="W1345" s="23"/>
      <c r="X1345" s="23"/>
    </row>
    <row r="1346">
      <c r="A1346" s="3" t="s">
        <v>4670</v>
      </c>
      <c r="B1346" s="26" t="s">
        <v>4671</v>
      </c>
      <c r="D1346" s="3" t="s">
        <v>4672</v>
      </c>
      <c r="E1346" s="3" t="s">
        <v>3037</v>
      </c>
      <c r="F1346" s="3" t="s">
        <v>129</v>
      </c>
      <c r="H1346" s="3" t="s">
        <v>142</v>
      </c>
      <c r="K1346" s="3" t="s">
        <v>132</v>
      </c>
      <c r="L1346" s="3" t="s">
        <v>457</v>
      </c>
      <c r="M1346" s="22" t="s">
        <v>4673</v>
      </c>
      <c r="T1346" s="23"/>
      <c r="U1346" s="23"/>
      <c r="V1346" s="23"/>
      <c r="W1346" s="23"/>
      <c r="X1346" s="23"/>
    </row>
    <row r="1347">
      <c r="A1347" s="20" t="s">
        <v>4674</v>
      </c>
      <c r="B1347" s="21"/>
      <c r="D1347" s="3" t="s">
        <v>361</v>
      </c>
      <c r="E1347" s="3" t="s">
        <v>71</v>
      </c>
      <c r="F1347" s="3" t="s">
        <v>71</v>
      </c>
      <c r="H1347" s="3" t="s">
        <v>154</v>
      </c>
      <c r="K1347" s="3" t="s">
        <v>4675</v>
      </c>
      <c r="L1347" s="3" t="s">
        <v>4676</v>
      </c>
      <c r="M1347" s="22" t="s">
        <v>4677</v>
      </c>
      <c r="O1347" s="3" t="s">
        <v>4678</v>
      </c>
      <c r="Q1347" s="3" t="s">
        <v>187</v>
      </c>
      <c r="T1347" s="23"/>
      <c r="U1347" s="23"/>
      <c r="V1347" s="23"/>
      <c r="W1347" s="23"/>
      <c r="X1347" s="23"/>
    </row>
    <row r="1348">
      <c r="A1348" s="20" t="s">
        <v>4679</v>
      </c>
      <c r="B1348" s="21"/>
      <c r="D1348" s="3" t="s">
        <v>1242</v>
      </c>
      <c r="E1348" s="3" t="s">
        <v>71</v>
      </c>
      <c r="F1348" s="3" t="s">
        <v>71</v>
      </c>
      <c r="G1348" s="3"/>
      <c r="H1348" s="3" t="s">
        <v>87</v>
      </c>
      <c r="K1348" s="3" t="s">
        <v>1587</v>
      </c>
      <c r="L1348" s="3" t="s">
        <v>2822</v>
      </c>
      <c r="M1348" s="22" t="s">
        <v>4680</v>
      </c>
      <c r="T1348" s="23"/>
      <c r="U1348" s="23"/>
      <c r="V1348" s="23"/>
      <c r="W1348" s="23"/>
      <c r="X1348" s="23"/>
    </row>
    <row r="1349">
      <c r="A1349" s="20" t="s">
        <v>4681</v>
      </c>
      <c r="B1349" s="26" t="s">
        <v>4682</v>
      </c>
      <c r="D1349" s="3" t="s">
        <v>430</v>
      </c>
      <c r="E1349" s="3" t="s">
        <v>535</v>
      </c>
      <c r="F1349" s="3" t="s">
        <v>2213</v>
      </c>
      <c r="H1349" s="3" t="s">
        <v>154</v>
      </c>
      <c r="K1349" s="3" t="s">
        <v>103</v>
      </c>
      <c r="L1349" s="3" t="s">
        <v>4683</v>
      </c>
      <c r="M1349" s="22" t="s">
        <v>4684</v>
      </c>
      <c r="T1349" s="23"/>
      <c r="U1349" s="23"/>
      <c r="V1349" s="23"/>
      <c r="W1349" s="23"/>
      <c r="X1349" s="23"/>
    </row>
    <row r="1350">
      <c r="A1350" s="3" t="s">
        <v>4685</v>
      </c>
      <c r="B1350" s="26" t="s">
        <v>4533</v>
      </c>
      <c r="D1350" s="3" t="s">
        <v>4686</v>
      </c>
      <c r="E1350" s="3" t="s">
        <v>3037</v>
      </c>
      <c r="F1350" s="3" t="s">
        <v>129</v>
      </c>
      <c r="H1350" s="3" t="s">
        <v>142</v>
      </c>
      <c r="K1350" s="3" t="s">
        <v>132</v>
      </c>
      <c r="L1350" s="3" t="s">
        <v>457</v>
      </c>
      <c r="M1350" s="22" t="s">
        <v>4687</v>
      </c>
      <c r="T1350" s="23"/>
      <c r="U1350" s="23"/>
      <c r="V1350" s="23"/>
      <c r="W1350" s="23"/>
      <c r="X1350" s="23"/>
    </row>
    <row r="1351">
      <c r="A1351" s="30" t="s">
        <v>4688</v>
      </c>
      <c r="B1351" s="21"/>
      <c r="E1351" s="31" t="s">
        <v>115</v>
      </c>
      <c r="F1351" s="31"/>
      <c r="G1351" s="31"/>
      <c r="H1351" s="31" t="s">
        <v>87</v>
      </c>
      <c r="I1351" s="31"/>
      <c r="J1351" s="31"/>
      <c r="K1351" s="31"/>
      <c r="L1351" s="32" t="s">
        <v>1595</v>
      </c>
      <c r="M1351" s="33" t="s">
        <v>4689</v>
      </c>
      <c r="T1351" s="24"/>
      <c r="U1351" s="24" t="s">
        <v>346</v>
      </c>
      <c r="V1351" s="23"/>
      <c r="W1351" s="23"/>
      <c r="X1351" s="23"/>
    </row>
    <row r="1352">
      <c r="A1352" s="20" t="s">
        <v>4690</v>
      </c>
      <c r="B1352" s="26" t="s">
        <v>4691</v>
      </c>
      <c r="D1352" s="3" t="s">
        <v>453</v>
      </c>
      <c r="E1352" s="3" t="s">
        <v>246</v>
      </c>
      <c r="F1352" s="3" t="s">
        <v>235</v>
      </c>
      <c r="H1352" s="3" t="s">
        <v>130</v>
      </c>
      <c r="K1352" s="3" t="s">
        <v>132</v>
      </c>
      <c r="L1352" s="3" t="s">
        <v>496</v>
      </c>
      <c r="M1352" s="22" t="s">
        <v>4692</v>
      </c>
      <c r="T1352" s="23"/>
      <c r="U1352" s="23"/>
      <c r="V1352" s="23"/>
      <c r="W1352" s="23"/>
      <c r="X1352" s="23"/>
    </row>
    <row r="1353">
      <c r="A1353" s="3" t="s">
        <v>4693</v>
      </c>
      <c r="B1353" s="21"/>
      <c r="D1353" s="3" t="s">
        <v>560</v>
      </c>
      <c r="E1353" s="3" t="s">
        <v>273</v>
      </c>
      <c r="T1353" s="23"/>
      <c r="U1353" s="23"/>
      <c r="V1353" s="23"/>
      <c r="W1353" s="23"/>
      <c r="X1353" s="23"/>
    </row>
    <row r="1354">
      <c r="A1354" s="20" t="s">
        <v>4694</v>
      </c>
      <c r="B1354" s="26" t="s">
        <v>4695</v>
      </c>
      <c r="D1354" s="3" t="s">
        <v>2268</v>
      </c>
      <c r="E1354" s="3" t="s">
        <v>299</v>
      </c>
      <c r="F1354" s="3" t="s">
        <v>86</v>
      </c>
      <c r="H1354" s="3" t="s">
        <v>142</v>
      </c>
      <c r="K1354" s="3" t="s">
        <v>132</v>
      </c>
      <c r="L1354" s="3" t="s">
        <v>431</v>
      </c>
      <c r="M1354" s="22" t="s">
        <v>4696</v>
      </c>
      <c r="T1354" s="23"/>
      <c r="U1354" s="23"/>
      <c r="V1354" s="23"/>
      <c r="W1354" s="23"/>
      <c r="X1354" s="23"/>
    </row>
    <row r="1355">
      <c r="A1355" s="20" t="s">
        <v>4697</v>
      </c>
      <c r="B1355" s="26" t="s">
        <v>4698</v>
      </c>
      <c r="C1355" s="3"/>
      <c r="D1355" s="3"/>
      <c r="E1355" s="3" t="s">
        <v>1867</v>
      </c>
      <c r="F1355" s="3" t="s">
        <v>129</v>
      </c>
      <c r="G1355" s="3" t="s">
        <v>270</v>
      </c>
      <c r="H1355" s="3" t="s">
        <v>154</v>
      </c>
      <c r="I1355" s="3"/>
      <c r="J1355" s="3"/>
      <c r="K1355" s="3" t="s">
        <v>489</v>
      </c>
      <c r="L1355" s="3" t="s">
        <v>4699</v>
      </c>
      <c r="M1355" s="22" t="s">
        <v>4700</v>
      </c>
      <c r="T1355" s="23"/>
      <c r="U1355" s="23"/>
      <c r="V1355" s="24" t="s">
        <v>346</v>
      </c>
      <c r="W1355" s="23"/>
      <c r="X1355" s="23"/>
    </row>
    <row r="1356">
      <c r="A1356" s="20" t="s">
        <v>4701</v>
      </c>
      <c r="B1356" s="26" t="s">
        <v>4702</v>
      </c>
      <c r="D1356" s="3" t="s">
        <v>453</v>
      </c>
      <c r="E1356" s="3" t="s">
        <v>246</v>
      </c>
      <c r="F1356" s="3" t="s">
        <v>164</v>
      </c>
      <c r="H1356" s="3" t="s">
        <v>142</v>
      </c>
      <c r="K1356" s="3" t="s">
        <v>132</v>
      </c>
      <c r="L1356" s="3" t="s">
        <v>431</v>
      </c>
      <c r="M1356" s="22" t="s">
        <v>4703</v>
      </c>
      <c r="T1356" s="23"/>
      <c r="U1356" s="23"/>
      <c r="V1356" s="23"/>
      <c r="W1356" s="23"/>
      <c r="X1356" s="23"/>
    </row>
    <row r="1357">
      <c r="A1357" s="3" t="s">
        <v>4704</v>
      </c>
      <c r="B1357" s="3" t="s">
        <v>4705</v>
      </c>
      <c r="E1357" s="3" t="s">
        <v>307</v>
      </c>
      <c r="G1357" s="3"/>
      <c r="H1357" s="3" t="s">
        <v>184</v>
      </c>
      <c r="K1357" s="3" t="s">
        <v>185</v>
      </c>
      <c r="L1357" s="3" t="s">
        <v>380</v>
      </c>
      <c r="M1357" s="22" t="s">
        <v>4706</v>
      </c>
      <c r="T1357" s="23"/>
      <c r="U1357" s="23"/>
      <c r="V1357" s="23"/>
      <c r="W1357" s="23"/>
      <c r="X1357" s="23"/>
    </row>
    <row r="1358">
      <c r="A1358" s="20" t="s">
        <v>4707</v>
      </c>
      <c r="B1358" s="26" t="s">
        <v>4708</v>
      </c>
      <c r="D1358" s="3" t="s">
        <v>2778</v>
      </c>
      <c r="E1358" s="3" t="s">
        <v>287</v>
      </c>
      <c r="F1358" s="3" t="s">
        <v>235</v>
      </c>
      <c r="H1358" s="3" t="s">
        <v>142</v>
      </c>
      <c r="K1358" s="3" t="s">
        <v>132</v>
      </c>
      <c r="L1358" s="3" t="s">
        <v>431</v>
      </c>
      <c r="M1358" s="22" t="s">
        <v>4709</v>
      </c>
      <c r="T1358" s="23"/>
      <c r="U1358" s="23"/>
      <c r="V1358" s="23"/>
      <c r="W1358" s="23"/>
      <c r="X1358" s="23"/>
    </row>
    <row r="1359">
      <c r="A1359" s="20" t="s">
        <v>4710</v>
      </c>
      <c r="B1359" s="26" t="s">
        <v>4711</v>
      </c>
      <c r="D1359" s="20" t="s">
        <v>359</v>
      </c>
      <c r="F1359" s="3" t="s">
        <v>129</v>
      </c>
      <c r="H1359" s="3" t="s">
        <v>87</v>
      </c>
      <c r="K1359" s="3" t="s">
        <v>118</v>
      </c>
      <c r="L1359" s="3" t="s">
        <v>364</v>
      </c>
      <c r="M1359" s="22" t="s">
        <v>4712</v>
      </c>
      <c r="P1359" s="3" t="s">
        <v>441</v>
      </c>
      <c r="Q1359" s="3" t="s">
        <v>237</v>
      </c>
      <c r="T1359" s="23"/>
      <c r="U1359" s="23"/>
      <c r="V1359" s="23"/>
      <c r="W1359" s="23"/>
      <c r="X1359" s="23"/>
    </row>
    <row r="1360">
      <c r="A1360" s="20" t="s">
        <v>4713</v>
      </c>
      <c r="B1360" s="26" t="s">
        <v>4714</v>
      </c>
      <c r="D1360" s="20" t="s">
        <v>4715</v>
      </c>
      <c r="E1360" s="3" t="s">
        <v>190</v>
      </c>
      <c r="F1360" s="3" t="s">
        <v>129</v>
      </c>
      <c r="H1360" s="3" t="s">
        <v>142</v>
      </c>
      <c r="K1360" s="3" t="s">
        <v>132</v>
      </c>
      <c r="L1360" s="3" t="s">
        <v>571</v>
      </c>
      <c r="M1360" s="22" t="s">
        <v>4716</v>
      </c>
      <c r="T1360" s="23"/>
      <c r="U1360" s="23"/>
      <c r="V1360" s="23"/>
      <c r="W1360" s="23"/>
      <c r="X1360" s="23"/>
    </row>
    <row r="1361">
      <c r="A1361" s="20" t="s">
        <v>4717</v>
      </c>
      <c r="B1361" s="26" t="s">
        <v>4708</v>
      </c>
      <c r="D1361" s="3" t="s">
        <v>2778</v>
      </c>
      <c r="E1361" s="3" t="s">
        <v>287</v>
      </c>
      <c r="F1361" s="3" t="s">
        <v>235</v>
      </c>
      <c r="H1361" s="3" t="s">
        <v>142</v>
      </c>
      <c r="K1361" s="3" t="s">
        <v>132</v>
      </c>
      <c r="L1361" s="3" t="s">
        <v>431</v>
      </c>
      <c r="M1361" s="22" t="s">
        <v>4718</v>
      </c>
      <c r="T1361" s="23"/>
      <c r="U1361" s="23"/>
      <c r="V1361" s="23"/>
      <c r="W1361" s="23"/>
      <c r="X1361" s="23"/>
    </row>
    <row r="1362">
      <c r="A1362" s="20" t="s">
        <v>4719</v>
      </c>
      <c r="B1362" s="26" t="s">
        <v>4720</v>
      </c>
      <c r="D1362" s="3" t="s">
        <v>4721</v>
      </c>
      <c r="E1362" s="3" t="s">
        <v>279</v>
      </c>
      <c r="F1362" s="3" t="s">
        <v>241</v>
      </c>
      <c r="H1362" s="3" t="s">
        <v>142</v>
      </c>
      <c r="K1362" s="3" t="s">
        <v>132</v>
      </c>
      <c r="L1362" s="3" t="s">
        <v>431</v>
      </c>
      <c r="M1362" s="22" t="s">
        <v>4722</v>
      </c>
      <c r="T1362" s="23"/>
      <c r="U1362" s="23"/>
      <c r="V1362" s="23"/>
      <c r="W1362" s="23"/>
      <c r="X1362" s="23"/>
    </row>
    <row r="1363">
      <c r="A1363" s="20" t="s">
        <v>4723</v>
      </c>
      <c r="B1363" s="21"/>
      <c r="D1363" s="3" t="s">
        <v>4724</v>
      </c>
      <c r="E1363" s="3" t="s">
        <v>281</v>
      </c>
      <c r="F1363" s="3" t="s">
        <v>129</v>
      </c>
      <c r="H1363" s="3" t="s">
        <v>142</v>
      </c>
      <c r="K1363" s="3" t="s">
        <v>132</v>
      </c>
      <c r="L1363" s="3" t="s">
        <v>4725</v>
      </c>
      <c r="M1363" s="22" t="s">
        <v>4726</v>
      </c>
      <c r="T1363" s="23"/>
      <c r="U1363" s="23"/>
      <c r="V1363" s="23"/>
      <c r="W1363" s="23"/>
      <c r="X1363" s="23"/>
    </row>
    <row r="1364">
      <c r="A1364" s="20" t="s">
        <v>4727</v>
      </c>
      <c r="B1364" s="27"/>
      <c r="C1364" s="3"/>
      <c r="D1364" s="3"/>
      <c r="E1364" s="3" t="s">
        <v>318</v>
      </c>
      <c r="F1364" s="3" t="s">
        <v>235</v>
      </c>
      <c r="G1364" s="3"/>
      <c r="H1364" s="3" t="s">
        <v>142</v>
      </c>
      <c r="I1364" s="3"/>
      <c r="J1364" s="3"/>
      <c r="K1364" s="3" t="s">
        <v>666</v>
      </c>
      <c r="M1364" s="22" t="s">
        <v>4728</v>
      </c>
      <c r="T1364" s="23"/>
      <c r="U1364" s="23"/>
      <c r="V1364" s="23"/>
      <c r="W1364" s="23"/>
      <c r="X1364" s="23"/>
    </row>
    <row r="1365">
      <c r="A1365" s="3" t="s">
        <v>4729</v>
      </c>
      <c r="B1365" s="21"/>
      <c r="D1365" s="3" t="s">
        <v>453</v>
      </c>
      <c r="E1365" s="3" t="s">
        <v>222</v>
      </c>
      <c r="F1365" s="3" t="s">
        <v>164</v>
      </c>
      <c r="H1365" s="3" t="s">
        <v>142</v>
      </c>
      <c r="K1365" s="3" t="s">
        <v>132</v>
      </c>
      <c r="L1365" s="3" t="s">
        <v>431</v>
      </c>
      <c r="M1365" s="22" t="s">
        <v>4730</v>
      </c>
      <c r="T1365" s="23"/>
      <c r="U1365" s="23"/>
      <c r="V1365" s="23"/>
      <c r="W1365" s="23"/>
      <c r="X1365" s="23"/>
    </row>
    <row r="1366">
      <c r="A1366" s="20" t="s">
        <v>4731</v>
      </c>
      <c r="B1366" s="27"/>
      <c r="C1366" s="3" t="s">
        <v>766</v>
      </c>
      <c r="D1366" s="3" t="s">
        <v>767</v>
      </c>
      <c r="G1366" s="3"/>
      <c r="H1366" s="3" t="s">
        <v>72</v>
      </c>
      <c r="K1366" s="3" t="s">
        <v>594</v>
      </c>
      <c r="M1366" s="22" t="s">
        <v>4732</v>
      </c>
      <c r="T1366" s="23"/>
      <c r="U1366" s="23"/>
      <c r="V1366" s="23"/>
      <c r="W1366" s="23"/>
      <c r="X1366" s="23"/>
    </row>
    <row r="1367">
      <c r="A1367" s="20" t="s">
        <v>4733</v>
      </c>
      <c r="B1367" s="21"/>
      <c r="E1367" s="3" t="s">
        <v>4734</v>
      </c>
      <c r="G1367" s="3"/>
      <c r="H1367" s="3" t="s">
        <v>117</v>
      </c>
      <c r="K1367" s="3" t="s">
        <v>105</v>
      </c>
      <c r="L1367" s="3" t="s">
        <v>4735</v>
      </c>
      <c r="M1367" s="22" t="s">
        <v>4736</v>
      </c>
      <c r="T1367" s="23"/>
      <c r="U1367" s="23"/>
      <c r="V1367" s="23"/>
      <c r="W1367" s="23"/>
      <c r="X1367" s="23"/>
    </row>
    <row r="1368">
      <c r="A1368" s="20" t="s">
        <v>4737</v>
      </c>
      <c r="B1368" s="26" t="s">
        <v>4738</v>
      </c>
      <c r="D1368" s="3" t="s">
        <v>541</v>
      </c>
      <c r="E1368" s="3" t="s">
        <v>281</v>
      </c>
      <c r="F1368" s="3" t="s">
        <v>129</v>
      </c>
      <c r="H1368" s="3" t="s">
        <v>142</v>
      </c>
      <c r="K1368" s="3" t="s">
        <v>132</v>
      </c>
      <c r="L1368" s="3" t="s">
        <v>4739</v>
      </c>
      <c r="M1368" s="22" t="s">
        <v>4740</v>
      </c>
      <c r="T1368" s="23"/>
      <c r="U1368" s="23"/>
      <c r="V1368" s="23"/>
      <c r="W1368" s="23"/>
      <c r="X1368" s="23"/>
    </row>
    <row r="1369">
      <c r="A1369" s="3" t="s">
        <v>4741</v>
      </c>
      <c r="B1369" s="26" t="s">
        <v>4742</v>
      </c>
      <c r="D1369" s="3" t="s">
        <v>941</v>
      </c>
      <c r="E1369" s="3" t="s">
        <v>152</v>
      </c>
      <c r="F1369" s="3" t="s">
        <v>129</v>
      </c>
      <c r="H1369" s="3" t="s">
        <v>142</v>
      </c>
      <c r="K1369" s="3" t="s">
        <v>132</v>
      </c>
      <c r="L1369" s="3" t="s">
        <v>4743</v>
      </c>
      <c r="M1369" s="22" t="s">
        <v>4744</v>
      </c>
      <c r="T1369" s="23"/>
      <c r="U1369" s="23"/>
      <c r="V1369" s="23"/>
      <c r="W1369" s="23"/>
      <c r="X1369" s="23"/>
    </row>
    <row r="1370">
      <c r="A1370" s="3" t="s">
        <v>4745</v>
      </c>
      <c r="B1370" s="26" t="s">
        <v>4746</v>
      </c>
      <c r="D1370" s="3" t="s">
        <v>4747</v>
      </c>
      <c r="E1370" s="3" t="s">
        <v>4748</v>
      </c>
      <c r="F1370" s="3" t="s">
        <v>129</v>
      </c>
      <c r="H1370" s="3" t="s">
        <v>142</v>
      </c>
      <c r="K1370" s="3" t="s">
        <v>132</v>
      </c>
      <c r="L1370" s="3" t="s">
        <v>697</v>
      </c>
      <c r="M1370" s="22" t="s">
        <v>4749</v>
      </c>
      <c r="T1370" s="23"/>
      <c r="U1370" s="23"/>
      <c r="V1370" s="23"/>
      <c r="W1370" s="23"/>
      <c r="X1370" s="23"/>
    </row>
    <row r="1371">
      <c r="A1371" s="20" t="s">
        <v>4750</v>
      </c>
      <c r="B1371" s="26" t="s">
        <v>4751</v>
      </c>
      <c r="D1371" s="3" t="s">
        <v>2752</v>
      </c>
      <c r="E1371" s="3" t="s">
        <v>319</v>
      </c>
      <c r="F1371" s="3" t="s">
        <v>129</v>
      </c>
      <c r="G1371" s="3" t="s">
        <v>4752</v>
      </c>
      <c r="H1371" s="3" t="s">
        <v>142</v>
      </c>
      <c r="K1371" s="3" t="s">
        <v>132</v>
      </c>
      <c r="L1371" s="3" t="s">
        <v>4739</v>
      </c>
      <c r="M1371" s="22" t="s">
        <v>4753</v>
      </c>
      <c r="T1371" s="23"/>
      <c r="U1371" s="23"/>
      <c r="V1371" s="23"/>
      <c r="W1371" s="23"/>
      <c r="X1371" s="23"/>
    </row>
    <row r="1372">
      <c r="A1372" s="20" t="s">
        <v>4754</v>
      </c>
      <c r="B1372" s="26" t="s">
        <v>4755</v>
      </c>
      <c r="C1372" s="20" t="s">
        <v>696</v>
      </c>
      <c r="D1372" s="20" t="s">
        <v>4756</v>
      </c>
      <c r="E1372" s="3" t="s">
        <v>313</v>
      </c>
      <c r="F1372" s="3" t="s">
        <v>129</v>
      </c>
      <c r="H1372" s="3" t="s">
        <v>142</v>
      </c>
      <c r="K1372" s="3" t="s">
        <v>132</v>
      </c>
      <c r="L1372" s="3" t="s">
        <v>4743</v>
      </c>
      <c r="M1372" s="22" t="s">
        <v>4757</v>
      </c>
      <c r="T1372" s="23"/>
      <c r="U1372" s="23"/>
      <c r="V1372" s="23"/>
      <c r="W1372" s="23"/>
      <c r="X1372" s="23"/>
    </row>
    <row r="1373">
      <c r="A1373" s="20" t="s">
        <v>4758</v>
      </c>
      <c r="B1373" s="26" t="s">
        <v>4759</v>
      </c>
      <c r="D1373" s="3" t="s">
        <v>2752</v>
      </c>
      <c r="E1373" s="3" t="s">
        <v>319</v>
      </c>
      <c r="F1373" s="3" t="s">
        <v>129</v>
      </c>
      <c r="H1373" s="3" t="s">
        <v>142</v>
      </c>
      <c r="K1373" s="3" t="s">
        <v>132</v>
      </c>
      <c r="L1373" s="3" t="s">
        <v>4739</v>
      </c>
      <c r="M1373" s="22" t="s">
        <v>4760</v>
      </c>
      <c r="T1373" s="23"/>
      <c r="U1373" s="23"/>
      <c r="V1373" s="23"/>
      <c r="W1373" s="23"/>
      <c r="X1373" s="23"/>
    </row>
    <row r="1374">
      <c r="A1374" s="3" t="s">
        <v>4761</v>
      </c>
      <c r="B1374" s="26" t="s">
        <v>4762</v>
      </c>
      <c r="D1374" s="3" t="s">
        <v>453</v>
      </c>
      <c r="E1374" s="3" t="s">
        <v>163</v>
      </c>
      <c r="F1374" s="3" t="s">
        <v>129</v>
      </c>
      <c r="H1374" s="3" t="s">
        <v>142</v>
      </c>
      <c r="K1374" s="3" t="s">
        <v>132</v>
      </c>
      <c r="L1374" s="3" t="s">
        <v>4743</v>
      </c>
      <c r="M1374" s="22" t="s">
        <v>4763</v>
      </c>
      <c r="T1374" s="23"/>
      <c r="U1374" s="23"/>
      <c r="V1374" s="23"/>
      <c r="W1374" s="23"/>
      <c r="X1374" s="23"/>
    </row>
    <row r="1375">
      <c r="A1375" s="5" t="s">
        <v>4764</v>
      </c>
      <c r="B1375" s="26" t="s">
        <v>4765</v>
      </c>
      <c r="D1375" s="3" t="s">
        <v>4766</v>
      </c>
      <c r="E1375" s="3" t="s">
        <v>319</v>
      </c>
      <c r="F1375" s="3" t="s">
        <v>129</v>
      </c>
      <c r="H1375" s="3" t="s">
        <v>142</v>
      </c>
      <c r="K1375" s="3" t="s">
        <v>132</v>
      </c>
      <c r="L1375" s="3" t="s">
        <v>697</v>
      </c>
      <c r="M1375" s="22" t="s">
        <v>4767</v>
      </c>
      <c r="T1375" s="23"/>
      <c r="U1375" s="23"/>
      <c r="V1375" s="23"/>
      <c r="W1375" s="23"/>
      <c r="X1375" s="23"/>
    </row>
    <row r="1376">
      <c r="A1376" s="20" t="s">
        <v>4768</v>
      </c>
      <c r="B1376" s="27"/>
      <c r="C1376" s="3"/>
      <c r="D1376" s="3"/>
      <c r="E1376" s="3" t="s">
        <v>312</v>
      </c>
      <c r="F1376" s="3" t="s">
        <v>129</v>
      </c>
      <c r="G1376" s="3"/>
      <c r="H1376" s="3" t="s">
        <v>142</v>
      </c>
      <c r="I1376" s="3"/>
      <c r="J1376" s="3"/>
      <c r="K1376" s="3" t="s">
        <v>469</v>
      </c>
      <c r="L1376" s="3" t="s">
        <v>4769</v>
      </c>
      <c r="T1376" s="23"/>
      <c r="U1376" s="23"/>
      <c r="V1376" s="23"/>
      <c r="W1376" s="23"/>
      <c r="X1376" s="23"/>
    </row>
    <row r="1377">
      <c r="A1377" s="20" t="s">
        <v>4770</v>
      </c>
      <c r="B1377" s="26" t="s">
        <v>4771</v>
      </c>
      <c r="D1377" s="3" t="s">
        <v>2752</v>
      </c>
      <c r="E1377" s="3" t="s">
        <v>319</v>
      </c>
      <c r="F1377" s="3" t="s">
        <v>129</v>
      </c>
      <c r="H1377" s="3" t="s">
        <v>142</v>
      </c>
      <c r="K1377" s="3" t="s">
        <v>132</v>
      </c>
      <c r="L1377" s="3" t="s">
        <v>4739</v>
      </c>
      <c r="M1377" s="22" t="s">
        <v>4772</v>
      </c>
      <c r="T1377" s="23"/>
      <c r="U1377" s="23"/>
      <c r="V1377" s="23"/>
      <c r="W1377" s="23"/>
      <c r="X1377" s="23"/>
    </row>
    <row r="1378">
      <c r="A1378" s="20" t="s">
        <v>4773</v>
      </c>
      <c r="B1378" s="26" t="s">
        <v>4774</v>
      </c>
      <c r="D1378" s="3" t="s">
        <v>2752</v>
      </c>
      <c r="E1378" s="3" t="s">
        <v>319</v>
      </c>
      <c r="F1378" s="3" t="s">
        <v>129</v>
      </c>
      <c r="H1378" s="3" t="s">
        <v>142</v>
      </c>
      <c r="K1378" s="3" t="s">
        <v>132</v>
      </c>
      <c r="L1378" s="3" t="s">
        <v>4739</v>
      </c>
      <c r="M1378" s="22" t="s">
        <v>4775</v>
      </c>
      <c r="T1378" s="23"/>
      <c r="U1378" s="23"/>
      <c r="V1378" s="23"/>
      <c r="W1378" s="23"/>
      <c r="X1378" s="23"/>
    </row>
    <row r="1379">
      <c r="A1379" s="20" t="s">
        <v>4776</v>
      </c>
      <c r="B1379" s="26" t="s">
        <v>4777</v>
      </c>
      <c r="D1379" s="3" t="s">
        <v>2752</v>
      </c>
      <c r="E1379" s="3" t="s">
        <v>319</v>
      </c>
      <c r="F1379" s="3" t="s">
        <v>129</v>
      </c>
      <c r="H1379" s="3" t="s">
        <v>142</v>
      </c>
      <c r="K1379" s="3" t="s">
        <v>132</v>
      </c>
      <c r="L1379" s="3" t="s">
        <v>4739</v>
      </c>
      <c r="M1379" s="22" t="s">
        <v>4778</v>
      </c>
      <c r="T1379" s="23"/>
      <c r="U1379" s="23"/>
      <c r="V1379" s="23"/>
      <c r="W1379" s="23"/>
      <c r="X1379" s="23"/>
    </row>
    <row r="1380">
      <c r="A1380" s="20" t="s">
        <v>4779</v>
      </c>
      <c r="B1380" s="26" t="s">
        <v>4780</v>
      </c>
      <c r="E1380" s="3" t="s">
        <v>313</v>
      </c>
      <c r="F1380" s="3" t="s">
        <v>129</v>
      </c>
      <c r="H1380" s="3" t="s">
        <v>142</v>
      </c>
      <c r="K1380" s="3" t="s">
        <v>132</v>
      </c>
      <c r="L1380" s="3" t="s">
        <v>4739</v>
      </c>
      <c r="M1380" s="22" t="s">
        <v>4781</v>
      </c>
      <c r="T1380" s="23"/>
      <c r="U1380" s="23"/>
      <c r="V1380" s="23"/>
      <c r="W1380" s="23"/>
      <c r="X1380" s="23"/>
    </row>
    <row r="1381">
      <c r="A1381" s="3" t="s">
        <v>4782</v>
      </c>
      <c r="B1381" s="26" t="s">
        <v>4783</v>
      </c>
      <c r="C1381" s="3" t="s">
        <v>3355</v>
      </c>
      <c r="D1381" s="3" t="s">
        <v>453</v>
      </c>
      <c r="E1381" s="3" t="s">
        <v>190</v>
      </c>
      <c r="F1381" s="3" t="s">
        <v>129</v>
      </c>
      <c r="H1381" s="3" t="s">
        <v>142</v>
      </c>
      <c r="K1381" s="3" t="s">
        <v>132</v>
      </c>
      <c r="L1381" s="3" t="s">
        <v>4743</v>
      </c>
      <c r="M1381" s="22" t="s">
        <v>4784</v>
      </c>
      <c r="T1381" s="23"/>
      <c r="U1381" s="23"/>
      <c r="V1381" s="23"/>
      <c r="W1381" s="23"/>
      <c r="X1381" s="23"/>
    </row>
    <row r="1382">
      <c r="A1382" s="20" t="s">
        <v>4785</v>
      </c>
      <c r="B1382" s="21"/>
      <c r="E1382" s="3" t="s">
        <v>190</v>
      </c>
      <c r="F1382" s="3" t="s">
        <v>129</v>
      </c>
      <c r="G1382" s="3"/>
      <c r="H1382" s="3" t="s">
        <v>87</v>
      </c>
      <c r="L1382" s="3" t="s">
        <v>4786</v>
      </c>
      <c r="M1382" s="22" t="s">
        <v>4787</v>
      </c>
      <c r="P1382" s="3" t="s">
        <v>4788</v>
      </c>
      <c r="T1382" s="23"/>
      <c r="U1382" s="23"/>
      <c r="V1382" s="23"/>
      <c r="W1382" s="23"/>
      <c r="X1382" s="23"/>
    </row>
    <row r="1383">
      <c r="A1383" s="20" t="s">
        <v>4789</v>
      </c>
      <c r="B1383" s="21"/>
      <c r="C1383" s="3" t="s">
        <v>653</v>
      </c>
      <c r="E1383" s="3" t="s">
        <v>234</v>
      </c>
      <c r="G1383" s="3"/>
      <c r="H1383" s="3" t="s">
        <v>154</v>
      </c>
      <c r="L1383" s="3" t="s">
        <v>601</v>
      </c>
      <c r="M1383" s="22" t="s">
        <v>4790</v>
      </c>
      <c r="N1383" s="3"/>
      <c r="O1383" s="3" t="s">
        <v>4791</v>
      </c>
      <c r="T1383" s="23"/>
      <c r="U1383" s="23"/>
      <c r="V1383" s="23"/>
      <c r="W1383" s="23"/>
      <c r="X1383" s="23"/>
    </row>
    <row r="1384">
      <c r="A1384" s="3" t="s">
        <v>4792</v>
      </c>
      <c r="B1384" s="21"/>
      <c r="E1384" s="3" t="s">
        <v>303</v>
      </c>
      <c r="G1384" s="3"/>
      <c r="H1384" s="3" t="s">
        <v>184</v>
      </c>
      <c r="K1384" s="3" t="s">
        <v>185</v>
      </c>
      <c r="L1384" s="3" t="s">
        <v>380</v>
      </c>
      <c r="M1384" s="22" t="s">
        <v>4793</v>
      </c>
      <c r="T1384" s="23"/>
      <c r="U1384" s="23"/>
      <c r="V1384" s="23"/>
      <c r="W1384" s="23"/>
      <c r="X1384" s="23"/>
    </row>
    <row r="1385">
      <c r="A1385" s="20" t="s">
        <v>4794</v>
      </c>
      <c r="B1385" s="21"/>
      <c r="D1385" s="3" t="s">
        <v>606</v>
      </c>
      <c r="E1385" s="3" t="s">
        <v>285</v>
      </c>
      <c r="F1385" s="3" t="s">
        <v>241</v>
      </c>
      <c r="G1385" s="3"/>
      <c r="H1385" s="3" t="s">
        <v>154</v>
      </c>
      <c r="I1385" s="3" t="s">
        <v>4795</v>
      </c>
      <c r="K1385" s="3" t="s">
        <v>536</v>
      </c>
      <c r="L1385" s="3" t="s">
        <v>4108</v>
      </c>
      <c r="M1385" s="22" t="s">
        <v>4796</v>
      </c>
      <c r="T1385" s="23"/>
      <c r="U1385" s="23"/>
      <c r="V1385" s="23"/>
      <c r="W1385" s="23"/>
      <c r="X1385" s="23"/>
    </row>
    <row r="1386">
      <c r="A1386" s="20" t="s">
        <v>4797</v>
      </c>
      <c r="B1386" s="27"/>
      <c r="C1386" s="3"/>
      <c r="D1386" s="3" t="s">
        <v>565</v>
      </c>
      <c r="E1386" s="3" t="s">
        <v>2133</v>
      </c>
      <c r="F1386" s="3" t="s">
        <v>183</v>
      </c>
      <c r="G1386" s="3"/>
      <c r="H1386" s="3" t="s">
        <v>154</v>
      </c>
      <c r="I1386" s="3"/>
      <c r="J1386" s="3"/>
      <c r="K1386" s="3" t="s">
        <v>2581</v>
      </c>
      <c r="M1386" s="22" t="s">
        <v>4798</v>
      </c>
      <c r="T1386" s="23"/>
      <c r="U1386" s="23"/>
      <c r="V1386" s="23"/>
      <c r="W1386" s="23"/>
      <c r="X1386" s="23"/>
    </row>
    <row r="1387">
      <c r="A1387" s="20" t="s">
        <v>4799</v>
      </c>
      <c r="B1387" s="27"/>
      <c r="C1387" s="3"/>
      <c r="D1387" s="3"/>
      <c r="E1387" s="3" t="s">
        <v>202</v>
      </c>
      <c r="F1387" s="3" t="s">
        <v>183</v>
      </c>
      <c r="G1387" s="3"/>
      <c r="H1387" s="3" t="s">
        <v>154</v>
      </c>
      <c r="I1387" s="3"/>
      <c r="J1387" s="3"/>
      <c r="K1387" s="3" t="s">
        <v>489</v>
      </c>
      <c r="L1387" s="3" t="s">
        <v>4800</v>
      </c>
      <c r="M1387" s="22" t="s">
        <v>4801</v>
      </c>
      <c r="T1387" s="23"/>
      <c r="U1387" s="23"/>
      <c r="V1387" s="23"/>
      <c r="W1387" s="23"/>
      <c r="X1387" s="23"/>
    </row>
    <row r="1388">
      <c r="A1388" s="20" t="s">
        <v>4802</v>
      </c>
      <c r="B1388" s="27"/>
      <c r="C1388" s="3"/>
      <c r="D1388" s="3"/>
      <c r="E1388" s="3" t="s">
        <v>4803</v>
      </c>
      <c r="F1388" s="3" t="s">
        <v>183</v>
      </c>
      <c r="G1388" s="3"/>
      <c r="H1388" s="3" t="s">
        <v>117</v>
      </c>
      <c r="I1388" s="3"/>
      <c r="J1388" s="3"/>
      <c r="K1388" s="3" t="s">
        <v>4804</v>
      </c>
      <c r="L1388" s="3" t="s">
        <v>4472</v>
      </c>
      <c r="M1388" s="22" t="s">
        <v>4805</v>
      </c>
      <c r="P1388" s="3" t="s">
        <v>4806</v>
      </c>
      <c r="T1388" s="23"/>
      <c r="U1388" s="23"/>
      <c r="V1388" s="23"/>
      <c r="W1388" s="23"/>
      <c r="X1388" s="23"/>
    </row>
    <row r="1389">
      <c r="A1389" s="20" t="s">
        <v>4807</v>
      </c>
      <c r="B1389" s="21"/>
      <c r="D1389" s="3" t="s">
        <v>384</v>
      </c>
      <c r="E1389" s="3" t="s">
        <v>4808</v>
      </c>
      <c r="F1389" s="3" t="s">
        <v>183</v>
      </c>
      <c r="G1389" s="3"/>
      <c r="H1389" s="3" t="s">
        <v>154</v>
      </c>
      <c r="K1389" s="3" t="s">
        <v>960</v>
      </c>
      <c r="L1389" s="3" t="s">
        <v>4809</v>
      </c>
      <c r="M1389" s="22" t="s">
        <v>4810</v>
      </c>
      <c r="O1389" s="3" t="s">
        <v>4811</v>
      </c>
      <c r="T1389" s="23"/>
      <c r="U1389" s="23"/>
      <c r="V1389" s="23"/>
      <c r="W1389" s="23"/>
      <c r="X1389" s="23"/>
    </row>
    <row r="1390">
      <c r="A1390" s="20" t="s">
        <v>4812</v>
      </c>
      <c r="B1390" s="21"/>
      <c r="D1390" s="3" t="s">
        <v>649</v>
      </c>
      <c r="E1390" s="3" t="s">
        <v>301</v>
      </c>
      <c r="G1390" s="3"/>
      <c r="H1390" s="3" t="s">
        <v>154</v>
      </c>
      <c r="M1390" s="22" t="s">
        <v>4813</v>
      </c>
      <c r="T1390" s="23"/>
      <c r="U1390" s="23"/>
      <c r="V1390" s="23"/>
      <c r="W1390" s="23"/>
      <c r="X1390" s="23"/>
    </row>
    <row r="1391">
      <c r="A1391" s="20" t="s">
        <v>4814</v>
      </c>
      <c r="B1391" s="21"/>
      <c r="D1391" s="3" t="s">
        <v>4815</v>
      </c>
      <c r="E1391" s="3" t="s">
        <v>281</v>
      </c>
      <c r="F1391" s="3" t="s">
        <v>129</v>
      </c>
      <c r="G1391" s="3"/>
      <c r="H1391" s="3" t="s">
        <v>142</v>
      </c>
      <c r="L1391" s="39" t="s">
        <v>1208</v>
      </c>
      <c r="M1391" s="22" t="s">
        <v>4816</v>
      </c>
      <c r="T1391" s="23"/>
      <c r="U1391" s="23"/>
      <c r="V1391" s="24" t="s">
        <v>346</v>
      </c>
      <c r="W1391" s="23"/>
      <c r="X1391" s="23"/>
    </row>
    <row r="1392">
      <c r="A1392" s="20" t="s">
        <v>4817</v>
      </c>
      <c r="B1392" s="21"/>
      <c r="D1392" s="3" t="s">
        <v>550</v>
      </c>
      <c r="E1392" s="3" t="s">
        <v>4818</v>
      </c>
      <c r="G1392" s="3"/>
      <c r="H1392" s="3" t="s">
        <v>130</v>
      </c>
      <c r="L1392" s="3" t="s">
        <v>1107</v>
      </c>
      <c r="M1392" s="22" t="s">
        <v>4819</v>
      </c>
      <c r="T1392" s="23"/>
      <c r="U1392" s="23"/>
      <c r="V1392" s="24" t="s">
        <v>346</v>
      </c>
      <c r="W1392" s="23"/>
      <c r="X1392" s="23"/>
    </row>
    <row r="1393">
      <c r="A1393" s="20" t="s">
        <v>4820</v>
      </c>
      <c r="B1393" s="26" t="s">
        <v>4821</v>
      </c>
      <c r="E1393" s="3" t="s">
        <v>279</v>
      </c>
      <c r="F1393" s="3" t="s">
        <v>241</v>
      </c>
      <c r="H1393" s="3" t="s">
        <v>165</v>
      </c>
      <c r="K1393" s="3" t="s">
        <v>132</v>
      </c>
      <c r="L1393" s="3" t="s">
        <v>431</v>
      </c>
      <c r="M1393" s="22" t="s">
        <v>4822</v>
      </c>
      <c r="T1393" s="23"/>
      <c r="U1393" s="23"/>
      <c r="V1393" s="23"/>
      <c r="W1393" s="23"/>
      <c r="X1393" s="23"/>
    </row>
    <row r="1394">
      <c r="A1394" s="3" t="s">
        <v>4823</v>
      </c>
      <c r="B1394" s="21"/>
      <c r="D1394" s="3" t="s">
        <v>560</v>
      </c>
      <c r="E1394" s="3" t="s">
        <v>273</v>
      </c>
      <c r="T1394" s="23"/>
      <c r="U1394" s="23"/>
      <c r="V1394" s="23"/>
      <c r="W1394" s="23"/>
      <c r="X1394" s="23"/>
    </row>
    <row r="1395">
      <c r="A1395" s="3" t="s">
        <v>4824</v>
      </c>
      <c r="B1395" s="21"/>
      <c r="E1395" s="3" t="s">
        <v>174</v>
      </c>
      <c r="G1395" s="3"/>
      <c r="H1395" s="3" t="s">
        <v>184</v>
      </c>
      <c r="K1395" s="3" t="s">
        <v>185</v>
      </c>
      <c r="L1395" s="3" t="s">
        <v>380</v>
      </c>
      <c r="M1395" s="22" t="s">
        <v>4825</v>
      </c>
      <c r="T1395" s="23"/>
      <c r="U1395" s="23"/>
      <c r="V1395" s="23"/>
      <c r="W1395" s="23"/>
      <c r="X1395" s="23"/>
    </row>
    <row r="1396">
      <c r="A1396" s="20" t="s">
        <v>4826</v>
      </c>
      <c r="B1396" s="26" t="s">
        <v>4827</v>
      </c>
      <c r="D1396" s="3" t="s">
        <v>465</v>
      </c>
      <c r="E1396" s="3" t="s">
        <v>287</v>
      </c>
      <c r="F1396" s="3" t="s">
        <v>235</v>
      </c>
      <c r="G1396" s="3"/>
      <c r="H1396" s="3" t="s">
        <v>142</v>
      </c>
      <c r="K1396" s="3" t="s">
        <v>88</v>
      </c>
      <c r="L1396" s="3" t="s">
        <v>466</v>
      </c>
      <c r="M1396" s="22" t="s">
        <v>4828</v>
      </c>
      <c r="T1396" s="23"/>
      <c r="U1396" s="23"/>
      <c r="V1396" s="23"/>
      <c r="W1396" s="23"/>
      <c r="X1396" s="23"/>
    </row>
    <row r="1397">
      <c r="A1397" s="20" t="s">
        <v>4829</v>
      </c>
      <c r="B1397" s="26" t="s">
        <v>4830</v>
      </c>
      <c r="C1397" s="3"/>
      <c r="D1397" s="3" t="s">
        <v>465</v>
      </c>
      <c r="E1397" s="3" t="s">
        <v>267</v>
      </c>
      <c r="F1397" s="3" t="s">
        <v>411</v>
      </c>
      <c r="G1397" s="3"/>
      <c r="H1397" s="3" t="s">
        <v>142</v>
      </c>
      <c r="K1397" s="3" t="s">
        <v>88</v>
      </c>
      <c r="L1397" s="3" t="s">
        <v>466</v>
      </c>
      <c r="M1397" s="22" t="s">
        <v>4831</v>
      </c>
      <c r="T1397" s="23"/>
      <c r="U1397" s="23"/>
      <c r="V1397" s="23"/>
      <c r="W1397" s="23"/>
      <c r="X1397" s="23"/>
    </row>
    <row r="1398">
      <c r="A1398" s="20" t="s">
        <v>4832</v>
      </c>
      <c r="B1398" s="26" t="s">
        <v>4833</v>
      </c>
      <c r="C1398" s="3"/>
      <c r="D1398" s="3" t="s">
        <v>4834</v>
      </c>
      <c r="E1398" s="3" t="s">
        <v>301</v>
      </c>
      <c r="F1398" s="3" t="s">
        <v>86</v>
      </c>
      <c r="G1398" s="3"/>
      <c r="H1398" s="3" t="s">
        <v>142</v>
      </c>
      <c r="K1398" s="3" t="s">
        <v>88</v>
      </c>
      <c r="L1398" s="3" t="s">
        <v>466</v>
      </c>
      <c r="M1398" s="22" t="s">
        <v>4835</v>
      </c>
      <c r="T1398" s="23"/>
      <c r="U1398" s="23"/>
      <c r="V1398" s="23"/>
      <c r="W1398" s="23"/>
      <c r="X1398" s="23"/>
    </row>
    <row r="1399">
      <c r="A1399" s="20" t="s">
        <v>4836</v>
      </c>
      <c r="B1399" s="26" t="s">
        <v>4837</v>
      </c>
      <c r="D1399" s="3" t="s">
        <v>4838</v>
      </c>
      <c r="E1399" s="3" t="s">
        <v>246</v>
      </c>
      <c r="F1399" s="3" t="s">
        <v>235</v>
      </c>
      <c r="G1399" s="3"/>
      <c r="H1399" s="3" t="s">
        <v>142</v>
      </c>
      <c r="K1399" s="3" t="s">
        <v>88</v>
      </c>
      <c r="L1399" s="3" t="s">
        <v>466</v>
      </c>
      <c r="M1399" s="22" t="s">
        <v>4839</v>
      </c>
      <c r="T1399" s="23"/>
      <c r="U1399" s="23"/>
      <c r="V1399" s="23"/>
      <c r="W1399" s="23"/>
      <c r="X1399" s="23"/>
    </row>
    <row r="1400">
      <c r="A1400" s="3" t="s">
        <v>4840</v>
      </c>
      <c r="B1400" s="26" t="s">
        <v>4841</v>
      </c>
      <c r="E1400" s="3" t="s">
        <v>71</v>
      </c>
      <c r="F1400" s="3" t="s">
        <v>71</v>
      </c>
      <c r="H1400" s="3" t="s">
        <v>87</v>
      </c>
      <c r="K1400" s="3" t="s">
        <v>469</v>
      </c>
      <c r="L1400" s="3" t="s">
        <v>4842</v>
      </c>
      <c r="M1400" s="22" t="s">
        <v>4843</v>
      </c>
      <c r="T1400" s="23"/>
      <c r="U1400" s="23"/>
      <c r="V1400" s="23"/>
      <c r="W1400" s="23"/>
      <c r="X1400" s="23"/>
    </row>
    <row r="1401">
      <c r="A1401" s="20" t="s">
        <v>4844</v>
      </c>
      <c r="B1401" s="21"/>
      <c r="E1401" s="3" t="s">
        <v>71</v>
      </c>
      <c r="F1401" s="3" t="s">
        <v>71</v>
      </c>
      <c r="G1401" s="3"/>
      <c r="H1401" s="3" t="s">
        <v>87</v>
      </c>
      <c r="L1401" s="3" t="s">
        <v>2343</v>
      </c>
      <c r="M1401" s="22" t="s">
        <v>4845</v>
      </c>
      <c r="T1401" s="23"/>
      <c r="U1401" s="23"/>
      <c r="V1401" s="23"/>
      <c r="W1401" s="23"/>
      <c r="X1401" s="23"/>
    </row>
    <row r="1402">
      <c r="A1402" s="20" t="s">
        <v>4846</v>
      </c>
      <c r="B1402" s="21"/>
      <c r="D1402" s="52" t="s">
        <v>1684</v>
      </c>
      <c r="E1402" s="3" t="s">
        <v>71</v>
      </c>
      <c r="F1402" s="3" t="s">
        <v>71</v>
      </c>
      <c r="G1402" s="3"/>
      <c r="H1402" s="3" t="s">
        <v>154</v>
      </c>
      <c r="K1402" s="3" t="s">
        <v>105</v>
      </c>
      <c r="M1402" s="22" t="s">
        <v>4847</v>
      </c>
      <c r="T1402" s="23"/>
      <c r="U1402" s="23"/>
      <c r="V1402" s="24" t="s">
        <v>346</v>
      </c>
      <c r="W1402" s="23"/>
      <c r="X1402" s="23"/>
    </row>
    <row r="1403">
      <c r="A1403" s="20" t="s">
        <v>4848</v>
      </c>
      <c r="B1403" s="21"/>
      <c r="D1403" s="3" t="s">
        <v>2299</v>
      </c>
      <c r="E1403" s="3" t="s">
        <v>317</v>
      </c>
      <c r="F1403" s="3" t="s">
        <v>209</v>
      </c>
      <c r="G1403" s="3" t="s">
        <v>306</v>
      </c>
      <c r="H1403" s="3" t="s">
        <v>154</v>
      </c>
      <c r="L1403" s="3" t="s">
        <v>4849</v>
      </c>
      <c r="M1403" s="22" t="s">
        <v>4850</v>
      </c>
      <c r="T1403" s="23"/>
      <c r="U1403" s="23"/>
      <c r="V1403" s="23"/>
      <c r="W1403" s="23"/>
      <c r="X1403" s="23"/>
    </row>
    <row r="1404">
      <c r="A1404" s="20" t="s">
        <v>4851</v>
      </c>
      <c r="B1404" s="21"/>
      <c r="E1404" s="3" t="s">
        <v>4852</v>
      </c>
      <c r="G1404" s="3"/>
      <c r="H1404" s="3" t="s">
        <v>154</v>
      </c>
      <c r="L1404" s="3" t="s">
        <v>4853</v>
      </c>
      <c r="M1404" s="22" t="s">
        <v>4854</v>
      </c>
      <c r="T1404" s="23"/>
      <c r="U1404" s="23"/>
      <c r="V1404" s="24" t="s">
        <v>346</v>
      </c>
      <c r="W1404" s="23"/>
      <c r="X1404" s="23"/>
    </row>
    <row r="1405">
      <c r="A1405" s="20" t="s">
        <v>4855</v>
      </c>
      <c r="B1405" s="21"/>
      <c r="D1405" s="3" t="s">
        <v>4235</v>
      </c>
      <c r="G1405" s="3" t="s">
        <v>286</v>
      </c>
      <c r="H1405" s="3" t="s">
        <v>154</v>
      </c>
      <c r="M1405" s="22" t="s">
        <v>4856</v>
      </c>
      <c r="T1405" s="23"/>
      <c r="U1405" s="23"/>
      <c r="V1405" s="23"/>
      <c r="W1405" s="23"/>
      <c r="X1405" s="23"/>
    </row>
    <row r="1406">
      <c r="A1406" s="20" t="s">
        <v>4857</v>
      </c>
      <c r="B1406" s="26" t="s">
        <v>4858</v>
      </c>
      <c r="E1406" s="3" t="s">
        <v>254</v>
      </c>
      <c r="F1406" s="3" t="s">
        <v>183</v>
      </c>
      <c r="G1406" s="3" t="s">
        <v>282</v>
      </c>
      <c r="H1406" s="3" t="s">
        <v>130</v>
      </c>
      <c r="K1406" s="3" t="s">
        <v>132</v>
      </c>
      <c r="L1406" s="3" t="s">
        <v>4859</v>
      </c>
      <c r="M1406" s="22" t="s">
        <v>4860</v>
      </c>
      <c r="T1406" s="23"/>
      <c r="U1406" s="23"/>
      <c r="V1406" s="23"/>
      <c r="W1406" s="23"/>
      <c r="X1406" s="23"/>
    </row>
    <row r="1407">
      <c r="A1407" s="3" t="s">
        <v>4861</v>
      </c>
      <c r="B1407" s="21"/>
      <c r="D1407" s="3" t="s">
        <v>988</v>
      </c>
      <c r="E1407" s="3" t="s">
        <v>128</v>
      </c>
      <c r="F1407" s="3" t="s">
        <v>129</v>
      </c>
      <c r="H1407" s="3" t="s">
        <v>142</v>
      </c>
      <c r="K1407" s="3" t="s">
        <v>132</v>
      </c>
      <c r="L1407" s="3" t="s">
        <v>571</v>
      </c>
      <c r="M1407" s="22" t="s">
        <v>4862</v>
      </c>
      <c r="T1407" s="23"/>
      <c r="U1407" s="23"/>
      <c r="V1407" s="23"/>
      <c r="W1407" s="23"/>
      <c r="X1407" s="23"/>
    </row>
    <row r="1408">
      <c r="A1408" s="28" t="s">
        <v>4863</v>
      </c>
      <c r="B1408" s="21"/>
      <c r="D1408" s="3" t="s">
        <v>692</v>
      </c>
      <c r="E1408" s="3" t="s">
        <v>287</v>
      </c>
      <c r="G1408" s="3"/>
      <c r="H1408" s="3" t="s">
        <v>184</v>
      </c>
      <c r="K1408" s="3" t="s">
        <v>185</v>
      </c>
      <c r="L1408" s="3" t="s">
        <v>380</v>
      </c>
      <c r="M1408" s="22" t="s">
        <v>4864</v>
      </c>
      <c r="T1408" s="23"/>
      <c r="U1408" s="23"/>
      <c r="V1408" s="23"/>
      <c r="W1408" s="23"/>
      <c r="X1408" s="23"/>
    </row>
    <row r="1409">
      <c r="A1409" s="20" t="s">
        <v>4865</v>
      </c>
      <c r="B1409" s="26" t="s">
        <v>4866</v>
      </c>
      <c r="D1409" s="3" t="s">
        <v>2778</v>
      </c>
      <c r="E1409" s="3" t="s">
        <v>287</v>
      </c>
      <c r="F1409" s="3" t="s">
        <v>235</v>
      </c>
      <c r="H1409" s="3" t="s">
        <v>142</v>
      </c>
      <c r="K1409" s="3" t="s">
        <v>132</v>
      </c>
      <c r="L1409" s="3" t="s">
        <v>431</v>
      </c>
      <c r="M1409" s="22" t="s">
        <v>4867</v>
      </c>
      <c r="T1409" s="23"/>
      <c r="U1409" s="23"/>
      <c r="V1409" s="23"/>
      <c r="W1409" s="23"/>
      <c r="X1409" s="23"/>
    </row>
    <row r="1410">
      <c r="A1410" s="20" t="s">
        <v>4868</v>
      </c>
      <c r="B1410" s="26" t="s">
        <v>4869</v>
      </c>
      <c r="D1410" s="3" t="s">
        <v>453</v>
      </c>
      <c r="E1410" s="3" t="s">
        <v>700</v>
      </c>
      <c r="F1410" s="3" t="s">
        <v>197</v>
      </c>
      <c r="H1410" s="3" t="s">
        <v>142</v>
      </c>
      <c r="K1410" s="3" t="s">
        <v>132</v>
      </c>
      <c r="L1410" s="3" t="s">
        <v>431</v>
      </c>
      <c r="M1410" s="22" t="s">
        <v>4870</v>
      </c>
      <c r="T1410" s="23"/>
      <c r="U1410" s="23"/>
      <c r="V1410" s="23"/>
      <c r="W1410" s="23"/>
      <c r="X1410" s="23"/>
    </row>
    <row r="1411">
      <c r="A1411" s="20" t="s">
        <v>4871</v>
      </c>
      <c r="B1411" s="26" t="s">
        <v>4872</v>
      </c>
      <c r="D1411" s="3" t="s">
        <v>4873</v>
      </c>
      <c r="E1411" s="3" t="s">
        <v>281</v>
      </c>
      <c r="F1411" s="3" t="s">
        <v>129</v>
      </c>
      <c r="H1411" s="3" t="s">
        <v>142</v>
      </c>
      <c r="K1411" s="3" t="s">
        <v>132</v>
      </c>
      <c r="L1411" s="3" t="s">
        <v>431</v>
      </c>
      <c r="M1411" s="22" t="s">
        <v>4874</v>
      </c>
      <c r="T1411" s="23"/>
      <c r="U1411" s="23"/>
      <c r="V1411" s="23"/>
      <c r="W1411" s="23"/>
      <c r="X1411" s="23"/>
    </row>
    <row r="1412">
      <c r="A1412" s="20" t="s">
        <v>4875</v>
      </c>
      <c r="B1412" s="27"/>
      <c r="C1412" s="3"/>
      <c r="D1412" s="3" t="s">
        <v>515</v>
      </c>
      <c r="E1412" s="3" t="s">
        <v>71</v>
      </c>
      <c r="F1412" s="3" t="s">
        <v>71</v>
      </c>
      <c r="G1412" s="3"/>
      <c r="H1412" s="3" t="s">
        <v>154</v>
      </c>
      <c r="L1412" s="3" t="s">
        <v>4876</v>
      </c>
      <c r="M1412" s="22" t="s">
        <v>4877</v>
      </c>
      <c r="T1412" s="23"/>
      <c r="U1412" s="23"/>
      <c r="V1412" s="24" t="s">
        <v>346</v>
      </c>
      <c r="W1412" s="23"/>
      <c r="X1412" s="23"/>
    </row>
    <row r="1413">
      <c r="A1413" s="20" t="s">
        <v>4878</v>
      </c>
      <c r="B1413" s="27"/>
      <c r="C1413" s="3" t="s">
        <v>4879</v>
      </c>
      <c r="G1413" s="3"/>
      <c r="H1413" s="3" t="s">
        <v>72</v>
      </c>
      <c r="K1413" s="3" t="s">
        <v>594</v>
      </c>
      <c r="L1413" s="3" t="s">
        <v>4880</v>
      </c>
      <c r="M1413" s="22" t="s">
        <v>4881</v>
      </c>
      <c r="T1413" s="23"/>
      <c r="U1413" s="23"/>
      <c r="V1413" s="23"/>
      <c r="W1413" s="23"/>
      <c r="X1413" s="23"/>
    </row>
    <row r="1414">
      <c r="A1414" s="20" t="s">
        <v>4882</v>
      </c>
      <c r="B1414" s="27"/>
      <c r="C1414" s="3"/>
      <c r="D1414" s="3" t="s">
        <v>4883</v>
      </c>
      <c r="E1414" s="3" t="s">
        <v>71</v>
      </c>
      <c r="F1414" s="3" t="s">
        <v>71</v>
      </c>
      <c r="G1414" s="3"/>
      <c r="H1414" s="3" t="s">
        <v>154</v>
      </c>
      <c r="I1414" s="3"/>
      <c r="J1414" s="3"/>
      <c r="K1414" s="3" t="s">
        <v>104</v>
      </c>
      <c r="M1414" s="22" t="s">
        <v>4884</v>
      </c>
      <c r="T1414" s="23"/>
      <c r="U1414" s="23"/>
      <c r="V1414" s="24" t="s">
        <v>346</v>
      </c>
      <c r="W1414" s="23"/>
      <c r="X1414" s="23"/>
    </row>
    <row r="1415">
      <c r="A1415" s="20" t="s">
        <v>4885</v>
      </c>
      <c r="B1415" s="21"/>
      <c r="D1415" s="3" t="s">
        <v>606</v>
      </c>
      <c r="E1415" s="3" t="s">
        <v>4886</v>
      </c>
      <c r="G1415" s="3"/>
      <c r="H1415" s="3" t="s">
        <v>154</v>
      </c>
      <c r="L1415" s="3" t="s">
        <v>2300</v>
      </c>
      <c r="M1415" s="22" t="s">
        <v>4887</v>
      </c>
      <c r="T1415" s="23"/>
      <c r="U1415" s="23"/>
      <c r="V1415" s="23"/>
      <c r="W1415" s="23"/>
      <c r="X1415" s="23"/>
    </row>
    <row r="1416">
      <c r="A1416" s="3" t="s">
        <v>4888</v>
      </c>
      <c r="B1416" s="21"/>
      <c r="D1416" s="3" t="s">
        <v>453</v>
      </c>
      <c r="E1416" s="3" t="s">
        <v>190</v>
      </c>
      <c r="F1416" s="3" t="s">
        <v>129</v>
      </c>
      <c r="H1416" s="3" t="s">
        <v>142</v>
      </c>
      <c r="K1416" s="3" t="s">
        <v>132</v>
      </c>
      <c r="L1416" s="3" t="s">
        <v>571</v>
      </c>
      <c r="M1416" s="22" t="s">
        <v>4889</v>
      </c>
      <c r="T1416" s="23"/>
      <c r="U1416" s="23"/>
      <c r="V1416" s="23"/>
      <c r="W1416" s="23"/>
      <c r="X1416" s="23"/>
    </row>
    <row r="1417">
      <c r="A1417" s="20" t="s">
        <v>4890</v>
      </c>
      <c r="B1417" s="27"/>
      <c r="C1417" s="3"/>
      <c r="D1417" s="3" t="s">
        <v>565</v>
      </c>
      <c r="E1417" s="3" t="s">
        <v>279</v>
      </c>
      <c r="F1417" s="3" t="s">
        <v>4891</v>
      </c>
      <c r="G1417" s="3"/>
      <c r="H1417" s="3" t="s">
        <v>154</v>
      </c>
      <c r="I1417" s="3"/>
      <c r="J1417" s="3"/>
      <c r="K1417" s="3" t="s">
        <v>536</v>
      </c>
      <c r="M1417" s="22" t="s">
        <v>4892</v>
      </c>
      <c r="T1417" s="23"/>
      <c r="U1417" s="23"/>
      <c r="V1417" s="23"/>
      <c r="W1417" s="23"/>
      <c r="X1417" s="23"/>
    </row>
    <row r="1418">
      <c r="A1418" s="20" t="s">
        <v>4893</v>
      </c>
      <c r="B1418" s="27"/>
      <c r="C1418" s="3" t="s">
        <v>665</v>
      </c>
      <c r="D1418" s="20" t="s">
        <v>1930</v>
      </c>
      <c r="E1418" s="3" t="s">
        <v>246</v>
      </c>
      <c r="F1418" s="3" t="s">
        <v>566</v>
      </c>
      <c r="G1418" s="3"/>
      <c r="H1418" s="3" t="s">
        <v>176</v>
      </c>
      <c r="M1418" s="22" t="s">
        <v>4894</v>
      </c>
      <c r="T1418" s="23"/>
      <c r="U1418" s="23"/>
      <c r="V1418" s="23"/>
      <c r="W1418" s="23"/>
      <c r="X1418" s="23"/>
    </row>
    <row r="1419">
      <c r="A1419" s="20" t="s">
        <v>4895</v>
      </c>
      <c r="B1419" s="21"/>
      <c r="D1419" s="3" t="s">
        <v>4896</v>
      </c>
      <c r="E1419" s="3" t="s">
        <v>279</v>
      </c>
      <c r="F1419" s="3" t="s">
        <v>2178</v>
      </c>
      <c r="G1419" s="3"/>
      <c r="H1419" s="3" t="s">
        <v>142</v>
      </c>
      <c r="L1419" s="3" t="s">
        <v>391</v>
      </c>
      <c r="M1419" s="22" t="s">
        <v>4897</v>
      </c>
      <c r="T1419" s="23"/>
      <c r="U1419" s="23"/>
      <c r="V1419" s="23"/>
      <c r="W1419" s="23"/>
      <c r="X1419" s="23"/>
    </row>
    <row r="1420">
      <c r="A1420" s="20" t="s">
        <v>4898</v>
      </c>
      <c r="B1420" s="21"/>
      <c r="D1420" s="3" t="s">
        <v>4899</v>
      </c>
      <c r="E1420" s="3" t="s">
        <v>279</v>
      </c>
      <c r="F1420" s="3" t="s">
        <v>4433</v>
      </c>
      <c r="G1420" s="3"/>
      <c r="H1420" s="3" t="s">
        <v>142</v>
      </c>
      <c r="L1420" s="3" t="s">
        <v>4743</v>
      </c>
      <c r="M1420" s="22" t="s">
        <v>4900</v>
      </c>
      <c r="T1420" s="23"/>
      <c r="U1420" s="23"/>
      <c r="V1420" s="23"/>
      <c r="W1420" s="23"/>
      <c r="X1420" s="23"/>
    </row>
    <row r="1421">
      <c r="A1421" s="20" t="s">
        <v>4901</v>
      </c>
      <c r="B1421" s="26" t="s">
        <v>4902</v>
      </c>
      <c r="C1421" s="3" t="s">
        <v>4895</v>
      </c>
      <c r="E1421" s="3" t="s">
        <v>279</v>
      </c>
      <c r="F1421" s="3" t="s">
        <v>2178</v>
      </c>
      <c r="G1421" s="3"/>
      <c r="H1421" s="3" t="s">
        <v>142</v>
      </c>
      <c r="K1421" s="3" t="s">
        <v>1937</v>
      </c>
      <c r="L1421" s="3" t="s">
        <v>2403</v>
      </c>
      <c r="M1421" s="22" t="s">
        <v>4903</v>
      </c>
      <c r="T1421" s="23"/>
      <c r="U1421" s="23"/>
      <c r="V1421" s="23"/>
      <c r="W1421" s="23"/>
      <c r="X1421" s="23"/>
    </row>
    <row r="1422">
      <c r="A1422" s="20" t="s">
        <v>4904</v>
      </c>
      <c r="B1422" s="26" t="s">
        <v>4905</v>
      </c>
      <c r="E1422" s="3" t="s">
        <v>279</v>
      </c>
      <c r="F1422" s="3" t="s">
        <v>2178</v>
      </c>
      <c r="G1422" s="3"/>
      <c r="H1422" s="3" t="s">
        <v>142</v>
      </c>
      <c r="T1422" s="23"/>
      <c r="U1422" s="23"/>
      <c r="V1422" s="23"/>
      <c r="W1422" s="23"/>
      <c r="X1422" s="23"/>
    </row>
    <row r="1423">
      <c r="A1423" s="20" t="s">
        <v>4906</v>
      </c>
      <c r="B1423" s="26" t="s">
        <v>4907</v>
      </c>
      <c r="C1423" s="3" t="s">
        <v>1996</v>
      </c>
      <c r="D1423" s="3" t="s">
        <v>453</v>
      </c>
      <c r="E1423" s="3" t="s">
        <v>279</v>
      </c>
      <c r="F1423" s="3" t="s">
        <v>241</v>
      </c>
      <c r="H1423" s="3" t="s">
        <v>142</v>
      </c>
      <c r="K1423" s="3" t="s">
        <v>132</v>
      </c>
      <c r="L1423" s="3" t="s">
        <v>4908</v>
      </c>
      <c r="M1423" s="22" t="s">
        <v>4909</v>
      </c>
      <c r="T1423" s="23"/>
      <c r="U1423" s="23"/>
      <c r="V1423" s="23"/>
      <c r="W1423" s="23"/>
      <c r="X1423" s="23"/>
    </row>
    <row r="1424">
      <c r="A1424" s="20" t="s">
        <v>4910</v>
      </c>
      <c r="B1424" s="26" t="s">
        <v>4911</v>
      </c>
      <c r="D1424" s="3" t="s">
        <v>465</v>
      </c>
      <c r="E1424" s="3" t="s">
        <v>279</v>
      </c>
      <c r="G1424" s="3"/>
      <c r="H1424" s="3" t="s">
        <v>142</v>
      </c>
      <c r="K1424" s="3" t="s">
        <v>88</v>
      </c>
      <c r="L1424" s="3" t="s">
        <v>466</v>
      </c>
      <c r="M1424" s="22" t="s">
        <v>4912</v>
      </c>
      <c r="T1424" s="23"/>
      <c r="U1424" s="23"/>
      <c r="V1424" s="23"/>
      <c r="W1424" s="23"/>
      <c r="X1424" s="23"/>
    </row>
    <row r="1425">
      <c r="A1425" s="37" t="s">
        <v>4913</v>
      </c>
      <c r="B1425" s="27"/>
      <c r="C1425" s="3" t="s">
        <v>2859</v>
      </c>
      <c r="G1425" s="3"/>
      <c r="H1425" s="3" t="s">
        <v>72</v>
      </c>
      <c r="L1425" s="3" t="s">
        <v>4914</v>
      </c>
      <c r="M1425" s="22" t="s">
        <v>4915</v>
      </c>
      <c r="T1425" s="23"/>
      <c r="U1425" s="23"/>
      <c r="V1425" s="23"/>
      <c r="W1425" s="23"/>
      <c r="X1425" s="23"/>
    </row>
    <row r="1426">
      <c r="A1426" s="20" t="s">
        <v>3185</v>
      </c>
      <c r="B1426" s="26" t="s">
        <v>4916</v>
      </c>
      <c r="C1426" s="3" t="s">
        <v>372</v>
      </c>
      <c r="E1426" s="3" t="s">
        <v>71</v>
      </c>
      <c r="F1426" s="3" t="s">
        <v>71</v>
      </c>
      <c r="G1426" s="3"/>
      <c r="H1426" s="3" t="s">
        <v>72</v>
      </c>
      <c r="K1426" s="3" t="s">
        <v>903</v>
      </c>
      <c r="L1426" s="3" t="s">
        <v>4917</v>
      </c>
      <c r="M1426" s="22" t="s">
        <v>4918</v>
      </c>
      <c r="T1426" s="23"/>
      <c r="U1426" s="23"/>
      <c r="V1426" s="23"/>
      <c r="W1426" s="23"/>
      <c r="X1426" s="23"/>
    </row>
    <row r="1427">
      <c r="A1427" s="20" t="s">
        <v>4919</v>
      </c>
      <c r="B1427" s="3" t="s">
        <v>4920</v>
      </c>
      <c r="E1427" s="3" t="s">
        <v>234</v>
      </c>
      <c r="G1427" s="3"/>
      <c r="H1427" s="3" t="s">
        <v>184</v>
      </c>
      <c r="K1427" s="3" t="s">
        <v>185</v>
      </c>
      <c r="L1427" s="3" t="s">
        <v>380</v>
      </c>
      <c r="M1427" s="22" t="s">
        <v>4921</v>
      </c>
      <c r="T1427" s="23"/>
      <c r="U1427" s="23"/>
      <c r="V1427" s="23"/>
      <c r="W1427" s="23"/>
      <c r="X1427" s="23"/>
    </row>
    <row r="1428">
      <c r="A1428" s="20" t="s">
        <v>4922</v>
      </c>
      <c r="B1428" s="21"/>
      <c r="D1428" s="3" t="s">
        <v>890</v>
      </c>
      <c r="E1428" s="3" t="s">
        <v>234</v>
      </c>
      <c r="G1428" s="3"/>
      <c r="H1428" s="3" t="s">
        <v>184</v>
      </c>
      <c r="L1428" s="3" t="s">
        <v>380</v>
      </c>
      <c r="M1428" s="22" t="s">
        <v>4921</v>
      </c>
      <c r="T1428" s="23"/>
      <c r="U1428" s="23"/>
      <c r="V1428" s="23"/>
      <c r="W1428" s="23"/>
      <c r="X1428" s="23"/>
    </row>
    <row r="1429">
      <c r="A1429" s="30" t="s">
        <v>4923</v>
      </c>
      <c r="B1429" s="21"/>
      <c r="E1429" s="31" t="s">
        <v>307</v>
      </c>
      <c r="F1429" s="31"/>
      <c r="G1429" s="32"/>
      <c r="H1429" s="32" t="s">
        <v>154</v>
      </c>
      <c r="I1429" s="31"/>
      <c r="J1429" s="31"/>
      <c r="K1429" s="31"/>
      <c r="L1429" s="32" t="s">
        <v>1595</v>
      </c>
      <c r="M1429" s="33" t="s">
        <v>4924</v>
      </c>
      <c r="T1429" s="24"/>
      <c r="U1429" s="24" t="s">
        <v>346</v>
      </c>
      <c r="V1429" s="23"/>
      <c r="W1429" s="23"/>
      <c r="X1429" s="23"/>
    </row>
    <row r="1430">
      <c r="A1430" s="20" t="s">
        <v>4925</v>
      </c>
      <c r="B1430" s="27"/>
      <c r="C1430" s="3"/>
      <c r="D1430" s="3" t="s">
        <v>565</v>
      </c>
      <c r="E1430" s="3" t="s">
        <v>71</v>
      </c>
      <c r="F1430" s="3" t="s">
        <v>71</v>
      </c>
      <c r="G1430" s="3"/>
      <c r="H1430" s="3" t="s">
        <v>117</v>
      </c>
      <c r="I1430" s="3"/>
      <c r="J1430" s="3"/>
      <c r="K1430" s="3" t="s">
        <v>4926</v>
      </c>
      <c r="M1430" s="22" t="s">
        <v>4927</v>
      </c>
      <c r="T1430" s="23"/>
      <c r="U1430" s="23"/>
      <c r="V1430" s="24" t="s">
        <v>346</v>
      </c>
      <c r="W1430" s="23"/>
      <c r="X1430" s="23"/>
    </row>
    <row r="1431">
      <c r="A1431" s="20" t="s">
        <v>4928</v>
      </c>
      <c r="B1431" s="21"/>
      <c r="E1431" s="3" t="s">
        <v>319</v>
      </c>
      <c r="F1431" s="3" t="s">
        <v>129</v>
      </c>
      <c r="G1431" s="3"/>
      <c r="H1431" s="3" t="s">
        <v>87</v>
      </c>
      <c r="L1431" s="3" t="s">
        <v>4929</v>
      </c>
      <c r="M1431" s="22" t="s">
        <v>4930</v>
      </c>
      <c r="P1431" s="3" t="s">
        <v>4931</v>
      </c>
      <c r="T1431" s="23"/>
      <c r="U1431" s="23"/>
      <c r="V1431" s="24" t="s">
        <v>346</v>
      </c>
      <c r="W1431" s="23"/>
      <c r="X1431" s="23"/>
    </row>
    <row r="1432">
      <c r="A1432" s="3" t="s">
        <v>4932</v>
      </c>
      <c r="B1432" s="26" t="s">
        <v>4714</v>
      </c>
      <c r="D1432" s="3" t="s">
        <v>453</v>
      </c>
      <c r="E1432" s="3" t="s">
        <v>190</v>
      </c>
      <c r="F1432" s="3" t="s">
        <v>129</v>
      </c>
      <c r="H1432" s="3" t="s">
        <v>142</v>
      </c>
      <c r="K1432" s="3" t="s">
        <v>132</v>
      </c>
      <c r="L1432" s="3" t="s">
        <v>737</v>
      </c>
      <c r="M1432" s="22" t="s">
        <v>4933</v>
      </c>
      <c r="T1432" s="23"/>
      <c r="U1432" s="23"/>
      <c r="V1432" s="23"/>
      <c r="W1432" s="23"/>
      <c r="X1432" s="23"/>
    </row>
    <row r="1433">
      <c r="A1433" s="20" t="s">
        <v>4934</v>
      </c>
      <c r="B1433" s="21"/>
      <c r="G1433" s="3"/>
      <c r="H1433" s="3" t="s">
        <v>154</v>
      </c>
      <c r="I1433" s="3" t="s">
        <v>4935</v>
      </c>
      <c r="J1433" s="3"/>
      <c r="M1433" s="22" t="s">
        <v>4936</v>
      </c>
      <c r="T1433" s="24"/>
      <c r="U1433" s="24" t="s">
        <v>346</v>
      </c>
      <c r="V1433" s="23"/>
      <c r="W1433" s="23"/>
      <c r="X1433" s="23"/>
    </row>
    <row r="1434">
      <c r="A1434" s="20" t="s">
        <v>4937</v>
      </c>
      <c r="B1434" s="26" t="s">
        <v>4938</v>
      </c>
      <c r="D1434" s="3" t="s">
        <v>453</v>
      </c>
      <c r="E1434" s="3" t="s">
        <v>222</v>
      </c>
      <c r="F1434" s="3" t="s">
        <v>164</v>
      </c>
      <c r="H1434" s="3" t="s">
        <v>142</v>
      </c>
      <c r="K1434" s="3" t="s">
        <v>132</v>
      </c>
      <c r="L1434" s="3" t="s">
        <v>431</v>
      </c>
      <c r="M1434" s="22" t="s">
        <v>4939</v>
      </c>
      <c r="T1434" s="23"/>
      <c r="U1434" s="23"/>
      <c r="V1434" s="23"/>
      <c r="W1434" s="23"/>
      <c r="X1434" s="23"/>
    </row>
    <row r="1435">
      <c r="A1435" s="20" t="s">
        <v>4940</v>
      </c>
      <c r="B1435" s="21"/>
      <c r="G1435" s="3"/>
      <c r="H1435" s="3" t="s">
        <v>117</v>
      </c>
      <c r="K1435" s="3" t="s">
        <v>105</v>
      </c>
      <c r="M1435" s="22" t="s">
        <v>4941</v>
      </c>
      <c r="T1435" s="23"/>
      <c r="U1435" s="23"/>
      <c r="V1435" s="23"/>
      <c r="W1435" s="23"/>
      <c r="X1435" s="23"/>
    </row>
    <row r="1436">
      <c r="A1436" s="20" t="s">
        <v>4942</v>
      </c>
      <c r="B1436" s="26" t="s">
        <v>4943</v>
      </c>
      <c r="D1436" s="3" t="s">
        <v>1625</v>
      </c>
      <c r="E1436" s="3" t="s">
        <v>222</v>
      </c>
      <c r="F1436" s="3" t="s">
        <v>129</v>
      </c>
      <c r="H1436" s="3" t="s">
        <v>142</v>
      </c>
      <c r="K1436" s="3" t="s">
        <v>132</v>
      </c>
      <c r="L1436" s="3" t="s">
        <v>737</v>
      </c>
      <c r="M1436" s="22" t="s">
        <v>4944</v>
      </c>
      <c r="T1436" s="23"/>
      <c r="U1436" s="23"/>
      <c r="V1436" s="23"/>
      <c r="W1436" s="23"/>
      <c r="X1436" s="23"/>
    </row>
    <row r="1437">
      <c r="A1437" s="3" t="s">
        <v>4945</v>
      </c>
      <c r="B1437" s="21"/>
      <c r="E1437" s="3" t="s">
        <v>260</v>
      </c>
      <c r="G1437" s="3"/>
      <c r="H1437" s="3" t="s">
        <v>184</v>
      </c>
      <c r="K1437" s="3" t="s">
        <v>185</v>
      </c>
      <c r="L1437" s="3" t="s">
        <v>380</v>
      </c>
      <c r="M1437" s="22" t="s">
        <v>4946</v>
      </c>
      <c r="T1437" s="23"/>
      <c r="U1437" s="23"/>
      <c r="V1437" s="23"/>
      <c r="W1437" s="23"/>
      <c r="X1437" s="23"/>
    </row>
    <row r="1438">
      <c r="A1438" s="20" t="s">
        <v>4947</v>
      </c>
      <c r="B1438" s="21"/>
      <c r="D1438" s="3" t="s">
        <v>4948</v>
      </c>
      <c r="E1438" s="3" t="s">
        <v>246</v>
      </c>
      <c r="F1438" s="3" t="s">
        <v>235</v>
      </c>
      <c r="H1438" s="3" t="s">
        <v>142</v>
      </c>
      <c r="K1438" s="3" t="s">
        <v>132</v>
      </c>
      <c r="L1438" s="3" t="s">
        <v>431</v>
      </c>
      <c r="M1438" s="22" t="s">
        <v>4949</v>
      </c>
      <c r="T1438" s="23"/>
      <c r="U1438" s="23"/>
      <c r="V1438" s="23"/>
      <c r="W1438" s="23"/>
      <c r="X1438" s="23"/>
    </row>
    <row r="1439">
      <c r="A1439" s="20" t="s">
        <v>4950</v>
      </c>
      <c r="B1439" s="21"/>
      <c r="D1439" s="3" t="s">
        <v>606</v>
      </c>
      <c r="E1439" s="3" t="s">
        <v>182</v>
      </c>
      <c r="G1439" s="3"/>
      <c r="H1439" s="3" t="s">
        <v>154</v>
      </c>
      <c r="L1439" s="3" t="s">
        <v>2300</v>
      </c>
      <c r="M1439" s="22" t="s">
        <v>4951</v>
      </c>
      <c r="T1439" s="23"/>
      <c r="U1439" s="23"/>
      <c r="V1439" s="24" t="s">
        <v>346</v>
      </c>
      <c r="W1439" s="23"/>
      <c r="X1439" s="23"/>
    </row>
    <row r="1440">
      <c r="A1440" s="43" t="s">
        <v>4952</v>
      </c>
      <c r="B1440" s="26" t="s">
        <v>4953</v>
      </c>
      <c r="D1440" s="3" t="s">
        <v>1390</v>
      </c>
      <c r="G1440" s="3"/>
      <c r="H1440" s="3" t="s">
        <v>154</v>
      </c>
      <c r="M1440" s="22" t="s">
        <v>4954</v>
      </c>
      <c r="T1440" s="23"/>
      <c r="U1440" s="23"/>
      <c r="V1440" s="23"/>
      <c r="W1440" s="23"/>
      <c r="X1440" s="23"/>
    </row>
    <row r="1441">
      <c r="A1441" s="20" t="s">
        <v>4955</v>
      </c>
      <c r="B1441" s="27"/>
      <c r="C1441" s="3"/>
      <c r="D1441" s="3"/>
      <c r="E1441" s="3" t="s">
        <v>174</v>
      </c>
      <c r="F1441" s="3" t="s">
        <v>141</v>
      </c>
      <c r="G1441" s="3"/>
      <c r="H1441" s="3" t="s">
        <v>154</v>
      </c>
      <c r="I1441" s="3"/>
      <c r="J1441" s="3"/>
      <c r="K1441" s="3" t="s">
        <v>104</v>
      </c>
      <c r="L1441" s="3" t="s">
        <v>4956</v>
      </c>
      <c r="M1441" s="22" t="s">
        <v>4957</v>
      </c>
      <c r="T1441" s="23"/>
      <c r="U1441" s="23"/>
      <c r="V1441" s="23"/>
      <c r="W1441" s="23"/>
      <c r="X1441" s="23"/>
    </row>
    <row r="1442">
      <c r="A1442" s="20" t="s">
        <v>4958</v>
      </c>
      <c r="B1442" s="26" t="s">
        <v>4959</v>
      </c>
      <c r="D1442" s="3" t="s">
        <v>453</v>
      </c>
      <c r="E1442" s="3" t="s">
        <v>309</v>
      </c>
      <c r="F1442" s="3" t="s">
        <v>129</v>
      </c>
      <c r="H1442" s="3" t="s">
        <v>142</v>
      </c>
      <c r="K1442" s="3" t="s">
        <v>132</v>
      </c>
      <c r="L1442" s="3" t="s">
        <v>431</v>
      </c>
      <c r="M1442" s="22" t="s">
        <v>4960</v>
      </c>
      <c r="T1442" s="23"/>
      <c r="U1442" s="23"/>
      <c r="V1442" s="23"/>
      <c r="W1442" s="23"/>
      <c r="X1442" s="23"/>
    </row>
    <row r="1443">
      <c r="A1443" s="3" t="s">
        <v>4961</v>
      </c>
      <c r="B1443" s="21"/>
      <c r="E1443" s="3" t="s">
        <v>311</v>
      </c>
      <c r="G1443" s="3" t="s">
        <v>272</v>
      </c>
      <c r="H1443" s="3" t="s">
        <v>165</v>
      </c>
      <c r="K1443" s="3" t="s">
        <v>132</v>
      </c>
      <c r="L1443" s="3" t="s">
        <v>4962</v>
      </c>
      <c r="M1443" s="22" t="s">
        <v>4963</v>
      </c>
      <c r="N1443" s="3" t="s">
        <v>4964</v>
      </c>
      <c r="T1443" s="23"/>
      <c r="U1443" s="23"/>
      <c r="V1443" s="23"/>
      <c r="W1443" s="23"/>
      <c r="X1443" s="23"/>
    </row>
    <row r="1444">
      <c r="A1444" s="20" t="s">
        <v>4965</v>
      </c>
      <c r="B1444" s="21"/>
      <c r="D1444" s="3" t="s">
        <v>1684</v>
      </c>
      <c r="G1444" s="3" t="s">
        <v>272</v>
      </c>
      <c r="H1444" s="3" t="s">
        <v>154</v>
      </c>
      <c r="M1444" s="22" t="s">
        <v>4966</v>
      </c>
      <c r="T1444" s="23"/>
      <c r="U1444" s="23"/>
      <c r="V1444" s="23"/>
      <c r="W1444" s="23"/>
      <c r="X1444" s="23"/>
    </row>
    <row r="1445">
      <c r="A1445" s="20" t="s">
        <v>4967</v>
      </c>
      <c r="B1445" s="21"/>
      <c r="D1445" s="3" t="s">
        <v>4968</v>
      </c>
      <c r="E1445" s="3" t="s">
        <v>260</v>
      </c>
      <c r="G1445" s="3" t="s">
        <v>272</v>
      </c>
      <c r="H1445" s="3" t="s">
        <v>142</v>
      </c>
      <c r="L1445" s="3" t="s">
        <v>1756</v>
      </c>
      <c r="M1445" s="22" t="s">
        <v>4969</v>
      </c>
      <c r="T1445" s="23"/>
      <c r="U1445" s="23"/>
      <c r="V1445" s="23"/>
      <c r="W1445" s="23"/>
      <c r="X1445" s="23"/>
    </row>
    <row r="1446">
      <c r="A1446" s="20" t="s">
        <v>4970</v>
      </c>
      <c r="B1446" s="21"/>
      <c r="G1446" s="3"/>
      <c r="H1446" s="3" t="s">
        <v>117</v>
      </c>
      <c r="K1446" s="3" t="s">
        <v>105</v>
      </c>
      <c r="M1446" s="22" t="s">
        <v>4971</v>
      </c>
      <c r="T1446" s="23"/>
      <c r="U1446" s="23"/>
      <c r="V1446" s="23"/>
      <c r="W1446" s="23"/>
      <c r="X1446" s="23"/>
    </row>
    <row r="1447">
      <c r="A1447" s="20" t="s">
        <v>1824</v>
      </c>
      <c r="B1447" s="21"/>
      <c r="E1447" s="3" t="s">
        <v>4972</v>
      </c>
      <c r="F1447" s="3" t="s">
        <v>3022</v>
      </c>
      <c r="G1447" s="3"/>
      <c r="H1447" s="3" t="s">
        <v>142</v>
      </c>
      <c r="L1447" s="3" t="s">
        <v>970</v>
      </c>
      <c r="M1447" s="22" t="s">
        <v>4973</v>
      </c>
      <c r="T1447" s="23"/>
      <c r="U1447" s="23"/>
      <c r="V1447" s="24" t="s">
        <v>346</v>
      </c>
      <c r="W1447" s="23"/>
      <c r="X1447" s="23"/>
    </row>
    <row r="1448">
      <c r="A1448" s="20" t="s">
        <v>4974</v>
      </c>
      <c r="B1448" s="21"/>
      <c r="D1448" s="3" t="s">
        <v>2985</v>
      </c>
      <c r="E1448" s="3" t="s">
        <v>281</v>
      </c>
      <c r="F1448" s="3" t="s">
        <v>129</v>
      </c>
      <c r="G1448" s="3"/>
      <c r="H1448" s="3" t="s">
        <v>154</v>
      </c>
      <c r="L1448" s="3" t="s">
        <v>4975</v>
      </c>
      <c r="M1448" s="22" t="s">
        <v>4976</v>
      </c>
      <c r="T1448" s="23"/>
      <c r="U1448" s="23"/>
      <c r="V1448" s="24" t="s">
        <v>346</v>
      </c>
      <c r="W1448" s="23"/>
      <c r="X1448" s="23"/>
    </row>
    <row r="1449">
      <c r="A1449" s="20" t="s">
        <v>4977</v>
      </c>
      <c r="B1449" s="26" t="s">
        <v>4978</v>
      </c>
      <c r="C1449" s="3"/>
      <c r="D1449" s="3" t="s">
        <v>1755</v>
      </c>
      <c r="E1449" s="3" t="s">
        <v>281</v>
      </c>
      <c r="F1449" s="3" t="s">
        <v>129</v>
      </c>
      <c r="G1449" s="3" t="s">
        <v>4979</v>
      </c>
      <c r="H1449" s="3" t="s">
        <v>130</v>
      </c>
      <c r="I1449" s="3"/>
      <c r="J1449" s="3"/>
      <c r="K1449" s="3"/>
      <c r="L1449" s="3" t="s">
        <v>4980</v>
      </c>
      <c r="M1449" s="22" t="s">
        <v>4981</v>
      </c>
      <c r="T1449" s="23"/>
      <c r="U1449" s="23"/>
      <c r="V1449" s="24" t="s">
        <v>346</v>
      </c>
      <c r="W1449" s="23"/>
      <c r="X1449" s="23"/>
    </row>
    <row r="1450">
      <c r="A1450" s="20" t="s">
        <v>4982</v>
      </c>
      <c r="B1450" s="21"/>
      <c r="C1450" s="3" t="s">
        <v>653</v>
      </c>
      <c r="D1450" s="3" t="s">
        <v>2181</v>
      </c>
      <c r="E1450" s="3" t="s">
        <v>281</v>
      </c>
      <c r="F1450" s="3" t="s">
        <v>129</v>
      </c>
      <c r="G1450" s="3"/>
      <c r="H1450" s="3" t="s">
        <v>154</v>
      </c>
      <c r="L1450" s="3" t="s">
        <v>601</v>
      </c>
      <c r="M1450" s="22" t="s">
        <v>4983</v>
      </c>
      <c r="N1450" s="3"/>
      <c r="O1450" s="3" t="s">
        <v>657</v>
      </c>
      <c r="T1450" s="23"/>
      <c r="U1450" s="23"/>
      <c r="V1450" s="24" t="s">
        <v>346</v>
      </c>
      <c r="W1450" s="23"/>
      <c r="X1450" s="23"/>
    </row>
    <row r="1451">
      <c r="A1451" s="20" t="s">
        <v>4984</v>
      </c>
      <c r="B1451" s="21"/>
      <c r="D1451" s="3" t="s">
        <v>2713</v>
      </c>
      <c r="E1451" s="3" t="s">
        <v>281</v>
      </c>
      <c r="F1451" s="3" t="s">
        <v>129</v>
      </c>
      <c r="G1451" s="3"/>
      <c r="H1451" s="3" t="s">
        <v>154</v>
      </c>
      <c r="L1451" s="3" t="s">
        <v>344</v>
      </c>
      <c r="M1451" s="22" t="s">
        <v>4985</v>
      </c>
      <c r="T1451" s="23"/>
      <c r="U1451" s="23"/>
      <c r="V1451" s="24" t="s">
        <v>346</v>
      </c>
      <c r="W1451" s="23"/>
      <c r="X1451" s="23"/>
    </row>
    <row r="1452">
      <c r="A1452" s="20" t="s">
        <v>4986</v>
      </c>
      <c r="B1452" s="27"/>
      <c r="C1452" s="3" t="s">
        <v>2004</v>
      </c>
      <c r="D1452" s="3" t="s">
        <v>550</v>
      </c>
      <c r="E1452" s="3" t="s">
        <v>281</v>
      </c>
      <c r="F1452" s="3" t="s">
        <v>129</v>
      </c>
      <c r="G1452" s="3"/>
      <c r="H1452" s="3" t="s">
        <v>142</v>
      </c>
      <c r="M1452" s="22" t="s">
        <v>4987</v>
      </c>
      <c r="T1452" s="23"/>
      <c r="U1452" s="23"/>
      <c r="V1452" s="24" t="s">
        <v>346</v>
      </c>
      <c r="W1452" s="23"/>
      <c r="X1452" s="23"/>
    </row>
    <row r="1453">
      <c r="A1453" s="20" t="s">
        <v>4988</v>
      </c>
      <c r="B1453" s="21"/>
      <c r="D1453" s="3" t="s">
        <v>4989</v>
      </c>
      <c r="E1453" s="3" t="s">
        <v>281</v>
      </c>
      <c r="F1453" s="3" t="s">
        <v>3401</v>
      </c>
      <c r="G1453" s="3"/>
      <c r="H1453" s="3" t="s">
        <v>142</v>
      </c>
      <c r="K1453" s="39"/>
      <c r="L1453" s="39" t="s">
        <v>391</v>
      </c>
      <c r="M1453" s="22" t="s">
        <v>4990</v>
      </c>
      <c r="T1453" s="23"/>
      <c r="U1453" s="23"/>
      <c r="V1453" s="24" t="s">
        <v>346</v>
      </c>
      <c r="W1453" s="23"/>
      <c r="X1453" s="23"/>
    </row>
    <row r="1454">
      <c r="A1454" s="20" t="s">
        <v>4991</v>
      </c>
      <c r="B1454" s="27"/>
      <c r="C1454" s="3" t="s">
        <v>4988</v>
      </c>
      <c r="D1454" s="3"/>
      <c r="E1454" s="3" t="s">
        <v>281</v>
      </c>
      <c r="F1454" s="3" t="s">
        <v>3401</v>
      </c>
      <c r="G1454" s="3"/>
      <c r="H1454" s="3" t="s">
        <v>142</v>
      </c>
      <c r="I1454" s="3"/>
      <c r="J1454" s="3"/>
      <c r="K1454" s="3" t="s">
        <v>132</v>
      </c>
      <c r="M1454" s="22" t="s">
        <v>4992</v>
      </c>
      <c r="T1454" s="23"/>
      <c r="U1454" s="23"/>
      <c r="V1454" s="24" t="s">
        <v>346</v>
      </c>
      <c r="W1454" s="23"/>
      <c r="X1454" s="23"/>
    </row>
    <row r="1455">
      <c r="A1455" s="20" t="s">
        <v>4993</v>
      </c>
      <c r="B1455" s="27"/>
      <c r="C1455" s="3" t="s">
        <v>4988</v>
      </c>
      <c r="D1455" s="3" t="s">
        <v>2382</v>
      </c>
      <c r="E1455" s="3" t="s">
        <v>281</v>
      </c>
      <c r="F1455" s="3" t="s">
        <v>3401</v>
      </c>
      <c r="G1455" s="3"/>
      <c r="H1455" s="3" t="s">
        <v>142</v>
      </c>
      <c r="L1455" s="3" t="s">
        <v>1199</v>
      </c>
      <c r="M1455" s="22" t="s">
        <v>4992</v>
      </c>
      <c r="T1455" s="23"/>
      <c r="U1455" s="23"/>
      <c r="V1455" s="24" t="s">
        <v>346</v>
      </c>
      <c r="W1455" s="23"/>
      <c r="X1455" s="23"/>
    </row>
    <row r="1456">
      <c r="A1456" s="20" t="s">
        <v>4994</v>
      </c>
      <c r="B1456" s="27"/>
      <c r="C1456" s="3"/>
      <c r="D1456" s="20" t="s">
        <v>4995</v>
      </c>
      <c r="E1456" s="3" t="s">
        <v>281</v>
      </c>
      <c r="F1456" s="3" t="s">
        <v>3401</v>
      </c>
      <c r="G1456" s="3"/>
      <c r="H1456" s="3" t="s">
        <v>142</v>
      </c>
      <c r="I1456" s="3"/>
      <c r="J1456" s="3"/>
      <c r="K1456" s="3"/>
      <c r="L1456" s="3" t="s">
        <v>1208</v>
      </c>
      <c r="M1456" s="22" t="s">
        <v>4816</v>
      </c>
      <c r="T1456" s="23"/>
      <c r="U1456" s="23"/>
      <c r="V1456" s="24" t="s">
        <v>346</v>
      </c>
      <c r="W1456" s="23"/>
      <c r="X1456" s="23"/>
    </row>
    <row r="1457">
      <c r="A1457" s="20" t="s">
        <v>4996</v>
      </c>
      <c r="B1457" s="26" t="s">
        <v>4997</v>
      </c>
      <c r="D1457" s="3" t="s">
        <v>4998</v>
      </c>
      <c r="E1457" s="3" t="s">
        <v>281</v>
      </c>
      <c r="F1457" s="3" t="s">
        <v>129</v>
      </c>
      <c r="H1457" s="3" t="s">
        <v>142</v>
      </c>
      <c r="K1457" s="3" t="s">
        <v>132</v>
      </c>
      <c r="L1457" s="3" t="s">
        <v>431</v>
      </c>
      <c r="M1457" s="22" t="s">
        <v>4999</v>
      </c>
      <c r="T1457" s="23"/>
      <c r="U1457" s="23"/>
      <c r="V1457" s="23"/>
      <c r="W1457" s="23"/>
      <c r="X1457" s="23"/>
    </row>
    <row r="1458">
      <c r="A1458" s="20" t="s">
        <v>5000</v>
      </c>
      <c r="B1458" s="21"/>
      <c r="E1458" s="3" t="s">
        <v>281</v>
      </c>
      <c r="F1458" s="3" t="s">
        <v>129</v>
      </c>
      <c r="G1458" s="3"/>
      <c r="H1458" s="3" t="s">
        <v>154</v>
      </c>
      <c r="L1458" s="3" t="s">
        <v>5001</v>
      </c>
      <c r="M1458" s="22" t="s">
        <v>5002</v>
      </c>
      <c r="T1458" s="23"/>
      <c r="U1458" s="23"/>
      <c r="V1458" s="23"/>
      <c r="W1458" s="23"/>
      <c r="X1458" s="23"/>
    </row>
    <row r="1459">
      <c r="A1459" s="3" t="s">
        <v>5003</v>
      </c>
      <c r="B1459" s="26" t="s">
        <v>5004</v>
      </c>
      <c r="E1459" s="3" t="s">
        <v>281</v>
      </c>
      <c r="F1459" s="3" t="s">
        <v>129</v>
      </c>
      <c r="H1459" s="3" t="s">
        <v>130</v>
      </c>
      <c r="K1459" s="3" t="s">
        <v>132</v>
      </c>
      <c r="L1459" s="3" t="s">
        <v>737</v>
      </c>
      <c r="M1459" s="22" t="s">
        <v>5005</v>
      </c>
      <c r="T1459" s="23"/>
      <c r="U1459" s="23"/>
      <c r="V1459" s="23"/>
      <c r="W1459" s="23"/>
      <c r="X1459" s="23"/>
    </row>
    <row r="1460">
      <c r="A1460" s="20" t="s">
        <v>5006</v>
      </c>
      <c r="B1460" s="27"/>
      <c r="C1460" s="3"/>
      <c r="D1460" s="3"/>
      <c r="E1460" s="3" t="s">
        <v>281</v>
      </c>
      <c r="F1460" s="3" t="s">
        <v>129</v>
      </c>
      <c r="G1460" s="3"/>
      <c r="H1460" s="3" t="s">
        <v>142</v>
      </c>
      <c r="I1460" s="3"/>
      <c r="J1460" s="3"/>
      <c r="K1460" s="3"/>
      <c r="L1460" s="3" t="s">
        <v>1290</v>
      </c>
      <c r="M1460" s="22" t="s">
        <v>5007</v>
      </c>
      <c r="T1460" s="23"/>
      <c r="U1460" s="23"/>
      <c r="V1460" s="24" t="s">
        <v>346</v>
      </c>
      <c r="W1460" s="23"/>
      <c r="X1460" s="23"/>
    </row>
    <row r="1461">
      <c r="A1461" s="20" t="s">
        <v>5008</v>
      </c>
      <c r="B1461" s="21"/>
      <c r="D1461" s="3" t="s">
        <v>550</v>
      </c>
      <c r="E1461" s="3" t="s">
        <v>281</v>
      </c>
      <c r="F1461" s="3" t="s">
        <v>129</v>
      </c>
      <c r="G1461" s="3"/>
      <c r="H1461" s="3" t="s">
        <v>130</v>
      </c>
      <c r="L1461" s="3" t="s">
        <v>1068</v>
      </c>
      <c r="M1461" s="22" t="s">
        <v>5009</v>
      </c>
      <c r="T1461" s="23"/>
      <c r="U1461" s="23"/>
      <c r="V1461" s="24" t="s">
        <v>346</v>
      </c>
      <c r="W1461" s="23"/>
      <c r="X1461" s="23"/>
    </row>
    <row r="1462">
      <c r="A1462" s="20" t="s">
        <v>5010</v>
      </c>
      <c r="B1462" s="26" t="s">
        <v>5011</v>
      </c>
      <c r="D1462" s="3" t="s">
        <v>550</v>
      </c>
      <c r="E1462" s="3" t="s">
        <v>5012</v>
      </c>
      <c r="F1462" s="3" t="s">
        <v>1965</v>
      </c>
      <c r="G1462" s="3"/>
      <c r="H1462" s="3" t="s">
        <v>142</v>
      </c>
      <c r="L1462" s="3" t="s">
        <v>1222</v>
      </c>
      <c r="M1462" s="22" t="s">
        <v>5013</v>
      </c>
      <c r="T1462" s="23"/>
      <c r="U1462" s="23"/>
      <c r="V1462" s="24" t="s">
        <v>346</v>
      </c>
      <c r="W1462" s="23"/>
      <c r="X1462" s="23"/>
    </row>
    <row r="1463">
      <c r="A1463" s="20" t="s">
        <v>5014</v>
      </c>
      <c r="B1463" s="21"/>
      <c r="D1463" s="3" t="s">
        <v>550</v>
      </c>
      <c r="E1463" s="3" t="s">
        <v>281</v>
      </c>
      <c r="F1463" s="3" t="s">
        <v>129</v>
      </c>
      <c r="G1463" s="3"/>
      <c r="H1463" s="3" t="s">
        <v>142</v>
      </c>
      <c r="L1463" s="3" t="s">
        <v>970</v>
      </c>
      <c r="M1463" s="22" t="s">
        <v>5015</v>
      </c>
      <c r="T1463" s="23"/>
      <c r="U1463" s="23"/>
      <c r="V1463" s="24" t="s">
        <v>346</v>
      </c>
      <c r="W1463" s="23"/>
      <c r="X1463" s="23"/>
    </row>
    <row r="1464">
      <c r="A1464" s="20" t="s">
        <v>5016</v>
      </c>
      <c r="B1464" s="21"/>
      <c r="F1464" s="3" t="s">
        <v>129</v>
      </c>
      <c r="G1464" s="3" t="s">
        <v>274</v>
      </c>
      <c r="H1464" s="3" t="s">
        <v>154</v>
      </c>
      <c r="L1464" s="3" t="s">
        <v>1107</v>
      </c>
      <c r="M1464" s="22" t="s">
        <v>5017</v>
      </c>
      <c r="T1464" s="23"/>
      <c r="U1464" s="23"/>
      <c r="V1464" s="24" t="s">
        <v>346</v>
      </c>
      <c r="W1464" s="23"/>
      <c r="X1464" s="23"/>
    </row>
    <row r="1465">
      <c r="A1465" s="3" t="s">
        <v>5018</v>
      </c>
      <c r="B1465" s="21"/>
      <c r="D1465" s="3" t="s">
        <v>453</v>
      </c>
      <c r="E1465" s="3" t="s">
        <v>5019</v>
      </c>
      <c r="F1465" s="3" t="s">
        <v>129</v>
      </c>
      <c r="G1465" s="3" t="s">
        <v>274</v>
      </c>
      <c r="H1465" s="3" t="s">
        <v>142</v>
      </c>
      <c r="K1465" s="3" t="s">
        <v>132</v>
      </c>
      <c r="L1465" s="3" t="s">
        <v>5020</v>
      </c>
      <c r="M1465" s="22" t="s">
        <v>5021</v>
      </c>
      <c r="T1465" s="23"/>
      <c r="U1465" s="23"/>
      <c r="V1465" s="23"/>
      <c r="W1465" s="23"/>
      <c r="X1465" s="23"/>
    </row>
    <row r="1466">
      <c r="A1466" s="20" t="s">
        <v>5022</v>
      </c>
      <c r="B1466" s="21"/>
      <c r="E1466" s="3" t="s">
        <v>281</v>
      </c>
      <c r="F1466" s="3" t="s">
        <v>129</v>
      </c>
      <c r="G1466" s="3"/>
      <c r="H1466" s="3" t="s">
        <v>154</v>
      </c>
      <c r="K1466" s="3" t="s">
        <v>88</v>
      </c>
      <c r="L1466" s="3" t="s">
        <v>5023</v>
      </c>
      <c r="M1466" s="22" t="s">
        <v>5024</v>
      </c>
      <c r="O1466" s="3" t="s">
        <v>5025</v>
      </c>
      <c r="T1466" s="23"/>
      <c r="U1466" s="23"/>
      <c r="V1466" s="23"/>
      <c r="W1466" s="23"/>
      <c r="X1466" s="23"/>
    </row>
    <row r="1467">
      <c r="A1467" s="20" t="s">
        <v>5026</v>
      </c>
      <c r="B1467" s="26" t="s">
        <v>5027</v>
      </c>
      <c r="D1467" s="3" t="s">
        <v>1599</v>
      </c>
      <c r="E1467" s="3" t="s">
        <v>281</v>
      </c>
      <c r="F1467" s="3" t="s">
        <v>129</v>
      </c>
      <c r="H1467" s="3" t="s">
        <v>142</v>
      </c>
      <c r="K1467" s="3" t="s">
        <v>132</v>
      </c>
      <c r="L1467" s="3" t="s">
        <v>431</v>
      </c>
      <c r="M1467" s="22" t="s">
        <v>5028</v>
      </c>
      <c r="T1467" s="23"/>
      <c r="U1467" s="23"/>
      <c r="V1467" s="23"/>
      <c r="W1467" s="23"/>
      <c r="X1467" s="23"/>
    </row>
    <row r="1468">
      <c r="A1468" s="20" t="s">
        <v>5029</v>
      </c>
      <c r="B1468" s="26" t="s">
        <v>5030</v>
      </c>
      <c r="D1468" s="3"/>
      <c r="E1468" s="3" t="s">
        <v>281</v>
      </c>
      <c r="F1468" s="3" t="s">
        <v>129</v>
      </c>
      <c r="G1468" s="3"/>
      <c r="H1468" s="3" t="s">
        <v>130</v>
      </c>
      <c r="K1468" s="3" t="s">
        <v>144</v>
      </c>
      <c r="L1468" s="3" t="s">
        <v>2360</v>
      </c>
      <c r="M1468" s="22" t="s">
        <v>5031</v>
      </c>
      <c r="T1468" s="23"/>
      <c r="U1468" s="23"/>
      <c r="V1468" s="24"/>
      <c r="W1468" s="23"/>
      <c r="X1468" s="23"/>
    </row>
    <row r="1469">
      <c r="A1469" s="20" t="s">
        <v>5032</v>
      </c>
      <c r="B1469" s="21"/>
      <c r="D1469" s="3" t="s">
        <v>5033</v>
      </c>
      <c r="E1469" s="3" t="s">
        <v>281</v>
      </c>
      <c r="F1469" s="3" t="s">
        <v>129</v>
      </c>
      <c r="G1469" s="3"/>
      <c r="H1469" s="3" t="s">
        <v>117</v>
      </c>
      <c r="K1469" s="3" t="s">
        <v>105</v>
      </c>
      <c r="L1469" s="3" t="s">
        <v>1258</v>
      </c>
      <c r="M1469" s="22" t="s">
        <v>5034</v>
      </c>
      <c r="T1469" s="23"/>
      <c r="U1469" s="23"/>
      <c r="V1469" s="24" t="s">
        <v>346</v>
      </c>
      <c r="W1469" s="23"/>
      <c r="X1469" s="23"/>
    </row>
    <row r="1470">
      <c r="A1470" s="20" t="s">
        <v>5035</v>
      </c>
      <c r="B1470" s="27"/>
      <c r="C1470" s="3"/>
      <c r="D1470" s="3" t="s">
        <v>565</v>
      </c>
      <c r="E1470" s="3" t="s">
        <v>5036</v>
      </c>
      <c r="F1470" s="3" t="s">
        <v>129</v>
      </c>
      <c r="G1470" s="3"/>
      <c r="H1470" s="3" t="s">
        <v>154</v>
      </c>
      <c r="I1470" s="3"/>
      <c r="J1470" s="3"/>
      <c r="K1470" s="3" t="s">
        <v>74</v>
      </c>
      <c r="M1470" s="22" t="s">
        <v>5037</v>
      </c>
      <c r="T1470" s="23"/>
      <c r="U1470" s="23"/>
      <c r="V1470" s="24" t="s">
        <v>346</v>
      </c>
      <c r="W1470" s="23"/>
      <c r="X1470" s="23"/>
    </row>
    <row r="1471">
      <c r="A1471" s="20" t="s">
        <v>5038</v>
      </c>
      <c r="B1471" s="21"/>
      <c r="E1471" s="14" t="s">
        <v>5039</v>
      </c>
      <c r="F1471" s="14" t="s">
        <v>5040</v>
      </c>
      <c r="H1471" s="3" t="s">
        <v>154</v>
      </c>
      <c r="K1471" s="3" t="s">
        <v>132</v>
      </c>
      <c r="L1471" s="3" t="s">
        <v>5041</v>
      </c>
      <c r="M1471" s="22" t="s">
        <v>5042</v>
      </c>
      <c r="T1471" s="23"/>
      <c r="U1471" s="23"/>
      <c r="V1471" s="23"/>
      <c r="W1471" s="23"/>
      <c r="X1471" s="23"/>
    </row>
    <row r="1472">
      <c r="A1472" s="20" t="s">
        <v>5043</v>
      </c>
      <c r="B1472" s="27"/>
      <c r="C1472" s="3"/>
      <c r="D1472" s="3"/>
      <c r="E1472" s="3" t="s">
        <v>281</v>
      </c>
      <c r="F1472" s="3" t="s">
        <v>129</v>
      </c>
      <c r="G1472" s="3"/>
      <c r="H1472" s="3" t="s">
        <v>154</v>
      </c>
      <c r="I1472" s="3"/>
      <c r="J1472" s="3"/>
      <c r="K1472" s="3" t="s">
        <v>4227</v>
      </c>
      <c r="L1472" s="3" t="s">
        <v>1107</v>
      </c>
      <c r="M1472" s="22" t="s">
        <v>5044</v>
      </c>
      <c r="T1472" s="23"/>
      <c r="U1472" s="23"/>
      <c r="V1472" s="24" t="s">
        <v>346</v>
      </c>
      <c r="W1472" s="23"/>
      <c r="X1472" s="23"/>
    </row>
    <row r="1473">
      <c r="A1473" s="20" t="s">
        <v>5045</v>
      </c>
      <c r="B1473" s="26" t="s">
        <v>5046</v>
      </c>
      <c r="C1473" s="3" t="s">
        <v>665</v>
      </c>
      <c r="D1473" s="3" t="s">
        <v>5047</v>
      </c>
      <c r="E1473" s="3" t="s">
        <v>5048</v>
      </c>
      <c r="F1473" s="3" t="s">
        <v>129</v>
      </c>
      <c r="G1473" s="3"/>
      <c r="H1473" s="3" t="s">
        <v>176</v>
      </c>
      <c r="M1473" s="22" t="s">
        <v>5049</v>
      </c>
      <c r="T1473" s="23"/>
      <c r="U1473" s="23"/>
      <c r="V1473" s="24" t="s">
        <v>346</v>
      </c>
      <c r="W1473" s="23"/>
      <c r="X1473" s="23"/>
    </row>
    <row r="1474">
      <c r="A1474" s="20" t="s">
        <v>5050</v>
      </c>
      <c r="B1474" s="21"/>
      <c r="D1474" s="3" t="s">
        <v>1755</v>
      </c>
      <c r="E1474" s="3" t="s">
        <v>5051</v>
      </c>
      <c r="F1474" s="3" t="s">
        <v>129</v>
      </c>
      <c r="G1474" s="3"/>
      <c r="H1474" s="3" t="s">
        <v>142</v>
      </c>
      <c r="L1474" s="3" t="s">
        <v>1205</v>
      </c>
      <c r="M1474" s="22" t="s">
        <v>5052</v>
      </c>
      <c r="T1474" s="23"/>
      <c r="U1474" s="23"/>
      <c r="V1474" s="24" t="s">
        <v>346</v>
      </c>
      <c r="W1474" s="23"/>
      <c r="X1474" s="23"/>
    </row>
    <row r="1475">
      <c r="A1475" s="3" t="s">
        <v>5053</v>
      </c>
      <c r="B1475" s="21"/>
      <c r="T1475" s="23"/>
      <c r="U1475" s="23"/>
      <c r="V1475" s="23"/>
      <c r="W1475" s="23"/>
      <c r="X1475" s="23"/>
    </row>
    <row r="1476">
      <c r="A1476" s="3" t="s">
        <v>5054</v>
      </c>
      <c r="B1476" s="21"/>
      <c r="D1476" s="3" t="s">
        <v>560</v>
      </c>
      <c r="E1476" s="3" t="s">
        <v>273</v>
      </c>
      <c r="T1476" s="23"/>
      <c r="U1476" s="23"/>
      <c r="V1476" s="23"/>
      <c r="W1476" s="23"/>
      <c r="X1476" s="23"/>
    </row>
    <row r="1477">
      <c r="A1477" s="20" t="s">
        <v>1909</v>
      </c>
      <c r="B1477" s="26" t="s">
        <v>5055</v>
      </c>
      <c r="E1477" s="3" t="s">
        <v>267</v>
      </c>
      <c r="F1477" s="3" t="s">
        <v>86</v>
      </c>
      <c r="H1477" s="3" t="s">
        <v>130</v>
      </c>
      <c r="K1477" s="3" t="s">
        <v>132</v>
      </c>
      <c r="L1477" s="3" t="s">
        <v>737</v>
      </c>
      <c r="M1477" s="22" t="s">
        <v>5056</v>
      </c>
      <c r="T1477" s="23"/>
      <c r="U1477" s="23"/>
      <c r="V1477" s="23"/>
      <c r="W1477" s="23"/>
      <c r="X1477" s="23"/>
    </row>
    <row r="1478">
      <c r="A1478" s="20" t="s">
        <v>5057</v>
      </c>
      <c r="B1478" s="27"/>
      <c r="C1478" s="3"/>
      <c r="D1478" s="3"/>
      <c r="E1478" s="3" t="s">
        <v>254</v>
      </c>
      <c r="F1478" s="3" t="s">
        <v>183</v>
      </c>
      <c r="G1478" s="3"/>
      <c r="H1478" s="3" t="s">
        <v>154</v>
      </c>
      <c r="I1478" s="3"/>
      <c r="J1478" s="3"/>
      <c r="K1478" s="3" t="s">
        <v>5058</v>
      </c>
      <c r="M1478" s="22" t="s">
        <v>5059</v>
      </c>
      <c r="T1478" s="23"/>
      <c r="U1478" s="23"/>
      <c r="V1478" s="23"/>
      <c r="W1478" s="23"/>
      <c r="X1478" s="23"/>
    </row>
    <row r="1479">
      <c r="A1479" s="20" t="s">
        <v>5060</v>
      </c>
      <c r="B1479" s="27"/>
      <c r="C1479" s="3"/>
      <c r="D1479" s="3"/>
      <c r="E1479" s="3" t="s">
        <v>260</v>
      </c>
      <c r="F1479" s="3" t="s">
        <v>183</v>
      </c>
      <c r="G1479" s="3"/>
      <c r="H1479" s="3" t="s">
        <v>154</v>
      </c>
      <c r="I1479" s="3"/>
      <c r="J1479" s="3"/>
      <c r="K1479" s="3" t="s">
        <v>104</v>
      </c>
      <c r="L1479" s="3" t="s">
        <v>415</v>
      </c>
      <c r="M1479" s="22" t="s">
        <v>5061</v>
      </c>
      <c r="T1479" s="23"/>
      <c r="U1479" s="23"/>
      <c r="V1479" s="23"/>
      <c r="W1479" s="23"/>
      <c r="X1479" s="23"/>
    </row>
    <row r="1480">
      <c r="A1480" s="20" t="s">
        <v>5062</v>
      </c>
      <c r="B1480" s="27"/>
      <c r="C1480" s="3"/>
      <c r="D1480" s="20" t="s">
        <v>3392</v>
      </c>
      <c r="E1480" s="3" t="s">
        <v>5063</v>
      </c>
      <c r="F1480" s="3" t="s">
        <v>141</v>
      </c>
      <c r="G1480" s="3" t="s">
        <v>276</v>
      </c>
      <c r="H1480" s="3" t="s">
        <v>154</v>
      </c>
      <c r="I1480" s="3"/>
      <c r="J1480" s="3"/>
      <c r="K1480" s="3" t="s">
        <v>489</v>
      </c>
      <c r="M1480" s="22" t="s">
        <v>5064</v>
      </c>
      <c r="T1480" s="23"/>
      <c r="U1480" s="23"/>
      <c r="V1480" s="23"/>
      <c r="W1480" s="23"/>
      <c r="X1480" s="23"/>
    </row>
    <row r="1481">
      <c r="A1481" s="20" t="s">
        <v>5065</v>
      </c>
      <c r="B1481" s="27"/>
      <c r="C1481" s="3"/>
      <c r="D1481" s="3"/>
      <c r="E1481" s="3" t="s">
        <v>71</v>
      </c>
      <c r="F1481" s="3"/>
      <c r="G1481" s="3"/>
      <c r="H1481" s="3" t="s">
        <v>154</v>
      </c>
      <c r="I1481" s="3"/>
      <c r="J1481" s="3"/>
      <c r="K1481" s="3" t="s">
        <v>489</v>
      </c>
      <c r="M1481" s="22" t="s">
        <v>5066</v>
      </c>
      <c r="T1481" s="23"/>
      <c r="U1481" s="23"/>
      <c r="V1481" s="24" t="s">
        <v>346</v>
      </c>
      <c r="W1481" s="23"/>
      <c r="X1481" s="23"/>
    </row>
    <row r="1482">
      <c r="A1482" s="20" t="s">
        <v>5067</v>
      </c>
      <c r="B1482" s="21"/>
      <c r="D1482" s="3" t="s">
        <v>453</v>
      </c>
      <c r="E1482" s="3" t="s">
        <v>208</v>
      </c>
      <c r="G1482" s="3" t="s">
        <v>278</v>
      </c>
      <c r="H1482" s="3" t="s">
        <v>130</v>
      </c>
      <c r="L1482" s="3" t="s">
        <v>5068</v>
      </c>
      <c r="M1482" s="22" t="s">
        <v>5069</v>
      </c>
      <c r="T1482" s="23"/>
      <c r="U1482" s="23"/>
      <c r="V1482" s="23"/>
      <c r="W1482" s="23"/>
      <c r="X1482" s="23"/>
    </row>
    <row r="1483">
      <c r="A1483" s="20" t="s">
        <v>3690</v>
      </c>
      <c r="B1483" s="26" t="s">
        <v>5070</v>
      </c>
      <c r="E1483" s="3" t="s">
        <v>297</v>
      </c>
      <c r="F1483" s="3" t="s">
        <v>235</v>
      </c>
      <c r="H1483" s="3" t="s">
        <v>130</v>
      </c>
      <c r="K1483" s="3" t="s">
        <v>132</v>
      </c>
      <c r="L1483" s="3" t="s">
        <v>737</v>
      </c>
      <c r="M1483" s="22" t="s">
        <v>5071</v>
      </c>
      <c r="T1483" s="23"/>
      <c r="U1483" s="23"/>
      <c r="V1483" s="23"/>
      <c r="W1483" s="23"/>
      <c r="X1483" s="23"/>
    </row>
    <row r="1484">
      <c r="A1484" s="20" t="s">
        <v>5072</v>
      </c>
      <c r="B1484" s="26" t="s">
        <v>5073</v>
      </c>
      <c r="D1484" s="3" t="s">
        <v>3690</v>
      </c>
      <c r="E1484" s="3" t="s">
        <v>297</v>
      </c>
      <c r="F1484" s="3" t="s">
        <v>235</v>
      </c>
      <c r="H1484" s="3" t="s">
        <v>142</v>
      </c>
      <c r="K1484" s="3" t="s">
        <v>132</v>
      </c>
      <c r="L1484" s="3" t="s">
        <v>431</v>
      </c>
      <c r="M1484" s="22" t="s">
        <v>5071</v>
      </c>
      <c r="T1484" s="23"/>
      <c r="U1484" s="23"/>
      <c r="V1484" s="23"/>
      <c r="W1484" s="23"/>
      <c r="X1484" s="23"/>
    </row>
    <row r="1485">
      <c r="A1485" s="3" t="s">
        <v>5074</v>
      </c>
      <c r="B1485" s="21"/>
      <c r="D1485" s="3" t="s">
        <v>1723</v>
      </c>
      <c r="E1485" s="3" t="s">
        <v>283</v>
      </c>
      <c r="T1485" s="23"/>
      <c r="U1485" s="23"/>
      <c r="V1485" s="23"/>
      <c r="W1485" s="23"/>
      <c r="X1485" s="23"/>
    </row>
    <row r="1486">
      <c r="A1486" s="20" t="s">
        <v>5075</v>
      </c>
      <c r="B1486" s="21"/>
      <c r="D1486" s="3" t="s">
        <v>647</v>
      </c>
      <c r="E1486" s="3" t="s">
        <v>283</v>
      </c>
      <c r="F1486" s="3" t="s">
        <v>394</v>
      </c>
      <c r="G1486" s="3"/>
      <c r="H1486" s="3" t="s">
        <v>142</v>
      </c>
      <c r="K1486" s="3" t="s">
        <v>185</v>
      </c>
      <c r="L1486" s="3" t="s">
        <v>391</v>
      </c>
      <c r="M1486" s="22" t="s">
        <v>5076</v>
      </c>
      <c r="T1486" s="23"/>
      <c r="U1486" s="23"/>
      <c r="V1486" s="23"/>
      <c r="W1486" s="23"/>
      <c r="X1486" s="23"/>
    </row>
    <row r="1487">
      <c r="A1487" s="20" t="s">
        <v>5077</v>
      </c>
      <c r="B1487" s="26" t="s">
        <v>5078</v>
      </c>
      <c r="D1487" s="3" t="s">
        <v>4500</v>
      </c>
      <c r="E1487" s="3" t="s">
        <v>283</v>
      </c>
      <c r="F1487" s="3" t="s">
        <v>394</v>
      </c>
      <c r="H1487" s="3" t="s">
        <v>142</v>
      </c>
      <c r="K1487" s="3" t="s">
        <v>132</v>
      </c>
      <c r="L1487" s="3" t="s">
        <v>1752</v>
      </c>
      <c r="M1487" s="22" t="s">
        <v>5079</v>
      </c>
      <c r="T1487" s="23"/>
      <c r="U1487" s="23"/>
      <c r="V1487" s="23"/>
      <c r="W1487" s="23"/>
      <c r="X1487" s="23"/>
    </row>
    <row r="1488">
      <c r="A1488" s="3" t="s">
        <v>5080</v>
      </c>
      <c r="B1488" s="21"/>
      <c r="D1488" s="3" t="s">
        <v>1723</v>
      </c>
      <c r="E1488" s="3" t="s">
        <v>283</v>
      </c>
      <c r="F1488" s="3" t="s">
        <v>394</v>
      </c>
      <c r="L1488" s="3" t="s">
        <v>1285</v>
      </c>
      <c r="T1488" s="23"/>
      <c r="U1488" s="23"/>
      <c r="V1488" s="23"/>
      <c r="W1488" s="23"/>
      <c r="X1488" s="23"/>
    </row>
    <row r="1489">
      <c r="A1489" s="3" t="s">
        <v>5081</v>
      </c>
      <c r="B1489" s="26" t="s">
        <v>5082</v>
      </c>
      <c r="D1489" s="3" t="s">
        <v>1723</v>
      </c>
      <c r="E1489" s="3" t="s">
        <v>283</v>
      </c>
      <c r="F1489" s="3" t="s">
        <v>394</v>
      </c>
      <c r="G1489" s="3"/>
      <c r="H1489" s="3" t="s">
        <v>154</v>
      </c>
      <c r="L1489" s="3" t="s">
        <v>4853</v>
      </c>
      <c r="M1489" s="22" t="s">
        <v>5083</v>
      </c>
      <c r="T1489" s="23"/>
      <c r="U1489" s="23"/>
      <c r="V1489" s="23"/>
      <c r="W1489" s="23"/>
      <c r="X1489" s="23"/>
    </row>
    <row r="1490">
      <c r="A1490" s="20" t="s">
        <v>5084</v>
      </c>
      <c r="B1490" s="26" t="s">
        <v>5085</v>
      </c>
      <c r="D1490" s="3" t="s">
        <v>5086</v>
      </c>
      <c r="E1490" s="3" t="s">
        <v>283</v>
      </c>
      <c r="F1490" s="3" t="s">
        <v>394</v>
      </c>
      <c r="G1490" s="3"/>
      <c r="H1490" s="3" t="s">
        <v>142</v>
      </c>
      <c r="K1490" s="3" t="s">
        <v>88</v>
      </c>
      <c r="L1490" s="3" t="s">
        <v>466</v>
      </c>
      <c r="M1490" s="22" t="s">
        <v>5087</v>
      </c>
      <c r="T1490" s="23"/>
      <c r="U1490" s="23"/>
      <c r="V1490" s="23"/>
      <c r="W1490" s="23"/>
      <c r="X1490" s="23"/>
    </row>
    <row r="1491">
      <c r="A1491" s="3" t="s">
        <v>1723</v>
      </c>
      <c r="B1491" s="26" t="s">
        <v>5088</v>
      </c>
      <c r="E1491" s="3" t="s">
        <v>283</v>
      </c>
      <c r="F1491" s="3" t="s">
        <v>394</v>
      </c>
      <c r="G1491" s="3"/>
      <c r="H1491" s="3" t="s">
        <v>165</v>
      </c>
      <c r="J1491" s="3" t="s">
        <v>5089</v>
      </c>
      <c r="L1491" s="3" t="s">
        <v>5090</v>
      </c>
      <c r="M1491" s="22" t="s">
        <v>5091</v>
      </c>
      <c r="T1491" s="23"/>
      <c r="U1491" s="23"/>
      <c r="V1491" s="23"/>
      <c r="W1491" s="23"/>
      <c r="X1491" s="23"/>
    </row>
    <row r="1492">
      <c r="A1492" s="20" t="s">
        <v>5092</v>
      </c>
      <c r="B1492" s="21"/>
      <c r="D1492" s="3" t="s">
        <v>5093</v>
      </c>
      <c r="E1492" s="3" t="s">
        <v>285</v>
      </c>
      <c r="F1492" s="3" t="s">
        <v>3277</v>
      </c>
      <c r="G1492" s="3"/>
      <c r="H1492" s="3" t="s">
        <v>142</v>
      </c>
      <c r="K1492" s="3" t="s">
        <v>185</v>
      </c>
      <c r="L1492" s="3" t="s">
        <v>391</v>
      </c>
      <c r="M1492" s="22" t="s">
        <v>5094</v>
      </c>
      <c r="T1492" s="23"/>
      <c r="U1492" s="23"/>
      <c r="V1492" s="23"/>
      <c r="W1492" s="23"/>
      <c r="X1492" s="23"/>
    </row>
    <row r="1493">
      <c r="A1493" s="20" t="s">
        <v>5095</v>
      </c>
      <c r="B1493" s="26" t="s">
        <v>5096</v>
      </c>
      <c r="E1493" s="3" t="s">
        <v>285</v>
      </c>
      <c r="F1493" s="3" t="s">
        <v>3277</v>
      </c>
      <c r="G1493" s="3"/>
      <c r="H1493" s="3" t="s">
        <v>142</v>
      </c>
      <c r="L1493" s="3" t="s">
        <v>970</v>
      </c>
      <c r="M1493" s="22" t="s">
        <v>5097</v>
      </c>
      <c r="T1493" s="23"/>
      <c r="U1493" s="23"/>
      <c r="V1493" s="23"/>
      <c r="W1493" s="23"/>
      <c r="X1493" s="23"/>
    </row>
    <row r="1494">
      <c r="A1494" s="20" t="s">
        <v>5098</v>
      </c>
      <c r="B1494" s="27"/>
      <c r="C1494" s="3"/>
      <c r="D1494" s="3" t="s">
        <v>565</v>
      </c>
      <c r="E1494" s="3" t="s">
        <v>285</v>
      </c>
      <c r="F1494" s="3" t="s">
        <v>241</v>
      </c>
      <c r="G1494" s="3"/>
      <c r="H1494" s="3" t="s">
        <v>154</v>
      </c>
      <c r="I1494" s="3"/>
      <c r="J1494" s="3"/>
      <c r="K1494" s="3" t="s">
        <v>2693</v>
      </c>
      <c r="L1494" s="3" t="s">
        <v>3837</v>
      </c>
      <c r="M1494" s="22" t="s">
        <v>5099</v>
      </c>
      <c r="T1494" s="23"/>
      <c r="U1494" s="23"/>
      <c r="V1494" s="23"/>
      <c r="W1494" s="23"/>
      <c r="X1494" s="23"/>
    </row>
    <row r="1495">
      <c r="A1495" s="20" t="s">
        <v>5100</v>
      </c>
      <c r="B1495" s="27"/>
      <c r="C1495" s="3" t="s">
        <v>574</v>
      </c>
      <c r="E1495" s="3" t="s">
        <v>2177</v>
      </c>
      <c r="F1495" s="3" t="s">
        <v>241</v>
      </c>
      <c r="G1495" s="3"/>
      <c r="H1495" s="3" t="s">
        <v>102</v>
      </c>
      <c r="K1495" s="3" t="s">
        <v>576</v>
      </c>
      <c r="L1495" s="3" t="s">
        <v>577</v>
      </c>
      <c r="M1495" s="22" t="s">
        <v>5101</v>
      </c>
      <c r="T1495" s="23"/>
      <c r="U1495" s="23"/>
      <c r="V1495" s="23"/>
      <c r="W1495" s="23"/>
      <c r="X1495" s="23"/>
    </row>
    <row r="1496">
      <c r="A1496" s="20" t="s">
        <v>5102</v>
      </c>
      <c r="B1496" s="26" t="s">
        <v>5103</v>
      </c>
      <c r="D1496" s="3" t="s">
        <v>5104</v>
      </c>
      <c r="E1496" s="3" t="s">
        <v>285</v>
      </c>
      <c r="F1496" s="3" t="s">
        <v>241</v>
      </c>
      <c r="H1496" s="3" t="s">
        <v>142</v>
      </c>
      <c r="K1496" s="3" t="s">
        <v>132</v>
      </c>
      <c r="L1496" s="3" t="s">
        <v>431</v>
      </c>
      <c r="M1496" s="22" t="s">
        <v>5105</v>
      </c>
      <c r="T1496" s="23"/>
      <c r="U1496" s="23"/>
      <c r="V1496" s="23"/>
      <c r="W1496" s="23"/>
      <c r="X1496" s="23"/>
    </row>
    <row r="1497">
      <c r="A1497" s="20" t="s">
        <v>5106</v>
      </c>
      <c r="B1497" s="27"/>
      <c r="C1497" s="3"/>
      <c r="D1497" s="3"/>
      <c r="E1497" s="3" t="s">
        <v>285</v>
      </c>
      <c r="F1497" s="3" t="s">
        <v>241</v>
      </c>
      <c r="G1497" s="3"/>
      <c r="H1497" s="3" t="s">
        <v>142</v>
      </c>
      <c r="K1497" s="3" t="s">
        <v>132</v>
      </c>
      <c r="L1497" s="3" t="s">
        <v>5107</v>
      </c>
      <c r="M1497" s="22" t="s">
        <v>5108</v>
      </c>
      <c r="T1497" s="23"/>
      <c r="U1497" s="23"/>
      <c r="V1497" s="23"/>
      <c r="W1497" s="23"/>
      <c r="X1497" s="23"/>
    </row>
    <row r="1498">
      <c r="A1498" s="43" t="s">
        <v>5109</v>
      </c>
      <c r="B1498" s="26" t="s">
        <v>5110</v>
      </c>
      <c r="D1498" s="3" t="s">
        <v>1096</v>
      </c>
      <c r="E1498" s="3" t="s">
        <v>287</v>
      </c>
      <c r="F1498" s="3" t="s">
        <v>2402</v>
      </c>
      <c r="G1498" s="3"/>
      <c r="H1498" s="3" t="s">
        <v>142</v>
      </c>
      <c r="L1498" s="3" t="s">
        <v>970</v>
      </c>
      <c r="M1498" s="22" t="s">
        <v>5111</v>
      </c>
      <c r="T1498" s="23"/>
      <c r="U1498" s="23"/>
      <c r="V1498" s="23"/>
      <c r="W1498" s="23"/>
      <c r="X1498" s="23"/>
    </row>
    <row r="1499">
      <c r="A1499" s="20" t="s">
        <v>5112</v>
      </c>
      <c r="B1499" s="21"/>
      <c r="E1499" s="3" t="s">
        <v>287</v>
      </c>
      <c r="F1499" s="3" t="s">
        <v>235</v>
      </c>
      <c r="G1499" s="3"/>
      <c r="H1499" s="3" t="s">
        <v>154</v>
      </c>
      <c r="L1499" s="3" t="s">
        <v>4405</v>
      </c>
      <c r="M1499" s="22" t="s">
        <v>5113</v>
      </c>
      <c r="T1499" s="23"/>
      <c r="U1499" s="23"/>
      <c r="V1499" s="23"/>
      <c r="W1499" s="23"/>
      <c r="X1499" s="23"/>
    </row>
    <row r="1500">
      <c r="A1500" s="20" t="s">
        <v>2398</v>
      </c>
      <c r="B1500" s="21"/>
      <c r="D1500" s="3" t="s">
        <v>5114</v>
      </c>
      <c r="E1500" s="3" t="s">
        <v>287</v>
      </c>
      <c r="F1500" s="3" t="s">
        <v>2402</v>
      </c>
      <c r="G1500" s="3"/>
      <c r="H1500" s="3" t="s">
        <v>142</v>
      </c>
      <c r="L1500" s="3" t="s">
        <v>391</v>
      </c>
      <c r="M1500" s="22" t="s">
        <v>5115</v>
      </c>
      <c r="T1500" s="23"/>
      <c r="U1500" s="23"/>
      <c r="V1500" s="23"/>
      <c r="W1500" s="23"/>
      <c r="X1500" s="23"/>
    </row>
    <row r="1501">
      <c r="A1501" s="20" t="s">
        <v>1592</v>
      </c>
      <c r="B1501" s="26" t="s">
        <v>5116</v>
      </c>
      <c r="D1501" s="3" t="s">
        <v>453</v>
      </c>
      <c r="E1501" s="3" t="s">
        <v>287</v>
      </c>
      <c r="F1501" s="3" t="s">
        <v>2402</v>
      </c>
      <c r="G1501" s="3"/>
      <c r="H1501" s="3" t="s">
        <v>142</v>
      </c>
      <c r="L1501" s="3" t="s">
        <v>431</v>
      </c>
      <c r="M1501" s="22" t="s">
        <v>5117</v>
      </c>
      <c r="T1501" s="23"/>
      <c r="U1501" s="23"/>
      <c r="V1501" s="23"/>
      <c r="W1501" s="23"/>
      <c r="X1501" s="23"/>
    </row>
    <row r="1502">
      <c r="A1502" s="20" t="s">
        <v>5118</v>
      </c>
      <c r="B1502" s="26" t="s">
        <v>5119</v>
      </c>
      <c r="E1502" s="3" t="s">
        <v>287</v>
      </c>
      <c r="F1502" s="3" t="s">
        <v>235</v>
      </c>
      <c r="G1502" s="3"/>
      <c r="H1502" s="3" t="s">
        <v>154</v>
      </c>
      <c r="K1502" s="3" t="s">
        <v>666</v>
      </c>
      <c r="L1502" s="3" t="s">
        <v>5120</v>
      </c>
      <c r="M1502" s="22" t="s">
        <v>5121</v>
      </c>
      <c r="P1502" s="3" t="s">
        <v>5122</v>
      </c>
      <c r="T1502" s="23"/>
      <c r="U1502" s="23"/>
      <c r="V1502" s="23"/>
      <c r="W1502" s="23"/>
      <c r="X1502" s="23"/>
    </row>
    <row r="1503">
      <c r="A1503" s="20" t="s">
        <v>5123</v>
      </c>
      <c r="B1503" s="21"/>
      <c r="D1503" s="35" t="s">
        <v>433</v>
      </c>
      <c r="E1503" s="3" t="s">
        <v>287</v>
      </c>
      <c r="G1503" s="3"/>
      <c r="H1503" s="3" t="s">
        <v>165</v>
      </c>
      <c r="L1503" s="3" t="s">
        <v>344</v>
      </c>
      <c r="M1503" s="22" t="s">
        <v>5124</v>
      </c>
      <c r="T1503" s="23"/>
      <c r="U1503" s="23"/>
      <c r="V1503" s="23"/>
      <c r="W1503" s="23"/>
      <c r="X1503" s="23"/>
    </row>
    <row r="1504">
      <c r="A1504" s="20" t="s">
        <v>5125</v>
      </c>
      <c r="B1504" s="27"/>
      <c r="C1504" s="3" t="s">
        <v>1436</v>
      </c>
      <c r="D1504" s="3" t="s">
        <v>1324</v>
      </c>
      <c r="E1504" s="3" t="s">
        <v>5126</v>
      </c>
      <c r="F1504" s="3" t="s">
        <v>2171</v>
      </c>
      <c r="G1504" s="3"/>
      <c r="H1504" s="3" t="s">
        <v>176</v>
      </c>
      <c r="K1504" s="3" t="s">
        <v>4282</v>
      </c>
      <c r="L1504" s="3" t="s">
        <v>1731</v>
      </c>
      <c r="M1504" s="22" t="s">
        <v>5127</v>
      </c>
      <c r="T1504" s="23"/>
      <c r="U1504" s="23"/>
      <c r="V1504" s="23"/>
      <c r="W1504" s="23"/>
      <c r="X1504" s="23"/>
    </row>
    <row r="1505">
      <c r="A1505" s="20" t="s">
        <v>5128</v>
      </c>
      <c r="B1505" s="27"/>
      <c r="C1505" s="3" t="s">
        <v>665</v>
      </c>
      <c r="D1505" s="3"/>
      <c r="E1505" s="3" t="s">
        <v>287</v>
      </c>
      <c r="F1505" s="3" t="s">
        <v>2171</v>
      </c>
      <c r="G1505" s="3"/>
      <c r="H1505" s="3" t="s">
        <v>176</v>
      </c>
      <c r="I1505" s="3"/>
      <c r="J1505" s="3"/>
      <c r="K1505" s="3" t="s">
        <v>627</v>
      </c>
      <c r="M1505" s="22" t="s">
        <v>5129</v>
      </c>
      <c r="T1505" s="23"/>
      <c r="U1505" s="23"/>
      <c r="V1505" s="23"/>
      <c r="W1505" s="23"/>
      <c r="X1505" s="23"/>
    </row>
    <row r="1506">
      <c r="A1506" s="20" t="s">
        <v>5130</v>
      </c>
      <c r="B1506" s="21"/>
      <c r="D1506" s="3" t="s">
        <v>1411</v>
      </c>
      <c r="E1506" s="3" t="s">
        <v>287</v>
      </c>
      <c r="F1506" s="3" t="s">
        <v>235</v>
      </c>
      <c r="G1506" s="3"/>
      <c r="H1506" s="3" t="s">
        <v>117</v>
      </c>
      <c r="K1506" s="3" t="s">
        <v>105</v>
      </c>
      <c r="L1506" s="3" t="s">
        <v>1762</v>
      </c>
      <c r="M1506" s="22" t="s">
        <v>5131</v>
      </c>
      <c r="T1506" s="23"/>
      <c r="U1506" s="23"/>
      <c r="V1506" s="23"/>
      <c r="W1506" s="23"/>
      <c r="X1506" s="23"/>
    </row>
    <row r="1507">
      <c r="A1507" s="20" t="s">
        <v>5132</v>
      </c>
      <c r="B1507" s="27"/>
      <c r="C1507" s="3"/>
      <c r="D1507" s="3"/>
      <c r="E1507" s="3" t="s">
        <v>287</v>
      </c>
      <c r="F1507" s="3" t="s">
        <v>2171</v>
      </c>
      <c r="G1507" s="3"/>
      <c r="H1507" s="3" t="s">
        <v>154</v>
      </c>
      <c r="I1507" s="3"/>
      <c r="J1507" s="3"/>
      <c r="K1507" s="3" t="s">
        <v>5133</v>
      </c>
      <c r="L1507" s="3" t="s">
        <v>601</v>
      </c>
      <c r="M1507" s="22" t="s">
        <v>5134</v>
      </c>
      <c r="T1507" s="23"/>
      <c r="U1507" s="23"/>
      <c r="V1507" s="23"/>
      <c r="W1507" s="23"/>
      <c r="X1507" s="23"/>
    </row>
    <row r="1508">
      <c r="A1508" s="20" t="s">
        <v>5135</v>
      </c>
      <c r="B1508" s="21"/>
      <c r="G1508" s="3"/>
      <c r="H1508" s="3" t="s">
        <v>72</v>
      </c>
      <c r="K1508" s="3" t="s">
        <v>903</v>
      </c>
      <c r="M1508" s="22" t="s">
        <v>5136</v>
      </c>
      <c r="T1508" s="23"/>
      <c r="U1508" s="23"/>
      <c r="V1508" s="23"/>
      <c r="W1508" s="23"/>
      <c r="X1508" s="23"/>
    </row>
    <row r="1509">
      <c r="A1509" s="20" t="s">
        <v>5137</v>
      </c>
      <c r="B1509" s="21"/>
      <c r="E1509" s="3" t="s">
        <v>287</v>
      </c>
      <c r="F1509" s="3" t="s">
        <v>235</v>
      </c>
      <c r="H1509" s="3" t="s">
        <v>130</v>
      </c>
      <c r="K1509" s="3" t="s">
        <v>2411</v>
      </c>
      <c r="L1509" s="3" t="s">
        <v>5138</v>
      </c>
      <c r="M1509" s="22" t="s">
        <v>5139</v>
      </c>
      <c r="T1509" s="23"/>
      <c r="U1509" s="23"/>
      <c r="V1509" s="23"/>
      <c r="W1509" s="23"/>
      <c r="X1509" s="23"/>
    </row>
    <row r="1510">
      <c r="A1510" s="20" t="s">
        <v>5140</v>
      </c>
      <c r="B1510" s="27"/>
      <c r="C1510" s="3"/>
      <c r="D1510" s="3"/>
      <c r="E1510" s="3" t="s">
        <v>287</v>
      </c>
      <c r="F1510" s="3" t="s">
        <v>235</v>
      </c>
      <c r="G1510" s="3"/>
      <c r="H1510" s="3" t="s">
        <v>154</v>
      </c>
      <c r="I1510" s="3"/>
      <c r="J1510" s="3"/>
      <c r="K1510" s="3" t="s">
        <v>897</v>
      </c>
      <c r="M1510" s="22" t="s">
        <v>5141</v>
      </c>
      <c r="T1510" s="23"/>
      <c r="U1510" s="23"/>
      <c r="V1510" s="23"/>
      <c r="W1510" s="23"/>
      <c r="X1510" s="23"/>
    </row>
    <row r="1511">
      <c r="A1511" s="20" t="s">
        <v>5142</v>
      </c>
      <c r="B1511" s="21"/>
      <c r="C1511" s="3" t="s">
        <v>1878</v>
      </c>
      <c r="D1511" s="3" t="s">
        <v>2778</v>
      </c>
      <c r="E1511" s="3" t="s">
        <v>287</v>
      </c>
      <c r="F1511" s="3" t="s">
        <v>235</v>
      </c>
      <c r="H1511" s="3" t="s">
        <v>142</v>
      </c>
      <c r="K1511" s="3" t="s">
        <v>132</v>
      </c>
      <c r="L1511" s="3" t="s">
        <v>431</v>
      </c>
      <c r="M1511" s="22" t="s">
        <v>5143</v>
      </c>
      <c r="T1511" s="23"/>
      <c r="U1511" s="23"/>
      <c r="V1511" s="23"/>
      <c r="W1511" s="23"/>
      <c r="X1511" s="23"/>
    </row>
    <row r="1512">
      <c r="A1512" s="20" t="s">
        <v>5144</v>
      </c>
      <c r="B1512" s="26" t="s">
        <v>5145</v>
      </c>
      <c r="C1512" s="3"/>
      <c r="D1512" s="3"/>
      <c r="E1512" s="3" t="s">
        <v>287</v>
      </c>
      <c r="F1512" s="3" t="s">
        <v>235</v>
      </c>
      <c r="G1512" s="3" t="s">
        <v>280</v>
      </c>
      <c r="H1512" s="3" t="s">
        <v>154</v>
      </c>
      <c r="I1512" s="3"/>
      <c r="J1512" s="3"/>
      <c r="K1512" s="3" t="s">
        <v>627</v>
      </c>
      <c r="M1512" s="3" t="s">
        <v>5146</v>
      </c>
      <c r="T1512" s="23"/>
      <c r="U1512" s="23"/>
      <c r="V1512" s="23"/>
      <c r="W1512" s="23"/>
      <c r="X1512" s="23"/>
    </row>
    <row r="1513">
      <c r="A1513" s="20" t="s">
        <v>5147</v>
      </c>
      <c r="B1513" s="26" t="s">
        <v>5148</v>
      </c>
      <c r="E1513" s="3" t="s">
        <v>640</v>
      </c>
      <c r="F1513" s="3" t="s">
        <v>3007</v>
      </c>
      <c r="G1513" s="3"/>
      <c r="H1513" s="3" t="s">
        <v>154</v>
      </c>
      <c r="K1513" s="3" t="s">
        <v>903</v>
      </c>
      <c r="L1513" s="3" t="s">
        <v>5149</v>
      </c>
      <c r="M1513" s="22" t="s">
        <v>5150</v>
      </c>
      <c r="O1513" s="3" t="s">
        <v>5151</v>
      </c>
      <c r="P1513" s="3" t="s">
        <v>915</v>
      </c>
      <c r="T1513" s="23"/>
      <c r="U1513" s="23"/>
      <c r="V1513" s="23"/>
      <c r="W1513" s="23"/>
      <c r="X1513" s="23"/>
    </row>
    <row r="1514">
      <c r="A1514" s="20" t="s">
        <v>5152</v>
      </c>
      <c r="B1514" s="26" t="s">
        <v>5153</v>
      </c>
      <c r="C1514" s="3" t="s">
        <v>665</v>
      </c>
      <c r="D1514" s="3" t="s">
        <v>5154</v>
      </c>
      <c r="E1514" s="3" t="s">
        <v>5155</v>
      </c>
      <c r="F1514" s="3" t="s">
        <v>5156</v>
      </c>
      <c r="G1514" s="3"/>
      <c r="H1514" s="3" t="s">
        <v>142</v>
      </c>
      <c r="M1514" s="22" t="s">
        <v>5157</v>
      </c>
      <c r="T1514" s="23"/>
      <c r="U1514" s="23"/>
      <c r="V1514" s="23"/>
      <c r="W1514" s="23"/>
      <c r="X1514" s="23"/>
    </row>
    <row r="1515">
      <c r="A1515" s="20" t="s">
        <v>731</v>
      </c>
      <c r="B1515" s="27"/>
      <c r="C1515" s="3"/>
      <c r="D1515" s="3" t="s">
        <v>730</v>
      </c>
      <c r="E1515" s="3" t="s">
        <v>5155</v>
      </c>
      <c r="F1515" s="3" t="s">
        <v>5156</v>
      </c>
      <c r="G1515" s="3" t="s">
        <v>282</v>
      </c>
      <c r="H1515" s="3" t="s">
        <v>154</v>
      </c>
      <c r="I1515" s="3"/>
      <c r="J1515" s="3"/>
      <c r="K1515" s="3" t="s">
        <v>1453</v>
      </c>
      <c r="L1515" s="3" t="s">
        <v>601</v>
      </c>
      <c r="M1515" s="22" t="s">
        <v>5158</v>
      </c>
      <c r="T1515" s="23"/>
      <c r="U1515" s="23"/>
      <c r="V1515" s="23"/>
      <c r="W1515" s="23"/>
      <c r="X1515" s="23"/>
    </row>
    <row r="1516">
      <c r="A1516" s="20" t="s">
        <v>5159</v>
      </c>
      <c r="B1516" s="27"/>
      <c r="C1516" s="3" t="s">
        <v>1436</v>
      </c>
      <c r="D1516" s="3" t="s">
        <v>731</v>
      </c>
      <c r="E1516" s="3" t="s">
        <v>5160</v>
      </c>
      <c r="F1516" s="3" t="s">
        <v>3007</v>
      </c>
      <c r="G1516" s="3"/>
      <c r="H1516" s="3" t="s">
        <v>176</v>
      </c>
      <c r="K1516" s="3" t="s">
        <v>4282</v>
      </c>
      <c r="L1516" s="3" t="s">
        <v>1731</v>
      </c>
      <c r="M1516" s="22" t="s">
        <v>5161</v>
      </c>
      <c r="T1516" s="23"/>
      <c r="U1516" s="23"/>
      <c r="V1516" s="23"/>
      <c r="W1516" s="23"/>
      <c r="X1516" s="23"/>
    </row>
    <row r="1517">
      <c r="A1517" s="20" t="s">
        <v>5162</v>
      </c>
      <c r="B1517" s="27"/>
      <c r="C1517" s="3"/>
      <c r="D1517" s="3"/>
      <c r="E1517" s="3" t="s">
        <v>5155</v>
      </c>
      <c r="F1517" s="3" t="s">
        <v>5156</v>
      </c>
      <c r="G1517" s="3" t="s">
        <v>282</v>
      </c>
      <c r="H1517" s="3" t="s">
        <v>142</v>
      </c>
      <c r="L1517" s="3" t="s">
        <v>470</v>
      </c>
      <c r="M1517" s="22" t="s">
        <v>5163</v>
      </c>
      <c r="T1517" s="23"/>
      <c r="U1517" s="23"/>
      <c r="V1517" s="23"/>
      <c r="W1517" s="23"/>
      <c r="X1517" s="23"/>
    </row>
    <row r="1518">
      <c r="A1518" s="3" t="s">
        <v>5164</v>
      </c>
      <c r="B1518" s="21"/>
      <c r="E1518" s="3" t="s">
        <v>289</v>
      </c>
      <c r="F1518" s="3" t="s">
        <v>86</v>
      </c>
      <c r="G1518" s="3"/>
      <c r="H1518" s="3" t="s">
        <v>142</v>
      </c>
      <c r="L1518" s="3" t="s">
        <v>407</v>
      </c>
      <c r="M1518" s="22" t="s">
        <v>5165</v>
      </c>
      <c r="T1518" s="23"/>
      <c r="U1518" s="23"/>
      <c r="V1518" s="23"/>
      <c r="W1518" s="23"/>
      <c r="X1518" s="23"/>
    </row>
    <row r="1519">
      <c r="A1519" s="20" t="s">
        <v>5166</v>
      </c>
      <c r="B1519" s="26" t="s">
        <v>5167</v>
      </c>
      <c r="C1519" s="3" t="s">
        <v>1813</v>
      </c>
      <c r="D1519" s="3" t="s">
        <v>1067</v>
      </c>
      <c r="E1519" s="3" t="s">
        <v>289</v>
      </c>
      <c r="F1519" s="3" t="s">
        <v>86</v>
      </c>
      <c r="G1519" s="3"/>
      <c r="H1519" s="3" t="s">
        <v>142</v>
      </c>
      <c r="M1519" s="22" t="s">
        <v>5168</v>
      </c>
      <c r="T1519" s="23"/>
      <c r="U1519" s="23"/>
      <c r="V1519" s="23"/>
      <c r="W1519" s="23"/>
      <c r="X1519" s="23"/>
    </row>
    <row r="1520">
      <c r="A1520" s="20" t="s">
        <v>5169</v>
      </c>
      <c r="B1520" s="26" t="s">
        <v>5170</v>
      </c>
      <c r="D1520" s="3" t="s">
        <v>730</v>
      </c>
      <c r="G1520" s="3"/>
      <c r="H1520" s="3" t="s">
        <v>154</v>
      </c>
      <c r="K1520" s="3" t="s">
        <v>167</v>
      </c>
      <c r="L1520" s="3" t="s">
        <v>5171</v>
      </c>
      <c r="M1520" s="22" t="s">
        <v>5172</v>
      </c>
      <c r="T1520" s="23"/>
      <c r="U1520" s="23"/>
      <c r="V1520" s="23"/>
      <c r="W1520" s="23"/>
      <c r="X1520" s="23"/>
    </row>
    <row r="1521">
      <c r="A1521" s="20" t="s">
        <v>639</v>
      </c>
      <c r="B1521" s="21"/>
      <c r="D1521" s="3" t="s">
        <v>731</v>
      </c>
      <c r="E1521" s="3" t="s">
        <v>5173</v>
      </c>
      <c r="F1521" s="3" t="s">
        <v>4661</v>
      </c>
      <c r="G1521" s="3"/>
      <c r="H1521" s="3" t="s">
        <v>165</v>
      </c>
      <c r="K1521" s="3" t="s">
        <v>5174</v>
      </c>
      <c r="L1521" s="3" t="s">
        <v>5175</v>
      </c>
      <c r="M1521" s="22" t="s">
        <v>5176</v>
      </c>
      <c r="T1521" s="23"/>
      <c r="U1521" s="23"/>
      <c r="V1521" s="23"/>
      <c r="W1521" s="23"/>
      <c r="X1521" s="23"/>
    </row>
    <row r="1522">
      <c r="A1522" s="20" t="s">
        <v>5177</v>
      </c>
      <c r="B1522" s="21"/>
      <c r="E1522" s="3" t="s">
        <v>289</v>
      </c>
      <c r="F1522" s="3" t="s">
        <v>86</v>
      </c>
      <c r="G1522" s="3"/>
      <c r="H1522" s="3" t="s">
        <v>154</v>
      </c>
      <c r="L1522" s="3" t="s">
        <v>5178</v>
      </c>
      <c r="M1522" s="22" t="s">
        <v>5179</v>
      </c>
      <c r="T1522" s="23"/>
      <c r="U1522" s="23"/>
      <c r="V1522" s="23"/>
      <c r="W1522" s="23"/>
      <c r="X1522" s="23"/>
    </row>
    <row r="1523">
      <c r="A1523" s="20" t="s">
        <v>5180</v>
      </c>
      <c r="B1523" s="21"/>
      <c r="D1523" s="3" t="s">
        <v>5181</v>
      </c>
      <c r="E1523" s="3" t="s">
        <v>289</v>
      </c>
      <c r="G1523" s="3"/>
      <c r="H1523" s="3" t="s">
        <v>142</v>
      </c>
      <c r="L1523" s="3" t="s">
        <v>5182</v>
      </c>
      <c r="M1523" s="22" t="s">
        <v>5183</v>
      </c>
      <c r="T1523" s="23"/>
      <c r="U1523" s="23"/>
      <c r="V1523" s="23"/>
      <c r="W1523" s="23"/>
      <c r="X1523" s="23"/>
    </row>
    <row r="1524">
      <c r="A1524" s="20" t="s">
        <v>5184</v>
      </c>
      <c r="B1524" s="27"/>
      <c r="C1524" s="3" t="s">
        <v>1813</v>
      </c>
      <c r="D1524" s="3" t="s">
        <v>722</v>
      </c>
      <c r="E1524" s="3" t="s">
        <v>289</v>
      </c>
      <c r="G1524" s="3"/>
      <c r="H1524" s="3" t="s">
        <v>142</v>
      </c>
      <c r="L1524" s="3" t="s">
        <v>723</v>
      </c>
      <c r="M1524" s="22" t="s">
        <v>5185</v>
      </c>
      <c r="T1524" s="23"/>
      <c r="U1524" s="23"/>
      <c r="V1524" s="23"/>
      <c r="W1524" s="23"/>
      <c r="X1524" s="23"/>
    </row>
    <row r="1525">
      <c r="A1525" s="20" t="s">
        <v>5186</v>
      </c>
      <c r="B1525" s="26" t="s">
        <v>5187</v>
      </c>
      <c r="E1525" s="3" t="s">
        <v>71</v>
      </c>
      <c r="F1525" s="3" t="s">
        <v>71</v>
      </c>
      <c r="G1525" s="3"/>
      <c r="H1525" s="3" t="s">
        <v>72</v>
      </c>
      <c r="K1525" s="3" t="s">
        <v>594</v>
      </c>
      <c r="M1525" s="22" t="s">
        <v>5188</v>
      </c>
      <c r="T1525" s="23"/>
      <c r="U1525" s="23"/>
      <c r="V1525" s="23"/>
      <c r="W1525" s="23"/>
      <c r="X1525" s="23"/>
    </row>
    <row r="1526">
      <c r="A1526" s="20" t="s">
        <v>5189</v>
      </c>
      <c r="B1526" s="26" t="s">
        <v>5190</v>
      </c>
      <c r="C1526" s="3"/>
      <c r="D1526" s="3" t="s">
        <v>453</v>
      </c>
      <c r="E1526" s="3" t="s">
        <v>299</v>
      </c>
      <c r="F1526" s="3" t="s">
        <v>86</v>
      </c>
      <c r="G1526" s="3" t="s">
        <v>284</v>
      </c>
      <c r="H1526" s="3" t="s">
        <v>130</v>
      </c>
      <c r="K1526" s="3" t="s">
        <v>4227</v>
      </c>
      <c r="L1526" s="3" t="s">
        <v>5191</v>
      </c>
      <c r="M1526" s="22" t="s">
        <v>5192</v>
      </c>
      <c r="P1526" s="3" t="s">
        <v>418</v>
      </c>
      <c r="T1526" s="23"/>
      <c r="U1526" s="23"/>
      <c r="V1526" s="23"/>
      <c r="W1526" s="23"/>
      <c r="X1526" s="23"/>
    </row>
    <row r="1527">
      <c r="A1527" s="20" t="s">
        <v>5193</v>
      </c>
      <c r="B1527" s="26" t="s">
        <v>5194</v>
      </c>
      <c r="D1527" s="3" t="s">
        <v>1701</v>
      </c>
      <c r="E1527" s="3" t="s">
        <v>246</v>
      </c>
      <c r="F1527" s="3" t="s">
        <v>235</v>
      </c>
      <c r="H1527" s="3" t="s">
        <v>130</v>
      </c>
      <c r="K1527" s="3" t="s">
        <v>132</v>
      </c>
      <c r="L1527" s="3" t="s">
        <v>5195</v>
      </c>
      <c r="M1527" s="22" t="s">
        <v>5196</v>
      </c>
      <c r="T1527" s="23"/>
      <c r="U1527" s="23"/>
      <c r="V1527" s="23"/>
      <c r="W1527" s="23"/>
      <c r="X1527" s="23"/>
    </row>
    <row r="1528">
      <c r="A1528" s="20" t="s">
        <v>5197</v>
      </c>
      <c r="B1528" s="26" t="s">
        <v>5198</v>
      </c>
      <c r="D1528" s="3" t="s">
        <v>453</v>
      </c>
      <c r="E1528" s="3" t="s">
        <v>246</v>
      </c>
      <c r="F1528" s="3" t="s">
        <v>235</v>
      </c>
      <c r="H1528" s="3" t="s">
        <v>142</v>
      </c>
      <c r="K1528" s="3" t="s">
        <v>132</v>
      </c>
      <c r="L1528" s="3" t="s">
        <v>431</v>
      </c>
      <c r="M1528" s="22" t="s">
        <v>5199</v>
      </c>
      <c r="T1528" s="23"/>
      <c r="U1528" s="23"/>
      <c r="V1528" s="23"/>
      <c r="W1528" s="23"/>
      <c r="X1528" s="23"/>
    </row>
    <row r="1529">
      <c r="A1529" s="20" t="s">
        <v>5200</v>
      </c>
      <c r="B1529" s="26" t="s">
        <v>5201</v>
      </c>
      <c r="D1529" s="3" t="s">
        <v>5202</v>
      </c>
      <c r="E1529" s="3" t="s">
        <v>246</v>
      </c>
      <c r="F1529" s="3" t="s">
        <v>235</v>
      </c>
      <c r="H1529" s="3" t="s">
        <v>142</v>
      </c>
      <c r="K1529" s="3" t="s">
        <v>132</v>
      </c>
      <c r="L1529" s="3" t="s">
        <v>1752</v>
      </c>
      <c r="M1529" s="22" t="s">
        <v>5203</v>
      </c>
      <c r="T1529" s="23"/>
      <c r="U1529" s="23"/>
      <c r="V1529" s="23"/>
      <c r="W1529" s="23"/>
      <c r="X1529" s="23"/>
    </row>
    <row r="1530">
      <c r="A1530" s="20" t="s">
        <v>999</v>
      </c>
      <c r="B1530" s="26"/>
      <c r="E1530" s="3" t="s">
        <v>279</v>
      </c>
      <c r="F1530" s="3" t="s">
        <v>241</v>
      </c>
      <c r="H1530" s="3" t="s">
        <v>130</v>
      </c>
      <c r="K1530" s="3" t="s">
        <v>132</v>
      </c>
      <c r="L1530" s="3" t="s">
        <v>737</v>
      </c>
      <c r="M1530" s="22" t="s">
        <v>5204</v>
      </c>
      <c r="T1530" s="23"/>
      <c r="U1530" s="23"/>
      <c r="V1530" s="23"/>
      <c r="W1530" s="23"/>
      <c r="X1530" s="23"/>
    </row>
    <row r="1531">
      <c r="A1531" s="20" t="s">
        <v>5205</v>
      </c>
      <c r="B1531" s="26" t="s">
        <v>5206</v>
      </c>
      <c r="D1531" s="3" t="s">
        <v>5207</v>
      </c>
      <c r="E1531" s="3" t="s">
        <v>279</v>
      </c>
      <c r="F1531" s="3" t="s">
        <v>241</v>
      </c>
      <c r="H1531" s="3" t="s">
        <v>142</v>
      </c>
      <c r="K1531" s="3" t="s">
        <v>132</v>
      </c>
      <c r="L1531" s="3" t="s">
        <v>431</v>
      </c>
      <c r="M1531" s="22" t="s">
        <v>5208</v>
      </c>
      <c r="T1531" s="23"/>
      <c r="U1531" s="23"/>
      <c r="V1531" s="23"/>
      <c r="W1531" s="23"/>
      <c r="X1531" s="23"/>
    </row>
    <row r="1532">
      <c r="A1532" s="20" t="s">
        <v>5209</v>
      </c>
      <c r="B1532" s="26" t="s">
        <v>5210</v>
      </c>
      <c r="D1532" s="3" t="s">
        <v>465</v>
      </c>
      <c r="E1532" s="3" t="s">
        <v>279</v>
      </c>
      <c r="F1532" s="3" t="s">
        <v>241</v>
      </c>
      <c r="G1532" s="3"/>
      <c r="H1532" s="3" t="s">
        <v>176</v>
      </c>
      <c r="K1532" s="3" t="s">
        <v>912</v>
      </c>
      <c r="L1532" s="3" t="s">
        <v>5211</v>
      </c>
      <c r="M1532" s="22" t="s">
        <v>5212</v>
      </c>
      <c r="T1532" s="23"/>
      <c r="U1532" s="23"/>
      <c r="V1532" s="23"/>
      <c r="W1532" s="23"/>
      <c r="X1532" s="23"/>
    </row>
    <row r="1533">
      <c r="A1533" s="20" t="s">
        <v>5213</v>
      </c>
      <c r="B1533" s="21"/>
      <c r="C1533" s="3" t="s">
        <v>653</v>
      </c>
      <c r="E1533" s="3" t="s">
        <v>291</v>
      </c>
      <c r="F1533" s="3" t="s">
        <v>129</v>
      </c>
      <c r="G1533" s="3"/>
      <c r="H1533" s="3" t="s">
        <v>154</v>
      </c>
      <c r="L1533" s="3" t="s">
        <v>601</v>
      </c>
      <c r="M1533" s="22" t="s">
        <v>5214</v>
      </c>
      <c r="N1533" s="3"/>
      <c r="O1533" s="3" t="s">
        <v>657</v>
      </c>
      <c r="T1533" s="23"/>
      <c r="U1533" s="23"/>
      <c r="V1533" s="23"/>
      <c r="W1533" s="23"/>
      <c r="X1533" s="23"/>
    </row>
    <row r="1534">
      <c r="A1534" s="20" t="s">
        <v>5215</v>
      </c>
      <c r="B1534" s="21"/>
      <c r="E1534" s="3" t="s">
        <v>291</v>
      </c>
      <c r="F1534" s="3" t="s">
        <v>2587</v>
      </c>
      <c r="G1534" s="3"/>
      <c r="H1534" s="3" t="s">
        <v>142</v>
      </c>
      <c r="L1534" s="3" t="s">
        <v>970</v>
      </c>
      <c r="M1534" s="22" t="s">
        <v>5216</v>
      </c>
      <c r="T1534" s="23"/>
      <c r="U1534" s="23"/>
      <c r="V1534" s="23"/>
      <c r="W1534" s="23"/>
      <c r="X1534" s="23"/>
    </row>
    <row r="1535">
      <c r="A1535" s="20" t="s">
        <v>5217</v>
      </c>
      <c r="B1535" s="21"/>
      <c r="D1535" s="3" t="s">
        <v>5218</v>
      </c>
      <c r="E1535" s="3" t="s">
        <v>291</v>
      </c>
      <c r="F1535" s="3" t="s">
        <v>2587</v>
      </c>
      <c r="G1535" s="3"/>
      <c r="H1535" s="3" t="s">
        <v>142</v>
      </c>
      <c r="L1535" s="3" t="s">
        <v>391</v>
      </c>
      <c r="M1535" s="22" t="s">
        <v>5219</v>
      </c>
      <c r="T1535" s="23"/>
      <c r="U1535" s="23"/>
      <c r="V1535" s="23"/>
      <c r="W1535" s="23"/>
      <c r="X1535" s="23"/>
    </row>
    <row r="1536">
      <c r="A1536" s="20" t="s">
        <v>5220</v>
      </c>
      <c r="B1536" s="26" t="s">
        <v>5221</v>
      </c>
      <c r="D1536" s="3" t="s">
        <v>4342</v>
      </c>
      <c r="E1536" s="3" t="s">
        <v>291</v>
      </c>
      <c r="F1536" s="3" t="s">
        <v>129</v>
      </c>
      <c r="H1536" s="3" t="s">
        <v>142</v>
      </c>
      <c r="K1536" s="3" t="s">
        <v>132</v>
      </c>
      <c r="L1536" s="3" t="s">
        <v>5222</v>
      </c>
      <c r="M1536" s="22" t="s">
        <v>5223</v>
      </c>
      <c r="T1536" s="23"/>
      <c r="U1536" s="23"/>
      <c r="V1536" s="23"/>
      <c r="W1536" s="23"/>
      <c r="X1536" s="23"/>
    </row>
    <row r="1537">
      <c r="A1537" s="20" t="s">
        <v>5224</v>
      </c>
      <c r="B1537" s="26" t="s">
        <v>5225</v>
      </c>
      <c r="D1537" s="3" t="s">
        <v>465</v>
      </c>
      <c r="E1537" s="3" t="s">
        <v>291</v>
      </c>
      <c r="F1537" s="3" t="s">
        <v>2587</v>
      </c>
      <c r="G1537" s="3"/>
      <c r="H1537" s="3" t="s">
        <v>142</v>
      </c>
      <c r="K1537" s="3" t="s">
        <v>88</v>
      </c>
      <c r="L1537" s="3" t="s">
        <v>466</v>
      </c>
      <c r="M1537" s="22" t="s">
        <v>5226</v>
      </c>
      <c r="T1537" s="23"/>
      <c r="U1537" s="23"/>
      <c r="V1537" s="23"/>
      <c r="W1537" s="23"/>
      <c r="X1537" s="23"/>
    </row>
    <row r="1538">
      <c r="A1538" s="20" t="s">
        <v>5227</v>
      </c>
      <c r="B1538" s="27"/>
      <c r="C1538" s="3" t="s">
        <v>665</v>
      </c>
      <c r="D1538" s="3"/>
      <c r="E1538" s="3" t="s">
        <v>5228</v>
      </c>
      <c r="F1538" s="3" t="s">
        <v>129</v>
      </c>
      <c r="G1538" s="3" t="s">
        <v>286</v>
      </c>
      <c r="H1538" s="3" t="s">
        <v>176</v>
      </c>
      <c r="I1538" s="3"/>
      <c r="J1538" s="3"/>
      <c r="K1538" s="3" t="s">
        <v>1453</v>
      </c>
      <c r="L1538" s="3" t="s">
        <v>5229</v>
      </c>
      <c r="M1538" s="22" t="s">
        <v>5230</v>
      </c>
      <c r="T1538" s="23"/>
      <c r="U1538" s="23"/>
      <c r="V1538" s="23"/>
      <c r="W1538" s="23"/>
      <c r="X1538" s="23"/>
    </row>
    <row r="1539">
      <c r="A1539" s="3" t="s">
        <v>5231</v>
      </c>
      <c r="B1539" s="3" t="s">
        <v>5232</v>
      </c>
      <c r="E1539" s="3" t="s">
        <v>1709</v>
      </c>
      <c r="F1539" s="3" t="s">
        <v>129</v>
      </c>
      <c r="H1539" s="3" t="s">
        <v>165</v>
      </c>
      <c r="K1539" s="3" t="s">
        <v>103</v>
      </c>
      <c r="L1539" s="3" t="s">
        <v>5233</v>
      </c>
      <c r="M1539" s="22" t="s">
        <v>5234</v>
      </c>
      <c r="T1539" s="23"/>
      <c r="U1539" s="23"/>
      <c r="V1539" s="23"/>
      <c r="W1539" s="23"/>
      <c r="X1539" s="23"/>
    </row>
    <row r="1540">
      <c r="A1540" s="20" t="s">
        <v>5235</v>
      </c>
      <c r="B1540" s="27"/>
      <c r="C1540" s="3"/>
      <c r="D1540" s="3" t="s">
        <v>5236</v>
      </c>
      <c r="E1540" s="3" t="s">
        <v>5228</v>
      </c>
      <c r="F1540" s="3" t="s">
        <v>129</v>
      </c>
      <c r="G1540" s="3" t="s">
        <v>286</v>
      </c>
      <c r="H1540" s="3" t="s">
        <v>154</v>
      </c>
      <c r="I1540" s="3"/>
      <c r="J1540" s="3"/>
      <c r="K1540" s="3" t="s">
        <v>897</v>
      </c>
      <c r="M1540" s="22" t="s">
        <v>5237</v>
      </c>
      <c r="T1540" s="23"/>
      <c r="U1540" s="23"/>
      <c r="V1540" s="23"/>
      <c r="W1540" s="23"/>
      <c r="X1540" s="23"/>
    </row>
    <row r="1541">
      <c r="A1541" s="20" t="s">
        <v>4235</v>
      </c>
      <c r="B1541" s="21"/>
      <c r="G1541" s="3" t="s">
        <v>286</v>
      </c>
      <c r="H1541" s="3" t="s">
        <v>165</v>
      </c>
      <c r="L1541" s="3" t="s">
        <v>5238</v>
      </c>
      <c r="M1541" s="22" t="s">
        <v>5239</v>
      </c>
      <c r="T1541" s="23"/>
      <c r="U1541" s="23"/>
      <c r="V1541" s="23"/>
      <c r="W1541" s="23"/>
      <c r="X1541" s="23"/>
    </row>
    <row r="1542">
      <c r="A1542" s="20" t="s">
        <v>5240</v>
      </c>
      <c r="B1542" s="21"/>
      <c r="E1542" s="3" t="s">
        <v>5241</v>
      </c>
      <c r="F1542" s="3" t="s">
        <v>129</v>
      </c>
      <c r="H1542" s="3" t="s">
        <v>130</v>
      </c>
      <c r="K1542" s="3" t="s">
        <v>103</v>
      </c>
      <c r="L1542" s="3" t="s">
        <v>5242</v>
      </c>
      <c r="M1542" s="22" t="s">
        <v>5243</v>
      </c>
      <c r="T1542" s="23"/>
      <c r="U1542" s="23"/>
      <c r="V1542" s="23"/>
      <c r="W1542" s="23"/>
      <c r="X1542" s="23"/>
    </row>
    <row r="1543">
      <c r="A1543" s="34" t="s">
        <v>5244</v>
      </c>
      <c r="B1543" s="26" t="s">
        <v>5245</v>
      </c>
      <c r="E1543" s="3" t="s">
        <v>5246</v>
      </c>
      <c r="F1543" s="3" t="s">
        <v>129</v>
      </c>
      <c r="G1543" s="3"/>
      <c r="H1543" s="3" t="s">
        <v>142</v>
      </c>
      <c r="K1543" s="3" t="s">
        <v>217</v>
      </c>
      <c r="L1543" s="3" t="s">
        <v>5247</v>
      </c>
      <c r="M1543" s="22" t="s">
        <v>5248</v>
      </c>
      <c r="T1543" s="23"/>
      <c r="U1543" s="23"/>
      <c r="V1543" s="23"/>
      <c r="W1543" s="23"/>
      <c r="X1543" s="23"/>
    </row>
    <row r="1544">
      <c r="A1544" s="43" t="s">
        <v>5249</v>
      </c>
      <c r="B1544" s="21"/>
      <c r="D1544" s="3" t="s">
        <v>1096</v>
      </c>
      <c r="G1544" s="3"/>
      <c r="H1544" s="3" t="s">
        <v>142</v>
      </c>
      <c r="L1544" s="3" t="s">
        <v>391</v>
      </c>
      <c r="M1544" s="22" t="s">
        <v>5250</v>
      </c>
      <c r="T1544" s="23"/>
      <c r="U1544" s="23"/>
      <c r="V1544" s="23"/>
      <c r="W1544" s="23"/>
      <c r="X1544" s="23"/>
    </row>
    <row r="1545">
      <c r="A1545" s="20" t="s">
        <v>5251</v>
      </c>
      <c r="B1545" s="21"/>
      <c r="D1545" s="3" t="s">
        <v>550</v>
      </c>
      <c r="G1545" s="3"/>
      <c r="H1545" s="3" t="s">
        <v>142</v>
      </c>
      <c r="K1545" s="3" t="s">
        <v>132</v>
      </c>
      <c r="L1545" s="3" t="s">
        <v>5252</v>
      </c>
      <c r="M1545" s="22" t="s">
        <v>5253</v>
      </c>
      <c r="T1545" s="23"/>
      <c r="U1545" s="23"/>
      <c r="V1545" s="23"/>
      <c r="W1545" s="23"/>
      <c r="X1545" s="23"/>
    </row>
    <row r="1546">
      <c r="A1546" s="20" t="s">
        <v>5254</v>
      </c>
      <c r="B1546" s="26" t="s">
        <v>5255</v>
      </c>
      <c r="D1546" s="3" t="s">
        <v>1599</v>
      </c>
      <c r="E1546" s="3" t="s">
        <v>2532</v>
      </c>
      <c r="F1546" s="3" t="s">
        <v>3401</v>
      </c>
      <c r="H1546" s="3" t="s">
        <v>142</v>
      </c>
      <c r="K1546" s="3" t="s">
        <v>132</v>
      </c>
      <c r="L1546" s="3" t="s">
        <v>431</v>
      </c>
      <c r="M1546" s="22" t="s">
        <v>5253</v>
      </c>
      <c r="T1546" s="23"/>
      <c r="U1546" s="23"/>
      <c r="V1546" s="23"/>
      <c r="W1546" s="23"/>
      <c r="X1546" s="23"/>
    </row>
    <row r="1547">
      <c r="A1547" s="20" t="s">
        <v>5256</v>
      </c>
      <c r="B1547" s="26" t="s">
        <v>5257</v>
      </c>
      <c r="D1547" s="3" t="s">
        <v>5258</v>
      </c>
      <c r="E1547" s="3" t="s">
        <v>301</v>
      </c>
      <c r="F1547" s="3" t="s">
        <v>86</v>
      </c>
      <c r="H1547" s="3" t="s">
        <v>142</v>
      </c>
      <c r="K1547" s="3" t="s">
        <v>132</v>
      </c>
      <c r="L1547" s="3" t="s">
        <v>5259</v>
      </c>
      <c r="M1547" s="22" t="s">
        <v>5260</v>
      </c>
      <c r="T1547" s="23"/>
      <c r="U1547" s="23"/>
      <c r="V1547" s="23"/>
      <c r="W1547" s="23"/>
      <c r="X1547" s="23"/>
    </row>
    <row r="1548">
      <c r="A1548" s="20" t="s">
        <v>4620</v>
      </c>
      <c r="B1548" s="26" t="s">
        <v>5261</v>
      </c>
      <c r="D1548" s="3" t="s">
        <v>5262</v>
      </c>
      <c r="E1548" s="3" t="s">
        <v>5263</v>
      </c>
      <c r="F1548" s="3" t="s">
        <v>5264</v>
      </c>
      <c r="H1548" s="3" t="s">
        <v>142</v>
      </c>
      <c r="K1548" s="3" t="s">
        <v>132</v>
      </c>
      <c r="L1548" s="3" t="s">
        <v>431</v>
      </c>
      <c r="M1548" s="22" t="s">
        <v>5265</v>
      </c>
      <c r="T1548" s="23"/>
      <c r="U1548" s="23"/>
      <c r="V1548" s="23"/>
      <c r="W1548" s="23"/>
      <c r="X1548" s="23"/>
    </row>
    <row r="1549">
      <c r="A1549" s="20" t="s">
        <v>5266</v>
      </c>
      <c r="B1549" s="26" t="s">
        <v>5267</v>
      </c>
      <c r="D1549" s="3" t="s">
        <v>5231</v>
      </c>
      <c r="E1549" s="3" t="s">
        <v>262</v>
      </c>
      <c r="F1549" s="3" t="s">
        <v>129</v>
      </c>
      <c r="H1549" s="3" t="s">
        <v>142</v>
      </c>
      <c r="K1549" s="3" t="s">
        <v>132</v>
      </c>
      <c r="L1549" s="3" t="s">
        <v>457</v>
      </c>
      <c r="M1549" s="22" t="s">
        <v>5268</v>
      </c>
      <c r="T1549" s="23"/>
      <c r="U1549" s="23"/>
      <c r="V1549" s="23"/>
      <c r="W1549" s="23"/>
      <c r="X1549" s="23"/>
    </row>
    <row r="1550">
      <c r="A1550" s="20" t="s">
        <v>5269</v>
      </c>
      <c r="B1550" s="21"/>
      <c r="E1550" s="3" t="s">
        <v>293</v>
      </c>
      <c r="F1550" s="3" t="s">
        <v>411</v>
      </c>
      <c r="G1550" s="3"/>
      <c r="H1550" s="3" t="s">
        <v>142</v>
      </c>
      <c r="L1550" s="3" t="s">
        <v>970</v>
      </c>
      <c r="M1550" s="22" t="s">
        <v>5270</v>
      </c>
      <c r="T1550" s="23"/>
      <c r="U1550" s="23"/>
      <c r="V1550" s="23"/>
      <c r="W1550" s="23"/>
      <c r="X1550" s="23"/>
    </row>
    <row r="1551">
      <c r="A1551" s="20" t="s">
        <v>5271</v>
      </c>
      <c r="B1551" s="21"/>
      <c r="D1551" s="3" t="s">
        <v>5272</v>
      </c>
      <c r="E1551" s="3" t="s">
        <v>293</v>
      </c>
      <c r="F1551" s="3" t="s">
        <v>411</v>
      </c>
      <c r="G1551" s="3"/>
      <c r="H1551" s="3" t="s">
        <v>142</v>
      </c>
      <c r="L1551" s="3" t="s">
        <v>391</v>
      </c>
      <c r="M1551" s="22" t="s">
        <v>5273</v>
      </c>
      <c r="T1551" s="23"/>
      <c r="U1551" s="23"/>
      <c r="V1551" s="23"/>
      <c r="W1551" s="23"/>
      <c r="X1551" s="23"/>
    </row>
    <row r="1552">
      <c r="A1552" s="20" t="s">
        <v>5274</v>
      </c>
      <c r="B1552" s="21"/>
      <c r="D1552" s="3" t="s">
        <v>649</v>
      </c>
      <c r="E1552" s="3" t="s">
        <v>293</v>
      </c>
      <c r="F1552" s="3" t="s">
        <v>411</v>
      </c>
      <c r="G1552" s="3"/>
      <c r="H1552" s="3" t="s">
        <v>142</v>
      </c>
      <c r="L1552" s="3" t="s">
        <v>5275</v>
      </c>
      <c r="M1552" s="22" t="s">
        <v>5276</v>
      </c>
      <c r="T1552" s="23"/>
      <c r="U1552" s="23"/>
      <c r="V1552" s="23"/>
      <c r="W1552" s="23"/>
      <c r="X1552" s="23"/>
    </row>
    <row r="1553">
      <c r="A1553" s="20" t="s">
        <v>5277</v>
      </c>
      <c r="B1553" s="21"/>
      <c r="D1553" s="3" t="s">
        <v>649</v>
      </c>
      <c r="E1553" s="3" t="s">
        <v>293</v>
      </c>
      <c r="F1553" s="3" t="s">
        <v>411</v>
      </c>
      <c r="G1553" s="3"/>
      <c r="H1553" s="3" t="s">
        <v>142</v>
      </c>
      <c r="L1553" s="3" t="s">
        <v>5278</v>
      </c>
      <c r="M1553" s="22" t="s">
        <v>5279</v>
      </c>
      <c r="T1553" s="23"/>
      <c r="U1553" s="23"/>
      <c r="V1553" s="23"/>
      <c r="W1553" s="23"/>
      <c r="X1553" s="23"/>
    </row>
    <row r="1554">
      <c r="A1554" s="20" t="s">
        <v>5280</v>
      </c>
      <c r="B1554" s="26" t="s">
        <v>5281</v>
      </c>
      <c r="E1554" s="3" t="s">
        <v>293</v>
      </c>
      <c r="F1554" s="3" t="s">
        <v>411</v>
      </c>
      <c r="G1554" s="3"/>
      <c r="H1554" s="3" t="s">
        <v>117</v>
      </c>
      <c r="K1554" s="3" t="s">
        <v>5282</v>
      </c>
      <c r="L1554" s="3" t="s">
        <v>2403</v>
      </c>
      <c r="M1554" s="22" t="s">
        <v>5283</v>
      </c>
      <c r="T1554" s="23"/>
      <c r="U1554" s="23"/>
      <c r="V1554" s="23"/>
      <c r="W1554" s="23"/>
      <c r="X1554" s="23"/>
    </row>
    <row r="1555">
      <c r="A1555" s="20" t="s">
        <v>5284</v>
      </c>
      <c r="B1555" s="26" t="s">
        <v>5285</v>
      </c>
      <c r="D1555" s="3" t="s">
        <v>465</v>
      </c>
      <c r="E1555" s="3" t="s">
        <v>262</v>
      </c>
      <c r="F1555" s="3" t="s">
        <v>129</v>
      </c>
      <c r="G1555" s="3"/>
      <c r="H1555" s="3" t="s">
        <v>142</v>
      </c>
      <c r="K1555" s="3" t="s">
        <v>88</v>
      </c>
      <c r="L1555" s="3" t="s">
        <v>466</v>
      </c>
      <c r="T1555" s="23"/>
      <c r="U1555" s="23"/>
      <c r="V1555" s="23"/>
      <c r="W1555" s="23"/>
      <c r="X1555" s="23"/>
    </row>
    <row r="1556">
      <c r="A1556" s="28" t="s">
        <v>5286</v>
      </c>
      <c r="B1556" s="21"/>
      <c r="D1556" s="3" t="s">
        <v>379</v>
      </c>
      <c r="E1556" s="3" t="s">
        <v>285</v>
      </c>
      <c r="F1556" s="3" t="s">
        <v>241</v>
      </c>
      <c r="G1556" s="3"/>
      <c r="H1556" s="3" t="s">
        <v>184</v>
      </c>
      <c r="K1556" s="3" t="s">
        <v>185</v>
      </c>
      <c r="L1556" s="3" t="s">
        <v>380</v>
      </c>
      <c r="M1556" s="22" t="s">
        <v>5287</v>
      </c>
      <c r="T1556" s="23"/>
      <c r="U1556" s="23"/>
      <c r="V1556" s="23"/>
      <c r="W1556" s="23"/>
      <c r="X1556" s="23"/>
    </row>
    <row r="1557">
      <c r="A1557" s="20" t="s">
        <v>5288</v>
      </c>
      <c r="B1557" s="21"/>
      <c r="D1557" s="3" t="s">
        <v>5289</v>
      </c>
      <c r="E1557" s="3" t="s">
        <v>295</v>
      </c>
      <c r="F1557" s="3" t="s">
        <v>86</v>
      </c>
      <c r="G1557" s="3"/>
      <c r="H1557" s="3" t="s">
        <v>142</v>
      </c>
      <c r="K1557" s="3" t="s">
        <v>185</v>
      </c>
      <c r="L1557" s="3" t="s">
        <v>391</v>
      </c>
      <c r="M1557" s="22" t="s">
        <v>5290</v>
      </c>
      <c r="T1557" s="23"/>
      <c r="U1557" s="23"/>
      <c r="V1557" s="23"/>
      <c r="W1557" s="23"/>
      <c r="X1557" s="23"/>
    </row>
    <row r="1558">
      <c r="A1558" s="20" t="s">
        <v>5291</v>
      </c>
      <c r="B1558" s="21"/>
      <c r="D1558" s="56" t="s">
        <v>5292</v>
      </c>
      <c r="E1558" s="3" t="s">
        <v>295</v>
      </c>
      <c r="F1558" s="3" t="s">
        <v>86</v>
      </c>
      <c r="G1558" s="3"/>
      <c r="H1558" s="3" t="s">
        <v>142</v>
      </c>
      <c r="L1558" s="3" t="s">
        <v>5293</v>
      </c>
      <c r="M1558" s="22" t="s">
        <v>5294</v>
      </c>
      <c r="T1558" s="23"/>
      <c r="U1558" s="23"/>
      <c r="V1558" s="23"/>
      <c r="W1558" s="23"/>
      <c r="X1558" s="23"/>
    </row>
    <row r="1559">
      <c r="A1559" s="20" t="s">
        <v>5295</v>
      </c>
      <c r="B1559" s="27"/>
      <c r="C1559" s="3" t="s">
        <v>5288</v>
      </c>
      <c r="D1559" s="51" t="s">
        <v>5296</v>
      </c>
      <c r="E1559" s="3" t="s">
        <v>295</v>
      </c>
      <c r="F1559" s="3" t="s">
        <v>86</v>
      </c>
      <c r="G1559" s="3"/>
      <c r="H1559" s="3" t="s">
        <v>142</v>
      </c>
      <c r="K1559" s="3" t="s">
        <v>132</v>
      </c>
      <c r="L1559" s="3" t="s">
        <v>5297</v>
      </c>
      <c r="M1559" s="22" t="s">
        <v>5298</v>
      </c>
      <c r="T1559" s="23"/>
      <c r="U1559" s="23"/>
      <c r="V1559" s="23"/>
      <c r="W1559" s="23"/>
      <c r="X1559" s="23"/>
    </row>
    <row r="1560">
      <c r="A1560" s="20" t="s">
        <v>5299</v>
      </c>
      <c r="B1560" s="21"/>
      <c r="D1560" s="3" t="s">
        <v>722</v>
      </c>
      <c r="E1560" s="3" t="s">
        <v>295</v>
      </c>
      <c r="F1560" s="3" t="s">
        <v>86</v>
      </c>
      <c r="G1560" s="3"/>
      <c r="H1560" s="3" t="s">
        <v>117</v>
      </c>
      <c r="K1560" s="3" t="s">
        <v>105</v>
      </c>
      <c r="L1560" s="3" t="s">
        <v>1199</v>
      </c>
      <c r="M1560" s="22" t="s">
        <v>5300</v>
      </c>
      <c r="T1560" s="23"/>
      <c r="U1560" s="23"/>
      <c r="V1560" s="23"/>
      <c r="W1560" s="23"/>
      <c r="X1560" s="23"/>
    </row>
    <row r="1561">
      <c r="A1561" s="3" t="s">
        <v>5301</v>
      </c>
      <c r="B1561" s="21"/>
      <c r="E1561" s="3" t="s">
        <v>295</v>
      </c>
      <c r="F1561" s="3" t="s">
        <v>86</v>
      </c>
      <c r="G1561" s="3"/>
      <c r="H1561" s="3" t="s">
        <v>142</v>
      </c>
      <c r="L1561" s="3" t="s">
        <v>407</v>
      </c>
      <c r="M1561" s="22" t="s">
        <v>5302</v>
      </c>
      <c r="T1561" s="23"/>
      <c r="U1561" s="23"/>
      <c r="V1561" s="23"/>
      <c r="W1561" s="23"/>
      <c r="X1561" s="23"/>
    </row>
    <row r="1562">
      <c r="A1562" s="20" t="s">
        <v>5303</v>
      </c>
      <c r="B1562" s="27"/>
      <c r="C1562" s="3"/>
      <c r="D1562" s="51"/>
      <c r="E1562" s="3" t="s">
        <v>295</v>
      </c>
      <c r="F1562" s="3" t="s">
        <v>86</v>
      </c>
      <c r="G1562" s="3"/>
      <c r="H1562" s="3" t="s">
        <v>154</v>
      </c>
      <c r="L1562" s="3" t="s">
        <v>752</v>
      </c>
      <c r="M1562" s="22" t="s">
        <v>5304</v>
      </c>
      <c r="T1562" s="23"/>
      <c r="U1562" s="23"/>
      <c r="V1562" s="23"/>
      <c r="W1562" s="23"/>
      <c r="X1562" s="23"/>
    </row>
    <row r="1563">
      <c r="A1563" s="20" t="s">
        <v>5305</v>
      </c>
      <c r="B1563" s="26" t="s">
        <v>5306</v>
      </c>
      <c r="C1563" s="3"/>
      <c r="D1563" s="3" t="s">
        <v>5307</v>
      </c>
      <c r="E1563" s="3" t="s">
        <v>295</v>
      </c>
      <c r="F1563" s="3" t="s">
        <v>86</v>
      </c>
      <c r="G1563" s="3"/>
      <c r="H1563" s="3" t="s">
        <v>142</v>
      </c>
      <c r="I1563" s="3"/>
      <c r="J1563" s="3"/>
      <c r="K1563" s="3" t="s">
        <v>489</v>
      </c>
      <c r="L1563" s="3" t="s">
        <v>5308</v>
      </c>
      <c r="M1563" s="22" t="s">
        <v>5309</v>
      </c>
      <c r="T1563" s="24"/>
      <c r="U1563" s="24" t="s">
        <v>346</v>
      </c>
      <c r="V1563" s="23"/>
      <c r="W1563" s="23"/>
      <c r="X1563" s="23"/>
    </row>
    <row r="1564">
      <c r="A1564" s="28" t="s">
        <v>5310</v>
      </c>
      <c r="B1564" s="21"/>
      <c r="D1564" s="3" t="s">
        <v>692</v>
      </c>
      <c r="E1564" s="3" t="s">
        <v>287</v>
      </c>
      <c r="G1564" s="3"/>
      <c r="H1564" s="3" t="s">
        <v>184</v>
      </c>
      <c r="K1564" s="3" t="s">
        <v>185</v>
      </c>
      <c r="L1564" s="3" t="s">
        <v>380</v>
      </c>
      <c r="M1564" s="22" t="s">
        <v>5311</v>
      </c>
      <c r="T1564" s="23"/>
      <c r="U1564" s="23"/>
      <c r="V1564" s="23"/>
      <c r="W1564" s="23"/>
      <c r="X1564" s="23"/>
    </row>
    <row r="1565">
      <c r="A1565" s="20" t="s">
        <v>5312</v>
      </c>
      <c r="B1565" s="21"/>
      <c r="E1565" s="3" t="s">
        <v>287</v>
      </c>
      <c r="F1565" s="3" t="s">
        <v>235</v>
      </c>
      <c r="H1565" s="3" t="s">
        <v>130</v>
      </c>
      <c r="K1565" s="3" t="s">
        <v>132</v>
      </c>
      <c r="L1565" s="3" t="s">
        <v>737</v>
      </c>
      <c r="M1565" s="22" t="s">
        <v>5313</v>
      </c>
      <c r="T1565" s="23"/>
      <c r="U1565" s="23"/>
      <c r="V1565" s="23"/>
      <c r="W1565" s="23"/>
      <c r="X1565" s="23"/>
    </row>
    <row r="1566">
      <c r="A1566" s="3" t="s">
        <v>1987</v>
      </c>
      <c r="B1566" s="21"/>
      <c r="E1566" s="3" t="s">
        <v>2177</v>
      </c>
      <c r="F1566" s="3" t="s">
        <v>241</v>
      </c>
      <c r="H1566" s="3" t="s">
        <v>130</v>
      </c>
      <c r="K1566" s="3" t="s">
        <v>132</v>
      </c>
      <c r="L1566" s="3" t="s">
        <v>737</v>
      </c>
      <c r="M1566" s="22" t="s">
        <v>5314</v>
      </c>
      <c r="T1566" s="23"/>
      <c r="U1566" s="23"/>
      <c r="V1566" s="23"/>
      <c r="W1566" s="23"/>
      <c r="X1566" s="23"/>
    </row>
    <row r="1567">
      <c r="A1567" s="20" t="s">
        <v>5315</v>
      </c>
      <c r="B1567" s="27"/>
      <c r="C1567" s="3"/>
      <c r="D1567" s="3" t="s">
        <v>5316</v>
      </c>
      <c r="E1567" s="3" t="s">
        <v>5317</v>
      </c>
      <c r="F1567" s="3" t="s">
        <v>183</v>
      </c>
      <c r="G1567" s="3"/>
      <c r="H1567" s="3" t="s">
        <v>154</v>
      </c>
      <c r="I1567" s="3"/>
      <c r="J1567" s="3"/>
      <c r="K1567" s="3" t="s">
        <v>5318</v>
      </c>
      <c r="M1567" s="22" t="s">
        <v>5319</v>
      </c>
      <c r="T1567" s="23"/>
      <c r="U1567" s="23"/>
      <c r="V1567" s="23"/>
      <c r="W1567" s="23"/>
      <c r="X1567" s="23"/>
    </row>
    <row r="1568">
      <c r="A1568" s="20" t="s">
        <v>5320</v>
      </c>
      <c r="B1568" s="21"/>
      <c r="E1568" s="3" t="s">
        <v>71</v>
      </c>
      <c r="F1568" s="3" t="s">
        <v>71</v>
      </c>
      <c r="G1568" s="3"/>
      <c r="H1568" s="3" t="s">
        <v>117</v>
      </c>
      <c r="K1568" s="3" t="s">
        <v>105</v>
      </c>
      <c r="L1568" s="3" t="s">
        <v>752</v>
      </c>
      <c r="M1568" s="22" t="s">
        <v>5321</v>
      </c>
      <c r="T1568" s="23"/>
      <c r="U1568" s="23"/>
      <c r="V1568" s="24" t="s">
        <v>346</v>
      </c>
      <c r="W1568" s="23"/>
      <c r="X1568" s="23"/>
    </row>
    <row r="1569">
      <c r="A1569" s="3" t="s">
        <v>5322</v>
      </c>
      <c r="B1569" s="21"/>
      <c r="C1569" s="3" t="s">
        <v>3695</v>
      </c>
      <c r="D1569" s="3" t="s">
        <v>1324</v>
      </c>
      <c r="E1569" s="3" t="s">
        <v>246</v>
      </c>
      <c r="G1569" s="3"/>
      <c r="H1569" s="3" t="s">
        <v>142</v>
      </c>
      <c r="K1569" s="3" t="s">
        <v>185</v>
      </c>
      <c r="L1569" s="3" t="s">
        <v>1938</v>
      </c>
      <c r="M1569" s="22" t="s">
        <v>5323</v>
      </c>
      <c r="T1569" s="23"/>
      <c r="U1569" s="23"/>
      <c r="V1569" s="23"/>
      <c r="W1569" s="23"/>
      <c r="X1569" s="23"/>
    </row>
    <row r="1570">
      <c r="A1570" s="20" t="s">
        <v>5324</v>
      </c>
      <c r="B1570" s="27"/>
      <c r="C1570" s="3" t="s">
        <v>1436</v>
      </c>
      <c r="D1570" s="3" t="s">
        <v>1324</v>
      </c>
      <c r="E1570" s="3" t="s">
        <v>5325</v>
      </c>
      <c r="F1570" s="3" t="s">
        <v>2171</v>
      </c>
      <c r="G1570" s="3"/>
      <c r="H1570" s="3" t="s">
        <v>176</v>
      </c>
      <c r="K1570" s="3" t="s">
        <v>4282</v>
      </c>
      <c r="L1570" s="3" t="s">
        <v>1731</v>
      </c>
      <c r="M1570" s="22" t="s">
        <v>5326</v>
      </c>
      <c r="T1570" s="23"/>
      <c r="U1570" s="23"/>
      <c r="V1570" s="23"/>
      <c r="W1570" s="23"/>
      <c r="X1570" s="23"/>
    </row>
    <row r="1571">
      <c r="A1571" s="20" t="s">
        <v>5327</v>
      </c>
      <c r="B1571" s="26" t="s">
        <v>5328</v>
      </c>
      <c r="E1571" s="3" t="s">
        <v>5329</v>
      </c>
      <c r="F1571" s="3" t="s">
        <v>566</v>
      </c>
      <c r="G1571" s="3"/>
      <c r="H1571" s="3" t="s">
        <v>154</v>
      </c>
      <c r="I1571" s="3" t="s">
        <v>5330</v>
      </c>
      <c r="K1571" s="3" t="s">
        <v>104</v>
      </c>
      <c r="L1571" s="3" t="s">
        <v>5331</v>
      </c>
      <c r="M1571" s="22" t="s">
        <v>5332</v>
      </c>
      <c r="T1571" s="23"/>
      <c r="U1571" s="23"/>
      <c r="V1571" s="23"/>
      <c r="W1571" s="23"/>
      <c r="X1571" s="23"/>
    </row>
    <row r="1572">
      <c r="A1572" s="20" t="s">
        <v>5333</v>
      </c>
      <c r="B1572" s="26" t="s">
        <v>5334</v>
      </c>
      <c r="D1572" s="3" t="s">
        <v>453</v>
      </c>
      <c r="E1572" s="3" t="s">
        <v>5335</v>
      </c>
      <c r="F1572" s="3" t="s">
        <v>2171</v>
      </c>
      <c r="H1572" s="3" t="s">
        <v>130</v>
      </c>
      <c r="K1572" s="3" t="s">
        <v>132</v>
      </c>
      <c r="L1572" s="3" t="s">
        <v>5336</v>
      </c>
      <c r="M1572" s="22" t="s">
        <v>5337</v>
      </c>
      <c r="T1572" s="23"/>
      <c r="U1572" s="23"/>
      <c r="V1572" s="23"/>
      <c r="W1572" s="23"/>
      <c r="X1572" s="23"/>
    </row>
    <row r="1573">
      <c r="A1573" s="20" t="s">
        <v>5338</v>
      </c>
      <c r="B1573" s="21"/>
      <c r="D1573" s="3" t="s">
        <v>1713</v>
      </c>
      <c r="E1573" s="3" t="s">
        <v>297</v>
      </c>
      <c r="F1573" s="3" t="s">
        <v>235</v>
      </c>
      <c r="G1573" s="3"/>
      <c r="H1573" s="3" t="s">
        <v>154</v>
      </c>
      <c r="L1573" s="3" t="s">
        <v>4405</v>
      </c>
      <c r="M1573" s="22" t="s">
        <v>5339</v>
      </c>
      <c r="T1573" s="23"/>
      <c r="U1573" s="23"/>
      <c r="V1573" s="23"/>
      <c r="W1573" s="23"/>
      <c r="X1573" s="23"/>
    </row>
    <row r="1574">
      <c r="A1574" s="20" t="s">
        <v>5340</v>
      </c>
      <c r="B1574" s="21"/>
      <c r="D1574" s="3" t="s">
        <v>5341</v>
      </c>
      <c r="E1574" s="3" t="s">
        <v>297</v>
      </c>
      <c r="F1574" s="3" t="s">
        <v>5342</v>
      </c>
      <c r="G1574" s="3"/>
      <c r="H1574" s="3" t="s">
        <v>142</v>
      </c>
      <c r="K1574" s="3" t="s">
        <v>185</v>
      </c>
      <c r="L1574" s="3" t="s">
        <v>391</v>
      </c>
      <c r="M1574" s="22" t="s">
        <v>5343</v>
      </c>
      <c r="T1574" s="23"/>
      <c r="U1574" s="23"/>
      <c r="V1574" s="23"/>
      <c r="W1574" s="23"/>
      <c r="X1574" s="23"/>
    </row>
    <row r="1575">
      <c r="A1575" s="20" t="s">
        <v>5344</v>
      </c>
      <c r="B1575" s="21"/>
      <c r="D1575" s="3" t="s">
        <v>649</v>
      </c>
      <c r="E1575" s="3" t="s">
        <v>297</v>
      </c>
      <c r="F1575" s="3" t="s">
        <v>5342</v>
      </c>
      <c r="G1575" s="3"/>
      <c r="H1575" s="3" t="s">
        <v>142</v>
      </c>
      <c r="L1575" s="3" t="s">
        <v>5275</v>
      </c>
      <c r="M1575" s="22" t="s">
        <v>5345</v>
      </c>
      <c r="T1575" s="23"/>
      <c r="U1575" s="23"/>
      <c r="V1575" s="23"/>
      <c r="W1575" s="23"/>
      <c r="X1575" s="23"/>
    </row>
    <row r="1576">
      <c r="A1576" s="20" t="s">
        <v>5346</v>
      </c>
      <c r="B1576" s="21"/>
      <c r="E1576" s="3" t="s">
        <v>297</v>
      </c>
      <c r="F1576" s="3" t="s">
        <v>5342</v>
      </c>
      <c r="G1576" s="3"/>
      <c r="H1576" s="3" t="s">
        <v>142</v>
      </c>
      <c r="L1576" s="3" t="s">
        <v>970</v>
      </c>
      <c r="M1576" s="22" t="s">
        <v>5347</v>
      </c>
      <c r="T1576" s="23"/>
      <c r="U1576" s="23"/>
      <c r="V1576" s="23"/>
      <c r="W1576" s="23"/>
      <c r="X1576" s="23"/>
    </row>
    <row r="1577">
      <c r="A1577" s="3" t="s">
        <v>5348</v>
      </c>
      <c r="B1577" s="21"/>
      <c r="D1577" s="3" t="s">
        <v>3148</v>
      </c>
      <c r="E1577" s="3" t="s">
        <v>297</v>
      </c>
      <c r="F1577" s="3" t="s">
        <v>5349</v>
      </c>
      <c r="H1577" s="3" t="s">
        <v>142</v>
      </c>
      <c r="K1577" s="3" t="s">
        <v>132</v>
      </c>
      <c r="L1577" s="3" t="s">
        <v>5350</v>
      </c>
      <c r="M1577" s="22" t="s">
        <v>5351</v>
      </c>
      <c r="T1577" s="23"/>
      <c r="U1577" s="23"/>
      <c r="V1577" s="23"/>
      <c r="W1577" s="23"/>
      <c r="X1577" s="23"/>
    </row>
    <row r="1578">
      <c r="A1578" s="14" t="s">
        <v>3148</v>
      </c>
      <c r="B1578" s="21"/>
      <c r="E1578" s="3" t="s">
        <v>297</v>
      </c>
      <c r="F1578" s="3" t="s">
        <v>5349</v>
      </c>
      <c r="H1578" s="3" t="s">
        <v>165</v>
      </c>
      <c r="K1578" s="3" t="s">
        <v>144</v>
      </c>
      <c r="L1578" s="3" t="s">
        <v>672</v>
      </c>
      <c r="M1578" s="22" t="s">
        <v>5352</v>
      </c>
      <c r="T1578" s="23"/>
      <c r="U1578" s="23"/>
      <c r="V1578" s="23"/>
      <c r="W1578" s="23"/>
      <c r="X1578" s="23"/>
    </row>
    <row r="1579">
      <c r="A1579" s="20" t="s">
        <v>5353</v>
      </c>
      <c r="B1579" s="21"/>
      <c r="E1579" s="3" t="s">
        <v>297</v>
      </c>
      <c r="F1579" s="3" t="s">
        <v>2316</v>
      </c>
      <c r="G1579" s="3"/>
      <c r="H1579" s="3" t="s">
        <v>154</v>
      </c>
      <c r="K1579" s="3" t="s">
        <v>1514</v>
      </c>
      <c r="L1579" s="3" t="s">
        <v>5354</v>
      </c>
      <c r="M1579" s="22" t="s">
        <v>5355</v>
      </c>
      <c r="T1579" s="23"/>
      <c r="U1579" s="23"/>
      <c r="V1579" s="23"/>
      <c r="W1579" s="23"/>
      <c r="X1579" s="23"/>
    </row>
    <row r="1580">
      <c r="A1580" s="3" t="s">
        <v>5356</v>
      </c>
      <c r="B1580" s="21"/>
      <c r="C1580" s="3" t="s">
        <v>5340</v>
      </c>
      <c r="D1580" s="3" t="s">
        <v>5357</v>
      </c>
      <c r="E1580" s="3" t="s">
        <v>297</v>
      </c>
      <c r="F1580" s="3" t="s">
        <v>5358</v>
      </c>
      <c r="H1580" s="3" t="s">
        <v>142</v>
      </c>
      <c r="K1580" s="3" t="s">
        <v>132</v>
      </c>
      <c r="L1580" s="3" t="s">
        <v>431</v>
      </c>
      <c r="M1580" s="22" t="s">
        <v>5359</v>
      </c>
      <c r="T1580" s="23"/>
      <c r="U1580" s="23"/>
      <c r="V1580" s="23"/>
      <c r="W1580" s="23"/>
      <c r="X1580" s="23"/>
    </row>
    <row r="1581">
      <c r="A1581" s="20" t="s">
        <v>5360</v>
      </c>
      <c r="B1581" s="21"/>
      <c r="E1581" s="3" t="s">
        <v>297</v>
      </c>
      <c r="F1581" s="3" t="s">
        <v>5342</v>
      </c>
      <c r="G1581" s="3"/>
      <c r="H1581" s="3" t="s">
        <v>117</v>
      </c>
      <c r="K1581" s="3" t="s">
        <v>105</v>
      </c>
      <c r="M1581" s="22" t="s">
        <v>5361</v>
      </c>
      <c r="T1581" s="23"/>
      <c r="U1581" s="23"/>
      <c r="V1581" s="23"/>
      <c r="W1581" s="23"/>
      <c r="X1581" s="23"/>
    </row>
    <row r="1582">
      <c r="A1582" s="20" t="s">
        <v>5362</v>
      </c>
      <c r="B1582" s="21"/>
      <c r="D1582" s="3" t="s">
        <v>649</v>
      </c>
      <c r="E1582" s="3" t="s">
        <v>297</v>
      </c>
      <c r="G1582" s="3"/>
      <c r="H1582" s="3" t="s">
        <v>154</v>
      </c>
      <c r="M1582" s="22" t="s">
        <v>5363</v>
      </c>
      <c r="T1582" s="23"/>
      <c r="U1582" s="23"/>
      <c r="V1582" s="23"/>
      <c r="W1582" s="23"/>
      <c r="X1582" s="23"/>
    </row>
    <row r="1583">
      <c r="A1583" s="20" t="s">
        <v>5364</v>
      </c>
      <c r="B1583" s="21"/>
      <c r="D1583" s="3" t="s">
        <v>5365</v>
      </c>
      <c r="F1583" s="3" t="s">
        <v>411</v>
      </c>
      <c r="G1583" s="3"/>
      <c r="H1583" s="3" t="s">
        <v>142</v>
      </c>
      <c r="K1583" s="3" t="s">
        <v>185</v>
      </c>
      <c r="L1583" s="3" t="s">
        <v>391</v>
      </c>
      <c r="M1583" s="22" t="s">
        <v>5366</v>
      </c>
      <c r="T1583" s="23"/>
      <c r="U1583" s="23"/>
      <c r="V1583" s="23"/>
      <c r="W1583" s="23"/>
      <c r="X1583" s="23"/>
    </row>
    <row r="1584">
      <c r="A1584" s="20" t="s">
        <v>5367</v>
      </c>
      <c r="B1584" s="27"/>
      <c r="C1584" s="3" t="s">
        <v>5364</v>
      </c>
      <c r="D1584" s="3" t="s">
        <v>5296</v>
      </c>
      <c r="E1584" s="3" t="s">
        <v>299</v>
      </c>
      <c r="F1584" s="3" t="s">
        <v>411</v>
      </c>
      <c r="G1584" s="3"/>
      <c r="H1584" s="3" t="s">
        <v>142</v>
      </c>
      <c r="M1584" s="22" t="s">
        <v>5368</v>
      </c>
      <c r="T1584" s="23"/>
      <c r="U1584" s="23"/>
      <c r="V1584" s="23"/>
      <c r="W1584" s="23"/>
      <c r="X1584" s="23"/>
    </row>
    <row r="1585">
      <c r="A1585" s="20" t="s">
        <v>5369</v>
      </c>
      <c r="B1585" s="27"/>
      <c r="C1585" s="3"/>
      <c r="D1585" s="3"/>
      <c r="E1585" s="3" t="s">
        <v>318</v>
      </c>
      <c r="F1585" s="3" t="s">
        <v>2171</v>
      </c>
      <c r="G1585" s="3" t="s">
        <v>292</v>
      </c>
      <c r="H1585" s="3" t="s">
        <v>154</v>
      </c>
      <c r="I1585" s="3"/>
      <c r="J1585" s="3"/>
      <c r="K1585" s="3" t="s">
        <v>666</v>
      </c>
      <c r="L1585" s="3" t="s">
        <v>752</v>
      </c>
      <c r="M1585" s="22" t="s">
        <v>5370</v>
      </c>
      <c r="T1585" s="23"/>
      <c r="U1585" s="23"/>
      <c r="V1585" s="23"/>
      <c r="W1585" s="23"/>
      <c r="X1585" s="23"/>
    </row>
    <row r="1586">
      <c r="A1586" s="20" t="s">
        <v>5371</v>
      </c>
      <c r="B1586" s="26" t="s">
        <v>5372</v>
      </c>
      <c r="C1586" s="3" t="s">
        <v>653</v>
      </c>
      <c r="E1586" s="3" t="s">
        <v>299</v>
      </c>
      <c r="F1586" s="3" t="s">
        <v>86</v>
      </c>
      <c r="G1586" s="3"/>
      <c r="H1586" s="3" t="s">
        <v>154</v>
      </c>
      <c r="K1586" s="3" t="s">
        <v>5373</v>
      </c>
      <c r="L1586" s="3" t="s">
        <v>5374</v>
      </c>
      <c r="M1586" s="22" t="s">
        <v>5375</v>
      </c>
      <c r="O1586" s="3" t="s">
        <v>5376</v>
      </c>
      <c r="T1586" s="23"/>
      <c r="U1586" s="23"/>
      <c r="V1586" s="23"/>
      <c r="W1586" s="23"/>
      <c r="X1586" s="23"/>
    </row>
    <row r="1587">
      <c r="A1587" s="20" t="s">
        <v>5377</v>
      </c>
      <c r="B1587" s="27"/>
      <c r="C1587" s="3"/>
      <c r="D1587" s="14" t="s">
        <v>5378</v>
      </c>
      <c r="E1587" s="3" t="s">
        <v>299</v>
      </c>
      <c r="F1587" s="3" t="s">
        <v>86</v>
      </c>
      <c r="G1587" s="3"/>
      <c r="H1587" s="3" t="s">
        <v>142</v>
      </c>
      <c r="K1587" s="3" t="s">
        <v>5379</v>
      </c>
      <c r="L1587" s="3" t="s">
        <v>601</v>
      </c>
      <c r="M1587" s="22" t="s">
        <v>5380</v>
      </c>
      <c r="T1587" s="23"/>
      <c r="U1587" s="23"/>
      <c r="V1587" s="23"/>
      <c r="W1587" s="23"/>
      <c r="X1587" s="23"/>
    </row>
    <row r="1588">
      <c r="A1588" s="20" t="s">
        <v>5381</v>
      </c>
      <c r="B1588" s="27"/>
      <c r="C1588" s="3"/>
      <c r="D1588" s="51" t="s">
        <v>5382</v>
      </c>
      <c r="E1588" s="3" t="s">
        <v>299</v>
      </c>
      <c r="F1588" s="3" t="s">
        <v>86</v>
      </c>
      <c r="G1588" s="3"/>
      <c r="H1588" s="3" t="s">
        <v>130</v>
      </c>
      <c r="I1588" s="3"/>
      <c r="J1588" s="3"/>
      <c r="K1588" s="3" t="s">
        <v>666</v>
      </c>
      <c r="L1588" s="3" t="s">
        <v>601</v>
      </c>
      <c r="M1588" s="22" t="s">
        <v>5383</v>
      </c>
      <c r="T1588" s="23"/>
      <c r="U1588" s="23"/>
      <c r="V1588" s="23"/>
      <c r="W1588" s="23"/>
      <c r="X1588" s="23"/>
    </row>
    <row r="1589">
      <c r="A1589" s="20" t="s">
        <v>5384</v>
      </c>
      <c r="B1589" s="26" t="s">
        <v>5385</v>
      </c>
      <c r="E1589" s="3" t="s">
        <v>299</v>
      </c>
      <c r="F1589" s="3" t="s">
        <v>86</v>
      </c>
      <c r="G1589" s="3"/>
      <c r="H1589" s="3" t="s">
        <v>142</v>
      </c>
      <c r="K1589" s="3" t="s">
        <v>132</v>
      </c>
      <c r="L1589" s="3" t="s">
        <v>1076</v>
      </c>
      <c r="M1589" s="22" t="s">
        <v>5386</v>
      </c>
      <c r="T1589" s="23"/>
      <c r="U1589" s="23"/>
      <c r="V1589" s="23"/>
      <c r="W1589" s="23"/>
      <c r="X1589" s="23"/>
    </row>
    <row r="1590">
      <c r="A1590" s="20" t="s">
        <v>5387</v>
      </c>
      <c r="B1590" s="26" t="s">
        <v>5388</v>
      </c>
      <c r="C1590" s="3"/>
      <c r="D1590" s="3" t="s">
        <v>5389</v>
      </c>
      <c r="E1590" s="3" t="s">
        <v>299</v>
      </c>
      <c r="F1590" s="3" t="s">
        <v>86</v>
      </c>
      <c r="G1590" s="3"/>
      <c r="H1590" s="3" t="s">
        <v>142</v>
      </c>
      <c r="K1590" s="3" t="s">
        <v>132</v>
      </c>
      <c r="L1590" s="3" t="s">
        <v>431</v>
      </c>
      <c r="M1590" s="22" t="s">
        <v>5390</v>
      </c>
      <c r="T1590" s="23"/>
      <c r="U1590" s="23"/>
      <c r="V1590" s="23"/>
      <c r="W1590" s="23"/>
      <c r="X1590" s="23"/>
    </row>
    <row r="1591">
      <c r="A1591" s="29" t="s">
        <v>5391</v>
      </c>
      <c r="B1591" s="21"/>
      <c r="D1591" s="3" t="s">
        <v>606</v>
      </c>
      <c r="E1591" s="3" t="s">
        <v>246</v>
      </c>
      <c r="F1591" s="3" t="s">
        <v>235</v>
      </c>
      <c r="G1591" s="3"/>
      <c r="H1591" s="3" t="s">
        <v>154</v>
      </c>
      <c r="L1591" s="3" t="s">
        <v>2300</v>
      </c>
      <c r="M1591" s="22" t="s">
        <v>5392</v>
      </c>
      <c r="T1591" s="23"/>
      <c r="U1591" s="23"/>
      <c r="V1591" s="23"/>
      <c r="W1591" s="23"/>
      <c r="X1591" s="23"/>
    </row>
    <row r="1592">
      <c r="A1592" s="20" t="s">
        <v>5393</v>
      </c>
      <c r="B1592" s="26" t="s">
        <v>5394</v>
      </c>
      <c r="D1592" s="3" t="s">
        <v>453</v>
      </c>
      <c r="E1592" s="3" t="s">
        <v>246</v>
      </c>
      <c r="F1592" s="3" t="s">
        <v>241</v>
      </c>
      <c r="H1592" s="3" t="s">
        <v>130</v>
      </c>
      <c r="K1592" s="3" t="s">
        <v>132</v>
      </c>
      <c r="L1592" s="3" t="s">
        <v>737</v>
      </c>
      <c r="M1592" s="22" t="s">
        <v>5395</v>
      </c>
      <c r="T1592" s="23"/>
      <c r="U1592" s="23"/>
      <c r="V1592" s="23"/>
      <c r="W1592" s="23"/>
      <c r="X1592" s="23"/>
    </row>
    <row r="1593">
      <c r="A1593" s="20" t="s">
        <v>5396</v>
      </c>
      <c r="B1593" s="26" t="s">
        <v>5397</v>
      </c>
      <c r="D1593" s="3" t="s">
        <v>5398</v>
      </c>
      <c r="E1593" s="3" t="s">
        <v>246</v>
      </c>
      <c r="F1593" s="3" t="s">
        <v>241</v>
      </c>
      <c r="H1593" s="3" t="s">
        <v>142</v>
      </c>
      <c r="K1593" s="3" t="s">
        <v>132</v>
      </c>
      <c r="L1593" s="3" t="s">
        <v>431</v>
      </c>
      <c r="M1593" s="22" t="s">
        <v>5399</v>
      </c>
      <c r="T1593" s="23"/>
      <c r="U1593" s="23"/>
      <c r="V1593" s="23"/>
      <c r="W1593" s="23"/>
      <c r="X1593" s="23"/>
    </row>
    <row r="1594">
      <c r="A1594" s="20" t="s">
        <v>5400</v>
      </c>
      <c r="B1594" s="21"/>
      <c r="D1594" s="3" t="s">
        <v>5401</v>
      </c>
      <c r="E1594" s="3" t="s">
        <v>301</v>
      </c>
      <c r="F1594" s="3" t="s">
        <v>86</v>
      </c>
      <c r="G1594" s="3"/>
      <c r="H1594" s="3" t="s">
        <v>142</v>
      </c>
      <c r="K1594" s="3" t="s">
        <v>185</v>
      </c>
      <c r="L1594" s="3" t="s">
        <v>391</v>
      </c>
      <c r="M1594" s="22" t="s">
        <v>5402</v>
      </c>
      <c r="T1594" s="23"/>
      <c r="U1594" s="23"/>
      <c r="V1594" s="23"/>
      <c r="W1594" s="23"/>
      <c r="X1594" s="23"/>
    </row>
    <row r="1595">
      <c r="A1595" s="20" t="s">
        <v>5403</v>
      </c>
      <c r="B1595" s="26" t="s">
        <v>5404</v>
      </c>
      <c r="C1595" s="3" t="s">
        <v>5400</v>
      </c>
      <c r="D1595" s="51" t="s">
        <v>5296</v>
      </c>
      <c r="E1595" s="3" t="s">
        <v>301</v>
      </c>
      <c r="F1595" s="3" t="s">
        <v>86</v>
      </c>
      <c r="G1595" s="3"/>
      <c r="H1595" s="3" t="s">
        <v>142</v>
      </c>
      <c r="K1595" s="3" t="s">
        <v>1514</v>
      </c>
      <c r="L1595" s="3" t="s">
        <v>5405</v>
      </c>
      <c r="M1595" s="22" t="s">
        <v>5406</v>
      </c>
      <c r="T1595" s="23"/>
      <c r="U1595" s="23"/>
      <c r="V1595" s="23"/>
      <c r="W1595" s="23"/>
      <c r="X1595" s="23"/>
    </row>
    <row r="1596">
      <c r="A1596" s="20" t="s">
        <v>5407</v>
      </c>
      <c r="B1596" s="21"/>
      <c r="E1596" s="3" t="s">
        <v>301</v>
      </c>
      <c r="F1596" s="3" t="s">
        <v>86</v>
      </c>
      <c r="G1596" s="3"/>
      <c r="H1596" s="3" t="s">
        <v>142</v>
      </c>
      <c r="L1596" s="3" t="s">
        <v>4167</v>
      </c>
      <c r="M1596" s="22" t="s">
        <v>5408</v>
      </c>
      <c r="T1596" s="23"/>
      <c r="U1596" s="23"/>
      <c r="V1596" s="23"/>
      <c r="W1596" s="23"/>
      <c r="X1596" s="23"/>
    </row>
    <row r="1597">
      <c r="A1597" s="20" t="s">
        <v>5409</v>
      </c>
      <c r="B1597" s="21"/>
      <c r="E1597" s="3" t="s">
        <v>301</v>
      </c>
      <c r="F1597" s="3" t="s">
        <v>86</v>
      </c>
      <c r="H1597" s="3" t="s">
        <v>130</v>
      </c>
      <c r="K1597" s="3" t="s">
        <v>144</v>
      </c>
      <c r="L1597" s="3" t="s">
        <v>5410</v>
      </c>
      <c r="M1597" s="22" t="s">
        <v>5411</v>
      </c>
      <c r="T1597" s="23"/>
      <c r="U1597" s="23"/>
      <c r="V1597" s="23"/>
      <c r="W1597" s="23"/>
      <c r="X1597" s="23"/>
    </row>
    <row r="1598">
      <c r="A1598" s="20" t="s">
        <v>5412</v>
      </c>
      <c r="B1598" s="21"/>
      <c r="D1598" s="3" t="s">
        <v>767</v>
      </c>
      <c r="E1598" s="3" t="s">
        <v>5413</v>
      </c>
      <c r="F1598" s="3" t="s">
        <v>86</v>
      </c>
      <c r="G1598" s="3"/>
      <c r="H1598" s="3" t="s">
        <v>154</v>
      </c>
      <c r="T1598" s="23"/>
      <c r="U1598" s="23"/>
      <c r="V1598" s="23"/>
      <c r="W1598" s="23"/>
      <c r="X1598" s="23"/>
    </row>
    <row r="1599">
      <c r="A1599" s="43" t="s">
        <v>3364</v>
      </c>
      <c r="B1599" s="21"/>
      <c r="D1599" s="3" t="s">
        <v>5414</v>
      </c>
      <c r="E1599" s="3" t="s">
        <v>5415</v>
      </c>
      <c r="F1599" s="3" t="s">
        <v>86</v>
      </c>
      <c r="G1599" s="3"/>
      <c r="H1599" s="3" t="s">
        <v>165</v>
      </c>
      <c r="M1599" s="22" t="s">
        <v>5416</v>
      </c>
      <c r="T1599" s="23"/>
      <c r="U1599" s="23"/>
      <c r="V1599" s="23"/>
      <c r="W1599" s="23"/>
      <c r="X1599" s="23"/>
    </row>
    <row r="1600">
      <c r="A1600" s="20" t="s">
        <v>5417</v>
      </c>
      <c r="B1600" s="26" t="s">
        <v>5418</v>
      </c>
      <c r="D1600" s="3" t="s">
        <v>2778</v>
      </c>
      <c r="E1600" s="3" t="s">
        <v>287</v>
      </c>
      <c r="F1600" s="3" t="s">
        <v>235</v>
      </c>
      <c r="H1600" s="3" t="s">
        <v>142</v>
      </c>
      <c r="K1600" s="3" t="s">
        <v>132</v>
      </c>
      <c r="L1600" s="3" t="s">
        <v>457</v>
      </c>
      <c r="M1600" s="22" t="s">
        <v>5419</v>
      </c>
      <c r="T1600" s="23"/>
      <c r="U1600" s="23"/>
      <c r="V1600" s="23"/>
      <c r="W1600" s="23"/>
      <c r="X1600" s="23"/>
    </row>
    <row r="1601">
      <c r="A1601" s="20" t="s">
        <v>5420</v>
      </c>
      <c r="B1601" s="21"/>
      <c r="D1601" s="3" t="s">
        <v>565</v>
      </c>
      <c r="E1601" s="3" t="s">
        <v>267</v>
      </c>
      <c r="G1601" s="3"/>
      <c r="H1601" s="3" t="s">
        <v>154</v>
      </c>
      <c r="K1601" s="3" t="s">
        <v>132</v>
      </c>
      <c r="L1601" s="3" t="s">
        <v>1790</v>
      </c>
      <c r="M1601" s="22" t="s">
        <v>5421</v>
      </c>
      <c r="T1601" s="23"/>
      <c r="U1601" s="23"/>
      <c r="V1601" s="23"/>
      <c r="W1601" s="23"/>
      <c r="X1601" s="23"/>
    </row>
    <row r="1602">
      <c r="A1602" s="20" t="s">
        <v>5258</v>
      </c>
      <c r="B1602" s="26" t="s">
        <v>5422</v>
      </c>
      <c r="E1602" s="3" t="s">
        <v>301</v>
      </c>
      <c r="F1602" s="3" t="s">
        <v>86</v>
      </c>
      <c r="H1602" s="3" t="s">
        <v>130</v>
      </c>
      <c r="K1602" s="3" t="s">
        <v>132</v>
      </c>
      <c r="L1602" s="3" t="s">
        <v>5259</v>
      </c>
      <c r="M1602" s="22" t="s">
        <v>5423</v>
      </c>
      <c r="T1602" s="23"/>
      <c r="U1602" s="23"/>
      <c r="V1602" s="23"/>
      <c r="W1602" s="23"/>
      <c r="X1602" s="23"/>
    </row>
    <row r="1603">
      <c r="A1603" s="20" t="s">
        <v>5424</v>
      </c>
      <c r="B1603" s="26" t="s">
        <v>5425</v>
      </c>
      <c r="D1603" s="3" t="s">
        <v>2668</v>
      </c>
      <c r="E1603" s="3" t="s">
        <v>273</v>
      </c>
      <c r="F1603" s="3" t="s">
        <v>235</v>
      </c>
      <c r="H1603" s="3" t="s">
        <v>142</v>
      </c>
      <c r="K1603" s="3" t="s">
        <v>132</v>
      </c>
      <c r="L1603" s="3" t="s">
        <v>431</v>
      </c>
      <c r="M1603" s="22" t="s">
        <v>5426</v>
      </c>
      <c r="T1603" s="23"/>
      <c r="U1603" s="23"/>
      <c r="V1603" s="23"/>
      <c r="W1603" s="23"/>
      <c r="X1603" s="23"/>
    </row>
    <row r="1604">
      <c r="A1604" s="20" t="s">
        <v>5427</v>
      </c>
      <c r="B1604" s="27"/>
      <c r="C1604" s="3"/>
      <c r="D1604" s="3" t="s">
        <v>620</v>
      </c>
      <c r="E1604" s="3" t="s">
        <v>246</v>
      </c>
      <c r="F1604" s="3" t="s">
        <v>235</v>
      </c>
      <c r="G1604" s="3" t="s">
        <v>294</v>
      </c>
      <c r="H1604" s="3" t="s">
        <v>176</v>
      </c>
      <c r="M1604" s="22" t="s">
        <v>5428</v>
      </c>
      <c r="T1604" s="23"/>
      <c r="U1604" s="23"/>
      <c r="V1604" s="23"/>
      <c r="W1604" s="23"/>
      <c r="X1604" s="23"/>
    </row>
    <row r="1605">
      <c r="A1605" s="20" t="s">
        <v>5429</v>
      </c>
      <c r="B1605" s="27"/>
      <c r="C1605" s="3" t="s">
        <v>665</v>
      </c>
      <c r="D1605" s="3" t="s">
        <v>5430</v>
      </c>
      <c r="E1605" s="3" t="s">
        <v>246</v>
      </c>
      <c r="F1605" s="3" t="s">
        <v>235</v>
      </c>
      <c r="G1605" s="3"/>
      <c r="H1605" s="3" t="s">
        <v>176</v>
      </c>
      <c r="I1605" s="3"/>
      <c r="J1605" s="3"/>
      <c r="K1605" s="3" t="s">
        <v>2581</v>
      </c>
      <c r="M1605" s="22" t="s">
        <v>5431</v>
      </c>
      <c r="T1605" s="23"/>
      <c r="U1605" s="23"/>
      <c r="V1605" s="23"/>
      <c r="W1605" s="23"/>
      <c r="X1605" s="23"/>
    </row>
    <row r="1606">
      <c r="A1606" s="20" t="s">
        <v>5432</v>
      </c>
      <c r="B1606" s="27"/>
      <c r="C1606" s="3"/>
      <c r="D1606" s="3"/>
      <c r="E1606" s="3" t="s">
        <v>2100</v>
      </c>
      <c r="F1606" s="3" t="s">
        <v>235</v>
      </c>
      <c r="G1606" s="3"/>
      <c r="H1606" s="3" t="s">
        <v>154</v>
      </c>
      <c r="I1606" s="3"/>
      <c r="J1606" s="3"/>
      <c r="K1606" s="3" t="s">
        <v>105</v>
      </c>
      <c r="L1606" s="3" t="s">
        <v>601</v>
      </c>
      <c r="M1606" s="22" t="s">
        <v>5433</v>
      </c>
      <c r="T1606" s="23"/>
      <c r="U1606" s="23"/>
      <c r="V1606" s="23"/>
      <c r="W1606" s="23"/>
      <c r="X1606" s="23"/>
    </row>
    <row r="1607">
      <c r="A1607" s="20" t="s">
        <v>5434</v>
      </c>
      <c r="B1607" s="21"/>
      <c r="C1607" s="3" t="s">
        <v>4644</v>
      </c>
      <c r="E1607" s="3" t="s">
        <v>2100</v>
      </c>
      <c r="F1607" s="3" t="s">
        <v>235</v>
      </c>
      <c r="G1607" s="3"/>
      <c r="H1607" s="3" t="s">
        <v>102</v>
      </c>
      <c r="K1607" s="3" t="s">
        <v>5435</v>
      </c>
      <c r="L1607" s="3" t="s">
        <v>3865</v>
      </c>
      <c r="M1607" s="22" t="s">
        <v>5436</v>
      </c>
      <c r="T1607" s="23"/>
      <c r="U1607" s="23"/>
      <c r="V1607" s="23"/>
      <c r="W1607" s="23"/>
      <c r="X1607" s="23"/>
    </row>
    <row r="1608">
      <c r="A1608" s="20" t="s">
        <v>5437</v>
      </c>
      <c r="B1608" s="26" t="s">
        <v>5438</v>
      </c>
      <c r="D1608" s="3" t="s">
        <v>1746</v>
      </c>
      <c r="E1608" s="3" t="s">
        <v>262</v>
      </c>
      <c r="F1608" s="3" t="s">
        <v>129</v>
      </c>
      <c r="H1608" s="3" t="s">
        <v>142</v>
      </c>
      <c r="K1608" s="3" t="s">
        <v>132</v>
      </c>
      <c r="L1608" s="3" t="s">
        <v>431</v>
      </c>
      <c r="M1608" s="22" t="s">
        <v>5439</v>
      </c>
      <c r="T1608" s="23"/>
      <c r="U1608" s="23"/>
      <c r="V1608" s="23"/>
      <c r="W1608" s="23"/>
      <c r="X1608" s="23"/>
    </row>
    <row r="1609">
      <c r="A1609" s="28" t="s">
        <v>5440</v>
      </c>
      <c r="B1609" s="21"/>
      <c r="D1609" s="3" t="s">
        <v>379</v>
      </c>
      <c r="E1609" s="3" t="s">
        <v>279</v>
      </c>
      <c r="G1609" s="3"/>
      <c r="H1609" s="3" t="s">
        <v>184</v>
      </c>
      <c r="K1609" s="3" t="s">
        <v>185</v>
      </c>
      <c r="L1609" s="3" t="s">
        <v>380</v>
      </c>
      <c r="M1609" s="22" t="s">
        <v>5441</v>
      </c>
      <c r="T1609" s="23"/>
      <c r="U1609" s="23"/>
      <c r="V1609" s="23"/>
      <c r="W1609" s="23"/>
      <c r="X1609" s="23"/>
    </row>
    <row r="1610">
      <c r="A1610" s="20" t="s">
        <v>1861</v>
      </c>
      <c r="B1610" s="21"/>
      <c r="E1610" s="3" t="s">
        <v>311</v>
      </c>
      <c r="F1610" s="3" t="s">
        <v>183</v>
      </c>
      <c r="H1610" s="3" t="s">
        <v>130</v>
      </c>
      <c r="K1610" s="3" t="s">
        <v>132</v>
      </c>
      <c r="L1610" s="3" t="s">
        <v>737</v>
      </c>
      <c r="M1610" s="22" t="s">
        <v>5442</v>
      </c>
      <c r="T1610" s="23"/>
      <c r="U1610" s="23"/>
      <c r="V1610" s="23"/>
      <c r="W1610" s="23"/>
      <c r="X1610" s="23"/>
    </row>
    <row r="1611">
      <c r="A1611" s="20" t="s">
        <v>5443</v>
      </c>
      <c r="B1611" s="26" t="s">
        <v>5444</v>
      </c>
      <c r="D1611" s="3" t="s">
        <v>453</v>
      </c>
      <c r="E1611" s="3" t="s">
        <v>279</v>
      </c>
      <c r="F1611" s="3" t="s">
        <v>241</v>
      </c>
      <c r="H1611" s="3" t="s">
        <v>130</v>
      </c>
      <c r="K1611" s="3" t="s">
        <v>132</v>
      </c>
      <c r="L1611" s="3" t="s">
        <v>5445</v>
      </c>
      <c r="M1611" s="22" t="s">
        <v>5446</v>
      </c>
      <c r="T1611" s="23"/>
      <c r="U1611" s="23"/>
      <c r="V1611" s="23"/>
      <c r="W1611" s="23"/>
      <c r="X1611" s="23"/>
    </row>
    <row r="1612">
      <c r="A1612" s="20" t="s">
        <v>5447</v>
      </c>
      <c r="B1612" s="21"/>
      <c r="D1612" s="3" t="s">
        <v>5448</v>
      </c>
      <c r="E1612" s="3" t="s">
        <v>297</v>
      </c>
      <c r="G1612" s="3"/>
      <c r="H1612" s="3" t="s">
        <v>184</v>
      </c>
      <c r="K1612" s="3" t="s">
        <v>185</v>
      </c>
      <c r="L1612" s="3" t="s">
        <v>380</v>
      </c>
      <c r="M1612" s="22" t="s">
        <v>5449</v>
      </c>
      <c r="T1612" s="23"/>
      <c r="U1612" s="23"/>
      <c r="V1612" s="23"/>
      <c r="W1612" s="23"/>
      <c r="X1612" s="23"/>
    </row>
    <row r="1613">
      <c r="A1613" s="34" t="s">
        <v>5450</v>
      </c>
      <c r="B1613" s="26" t="s">
        <v>5451</v>
      </c>
      <c r="D1613" s="3" t="s">
        <v>3148</v>
      </c>
      <c r="E1613" s="3" t="s">
        <v>297</v>
      </c>
      <c r="F1613" s="3" t="s">
        <v>235</v>
      </c>
      <c r="H1613" s="3" t="s">
        <v>142</v>
      </c>
      <c r="K1613" s="3" t="s">
        <v>132</v>
      </c>
      <c r="L1613" s="3" t="s">
        <v>431</v>
      </c>
      <c r="M1613" s="22" t="s">
        <v>5352</v>
      </c>
      <c r="T1613" s="23"/>
      <c r="U1613" s="23"/>
      <c r="V1613" s="23"/>
      <c r="W1613" s="23"/>
      <c r="X1613" s="23"/>
    </row>
    <row r="1614">
      <c r="A1614" s="20" t="s">
        <v>5452</v>
      </c>
      <c r="B1614" s="26" t="s">
        <v>5453</v>
      </c>
      <c r="D1614" s="3" t="s">
        <v>5454</v>
      </c>
      <c r="E1614" s="3" t="s">
        <v>297</v>
      </c>
      <c r="F1614" s="3" t="s">
        <v>235</v>
      </c>
      <c r="H1614" s="3" t="s">
        <v>142</v>
      </c>
      <c r="K1614" s="3" t="s">
        <v>132</v>
      </c>
      <c r="L1614" s="3" t="s">
        <v>431</v>
      </c>
      <c r="M1614" s="22" t="s">
        <v>5455</v>
      </c>
      <c r="T1614" s="23"/>
      <c r="U1614" s="23"/>
      <c r="V1614" s="23"/>
      <c r="W1614" s="23"/>
      <c r="X1614" s="23"/>
    </row>
    <row r="1615">
      <c r="A1615" s="3" t="s">
        <v>5456</v>
      </c>
      <c r="B1615" s="21"/>
      <c r="D1615" s="3" t="s">
        <v>453</v>
      </c>
      <c r="E1615" s="3" t="s">
        <v>273</v>
      </c>
      <c r="F1615" s="3" t="s">
        <v>235</v>
      </c>
      <c r="H1615" s="3" t="s">
        <v>130</v>
      </c>
      <c r="K1615" s="3" t="s">
        <v>132</v>
      </c>
      <c r="L1615" s="3" t="s">
        <v>3925</v>
      </c>
      <c r="M1615" s="22" t="s">
        <v>5457</v>
      </c>
      <c r="T1615" s="23"/>
      <c r="U1615" s="23"/>
      <c r="V1615" s="23"/>
      <c r="W1615" s="23"/>
      <c r="X1615" s="23"/>
    </row>
    <row r="1616">
      <c r="A1616" s="3" t="s">
        <v>5458</v>
      </c>
      <c r="B1616" s="21"/>
      <c r="D1616" s="3" t="s">
        <v>560</v>
      </c>
      <c r="E1616" s="3" t="s">
        <v>273</v>
      </c>
      <c r="G1616" s="3" t="s">
        <v>296</v>
      </c>
      <c r="H1616" s="3" t="s">
        <v>154</v>
      </c>
      <c r="M1616" s="22" t="s">
        <v>5459</v>
      </c>
      <c r="T1616" s="23"/>
      <c r="U1616" s="23"/>
      <c r="V1616" s="23"/>
      <c r="W1616" s="23"/>
      <c r="X1616" s="23"/>
    </row>
    <row r="1617">
      <c r="A1617" s="3" t="s">
        <v>5460</v>
      </c>
      <c r="B1617" s="21"/>
      <c r="D1617" s="3" t="s">
        <v>560</v>
      </c>
      <c r="E1617" s="3" t="s">
        <v>273</v>
      </c>
      <c r="G1617" s="3" t="s">
        <v>296</v>
      </c>
      <c r="T1617" s="23"/>
      <c r="U1617" s="23"/>
      <c r="V1617" s="23"/>
      <c r="W1617" s="23"/>
      <c r="X1617" s="23"/>
    </row>
    <row r="1618">
      <c r="A1618" s="20" t="s">
        <v>5461</v>
      </c>
      <c r="B1618" s="26" t="s">
        <v>5462</v>
      </c>
      <c r="D1618" s="3" t="s">
        <v>430</v>
      </c>
      <c r="E1618" s="3" t="s">
        <v>275</v>
      </c>
      <c r="F1618" s="3" t="s">
        <v>1965</v>
      </c>
      <c r="G1618" s="3" t="s">
        <v>5463</v>
      </c>
      <c r="H1618" s="3" t="s">
        <v>154</v>
      </c>
      <c r="K1618" s="3" t="s">
        <v>103</v>
      </c>
      <c r="L1618" s="3" t="s">
        <v>5464</v>
      </c>
      <c r="M1618" s="22" t="s">
        <v>5465</v>
      </c>
      <c r="O1618" s="3" t="s">
        <v>5466</v>
      </c>
      <c r="T1618" s="23"/>
      <c r="U1618" s="23"/>
      <c r="V1618" s="23"/>
      <c r="W1618" s="23"/>
      <c r="X1618" s="23"/>
    </row>
    <row r="1619">
      <c r="A1619" s="3" t="s">
        <v>5467</v>
      </c>
      <c r="B1619" s="21"/>
      <c r="D1619" s="3" t="s">
        <v>560</v>
      </c>
      <c r="E1619" s="3" t="s">
        <v>273</v>
      </c>
      <c r="M1619" s="22" t="s">
        <v>5468</v>
      </c>
      <c r="T1619" s="23"/>
      <c r="U1619" s="23"/>
      <c r="V1619" s="23"/>
      <c r="W1619" s="23"/>
      <c r="X1619" s="23"/>
    </row>
    <row r="1620">
      <c r="A1620" s="20" t="s">
        <v>5469</v>
      </c>
      <c r="B1620" s="27"/>
      <c r="C1620" s="3"/>
      <c r="D1620" s="3" t="s">
        <v>3864</v>
      </c>
      <c r="E1620" s="3" t="s">
        <v>163</v>
      </c>
      <c r="F1620" s="3" t="s">
        <v>86</v>
      </c>
      <c r="G1620" s="3"/>
      <c r="H1620" s="3" t="s">
        <v>154</v>
      </c>
      <c r="I1620" s="3"/>
      <c r="J1620" s="3"/>
      <c r="K1620" s="3" t="s">
        <v>74</v>
      </c>
      <c r="M1620" s="22" t="s">
        <v>5470</v>
      </c>
      <c r="T1620" s="23"/>
      <c r="U1620" s="23"/>
      <c r="V1620" s="23"/>
      <c r="W1620" s="23"/>
      <c r="X1620" s="23"/>
    </row>
    <row r="1621">
      <c r="A1621" s="20" t="s">
        <v>5471</v>
      </c>
      <c r="B1621" s="21"/>
      <c r="D1621" s="3" t="s">
        <v>2181</v>
      </c>
      <c r="F1621" s="3" t="s">
        <v>129</v>
      </c>
      <c r="G1621" s="3"/>
      <c r="H1621" s="3" t="s">
        <v>154</v>
      </c>
      <c r="L1621" s="3" t="s">
        <v>601</v>
      </c>
      <c r="M1621" s="22" t="s">
        <v>5472</v>
      </c>
      <c r="N1621" s="3"/>
      <c r="O1621" s="3" t="s">
        <v>5473</v>
      </c>
      <c r="T1621" s="23"/>
      <c r="U1621" s="23"/>
      <c r="V1621" s="23"/>
      <c r="W1621" s="23"/>
      <c r="X1621" s="23"/>
    </row>
    <row r="1622">
      <c r="A1622" s="20" t="s">
        <v>5474</v>
      </c>
      <c r="B1622" s="21"/>
      <c r="D1622" s="3" t="s">
        <v>649</v>
      </c>
      <c r="E1622" s="3" t="s">
        <v>4070</v>
      </c>
      <c r="G1622" s="3"/>
      <c r="H1622" s="3" t="s">
        <v>154</v>
      </c>
      <c r="L1622" s="3" t="s">
        <v>1145</v>
      </c>
      <c r="M1622" s="22" t="s">
        <v>5475</v>
      </c>
      <c r="T1622" s="23"/>
      <c r="U1622" s="23"/>
      <c r="V1622" s="23"/>
      <c r="W1622" s="23"/>
      <c r="X1622" s="23"/>
    </row>
    <row r="1623">
      <c r="A1623" s="20" t="s">
        <v>5476</v>
      </c>
      <c r="B1623" s="26" t="s">
        <v>5477</v>
      </c>
      <c r="D1623" s="3" t="s">
        <v>2985</v>
      </c>
      <c r="E1623" s="3" t="s">
        <v>281</v>
      </c>
      <c r="F1623" s="3" t="s">
        <v>129</v>
      </c>
      <c r="G1623" s="3" t="s">
        <v>124</v>
      </c>
      <c r="H1623" s="3" t="s">
        <v>154</v>
      </c>
      <c r="L1623" s="3" t="s">
        <v>4975</v>
      </c>
      <c r="M1623" s="22" t="s">
        <v>5478</v>
      </c>
      <c r="T1623" s="23"/>
      <c r="U1623" s="23"/>
      <c r="V1623" s="24" t="s">
        <v>346</v>
      </c>
      <c r="W1623" s="23"/>
      <c r="X1623" s="23"/>
    </row>
    <row r="1624">
      <c r="A1624" s="20" t="s">
        <v>5479</v>
      </c>
      <c r="B1624" s="27"/>
      <c r="C1624" s="3"/>
      <c r="D1624" s="3" t="s">
        <v>731</v>
      </c>
      <c r="E1624" s="3" t="s">
        <v>5155</v>
      </c>
      <c r="F1624" s="3" t="s">
        <v>5480</v>
      </c>
      <c r="G1624" s="3" t="s">
        <v>282</v>
      </c>
      <c r="H1624" s="3" t="s">
        <v>154</v>
      </c>
      <c r="K1624" s="3" t="s">
        <v>489</v>
      </c>
      <c r="L1624" s="3" t="s">
        <v>5481</v>
      </c>
      <c r="M1624" s="22" t="s">
        <v>5482</v>
      </c>
      <c r="T1624" s="23"/>
      <c r="U1624" s="23"/>
      <c r="V1624" s="23"/>
      <c r="W1624" s="23"/>
      <c r="X1624" s="23"/>
    </row>
    <row r="1625">
      <c r="A1625" s="20" t="s">
        <v>5483</v>
      </c>
      <c r="B1625" s="27"/>
      <c r="C1625" s="3"/>
      <c r="D1625" s="51" t="s">
        <v>5484</v>
      </c>
      <c r="E1625" s="3" t="s">
        <v>5485</v>
      </c>
      <c r="F1625" s="3" t="s">
        <v>5480</v>
      </c>
      <c r="G1625" s="3"/>
      <c r="H1625" s="3" t="s">
        <v>154</v>
      </c>
      <c r="I1625" s="3"/>
      <c r="J1625" s="3"/>
      <c r="K1625" s="3" t="s">
        <v>5486</v>
      </c>
      <c r="L1625" s="3" t="s">
        <v>1258</v>
      </c>
      <c r="M1625" s="22" t="s">
        <v>5487</v>
      </c>
      <c r="T1625" s="23"/>
      <c r="U1625" s="23"/>
      <c r="V1625" s="23"/>
      <c r="W1625" s="23"/>
      <c r="X1625" s="23"/>
    </row>
    <row r="1626">
      <c r="A1626" s="30" t="s">
        <v>5488</v>
      </c>
      <c r="B1626" s="21"/>
      <c r="E1626" s="31"/>
      <c r="F1626" s="31"/>
      <c r="G1626" s="31"/>
      <c r="H1626" s="31"/>
      <c r="I1626" s="31"/>
      <c r="J1626" s="31"/>
      <c r="K1626" s="31"/>
      <c r="L1626" s="31"/>
      <c r="M1626" s="31"/>
      <c r="T1626" s="24"/>
      <c r="U1626" s="24" t="s">
        <v>346</v>
      </c>
      <c r="V1626" s="23"/>
      <c r="W1626" s="23"/>
      <c r="X1626" s="23"/>
    </row>
    <row r="1627">
      <c r="A1627" s="20" t="s">
        <v>5489</v>
      </c>
      <c r="B1627" s="26" t="s">
        <v>5490</v>
      </c>
      <c r="D1627" s="3" t="s">
        <v>1411</v>
      </c>
      <c r="G1627" s="3"/>
      <c r="H1627" s="3" t="s">
        <v>154</v>
      </c>
      <c r="K1627" s="3" t="s">
        <v>144</v>
      </c>
      <c r="L1627" s="3" t="s">
        <v>4540</v>
      </c>
      <c r="M1627" s="22" t="s">
        <v>5491</v>
      </c>
      <c r="T1627" s="23"/>
      <c r="U1627" s="23"/>
      <c r="V1627" s="23"/>
      <c r="W1627" s="23"/>
      <c r="X1627" s="23"/>
    </row>
    <row r="1628">
      <c r="A1628" s="20" t="s">
        <v>5492</v>
      </c>
      <c r="B1628" s="21"/>
      <c r="G1628" s="3"/>
      <c r="H1628" s="3" t="s">
        <v>154</v>
      </c>
      <c r="M1628" s="4" t="s">
        <v>5493</v>
      </c>
      <c r="T1628" s="23"/>
      <c r="U1628" s="23"/>
      <c r="V1628" s="23"/>
      <c r="W1628" s="23"/>
      <c r="X1628" s="23"/>
    </row>
    <row r="1629">
      <c r="A1629" s="20" t="s">
        <v>5494</v>
      </c>
      <c r="B1629" s="27"/>
      <c r="C1629" s="3"/>
      <c r="D1629" s="3"/>
      <c r="E1629" s="3" t="s">
        <v>307</v>
      </c>
      <c r="F1629" s="3" t="s">
        <v>141</v>
      </c>
      <c r="G1629" s="3" t="s">
        <v>300</v>
      </c>
      <c r="H1629" s="3" t="s">
        <v>154</v>
      </c>
      <c r="I1629" s="3"/>
      <c r="J1629" s="3"/>
      <c r="K1629" s="3" t="s">
        <v>5495</v>
      </c>
      <c r="M1629" s="22" t="s">
        <v>5496</v>
      </c>
      <c r="T1629" s="23"/>
      <c r="U1629" s="23"/>
      <c r="V1629" s="23"/>
      <c r="W1629" s="23"/>
      <c r="X1629" s="23"/>
    </row>
    <row r="1630">
      <c r="A1630" s="20" t="s">
        <v>5497</v>
      </c>
      <c r="B1630" s="21"/>
      <c r="D1630" s="3" t="s">
        <v>890</v>
      </c>
      <c r="G1630" s="3"/>
      <c r="H1630" s="3" t="s">
        <v>184</v>
      </c>
      <c r="L1630" s="3" t="s">
        <v>380</v>
      </c>
      <c r="M1630" s="22" t="s">
        <v>5498</v>
      </c>
      <c r="T1630" s="23"/>
      <c r="U1630" s="23"/>
      <c r="V1630" s="23"/>
      <c r="W1630" s="23"/>
      <c r="X1630" s="23"/>
    </row>
    <row r="1631">
      <c r="A1631" s="20" t="s">
        <v>5499</v>
      </c>
      <c r="B1631" s="26" t="s">
        <v>5500</v>
      </c>
      <c r="D1631" s="3" t="s">
        <v>5501</v>
      </c>
      <c r="E1631" s="3" t="s">
        <v>301</v>
      </c>
      <c r="F1631" s="3" t="s">
        <v>86</v>
      </c>
      <c r="H1631" s="3" t="s">
        <v>142</v>
      </c>
      <c r="K1631" s="3" t="s">
        <v>132</v>
      </c>
      <c r="L1631" s="3" t="s">
        <v>431</v>
      </c>
      <c r="M1631" s="22" t="s">
        <v>5502</v>
      </c>
      <c r="T1631" s="23"/>
      <c r="U1631" s="23"/>
      <c r="V1631" s="23"/>
      <c r="W1631" s="23"/>
      <c r="X1631" s="23"/>
    </row>
    <row r="1632">
      <c r="A1632" s="20" t="s">
        <v>5503</v>
      </c>
      <c r="B1632" s="21"/>
      <c r="C1632" s="3" t="s">
        <v>5135</v>
      </c>
      <c r="G1632" s="3"/>
      <c r="H1632" s="3" t="s">
        <v>72</v>
      </c>
      <c r="K1632" s="3" t="s">
        <v>903</v>
      </c>
      <c r="M1632" s="22" t="s">
        <v>5504</v>
      </c>
      <c r="T1632" s="23"/>
      <c r="U1632" s="23"/>
      <c r="V1632" s="23"/>
      <c r="W1632" s="23"/>
      <c r="X1632" s="23"/>
    </row>
    <row r="1633">
      <c r="A1633" s="20" t="s">
        <v>5505</v>
      </c>
      <c r="B1633" s="21"/>
      <c r="D1633" s="3" t="s">
        <v>5506</v>
      </c>
      <c r="E1633" s="3" t="s">
        <v>222</v>
      </c>
      <c r="F1633" s="3" t="s">
        <v>129</v>
      </c>
      <c r="H1633" s="3" t="s">
        <v>142</v>
      </c>
      <c r="K1633" s="3" t="s">
        <v>132</v>
      </c>
      <c r="L1633" s="3" t="s">
        <v>431</v>
      </c>
      <c r="M1633" s="22" t="s">
        <v>5507</v>
      </c>
      <c r="T1633" s="23"/>
      <c r="U1633" s="23"/>
      <c r="V1633" s="23"/>
      <c r="W1633" s="23"/>
      <c r="X1633" s="23"/>
    </row>
    <row r="1634">
      <c r="A1634" s="20" t="s">
        <v>5508</v>
      </c>
      <c r="B1634" s="27"/>
      <c r="C1634" s="3"/>
      <c r="D1634" s="51" t="s">
        <v>3618</v>
      </c>
      <c r="E1634" s="3" t="s">
        <v>5509</v>
      </c>
      <c r="F1634" s="3" t="s">
        <v>86</v>
      </c>
      <c r="G1634" s="3"/>
      <c r="H1634" s="3" t="s">
        <v>154</v>
      </c>
      <c r="I1634" s="3"/>
      <c r="J1634" s="3"/>
      <c r="K1634" s="3" t="s">
        <v>74</v>
      </c>
      <c r="L1634" s="3" t="s">
        <v>1258</v>
      </c>
      <c r="M1634" s="22" t="s">
        <v>5510</v>
      </c>
      <c r="T1634" s="23"/>
      <c r="U1634" s="23"/>
      <c r="V1634" s="23"/>
      <c r="W1634" s="23"/>
      <c r="X1634" s="23"/>
    </row>
    <row r="1635">
      <c r="A1635" s="20" t="s">
        <v>5511</v>
      </c>
      <c r="B1635" s="27"/>
      <c r="C1635" s="3" t="s">
        <v>574</v>
      </c>
      <c r="E1635" s="3" t="s">
        <v>5512</v>
      </c>
      <c r="F1635" s="3" t="s">
        <v>495</v>
      </c>
      <c r="G1635" s="3"/>
      <c r="H1635" s="3" t="s">
        <v>102</v>
      </c>
      <c r="K1635" s="3" t="s">
        <v>576</v>
      </c>
      <c r="L1635" s="3" t="s">
        <v>577</v>
      </c>
      <c r="M1635" s="22" t="s">
        <v>5513</v>
      </c>
      <c r="T1635" s="23"/>
      <c r="U1635" s="23"/>
      <c r="V1635" s="23"/>
      <c r="W1635" s="23"/>
      <c r="X1635" s="23"/>
    </row>
    <row r="1636">
      <c r="A1636" s="20" t="s">
        <v>5514</v>
      </c>
      <c r="B1636" s="26" t="s">
        <v>5515</v>
      </c>
      <c r="C1636" s="3"/>
      <c r="D1636" s="3" t="s">
        <v>5516</v>
      </c>
      <c r="E1636" s="3" t="s">
        <v>5517</v>
      </c>
      <c r="F1636" s="3" t="s">
        <v>129</v>
      </c>
      <c r="G1636" s="3"/>
      <c r="H1636" s="3" t="s">
        <v>154</v>
      </c>
      <c r="I1636" s="3"/>
      <c r="J1636" s="3"/>
      <c r="K1636" s="3" t="s">
        <v>74</v>
      </c>
      <c r="M1636" s="22" t="s">
        <v>5518</v>
      </c>
      <c r="T1636" s="23"/>
      <c r="U1636" s="23"/>
      <c r="V1636" s="23"/>
      <c r="W1636" s="23"/>
      <c r="X1636" s="23"/>
    </row>
    <row r="1637">
      <c r="A1637" s="20" t="s">
        <v>5519</v>
      </c>
      <c r="B1637" s="26" t="s">
        <v>5520</v>
      </c>
      <c r="D1637" s="3" t="s">
        <v>453</v>
      </c>
      <c r="E1637" s="3" t="s">
        <v>273</v>
      </c>
      <c r="F1637" s="3" t="s">
        <v>235</v>
      </c>
      <c r="H1637" s="3" t="s">
        <v>142</v>
      </c>
      <c r="K1637" s="3" t="s">
        <v>132</v>
      </c>
      <c r="L1637" s="3" t="s">
        <v>431</v>
      </c>
      <c r="M1637" s="22" t="s">
        <v>5521</v>
      </c>
      <c r="T1637" s="23"/>
      <c r="U1637" s="23"/>
      <c r="V1637" s="23"/>
      <c r="W1637" s="23"/>
      <c r="X1637" s="23"/>
    </row>
    <row r="1638">
      <c r="A1638" s="20" t="s">
        <v>5522</v>
      </c>
      <c r="B1638" s="21"/>
      <c r="C1638" s="3" t="s">
        <v>5186</v>
      </c>
      <c r="E1638" s="3" t="s">
        <v>71</v>
      </c>
      <c r="F1638" s="3" t="s">
        <v>71</v>
      </c>
      <c r="H1638" s="3" t="s">
        <v>72</v>
      </c>
      <c r="K1638" s="3" t="s">
        <v>594</v>
      </c>
      <c r="L1638" s="3" t="s">
        <v>595</v>
      </c>
      <c r="M1638" s="22" t="s">
        <v>5523</v>
      </c>
      <c r="T1638" s="23"/>
      <c r="U1638" s="23"/>
      <c r="V1638" s="23"/>
      <c r="W1638" s="23"/>
      <c r="X1638" s="23"/>
    </row>
    <row r="1639">
      <c r="A1639" s="20" t="s">
        <v>5524</v>
      </c>
      <c r="B1639" s="26" t="s">
        <v>5525</v>
      </c>
      <c r="D1639" s="3" t="s">
        <v>5526</v>
      </c>
      <c r="E1639" s="3" t="s">
        <v>222</v>
      </c>
      <c r="F1639" s="3" t="s">
        <v>129</v>
      </c>
      <c r="H1639" s="3" t="s">
        <v>142</v>
      </c>
      <c r="K1639" s="3" t="s">
        <v>132</v>
      </c>
      <c r="L1639" s="3" t="s">
        <v>457</v>
      </c>
      <c r="M1639" s="22" t="s">
        <v>5527</v>
      </c>
      <c r="T1639" s="23"/>
      <c r="U1639" s="23"/>
      <c r="V1639" s="23"/>
      <c r="W1639" s="23"/>
      <c r="X1639" s="23"/>
    </row>
    <row r="1640">
      <c r="A1640" s="3" t="s">
        <v>5528</v>
      </c>
      <c r="B1640" s="21"/>
      <c r="D1640" s="3" t="s">
        <v>453</v>
      </c>
      <c r="E1640" s="3" t="s">
        <v>303</v>
      </c>
      <c r="F1640" s="3" t="s">
        <v>197</v>
      </c>
      <c r="H1640" s="3" t="s">
        <v>142</v>
      </c>
      <c r="K1640" s="3" t="s">
        <v>132</v>
      </c>
      <c r="L1640" s="3" t="s">
        <v>431</v>
      </c>
      <c r="M1640" s="22" t="s">
        <v>5529</v>
      </c>
      <c r="T1640" s="23"/>
      <c r="U1640" s="23"/>
      <c r="V1640" s="23"/>
      <c r="W1640" s="23"/>
      <c r="X1640" s="23"/>
    </row>
    <row r="1641">
      <c r="A1641" s="20" t="s">
        <v>5530</v>
      </c>
      <c r="B1641" s="21"/>
      <c r="D1641" s="3" t="s">
        <v>5531</v>
      </c>
      <c r="E1641" s="3" t="s">
        <v>303</v>
      </c>
      <c r="F1641" s="3" t="s">
        <v>5532</v>
      </c>
      <c r="G1641" s="3"/>
      <c r="H1641" s="3" t="s">
        <v>142</v>
      </c>
      <c r="K1641" s="3" t="s">
        <v>185</v>
      </c>
      <c r="L1641" s="3" t="s">
        <v>391</v>
      </c>
      <c r="M1641" s="22" t="s">
        <v>5533</v>
      </c>
      <c r="T1641" s="23"/>
      <c r="U1641" s="23"/>
      <c r="V1641" s="23"/>
      <c r="W1641" s="23"/>
      <c r="X1641" s="23"/>
    </row>
    <row r="1642">
      <c r="A1642" s="20" t="s">
        <v>5534</v>
      </c>
      <c r="B1642" s="21"/>
      <c r="C1642" s="3" t="s">
        <v>5530</v>
      </c>
      <c r="D1642" s="3" t="s">
        <v>453</v>
      </c>
      <c r="E1642" s="3" t="s">
        <v>303</v>
      </c>
      <c r="F1642" s="3" t="s">
        <v>5532</v>
      </c>
      <c r="H1642" s="3" t="s">
        <v>142</v>
      </c>
      <c r="K1642" s="3" t="s">
        <v>132</v>
      </c>
      <c r="L1642" s="3" t="s">
        <v>431</v>
      </c>
      <c r="M1642" s="22" t="s">
        <v>5535</v>
      </c>
      <c r="T1642" s="23"/>
      <c r="U1642" s="23"/>
      <c r="V1642" s="23"/>
      <c r="W1642" s="23"/>
      <c r="X1642" s="23"/>
    </row>
    <row r="1643">
      <c r="A1643" s="20" t="s">
        <v>5536</v>
      </c>
      <c r="B1643" s="21"/>
      <c r="D1643" s="3" t="s">
        <v>606</v>
      </c>
      <c r="E1643" s="3" t="s">
        <v>5537</v>
      </c>
      <c r="G1643" s="3"/>
      <c r="H1643" s="3" t="s">
        <v>154</v>
      </c>
      <c r="L1643" s="3" t="s">
        <v>5538</v>
      </c>
      <c r="M1643" s="22" t="s">
        <v>5539</v>
      </c>
      <c r="T1643" s="23"/>
      <c r="U1643" s="23"/>
      <c r="V1643" s="23"/>
      <c r="W1643" s="23"/>
      <c r="X1643" s="23"/>
    </row>
    <row r="1644">
      <c r="A1644" s="20" t="s">
        <v>5540</v>
      </c>
      <c r="B1644" s="27"/>
      <c r="C1644" s="3"/>
      <c r="D1644" s="3" t="s">
        <v>5541</v>
      </c>
      <c r="E1644" s="3" t="s">
        <v>303</v>
      </c>
      <c r="F1644" s="3" t="s">
        <v>5542</v>
      </c>
      <c r="G1644" s="3"/>
      <c r="H1644" s="3" t="s">
        <v>154</v>
      </c>
      <c r="I1644" s="3"/>
      <c r="J1644" s="3"/>
      <c r="K1644" s="3" t="s">
        <v>897</v>
      </c>
      <c r="M1644" s="22" t="s">
        <v>5543</v>
      </c>
      <c r="T1644" s="23"/>
      <c r="U1644" s="23"/>
      <c r="V1644" s="23"/>
      <c r="W1644" s="23"/>
      <c r="X1644" s="23"/>
    </row>
    <row r="1645">
      <c r="A1645" s="3" t="s">
        <v>5544</v>
      </c>
      <c r="B1645" s="21"/>
      <c r="E1645" s="3" t="s">
        <v>303</v>
      </c>
      <c r="G1645" s="3"/>
      <c r="H1645" s="3" t="s">
        <v>142</v>
      </c>
      <c r="L1645" s="3" t="s">
        <v>970</v>
      </c>
      <c r="M1645" s="22" t="s">
        <v>5545</v>
      </c>
      <c r="T1645" s="23"/>
      <c r="U1645" s="23"/>
      <c r="V1645" s="23"/>
      <c r="W1645" s="23"/>
      <c r="X1645" s="23"/>
    </row>
    <row r="1646">
      <c r="A1646" s="20" t="s">
        <v>5546</v>
      </c>
      <c r="B1646" s="26" t="s">
        <v>5547</v>
      </c>
      <c r="D1646" s="3" t="s">
        <v>465</v>
      </c>
      <c r="E1646" s="3" t="s">
        <v>307</v>
      </c>
      <c r="G1646" s="3"/>
      <c r="H1646" s="3" t="s">
        <v>154</v>
      </c>
      <c r="K1646" s="3" t="s">
        <v>88</v>
      </c>
      <c r="L1646" s="3" t="s">
        <v>466</v>
      </c>
      <c r="M1646" s="22" t="s">
        <v>5548</v>
      </c>
      <c r="T1646" s="23"/>
      <c r="U1646" s="23"/>
      <c r="V1646" s="23"/>
      <c r="W1646" s="23"/>
      <c r="X1646" s="23"/>
    </row>
    <row r="1647">
      <c r="A1647" s="20" t="s">
        <v>5549</v>
      </c>
      <c r="B1647" s="27"/>
      <c r="C1647" s="3" t="s">
        <v>574</v>
      </c>
      <c r="D1647" s="20" t="s">
        <v>870</v>
      </c>
      <c r="E1647" s="3" t="s">
        <v>5550</v>
      </c>
      <c r="F1647" s="3" t="s">
        <v>3511</v>
      </c>
      <c r="G1647" s="3"/>
      <c r="H1647" s="3" t="s">
        <v>102</v>
      </c>
      <c r="K1647" s="3" t="s">
        <v>576</v>
      </c>
      <c r="L1647" s="3" t="s">
        <v>577</v>
      </c>
      <c r="M1647" s="22" t="s">
        <v>5551</v>
      </c>
      <c r="T1647" s="23"/>
      <c r="U1647" s="23"/>
      <c r="V1647" s="23"/>
      <c r="W1647" s="23"/>
      <c r="X1647" s="23"/>
    </row>
    <row r="1648">
      <c r="A1648" s="57" t="s">
        <v>5552</v>
      </c>
      <c r="B1648" s="26" t="s">
        <v>5553</v>
      </c>
      <c r="E1648" s="3" t="s">
        <v>260</v>
      </c>
      <c r="G1648" s="3"/>
      <c r="H1648" s="3" t="s">
        <v>184</v>
      </c>
      <c r="K1648" s="3" t="s">
        <v>185</v>
      </c>
      <c r="L1648" s="3" t="s">
        <v>380</v>
      </c>
      <c r="M1648" s="22" t="s">
        <v>5554</v>
      </c>
      <c r="T1648" s="23"/>
      <c r="U1648" s="23"/>
      <c r="V1648" s="23"/>
      <c r="W1648" s="23"/>
      <c r="X1648" s="23"/>
    </row>
    <row r="1649">
      <c r="A1649" s="3" t="s">
        <v>5555</v>
      </c>
      <c r="B1649" s="26" t="s">
        <v>5556</v>
      </c>
      <c r="E1649" s="3" t="s">
        <v>182</v>
      </c>
      <c r="G1649" s="3"/>
      <c r="H1649" s="3" t="s">
        <v>184</v>
      </c>
      <c r="K1649" s="3" t="s">
        <v>185</v>
      </c>
      <c r="L1649" s="3" t="s">
        <v>380</v>
      </c>
      <c r="M1649" s="22" t="s">
        <v>5557</v>
      </c>
      <c r="T1649" s="23"/>
      <c r="U1649" s="23"/>
      <c r="V1649" s="23"/>
      <c r="W1649" s="23"/>
      <c r="X1649" s="23"/>
    </row>
    <row r="1650">
      <c r="A1650" s="20" t="s">
        <v>5558</v>
      </c>
      <c r="B1650" s="21"/>
      <c r="D1650" s="3" t="s">
        <v>5559</v>
      </c>
      <c r="F1650" s="3" t="s">
        <v>209</v>
      </c>
      <c r="G1650" s="3"/>
      <c r="H1650" s="3" t="s">
        <v>154</v>
      </c>
      <c r="M1650" s="22" t="s">
        <v>5560</v>
      </c>
      <c r="T1650" s="23"/>
      <c r="U1650" s="23"/>
      <c r="V1650" s="23"/>
      <c r="W1650" s="23"/>
      <c r="X1650" s="23"/>
    </row>
    <row r="1651">
      <c r="A1651" s="20" t="s">
        <v>5561</v>
      </c>
      <c r="B1651" s="21"/>
      <c r="D1651" s="20"/>
      <c r="E1651" s="3" t="s">
        <v>5562</v>
      </c>
      <c r="F1651" s="3" t="s">
        <v>209</v>
      </c>
      <c r="G1651" s="3"/>
      <c r="H1651" s="3" t="s">
        <v>154</v>
      </c>
      <c r="K1651" s="3" t="s">
        <v>132</v>
      </c>
      <c r="L1651" s="3" t="s">
        <v>5563</v>
      </c>
      <c r="M1651" s="22" t="s">
        <v>5564</v>
      </c>
      <c r="T1651" s="23"/>
      <c r="U1651" s="23"/>
      <c r="V1651" s="23"/>
      <c r="W1651" s="23"/>
      <c r="X1651" s="23"/>
    </row>
    <row r="1652">
      <c r="A1652" s="20" t="s">
        <v>4106</v>
      </c>
      <c r="B1652" s="27"/>
      <c r="C1652" s="3"/>
      <c r="D1652" s="3"/>
      <c r="E1652" s="3" t="s">
        <v>5565</v>
      </c>
      <c r="F1652" s="3" t="s">
        <v>5566</v>
      </c>
      <c r="G1652" s="3"/>
      <c r="H1652" s="3" t="s">
        <v>154</v>
      </c>
      <c r="I1652" s="3"/>
      <c r="J1652" s="3"/>
      <c r="K1652" s="3" t="s">
        <v>5567</v>
      </c>
      <c r="M1652" s="22" t="s">
        <v>5568</v>
      </c>
      <c r="T1652" s="23"/>
      <c r="U1652" s="23"/>
      <c r="V1652" s="23"/>
      <c r="W1652" s="23"/>
      <c r="X1652" s="23"/>
    </row>
    <row r="1653">
      <c r="A1653" s="20" t="s">
        <v>5569</v>
      </c>
      <c r="B1653" s="21"/>
      <c r="D1653" s="3" t="s">
        <v>453</v>
      </c>
      <c r="E1653" s="3" t="s">
        <v>190</v>
      </c>
      <c r="F1653" s="3" t="s">
        <v>209</v>
      </c>
      <c r="H1653" s="3" t="s">
        <v>142</v>
      </c>
      <c r="K1653" s="3" t="s">
        <v>132</v>
      </c>
      <c r="L1653" s="3" t="s">
        <v>431</v>
      </c>
      <c r="M1653" s="22" t="s">
        <v>5570</v>
      </c>
      <c r="T1653" s="23"/>
      <c r="U1653" s="23"/>
      <c r="V1653" s="23"/>
      <c r="W1653" s="23"/>
      <c r="X1653" s="23"/>
    </row>
    <row r="1654">
      <c r="A1654" s="20" t="s">
        <v>5571</v>
      </c>
      <c r="B1654" s="21"/>
      <c r="D1654" s="35" t="s">
        <v>433</v>
      </c>
      <c r="G1654" s="3"/>
      <c r="H1654" s="3" t="s">
        <v>165</v>
      </c>
      <c r="L1654" s="3" t="s">
        <v>344</v>
      </c>
      <c r="M1654" s="22" t="s">
        <v>5572</v>
      </c>
      <c r="T1654" s="23"/>
      <c r="U1654" s="23"/>
      <c r="V1654" s="23"/>
      <c r="W1654" s="23"/>
      <c r="X1654" s="23"/>
    </row>
    <row r="1655">
      <c r="A1655" s="20" t="s">
        <v>5573</v>
      </c>
      <c r="B1655" s="21"/>
      <c r="E1655" s="3" t="s">
        <v>71</v>
      </c>
      <c r="F1655" s="3" t="s">
        <v>71</v>
      </c>
      <c r="G1655" s="3"/>
      <c r="H1655" s="3" t="s">
        <v>154</v>
      </c>
      <c r="L1655" s="3" t="s">
        <v>601</v>
      </c>
      <c r="M1655" s="22" t="s">
        <v>5574</v>
      </c>
      <c r="T1655" s="23"/>
      <c r="U1655" s="23"/>
      <c r="V1655" s="24" t="s">
        <v>346</v>
      </c>
      <c r="W1655" s="23"/>
      <c r="X1655" s="23"/>
    </row>
    <row r="1656">
      <c r="A1656" s="20" t="s">
        <v>679</v>
      </c>
      <c r="B1656" s="21"/>
      <c r="E1656" s="3" t="s">
        <v>5575</v>
      </c>
      <c r="G1656" s="3"/>
      <c r="H1656" s="3" t="s">
        <v>154</v>
      </c>
      <c r="L1656" s="3" t="s">
        <v>5576</v>
      </c>
      <c r="M1656" s="22" t="s">
        <v>5577</v>
      </c>
      <c r="T1656" s="23"/>
      <c r="U1656" s="23"/>
      <c r="V1656" s="23"/>
      <c r="W1656" s="23"/>
      <c r="X1656" s="23"/>
    </row>
    <row r="1657">
      <c r="A1657" s="20" t="s">
        <v>5578</v>
      </c>
      <c r="B1657" s="21"/>
      <c r="C1657" s="3" t="s">
        <v>5579</v>
      </c>
      <c r="E1657" s="3" t="s">
        <v>222</v>
      </c>
      <c r="G1657" s="3"/>
      <c r="H1657" s="3" t="s">
        <v>154</v>
      </c>
      <c r="L1657" s="3" t="s">
        <v>2300</v>
      </c>
      <c r="M1657" s="22" t="s">
        <v>5580</v>
      </c>
      <c r="T1657" s="23"/>
      <c r="U1657" s="23"/>
      <c r="V1657" s="23"/>
      <c r="W1657" s="23"/>
      <c r="X1657" s="23"/>
    </row>
    <row r="1658">
      <c r="A1658" s="20" t="s">
        <v>5581</v>
      </c>
      <c r="B1658" s="21"/>
      <c r="C1658" s="3" t="s">
        <v>5582</v>
      </c>
      <c r="D1658" s="3" t="s">
        <v>3103</v>
      </c>
      <c r="E1658" s="3" t="s">
        <v>291</v>
      </c>
      <c r="F1658" s="3" t="s">
        <v>129</v>
      </c>
      <c r="G1658" s="3"/>
      <c r="H1658" s="3" t="s">
        <v>154</v>
      </c>
      <c r="L1658" s="3" t="s">
        <v>2300</v>
      </c>
      <c r="M1658" s="22" t="s">
        <v>5583</v>
      </c>
      <c r="T1658" s="23"/>
      <c r="U1658" s="23"/>
      <c r="V1658" s="23"/>
      <c r="W1658" s="23"/>
      <c r="X1658" s="23"/>
    </row>
    <row r="1659">
      <c r="A1659" s="20" t="s">
        <v>5579</v>
      </c>
      <c r="B1659" s="21"/>
      <c r="C1659" s="3" t="s">
        <v>5573</v>
      </c>
      <c r="E1659" s="3" t="s">
        <v>5584</v>
      </c>
      <c r="F1659" s="3" t="s">
        <v>129</v>
      </c>
      <c r="G1659" s="3"/>
      <c r="H1659" s="3" t="s">
        <v>154</v>
      </c>
      <c r="L1659" s="3" t="s">
        <v>2300</v>
      </c>
      <c r="M1659" s="22" t="s">
        <v>5585</v>
      </c>
      <c r="T1659" s="23"/>
      <c r="U1659" s="23"/>
      <c r="V1659" s="23"/>
      <c r="W1659" s="23"/>
      <c r="X1659" s="23"/>
    </row>
    <row r="1660">
      <c r="A1660" s="20" t="s">
        <v>5586</v>
      </c>
      <c r="B1660" s="21"/>
      <c r="C1660" s="3" t="s">
        <v>5573</v>
      </c>
      <c r="E1660" s="3" t="s">
        <v>2315</v>
      </c>
      <c r="F1660" s="3" t="s">
        <v>2316</v>
      </c>
      <c r="G1660" s="3"/>
      <c r="H1660" s="3" t="s">
        <v>154</v>
      </c>
      <c r="K1660" s="3" t="s">
        <v>103</v>
      </c>
      <c r="L1660" s="3" t="s">
        <v>5587</v>
      </c>
      <c r="M1660" s="22" t="s">
        <v>5588</v>
      </c>
      <c r="T1660" s="23"/>
      <c r="U1660" s="23"/>
      <c r="V1660" s="23"/>
      <c r="W1660" s="23"/>
      <c r="X1660" s="23"/>
    </row>
    <row r="1661">
      <c r="A1661" s="20" t="s">
        <v>5589</v>
      </c>
      <c r="B1661" s="21"/>
      <c r="C1661" s="3" t="s">
        <v>5590</v>
      </c>
      <c r="E1661" s="3" t="s">
        <v>5591</v>
      </c>
      <c r="F1661" s="3" t="s">
        <v>4594</v>
      </c>
      <c r="G1661" s="3"/>
      <c r="H1661" s="3" t="s">
        <v>154</v>
      </c>
      <c r="L1661" s="3" t="s">
        <v>2300</v>
      </c>
      <c r="M1661" s="22" t="s">
        <v>5592</v>
      </c>
      <c r="T1661" s="23"/>
      <c r="U1661" s="23"/>
      <c r="V1661" s="23"/>
      <c r="W1661" s="23"/>
      <c r="X1661" s="23"/>
    </row>
    <row r="1662">
      <c r="A1662" s="20" t="s">
        <v>5593</v>
      </c>
      <c r="B1662" s="21"/>
      <c r="C1662" s="3" t="s">
        <v>5579</v>
      </c>
      <c r="E1662" s="3" t="s">
        <v>2631</v>
      </c>
      <c r="F1662" s="3" t="s">
        <v>4594</v>
      </c>
      <c r="G1662" s="3"/>
      <c r="H1662" s="3" t="s">
        <v>154</v>
      </c>
      <c r="L1662" s="3" t="s">
        <v>2300</v>
      </c>
      <c r="M1662" s="22" t="s">
        <v>5594</v>
      </c>
      <c r="T1662" s="23"/>
      <c r="U1662" s="23"/>
      <c r="V1662" s="23"/>
      <c r="W1662" s="23"/>
      <c r="X1662" s="23"/>
    </row>
    <row r="1663">
      <c r="A1663" s="20" t="s">
        <v>5582</v>
      </c>
      <c r="B1663" s="27"/>
      <c r="C1663" s="3" t="s">
        <v>5573</v>
      </c>
      <c r="D1663" s="3" t="s">
        <v>5595</v>
      </c>
      <c r="E1663" s="3" t="s">
        <v>5596</v>
      </c>
      <c r="G1663" s="3"/>
      <c r="H1663" s="3" t="s">
        <v>154</v>
      </c>
      <c r="L1663" s="3" t="s">
        <v>5597</v>
      </c>
      <c r="M1663" s="22" t="s">
        <v>5598</v>
      </c>
      <c r="T1663" s="23"/>
      <c r="U1663" s="23"/>
      <c r="V1663" s="23"/>
      <c r="W1663" s="23"/>
      <c r="X1663" s="23"/>
    </row>
    <row r="1664">
      <c r="A1664" s="20" t="s">
        <v>5599</v>
      </c>
      <c r="B1664" s="27"/>
      <c r="C1664" s="3" t="s">
        <v>5582</v>
      </c>
      <c r="D1664" s="3" t="s">
        <v>1320</v>
      </c>
      <c r="E1664" s="3" t="s">
        <v>275</v>
      </c>
      <c r="G1664" s="3"/>
      <c r="H1664" s="3" t="s">
        <v>154</v>
      </c>
      <c r="L1664" s="3" t="s">
        <v>5597</v>
      </c>
      <c r="M1664" s="22" t="s">
        <v>5600</v>
      </c>
      <c r="T1664" s="23"/>
      <c r="U1664" s="23"/>
      <c r="V1664" s="24" t="s">
        <v>346</v>
      </c>
      <c r="W1664" s="23"/>
      <c r="X1664" s="23"/>
    </row>
    <row r="1665">
      <c r="A1665" s="20" t="s">
        <v>5601</v>
      </c>
      <c r="B1665" s="21"/>
      <c r="C1665" s="3" t="s">
        <v>5602</v>
      </c>
      <c r="D1665" s="3" t="s">
        <v>5603</v>
      </c>
      <c r="E1665" s="3" t="s">
        <v>835</v>
      </c>
      <c r="G1665" s="3"/>
      <c r="H1665" s="3" t="s">
        <v>154</v>
      </c>
      <c r="K1665" s="3" t="s">
        <v>103</v>
      </c>
      <c r="L1665" s="3" t="s">
        <v>5604</v>
      </c>
      <c r="M1665" s="22" t="s">
        <v>5605</v>
      </c>
      <c r="T1665" s="23"/>
      <c r="U1665" s="23"/>
      <c r="V1665" s="23"/>
      <c r="W1665" s="23"/>
      <c r="X1665" s="23"/>
    </row>
    <row r="1666">
      <c r="A1666" s="20" t="s">
        <v>5606</v>
      </c>
      <c r="B1666" s="21"/>
      <c r="C1666" s="3" t="s">
        <v>5582</v>
      </c>
      <c r="D1666" s="3" t="s">
        <v>2181</v>
      </c>
      <c r="E1666" s="3" t="s">
        <v>281</v>
      </c>
      <c r="F1666" s="3" t="s">
        <v>129</v>
      </c>
      <c r="G1666" s="3"/>
      <c r="H1666" s="3" t="s">
        <v>154</v>
      </c>
      <c r="L1666" s="3" t="s">
        <v>5607</v>
      </c>
      <c r="M1666" s="22" t="s">
        <v>5608</v>
      </c>
      <c r="T1666" s="23"/>
      <c r="U1666" s="23"/>
      <c r="V1666" s="24" t="s">
        <v>346</v>
      </c>
      <c r="W1666" s="23"/>
      <c r="X1666" s="23"/>
    </row>
    <row r="1667">
      <c r="A1667" s="20" t="s">
        <v>5609</v>
      </c>
      <c r="B1667" s="21"/>
      <c r="C1667" s="3" t="s">
        <v>5582</v>
      </c>
      <c r="D1667" s="3" t="s">
        <v>2299</v>
      </c>
      <c r="E1667" s="3" t="s">
        <v>5610</v>
      </c>
      <c r="F1667" s="3" t="s">
        <v>209</v>
      </c>
      <c r="G1667" s="3"/>
      <c r="H1667" s="3" t="s">
        <v>154</v>
      </c>
      <c r="L1667" s="3" t="s">
        <v>2300</v>
      </c>
      <c r="M1667" s="22" t="s">
        <v>5611</v>
      </c>
      <c r="T1667" s="23"/>
      <c r="U1667" s="23"/>
      <c r="V1667" s="24" t="s">
        <v>346</v>
      </c>
      <c r="W1667" s="23"/>
      <c r="X1667" s="23"/>
    </row>
    <row r="1668">
      <c r="A1668" s="20" t="s">
        <v>5612</v>
      </c>
      <c r="B1668" s="21"/>
      <c r="C1668" s="3" t="s">
        <v>5582</v>
      </c>
      <c r="D1668" s="3" t="s">
        <v>2299</v>
      </c>
      <c r="E1668" s="3" t="s">
        <v>535</v>
      </c>
      <c r="F1668" s="3" t="s">
        <v>209</v>
      </c>
      <c r="G1668" s="3"/>
      <c r="H1668" s="3" t="s">
        <v>154</v>
      </c>
      <c r="L1668" s="3" t="s">
        <v>2300</v>
      </c>
      <c r="M1668" s="22" t="s">
        <v>5613</v>
      </c>
      <c r="T1668" s="23"/>
      <c r="U1668" s="23"/>
      <c r="V1668" s="24" t="s">
        <v>346</v>
      </c>
      <c r="W1668" s="23"/>
      <c r="X1668" s="23"/>
    </row>
    <row r="1669">
      <c r="A1669" s="20" t="s">
        <v>5590</v>
      </c>
      <c r="B1669" s="21"/>
      <c r="C1669" s="3" t="s">
        <v>5573</v>
      </c>
      <c r="E1669" s="3" t="s">
        <v>5614</v>
      </c>
      <c r="F1669" s="3" t="s">
        <v>4594</v>
      </c>
      <c r="G1669" s="3"/>
      <c r="H1669" s="3" t="s">
        <v>154</v>
      </c>
      <c r="L1669" s="3" t="s">
        <v>2300</v>
      </c>
      <c r="M1669" s="22" t="s">
        <v>5615</v>
      </c>
      <c r="T1669" s="23"/>
      <c r="U1669" s="23"/>
      <c r="V1669" s="23"/>
      <c r="W1669" s="23"/>
      <c r="X1669" s="23"/>
    </row>
    <row r="1670">
      <c r="A1670" s="20" t="s">
        <v>5602</v>
      </c>
      <c r="B1670" s="21"/>
      <c r="C1670" s="3" t="s">
        <v>5573</v>
      </c>
      <c r="E1670" s="3" t="s">
        <v>835</v>
      </c>
      <c r="G1670" s="3"/>
      <c r="H1670" s="3" t="s">
        <v>154</v>
      </c>
      <c r="K1670" s="3" t="s">
        <v>103</v>
      </c>
      <c r="L1670" s="3" t="s">
        <v>5604</v>
      </c>
      <c r="M1670" s="22" t="s">
        <v>5616</v>
      </c>
      <c r="T1670" s="23"/>
      <c r="U1670" s="23"/>
      <c r="V1670" s="23"/>
      <c r="W1670" s="23"/>
      <c r="X1670" s="23"/>
    </row>
    <row r="1671">
      <c r="A1671" s="20" t="s">
        <v>5617</v>
      </c>
      <c r="B1671" s="21"/>
      <c r="C1671" s="3" t="s">
        <v>5582</v>
      </c>
      <c r="D1671" s="3" t="s">
        <v>2299</v>
      </c>
      <c r="E1671" s="3" t="s">
        <v>5618</v>
      </c>
      <c r="F1671" s="3" t="s">
        <v>209</v>
      </c>
      <c r="G1671" s="3"/>
      <c r="H1671" s="3" t="s">
        <v>154</v>
      </c>
      <c r="L1671" s="3" t="s">
        <v>2300</v>
      </c>
      <c r="M1671" s="22" t="s">
        <v>5619</v>
      </c>
      <c r="T1671" s="23"/>
      <c r="U1671" s="23"/>
      <c r="V1671" s="23"/>
      <c r="W1671" s="23"/>
      <c r="X1671" s="23"/>
    </row>
    <row r="1672">
      <c r="A1672" s="20" t="s">
        <v>5620</v>
      </c>
      <c r="B1672" s="21"/>
      <c r="C1672" s="3" t="s">
        <v>5582</v>
      </c>
      <c r="E1672" s="3" t="s">
        <v>312</v>
      </c>
      <c r="F1672" s="3" t="s">
        <v>4594</v>
      </c>
      <c r="G1672" s="3"/>
      <c r="H1672" s="3" t="s">
        <v>154</v>
      </c>
      <c r="L1672" s="3" t="s">
        <v>2300</v>
      </c>
      <c r="M1672" s="22" t="s">
        <v>5621</v>
      </c>
      <c r="T1672" s="23"/>
      <c r="U1672" s="23"/>
      <c r="V1672" s="23"/>
      <c r="W1672" s="23"/>
      <c r="X1672" s="23"/>
    </row>
    <row r="1673">
      <c r="A1673" s="20" t="s">
        <v>5622</v>
      </c>
      <c r="B1673" s="21"/>
      <c r="D1673" s="3" t="s">
        <v>5623</v>
      </c>
      <c r="E1673" s="3" t="s">
        <v>305</v>
      </c>
      <c r="F1673" s="3" t="s">
        <v>209</v>
      </c>
      <c r="G1673" s="3"/>
      <c r="H1673" s="3" t="s">
        <v>142</v>
      </c>
      <c r="K1673" s="3" t="s">
        <v>185</v>
      </c>
      <c r="L1673" s="3" t="s">
        <v>391</v>
      </c>
      <c r="M1673" s="22" t="s">
        <v>5624</v>
      </c>
      <c r="T1673" s="23"/>
      <c r="U1673" s="23"/>
      <c r="V1673" s="23"/>
      <c r="W1673" s="23"/>
      <c r="X1673" s="23"/>
    </row>
    <row r="1674">
      <c r="A1674" s="20" t="s">
        <v>5625</v>
      </c>
      <c r="B1674" s="21"/>
      <c r="D1674" s="3" t="s">
        <v>5626</v>
      </c>
      <c r="E1674" s="3" t="s">
        <v>305</v>
      </c>
      <c r="F1674" s="3" t="s">
        <v>209</v>
      </c>
      <c r="G1674" s="3"/>
      <c r="H1674" s="3" t="s">
        <v>154</v>
      </c>
      <c r="L1674" s="3" t="s">
        <v>676</v>
      </c>
      <c r="M1674" s="22" t="s">
        <v>5627</v>
      </c>
      <c r="T1674" s="23"/>
      <c r="U1674" s="23"/>
      <c r="V1674" s="23"/>
      <c r="W1674" s="23"/>
      <c r="X1674" s="23"/>
    </row>
    <row r="1675">
      <c r="A1675" s="20" t="s">
        <v>5628</v>
      </c>
      <c r="B1675" s="27"/>
      <c r="C1675" s="3"/>
      <c r="D1675" s="3" t="s">
        <v>5629</v>
      </c>
      <c r="E1675" s="3" t="s">
        <v>5630</v>
      </c>
      <c r="F1675" s="3" t="s">
        <v>216</v>
      </c>
      <c r="G1675" s="3"/>
      <c r="H1675" s="3" t="s">
        <v>154</v>
      </c>
      <c r="I1675" s="3"/>
      <c r="J1675" s="3"/>
      <c r="K1675" s="3" t="s">
        <v>5631</v>
      </c>
      <c r="L1675" s="3" t="s">
        <v>676</v>
      </c>
      <c r="M1675" s="22" t="s">
        <v>5632</v>
      </c>
      <c r="T1675" s="23"/>
      <c r="U1675" s="23"/>
      <c r="V1675" s="23"/>
      <c r="W1675" s="23"/>
      <c r="X1675" s="23"/>
    </row>
    <row r="1676">
      <c r="A1676" s="20" t="s">
        <v>5633</v>
      </c>
      <c r="B1676" s="21"/>
      <c r="C1676" s="3" t="s">
        <v>653</v>
      </c>
      <c r="D1676" s="3" t="s">
        <v>2299</v>
      </c>
      <c r="F1676" s="3" t="s">
        <v>209</v>
      </c>
      <c r="G1676" s="3"/>
      <c r="H1676" s="3" t="s">
        <v>154</v>
      </c>
      <c r="L1676" s="3" t="s">
        <v>601</v>
      </c>
      <c r="M1676" s="22" t="s">
        <v>5634</v>
      </c>
      <c r="T1676" s="23"/>
      <c r="U1676" s="23"/>
      <c r="V1676" s="23"/>
      <c r="W1676" s="23"/>
      <c r="X1676" s="23"/>
    </row>
    <row r="1677">
      <c r="A1677" s="20" t="s">
        <v>5635</v>
      </c>
      <c r="B1677" s="21"/>
      <c r="G1677" s="3"/>
      <c r="H1677" s="3" t="s">
        <v>154</v>
      </c>
      <c r="M1677" s="22" t="s">
        <v>5636</v>
      </c>
      <c r="T1677" s="23"/>
      <c r="U1677" s="23"/>
      <c r="V1677" s="23"/>
      <c r="W1677" s="23"/>
      <c r="X1677" s="23"/>
    </row>
    <row r="1678">
      <c r="A1678" s="20" t="s">
        <v>5637</v>
      </c>
      <c r="B1678" s="27"/>
      <c r="C1678" s="3"/>
      <c r="D1678" s="20" t="s">
        <v>5638</v>
      </c>
      <c r="F1678" s="3" t="s">
        <v>209</v>
      </c>
      <c r="G1678" s="3"/>
      <c r="H1678" s="3" t="s">
        <v>154</v>
      </c>
      <c r="I1678" s="3"/>
      <c r="J1678" s="3"/>
      <c r="K1678" s="3" t="s">
        <v>105</v>
      </c>
      <c r="M1678" s="22" t="s">
        <v>5639</v>
      </c>
      <c r="T1678" s="23"/>
      <c r="U1678" s="23"/>
      <c r="V1678" s="23"/>
      <c r="W1678" s="23"/>
      <c r="X1678" s="23"/>
    </row>
    <row r="1679">
      <c r="A1679" s="3" t="s">
        <v>5640</v>
      </c>
      <c r="B1679" s="21"/>
      <c r="D1679" s="3" t="s">
        <v>453</v>
      </c>
      <c r="E1679" s="3" t="s">
        <v>215</v>
      </c>
      <c r="F1679" s="3" t="s">
        <v>175</v>
      </c>
      <c r="H1679" s="3" t="s">
        <v>142</v>
      </c>
      <c r="K1679" s="3" t="s">
        <v>132</v>
      </c>
      <c r="L1679" s="3" t="s">
        <v>431</v>
      </c>
      <c r="M1679" s="22" t="s">
        <v>5641</v>
      </c>
      <c r="T1679" s="23"/>
      <c r="U1679" s="23"/>
      <c r="V1679" s="23"/>
      <c r="W1679" s="23"/>
      <c r="X1679" s="23"/>
    </row>
    <row r="1680">
      <c r="A1680" s="20" t="s">
        <v>5642</v>
      </c>
      <c r="B1680" s="26" t="s">
        <v>5643</v>
      </c>
      <c r="D1680" s="3" t="s">
        <v>453</v>
      </c>
      <c r="E1680" s="3" t="s">
        <v>275</v>
      </c>
      <c r="F1680" s="3" t="s">
        <v>209</v>
      </c>
      <c r="H1680" s="3" t="s">
        <v>142</v>
      </c>
      <c r="K1680" s="3" t="s">
        <v>132</v>
      </c>
      <c r="L1680" s="3" t="s">
        <v>431</v>
      </c>
      <c r="M1680" s="22" t="s">
        <v>5644</v>
      </c>
      <c r="T1680" s="23"/>
      <c r="U1680" s="23"/>
      <c r="V1680" s="23"/>
      <c r="W1680" s="23"/>
      <c r="X1680" s="23"/>
    </row>
    <row r="1681">
      <c r="A1681" s="20" t="s">
        <v>3298</v>
      </c>
      <c r="B1681" s="21"/>
      <c r="F1681" s="3" t="s">
        <v>209</v>
      </c>
      <c r="G1681" s="3"/>
      <c r="H1681" s="3" t="s">
        <v>165</v>
      </c>
      <c r="K1681" s="3" t="s">
        <v>5645</v>
      </c>
      <c r="L1681" s="3" t="s">
        <v>2544</v>
      </c>
      <c r="M1681" s="22" t="s">
        <v>5646</v>
      </c>
      <c r="P1681" s="3" t="s">
        <v>5647</v>
      </c>
      <c r="T1681" s="23"/>
      <c r="U1681" s="23"/>
      <c r="V1681" s="23"/>
      <c r="W1681" s="23"/>
      <c r="X1681" s="23"/>
    </row>
    <row r="1682">
      <c r="A1682" s="20" t="s">
        <v>5648</v>
      </c>
      <c r="B1682" s="27"/>
      <c r="C1682" s="3" t="s">
        <v>574</v>
      </c>
      <c r="E1682" s="3" t="s">
        <v>5649</v>
      </c>
      <c r="F1682" s="3" t="s">
        <v>209</v>
      </c>
      <c r="G1682" s="3"/>
      <c r="H1682" s="3" t="s">
        <v>102</v>
      </c>
      <c r="K1682" s="3" t="s">
        <v>576</v>
      </c>
      <c r="L1682" s="3" t="s">
        <v>577</v>
      </c>
      <c r="M1682" s="22" t="s">
        <v>5650</v>
      </c>
      <c r="T1682" s="23"/>
      <c r="U1682" s="23"/>
      <c r="V1682" s="23"/>
      <c r="W1682" s="23"/>
      <c r="X1682" s="23"/>
    </row>
    <row r="1683">
      <c r="A1683" s="20" t="s">
        <v>2299</v>
      </c>
      <c r="B1683" s="21"/>
      <c r="D1683" s="3" t="s">
        <v>430</v>
      </c>
      <c r="F1683" s="3" t="s">
        <v>209</v>
      </c>
      <c r="G1683" s="3"/>
      <c r="H1683" s="3" t="s">
        <v>154</v>
      </c>
      <c r="L1683" s="3" t="s">
        <v>5651</v>
      </c>
      <c r="M1683" s="22" t="s">
        <v>5652</v>
      </c>
      <c r="T1683" s="23"/>
      <c r="U1683" s="23"/>
      <c r="V1683" s="23"/>
      <c r="W1683" s="23"/>
      <c r="X1683" s="23"/>
    </row>
    <row r="1684">
      <c r="A1684" s="20" t="s">
        <v>5653</v>
      </c>
      <c r="B1684" s="27"/>
      <c r="C1684" s="3" t="s">
        <v>665</v>
      </c>
      <c r="D1684" s="3" t="s">
        <v>1390</v>
      </c>
      <c r="E1684" s="3" t="s">
        <v>5565</v>
      </c>
      <c r="F1684" s="3" t="s">
        <v>5654</v>
      </c>
      <c r="G1684" s="3"/>
      <c r="H1684" s="3" t="s">
        <v>176</v>
      </c>
      <c r="I1684" s="3"/>
      <c r="J1684" s="3"/>
      <c r="K1684" s="3" t="s">
        <v>5655</v>
      </c>
      <c r="L1684" s="3" t="s">
        <v>5656</v>
      </c>
      <c r="M1684" s="22" t="s">
        <v>5657</v>
      </c>
      <c r="T1684" s="23"/>
      <c r="U1684" s="23"/>
      <c r="V1684" s="23"/>
      <c r="W1684" s="23"/>
      <c r="X1684" s="23"/>
    </row>
    <row r="1685">
      <c r="A1685" s="20" t="s">
        <v>5658</v>
      </c>
      <c r="B1685" s="26" t="s">
        <v>5659</v>
      </c>
      <c r="C1685" s="3" t="s">
        <v>5660</v>
      </c>
      <c r="D1685" s="3" t="s">
        <v>515</v>
      </c>
      <c r="E1685" s="3" t="s">
        <v>5661</v>
      </c>
      <c r="F1685" s="3" t="s">
        <v>2213</v>
      </c>
      <c r="G1685" s="3"/>
      <c r="H1685" s="3" t="s">
        <v>72</v>
      </c>
      <c r="K1685" s="3" t="s">
        <v>594</v>
      </c>
      <c r="L1685" s="3" t="s">
        <v>5662</v>
      </c>
      <c r="M1685" s="22" t="s">
        <v>5663</v>
      </c>
      <c r="T1685" s="23"/>
      <c r="U1685" s="23"/>
      <c r="V1685" s="23"/>
      <c r="W1685" s="23"/>
      <c r="X1685" s="23"/>
    </row>
    <row r="1686">
      <c r="A1686" s="20" t="s">
        <v>5664</v>
      </c>
      <c r="B1686" s="21"/>
      <c r="E1686" s="3" t="s">
        <v>319</v>
      </c>
      <c r="F1686" s="3" t="s">
        <v>129</v>
      </c>
      <c r="G1686" s="3"/>
      <c r="H1686" s="3" t="s">
        <v>87</v>
      </c>
      <c r="L1686" s="3" t="s">
        <v>5665</v>
      </c>
      <c r="M1686" s="22" t="s">
        <v>5666</v>
      </c>
      <c r="P1686" s="3" t="s">
        <v>447</v>
      </c>
      <c r="T1686" s="23"/>
      <c r="U1686" s="23"/>
      <c r="V1686" s="24" t="s">
        <v>346</v>
      </c>
      <c r="W1686" s="23"/>
      <c r="X1686" s="23"/>
    </row>
    <row r="1687">
      <c r="A1687" s="20" t="s">
        <v>5667</v>
      </c>
      <c r="B1687" s="26" t="s">
        <v>5668</v>
      </c>
      <c r="C1687" s="3"/>
      <c r="D1687" s="3" t="s">
        <v>465</v>
      </c>
      <c r="E1687" s="3" t="s">
        <v>190</v>
      </c>
      <c r="F1687" s="3" t="s">
        <v>495</v>
      </c>
      <c r="G1687" s="3"/>
      <c r="H1687" s="3" t="s">
        <v>142</v>
      </c>
      <c r="I1687" s="3"/>
      <c r="J1687" s="3"/>
      <c r="K1687" s="3" t="s">
        <v>3576</v>
      </c>
      <c r="L1687" s="3" t="s">
        <v>466</v>
      </c>
      <c r="M1687" s="22" t="s">
        <v>5669</v>
      </c>
      <c r="T1687" s="23"/>
      <c r="U1687" s="23"/>
      <c r="V1687" s="23"/>
      <c r="W1687" s="23"/>
      <c r="X1687" s="23"/>
    </row>
    <row r="1688">
      <c r="A1688" s="20" t="s">
        <v>5670</v>
      </c>
      <c r="B1688" s="21"/>
      <c r="D1688" s="3" t="s">
        <v>1684</v>
      </c>
      <c r="G1688" s="3"/>
      <c r="H1688" s="3" t="s">
        <v>117</v>
      </c>
      <c r="K1688" s="3" t="s">
        <v>105</v>
      </c>
      <c r="L1688" s="3" t="s">
        <v>5671</v>
      </c>
      <c r="M1688" s="22" t="s">
        <v>5672</v>
      </c>
      <c r="T1688" s="23"/>
      <c r="U1688" s="23"/>
      <c r="V1688" s="23"/>
      <c r="W1688" s="23"/>
      <c r="X1688" s="23"/>
    </row>
    <row r="1689">
      <c r="A1689" s="20" t="s">
        <v>5673</v>
      </c>
      <c r="B1689" s="21"/>
      <c r="D1689" s="3" t="s">
        <v>5595</v>
      </c>
      <c r="F1689" s="3" t="s">
        <v>209</v>
      </c>
      <c r="G1689" s="3"/>
      <c r="H1689" s="3" t="s">
        <v>154</v>
      </c>
      <c r="K1689" s="3" t="s">
        <v>167</v>
      </c>
      <c r="L1689" s="3" t="s">
        <v>5674</v>
      </c>
      <c r="M1689" s="22" t="s">
        <v>5675</v>
      </c>
      <c r="T1689" s="23"/>
      <c r="U1689" s="23"/>
      <c r="V1689" s="23"/>
      <c r="W1689" s="23"/>
      <c r="X1689" s="23"/>
    </row>
    <row r="1690">
      <c r="A1690" s="20" t="s">
        <v>5676</v>
      </c>
      <c r="B1690" s="26" t="s">
        <v>5677</v>
      </c>
      <c r="D1690" s="3" t="s">
        <v>465</v>
      </c>
      <c r="E1690" s="3" t="s">
        <v>5678</v>
      </c>
      <c r="G1690" s="3"/>
      <c r="H1690" s="3" t="s">
        <v>142</v>
      </c>
      <c r="K1690" s="3" t="s">
        <v>88</v>
      </c>
      <c r="L1690" s="3" t="s">
        <v>466</v>
      </c>
      <c r="T1690" s="23"/>
      <c r="U1690" s="23"/>
      <c r="V1690" s="23"/>
      <c r="W1690" s="23"/>
      <c r="X1690" s="23"/>
    </row>
    <row r="1691">
      <c r="A1691" s="20" t="s">
        <v>5679</v>
      </c>
      <c r="B1691" s="21"/>
      <c r="D1691" s="3" t="s">
        <v>2299</v>
      </c>
      <c r="E1691" s="3" t="s">
        <v>535</v>
      </c>
      <c r="F1691" s="3" t="s">
        <v>209</v>
      </c>
      <c r="G1691" s="3"/>
      <c r="H1691" s="3" t="s">
        <v>154</v>
      </c>
      <c r="K1691" s="3" t="s">
        <v>88</v>
      </c>
      <c r="M1691" s="22" t="s">
        <v>5680</v>
      </c>
      <c r="T1691" s="23"/>
      <c r="U1691" s="23"/>
      <c r="V1691" s="24" t="s">
        <v>346</v>
      </c>
      <c r="W1691" s="23"/>
      <c r="X1691" s="23"/>
    </row>
    <row r="1692">
      <c r="A1692" s="20" t="s">
        <v>5681</v>
      </c>
      <c r="B1692" s="27"/>
      <c r="C1692" s="3"/>
      <c r="D1692" s="3"/>
      <c r="E1692" s="3" t="s">
        <v>299</v>
      </c>
      <c r="F1692" s="3" t="s">
        <v>86</v>
      </c>
      <c r="G1692" s="3"/>
      <c r="H1692" s="3" t="s">
        <v>117</v>
      </c>
      <c r="K1692" s="3" t="s">
        <v>105</v>
      </c>
      <c r="M1692" s="22" t="s">
        <v>5682</v>
      </c>
      <c r="T1692" s="23"/>
      <c r="U1692" s="23"/>
      <c r="V1692" s="23"/>
      <c r="W1692" s="23"/>
      <c r="X1692" s="23"/>
    </row>
    <row r="1693">
      <c r="A1693" s="3" t="s">
        <v>5683</v>
      </c>
      <c r="B1693" s="21"/>
      <c r="D1693" s="3" t="s">
        <v>560</v>
      </c>
      <c r="E1693" s="3" t="s">
        <v>273</v>
      </c>
      <c r="G1693" s="3"/>
      <c r="H1693" s="3" t="s">
        <v>142</v>
      </c>
      <c r="L1693" s="3" t="s">
        <v>723</v>
      </c>
      <c r="M1693" s="22" t="s">
        <v>5684</v>
      </c>
      <c r="T1693" s="23"/>
      <c r="U1693" s="23"/>
      <c r="V1693" s="23"/>
      <c r="W1693" s="23"/>
      <c r="X1693" s="23"/>
    </row>
    <row r="1694">
      <c r="A1694" s="20" t="s">
        <v>5685</v>
      </c>
      <c r="B1694" s="21"/>
      <c r="D1694" s="3" t="s">
        <v>3210</v>
      </c>
      <c r="E1694" s="3" t="s">
        <v>307</v>
      </c>
      <c r="F1694" s="3" t="s">
        <v>5686</v>
      </c>
      <c r="G1694" s="3"/>
      <c r="H1694" s="3" t="s">
        <v>142</v>
      </c>
      <c r="K1694" s="3" t="s">
        <v>185</v>
      </c>
      <c r="L1694" s="3" t="s">
        <v>391</v>
      </c>
      <c r="M1694" s="22" t="s">
        <v>5687</v>
      </c>
      <c r="T1694" s="23"/>
      <c r="U1694" s="23"/>
      <c r="V1694" s="23"/>
      <c r="W1694" s="23"/>
      <c r="X1694" s="23"/>
    </row>
    <row r="1695">
      <c r="A1695" s="20" t="s">
        <v>5688</v>
      </c>
      <c r="B1695" s="27"/>
      <c r="C1695" s="3"/>
      <c r="D1695" s="3" t="s">
        <v>565</v>
      </c>
      <c r="E1695" s="3" t="s">
        <v>307</v>
      </c>
      <c r="F1695" s="3" t="s">
        <v>5686</v>
      </c>
      <c r="G1695" s="3"/>
      <c r="H1695" s="3" t="s">
        <v>154</v>
      </c>
      <c r="I1695" s="3"/>
      <c r="J1695" s="3"/>
      <c r="K1695" s="3" t="s">
        <v>666</v>
      </c>
      <c r="L1695" s="3" t="s">
        <v>5689</v>
      </c>
      <c r="M1695" s="22" t="s">
        <v>5690</v>
      </c>
      <c r="T1695" s="23"/>
      <c r="U1695" s="23"/>
      <c r="V1695" s="23"/>
      <c r="W1695" s="23"/>
      <c r="X1695" s="23"/>
    </row>
    <row r="1696">
      <c r="A1696" s="20" t="s">
        <v>5691</v>
      </c>
      <c r="B1696" s="26" t="s">
        <v>5692</v>
      </c>
      <c r="D1696" s="3" t="s">
        <v>465</v>
      </c>
      <c r="E1696" s="3" t="s">
        <v>307</v>
      </c>
      <c r="G1696" s="3"/>
      <c r="H1696" s="3" t="s">
        <v>142</v>
      </c>
      <c r="K1696" s="3" t="s">
        <v>88</v>
      </c>
      <c r="L1696" s="3" t="s">
        <v>466</v>
      </c>
      <c r="M1696" s="22" t="s">
        <v>5693</v>
      </c>
      <c r="T1696" s="23"/>
      <c r="U1696" s="23"/>
      <c r="V1696" s="23"/>
      <c r="W1696" s="23"/>
      <c r="X1696" s="23"/>
    </row>
    <row r="1697">
      <c r="A1697" s="20" t="s">
        <v>5694</v>
      </c>
      <c r="B1697" s="26" t="s">
        <v>5695</v>
      </c>
      <c r="D1697" s="3" t="s">
        <v>453</v>
      </c>
      <c r="E1697" s="3" t="s">
        <v>152</v>
      </c>
      <c r="F1697" s="3" t="s">
        <v>129</v>
      </c>
      <c r="G1697" s="3"/>
      <c r="H1697" s="3" t="s">
        <v>142</v>
      </c>
      <c r="L1697" s="3" t="s">
        <v>4769</v>
      </c>
      <c r="M1697" s="22" t="s">
        <v>5696</v>
      </c>
      <c r="T1697" s="23"/>
      <c r="U1697" s="23"/>
      <c r="V1697" s="23"/>
      <c r="W1697" s="23"/>
      <c r="X1697" s="23"/>
    </row>
    <row r="1698">
      <c r="A1698" s="20" t="s">
        <v>5697</v>
      </c>
      <c r="B1698" s="27"/>
      <c r="C1698" s="3" t="s">
        <v>574</v>
      </c>
      <c r="D1698" s="3" t="s">
        <v>5698</v>
      </c>
      <c r="E1698" s="3" t="s">
        <v>4338</v>
      </c>
      <c r="F1698" s="3" t="s">
        <v>5699</v>
      </c>
      <c r="G1698" s="3"/>
      <c r="H1698" s="3" t="s">
        <v>102</v>
      </c>
      <c r="K1698" s="3" t="s">
        <v>576</v>
      </c>
      <c r="L1698" s="3" t="s">
        <v>577</v>
      </c>
      <c r="M1698" s="22" t="s">
        <v>5700</v>
      </c>
      <c r="T1698" s="23"/>
      <c r="U1698" s="23"/>
      <c r="V1698" s="23"/>
      <c r="W1698" s="23"/>
      <c r="X1698" s="23"/>
    </row>
    <row r="1699">
      <c r="A1699" s="20" t="s">
        <v>5701</v>
      </c>
      <c r="B1699" s="26" t="s">
        <v>5702</v>
      </c>
      <c r="D1699" s="3" t="s">
        <v>465</v>
      </c>
      <c r="E1699" s="3" t="s">
        <v>281</v>
      </c>
      <c r="F1699" s="3" t="s">
        <v>129</v>
      </c>
      <c r="G1699" s="3"/>
      <c r="H1699" s="3" t="s">
        <v>142</v>
      </c>
      <c r="K1699" s="3" t="s">
        <v>88</v>
      </c>
      <c r="L1699" s="3" t="s">
        <v>466</v>
      </c>
      <c r="M1699" s="22" t="s">
        <v>5703</v>
      </c>
      <c r="T1699" s="23"/>
      <c r="U1699" s="23"/>
      <c r="V1699" s="24" t="s">
        <v>346</v>
      </c>
      <c r="W1699" s="23"/>
      <c r="X1699" s="23"/>
    </row>
    <row r="1700">
      <c r="A1700" s="20" t="s">
        <v>5704</v>
      </c>
      <c r="B1700" s="27"/>
      <c r="C1700" s="3"/>
      <c r="D1700" s="3" t="s">
        <v>519</v>
      </c>
      <c r="E1700" s="3" t="s">
        <v>174</v>
      </c>
      <c r="F1700" s="3" t="s">
        <v>3969</v>
      </c>
      <c r="G1700" s="3" t="s">
        <v>302</v>
      </c>
      <c r="H1700" s="3" t="s">
        <v>154</v>
      </c>
      <c r="I1700" s="3"/>
      <c r="J1700" s="3"/>
      <c r="K1700" s="3" t="s">
        <v>5705</v>
      </c>
      <c r="M1700" s="22" t="s">
        <v>5706</v>
      </c>
      <c r="T1700" s="23"/>
      <c r="U1700" s="23"/>
      <c r="V1700" s="23"/>
      <c r="W1700" s="23"/>
      <c r="X1700" s="23"/>
    </row>
    <row r="1701">
      <c r="A1701" s="20" t="s">
        <v>519</v>
      </c>
      <c r="B1701" s="21"/>
      <c r="E1701" s="3" t="s">
        <v>174</v>
      </c>
      <c r="F1701" s="3" t="s">
        <v>183</v>
      </c>
      <c r="G1701" s="3" t="s">
        <v>302</v>
      </c>
      <c r="H1701" s="3" t="s">
        <v>165</v>
      </c>
      <c r="L1701" s="3" t="s">
        <v>5707</v>
      </c>
      <c r="M1701" s="22" t="s">
        <v>5708</v>
      </c>
      <c r="T1701" s="23"/>
      <c r="U1701" s="23"/>
      <c r="V1701" s="23"/>
      <c r="W1701" s="23"/>
      <c r="X1701" s="23"/>
    </row>
    <row r="1702">
      <c r="A1702" s="20" t="s">
        <v>5709</v>
      </c>
      <c r="B1702" s="21"/>
      <c r="D1702" s="3" t="s">
        <v>2299</v>
      </c>
      <c r="F1702" s="3" t="s">
        <v>209</v>
      </c>
      <c r="G1702" s="3"/>
      <c r="H1702" s="3" t="s">
        <v>154</v>
      </c>
      <c r="L1702" s="3" t="s">
        <v>5710</v>
      </c>
      <c r="M1702" s="22" t="s">
        <v>5711</v>
      </c>
      <c r="T1702" s="23"/>
      <c r="U1702" s="23"/>
      <c r="V1702" s="23"/>
      <c r="W1702" s="23"/>
      <c r="X1702" s="23"/>
    </row>
    <row r="1703">
      <c r="A1703" s="28" t="s">
        <v>5712</v>
      </c>
      <c r="B1703" s="21"/>
      <c r="D1703" s="3" t="s">
        <v>379</v>
      </c>
      <c r="E1703" s="3" t="s">
        <v>279</v>
      </c>
      <c r="G1703" s="3"/>
      <c r="H1703" s="3" t="s">
        <v>184</v>
      </c>
      <c r="K1703" s="3" t="s">
        <v>185</v>
      </c>
      <c r="L1703" s="3" t="s">
        <v>380</v>
      </c>
      <c r="M1703" s="22" t="s">
        <v>5713</v>
      </c>
      <c r="T1703" s="23"/>
      <c r="U1703" s="23"/>
      <c r="V1703" s="23"/>
      <c r="W1703" s="23"/>
      <c r="X1703" s="23"/>
    </row>
    <row r="1704">
      <c r="A1704" s="20" t="s">
        <v>5714</v>
      </c>
      <c r="B1704" s="21"/>
      <c r="E1704" s="3" t="s">
        <v>71</v>
      </c>
      <c r="F1704" s="3" t="s">
        <v>71</v>
      </c>
      <c r="G1704" s="3"/>
      <c r="H1704" s="3" t="s">
        <v>154</v>
      </c>
      <c r="L1704" s="3" t="s">
        <v>5715</v>
      </c>
      <c r="M1704" s="22" t="s">
        <v>5716</v>
      </c>
      <c r="T1704" s="23"/>
      <c r="U1704" s="23"/>
      <c r="V1704" s="23"/>
      <c r="W1704" s="23"/>
      <c r="X1704" s="23"/>
    </row>
    <row r="1705">
      <c r="A1705" s="20" t="s">
        <v>5717</v>
      </c>
      <c r="B1705" s="21"/>
      <c r="E1705" s="3" t="s">
        <v>71</v>
      </c>
      <c r="F1705" s="3" t="s">
        <v>71</v>
      </c>
      <c r="G1705" s="3"/>
      <c r="H1705" s="3" t="s">
        <v>154</v>
      </c>
      <c r="L1705" s="39" t="s">
        <v>5718</v>
      </c>
      <c r="M1705" s="22" t="s">
        <v>5719</v>
      </c>
      <c r="T1705" s="23"/>
      <c r="U1705" s="23"/>
      <c r="V1705" s="24" t="s">
        <v>346</v>
      </c>
      <c r="W1705" s="23"/>
      <c r="X1705" s="23"/>
    </row>
    <row r="1706">
      <c r="A1706" s="30" t="s">
        <v>5720</v>
      </c>
      <c r="B1706" s="21"/>
      <c r="E1706" s="31" t="s">
        <v>267</v>
      </c>
      <c r="F1706" s="31" t="s">
        <v>86</v>
      </c>
      <c r="G1706" s="31"/>
      <c r="H1706" s="31" t="s">
        <v>87</v>
      </c>
      <c r="I1706" s="31"/>
      <c r="J1706" s="31"/>
      <c r="K1706" s="32" t="s">
        <v>118</v>
      </c>
      <c r="L1706" s="32" t="s">
        <v>752</v>
      </c>
      <c r="M1706" s="33" t="s">
        <v>5721</v>
      </c>
      <c r="T1706" s="24"/>
      <c r="U1706" s="24" t="s">
        <v>346</v>
      </c>
      <c r="V1706" s="23"/>
      <c r="W1706" s="23"/>
      <c r="X1706" s="23"/>
    </row>
    <row r="1707">
      <c r="A1707" s="20" t="s">
        <v>5722</v>
      </c>
      <c r="B1707" s="21"/>
      <c r="D1707" s="3" t="s">
        <v>5723</v>
      </c>
      <c r="E1707" s="3" t="s">
        <v>309</v>
      </c>
      <c r="F1707" s="3" t="s">
        <v>5724</v>
      </c>
      <c r="G1707" s="3"/>
      <c r="H1707" s="3" t="s">
        <v>142</v>
      </c>
      <c r="K1707" s="3" t="s">
        <v>185</v>
      </c>
      <c r="L1707" s="3" t="s">
        <v>391</v>
      </c>
      <c r="M1707" s="22" t="s">
        <v>5725</v>
      </c>
      <c r="T1707" s="23"/>
      <c r="U1707" s="23"/>
      <c r="V1707" s="23"/>
      <c r="W1707" s="23"/>
      <c r="X1707" s="23"/>
    </row>
    <row r="1708">
      <c r="A1708" s="20" t="s">
        <v>5726</v>
      </c>
      <c r="B1708" s="26" t="s">
        <v>4997</v>
      </c>
      <c r="D1708" s="3" t="s">
        <v>5727</v>
      </c>
      <c r="E1708" s="3" t="s">
        <v>309</v>
      </c>
      <c r="F1708" s="3" t="s">
        <v>5728</v>
      </c>
      <c r="H1708" s="3" t="s">
        <v>142</v>
      </c>
      <c r="K1708" s="3" t="s">
        <v>132</v>
      </c>
      <c r="L1708" s="3" t="s">
        <v>431</v>
      </c>
      <c r="M1708" s="22" t="s">
        <v>5729</v>
      </c>
      <c r="T1708" s="23"/>
      <c r="U1708" s="23"/>
      <c r="V1708" s="23"/>
      <c r="W1708" s="23"/>
      <c r="X1708" s="23"/>
    </row>
    <row r="1709">
      <c r="A1709" s="20" t="s">
        <v>5730</v>
      </c>
      <c r="B1709" s="21"/>
      <c r="E1709" s="3" t="s">
        <v>309</v>
      </c>
      <c r="F1709" s="3" t="s">
        <v>129</v>
      </c>
      <c r="H1709" s="3" t="s">
        <v>130</v>
      </c>
      <c r="K1709" s="3" t="s">
        <v>132</v>
      </c>
      <c r="L1709" s="3" t="s">
        <v>737</v>
      </c>
      <c r="M1709" s="22" t="s">
        <v>5731</v>
      </c>
      <c r="T1709" s="23"/>
      <c r="U1709" s="23"/>
      <c r="V1709" s="23"/>
      <c r="W1709" s="23"/>
      <c r="X1709" s="23"/>
    </row>
    <row r="1710">
      <c r="A1710" s="20" t="s">
        <v>5732</v>
      </c>
      <c r="B1710" s="26" t="s">
        <v>5733</v>
      </c>
      <c r="D1710" s="3" t="s">
        <v>5734</v>
      </c>
      <c r="E1710" s="3" t="s">
        <v>309</v>
      </c>
      <c r="F1710" s="3" t="s">
        <v>5728</v>
      </c>
      <c r="H1710" s="3" t="s">
        <v>142</v>
      </c>
      <c r="K1710" s="3" t="s">
        <v>132</v>
      </c>
      <c r="L1710" s="3" t="s">
        <v>457</v>
      </c>
      <c r="M1710" s="22" t="s">
        <v>5735</v>
      </c>
      <c r="T1710" s="23"/>
      <c r="U1710" s="23"/>
      <c r="V1710" s="23"/>
      <c r="W1710" s="23"/>
      <c r="X1710" s="23"/>
    </row>
    <row r="1711">
      <c r="A1711" s="20" t="s">
        <v>5736</v>
      </c>
      <c r="B1711" s="27"/>
      <c r="C1711" s="3"/>
      <c r="D1711" s="3" t="s">
        <v>3864</v>
      </c>
      <c r="E1711" s="3" t="s">
        <v>309</v>
      </c>
      <c r="F1711" s="3" t="s">
        <v>5724</v>
      </c>
      <c r="G1711" s="3"/>
      <c r="H1711" s="3" t="s">
        <v>154</v>
      </c>
      <c r="I1711" s="3"/>
      <c r="J1711" s="3"/>
      <c r="K1711" s="3" t="s">
        <v>2748</v>
      </c>
      <c r="L1711" s="3" t="s">
        <v>3904</v>
      </c>
      <c r="M1711" s="22" t="s">
        <v>5737</v>
      </c>
      <c r="T1711" s="23"/>
      <c r="U1711" s="23"/>
      <c r="V1711" s="23"/>
      <c r="W1711" s="23"/>
      <c r="X1711" s="23"/>
    </row>
    <row r="1712">
      <c r="A1712" s="20" t="s">
        <v>5738</v>
      </c>
      <c r="B1712" s="26" t="s">
        <v>5739</v>
      </c>
      <c r="C1712" s="3"/>
      <c r="D1712" s="3" t="s">
        <v>5740</v>
      </c>
      <c r="E1712" s="3" t="s">
        <v>309</v>
      </c>
      <c r="F1712" s="3" t="s">
        <v>5741</v>
      </c>
      <c r="G1712" s="3"/>
      <c r="H1712" s="3" t="s">
        <v>142</v>
      </c>
      <c r="I1712" s="3"/>
      <c r="J1712" s="3"/>
      <c r="K1712" s="3" t="s">
        <v>489</v>
      </c>
      <c r="L1712" s="3" t="s">
        <v>4332</v>
      </c>
      <c r="M1712" s="22" t="s">
        <v>5742</v>
      </c>
      <c r="T1712" s="23"/>
      <c r="U1712" s="23"/>
      <c r="V1712" s="23"/>
      <c r="W1712" s="23"/>
      <c r="X1712" s="23"/>
    </row>
    <row r="1713">
      <c r="A1713" s="20" t="s">
        <v>5743</v>
      </c>
      <c r="B1713" s="26" t="s">
        <v>5030</v>
      </c>
      <c r="E1713" s="3" t="s">
        <v>309</v>
      </c>
      <c r="F1713" s="3" t="s">
        <v>5724</v>
      </c>
      <c r="G1713" s="3"/>
      <c r="H1713" s="3" t="s">
        <v>142</v>
      </c>
      <c r="L1713" s="3" t="s">
        <v>713</v>
      </c>
      <c r="M1713" s="22" t="s">
        <v>5744</v>
      </c>
      <c r="T1713" s="23"/>
      <c r="U1713" s="23"/>
      <c r="V1713" s="23"/>
      <c r="W1713" s="23"/>
      <c r="X1713" s="23"/>
    </row>
    <row r="1714">
      <c r="A1714" s="20" t="s">
        <v>5745</v>
      </c>
      <c r="B1714" s="21"/>
      <c r="E1714" s="3" t="s">
        <v>311</v>
      </c>
      <c r="F1714" s="3" t="s">
        <v>183</v>
      </c>
      <c r="H1714" s="3" t="s">
        <v>154</v>
      </c>
      <c r="K1714" s="3" t="s">
        <v>132</v>
      </c>
      <c r="L1714" s="3" t="s">
        <v>5746</v>
      </c>
      <c r="M1714" s="22" t="s">
        <v>5747</v>
      </c>
      <c r="T1714" s="23"/>
      <c r="U1714" s="23"/>
      <c r="V1714" s="23"/>
      <c r="W1714" s="23"/>
      <c r="X1714" s="23"/>
    </row>
    <row r="1715">
      <c r="A1715" s="20" t="s">
        <v>5748</v>
      </c>
      <c r="B1715" s="21"/>
      <c r="D1715" s="3" t="s">
        <v>5749</v>
      </c>
      <c r="E1715" s="3" t="s">
        <v>311</v>
      </c>
      <c r="F1715" s="3" t="s">
        <v>2309</v>
      </c>
      <c r="G1715" s="3"/>
      <c r="H1715" s="3" t="s">
        <v>142</v>
      </c>
      <c r="K1715" s="3" t="s">
        <v>185</v>
      </c>
      <c r="L1715" s="3" t="s">
        <v>391</v>
      </c>
      <c r="M1715" s="22" t="s">
        <v>5750</v>
      </c>
      <c r="T1715" s="23"/>
      <c r="U1715" s="23"/>
      <c r="V1715" s="23"/>
      <c r="W1715" s="23"/>
      <c r="X1715" s="23"/>
    </row>
    <row r="1716">
      <c r="A1716" s="20" t="s">
        <v>5751</v>
      </c>
      <c r="B1716" s="27"/>
      <c r="C1716" s="3" t="s">
        <v>5748</v>
      </c>
      <c r="D1716" s="3" t="s">
        <v>3857</v>
      </c>
      <c r="E1716" s="3" t="s">
        <v>311</v>
      </c>
      <c r="F1716" s="3" t="s">
        <v>2309</v>
      </c>
      <c r="G1716" s="3"/>
      <c r="H1716" s="3" t="s">
        <v>142</v>
      </c>
      <c r="I1716" s="3"/>
      <c r="J1716" s="3"/>
      <c r="K1716" s="3" t="s">
        <v>5752</v>
      </c>
      <c r="L1716" s="3" t="s">
        <v>5753</v>
      </c>
      <c r="M1716" s="22" t="s">
        <v>5754</v>
      </c>
      <c r="T1716" s="23"/>
      <c r="U1716" s="23"/>
      <c r="V1716" s="23"/>
      <c r="W1716" s="23"/>
      <c r="X1716" s="23"/>
    </row>
    <row r="1717">
      <c r="A1717" s="20" t="s">
        <v>5755</v>
      </c>
      <c r="B1717" s="27"/>
      <c r="C1717" s="3" t="s">
        <v>5748</v>
      </c>
      <c r="D1717" s="3" t="s">
        <v>722</v>
      </c>
      <c r="E1717" s="3" t="s">
        <v>311</v>
      </c>
      <c r="F1717" s="3" t="s">
        <v>2309</v>
      </c>
      <c r="G1717" s="3"/>
      <c r="H1717" s="3" t="s">
        <v>142</v>
      </c>
      <c r="K1717" s="3" t="s">
        <v>1621</v>
      </c>
      <c r="L1717" s="3" t="s">
        <v>3865</v>
      </c>
      <c r="M1717" s="22" t="s">
        <v>5756</v>
      </c>
      <c r="T1717" s="23"/>
      <c r="U1717" s="23"/>
      <c r="V1717" s="23"/>
      <c r="W1717" s="23"/>
      <c r="X1717" s="23"/>
    </row>
    <row r="1718">
      <c r="A1718" s="3" t="s">
        <v>5757</v>
      </c>
      <c r="B1718" s="21"/>
      <c r="E1718" s="3" t="s">
        <v>311</v>
      </c>
      <c r="F1718" s="3" t="s">
        <v>2309</v>
      </c>
      <c r="G1718" s="3"/>
      <c r="H1718" s="3" t="s">
        <v>142</v>
      </c>
      <c r="L1718" s="3" t="s">
        <v>713</v>
      </c>
      <c r="M1718" s="22" t="s">
        <v>5758</v>
      </c>
      <c r="T1718" s="23"/>
      <c r="U1718" s="23"/>
      <c r="V1718" s="23"/>
      <c r="W1718" s="23"/>
      <c r="X1718" s="23"/>
    </row>
    <row r="1719">
      <c r="A1719" s="20" t="s">
        <v>5759</v>
      </c>
      <c r="B1719" s="26" t="s">
        <v>5760</v>
      </c>
      <c r="C1719" s="3" t="s">
        <v>5748</v>
      </c>
      <c r="D1719" s="3" t="s">
        <v>5761</v>
      </c>
      <c r="E1719" s="3" t="s">
        <v>311</v>
      </c>
      <c r="F1719" s="3" t="s">
        <v>2309</v>
      </c>
      <c r="G1719" s="3"/>
      <c r="H1719" s="3" t="s">
        <v>142</v>
      </c>
      <c r="L1719" s="3" t="s">
        <v>431</v>
      </c>
      <c r="M1719" s="22" t="s">
        <v>5762</v>
      </c>
      <c r="T1719" s="23"/>
      <c r="U1719" s="23"/>
      <c r="V1719" s="23"/>
      <c r="W1719" s="23"/>
      <c r="X1719" s="23"/>
    </row>
    <row r="1720">
      <c r="A1720" s="20" t="s">
        <v>5763</v>
      </c>
      <c r="B1720" s="27"/>
      <c r="C1720" s="3"/>
      <c r="D1720" s="3"/>
      <c r="E1720" s="3" t="s">
        <v>311</v>
      </c>
      <c r="F1720" s="3" t="s">
        <v>183</v>
      </c>
      <c r="G1720" s="3"/>
      <c r="H1720" s="3" t="s">
        <v>154</v>
      </c>
      <c r="I1720" s="3"/>
      <c r="J1720" s="3"/>
      <c r="K1720" s="3" t="s">
        <v>4138</v>
      </c>
      <c r="M1720" s="22" t="s">
        <v>5764</v>
      </c>
      <c r="T1720" s="23"/>
      <c r="U1720" s="23"/>
      <c r="V1720" s="23"/>
      <c r="W1720" s="23"/>
      <c r="X1720" s="23"/>
    </row>
    <row r="1721">
      <c r="A1721" s="20" t="s">
        <v>5765</v>
      </c>
      <c r="B1721" s="27"/>
      <c r="C1721" s="3"/>
      <c r="D1721" s="3" t="s">
        <v>5766</v>
      </c>
      <c r="E1721" s="3" t="s">
        <v>311</v>
      </c>
      <c r="F1721" s="3" t="s">
        <v>2309</v>
      </c>
      <c r="G1721" s="3"/>
      <c r="H1721" s="3" t="s">
        <v>154</v>
      </c>
      <c r="I1721" s="3"/>
      <c r="J1721" s="3"/>
      <c r="K1721" s="3" t="s">
        <v>666</v>
      </c>
      <c r="M1721" s="22" t="s">
        <v>5767</v>
      </c>
      <c r="T1721" s="23"/>
      <c r="U1721" s="23"/>
      <c r="V1721" s="23"/>
      <c r="W1721" s="23"/>
      <c r="X1721" s="23"/>
    </row>
    <row r="1722">
      <c r="A1722" s="20" t="s">
        <v>5768</v>
      </c>
      <c r="B1722" s="26" t="s">
        <v>5769</v>
      </c>
      <c r="D1722" s="3" t="s">
        <v>453</v>
      </c>
      <c r="E1722" s="3" t="s">
        <v>311</v>
      </c>
      <c r="F1722" s="3" t="s">
        <v>183</v>
      </c>
      <c r="H1722" s="3" t="s">
        <v>142</v>
      </c>
      <c r="K1722" s="3" t="s">
        <v>132</v>
      </c>
      <c r="L1722" s="3" t="s">
        <v>431</v>
      </c>
      <c r="M1722" s="22" t="s">
        <v>5770</v>
      </c>
      <c r="T1722" s="23"/>
      <c r="U1722" s="23"/>
      <c r="V1722" s="23"/>
      <c r="W1722" s="23"/>
      <c r="X1722" s="23"/>
    </row>
    <row r="1723">
      <c r="A1723" s="20" t="s">
        <v>5771</v>
      </c>
      <c r="B1723" s="26" t="s">
        <v>5772</v>
      </c>
      <c r="C1723" s="3"/>
      <c r="D1723" s="3" t="s">
        <v>5773</v>
      </c>
      <c r="E1723" s="3" t="s">
        <v>311</v>
      </c>
      <c r="F1723" s="3" t="s">
        <v>2309</v>
      </c>
      <c r="G1723" s="3"/>
      <c r="H1723" s="3" t="s">
        <v>176</v>
      </c>
      <c r="K1723" s="3" t="s">
        <v>489</v>
      </c>
      <c r="L1723" s="3" t="s">
        <v>5774</v>
      </c>
      <c r="M1723" s="22" t="s">
        <v>5775</v>
      </c>
      <c r="T1723" s="23"/>
      <c r="U1723" s="23"/>
      <c r="V1723" s="23"/>
      <c r="W1723" s="23"/>
      <c r="X1723" s="23"/>
    </row>
    <row r="1724">
      <c r="A1724" s="20" t="s">
        <v>2042</v>
      </c>
      <c r="B1724" s="26" t="s">
        <v>5776</v>
      </c>
      <c r="D1724" s="3" t="s">
        <v>453</v>
      </c>
      <c r="E1724" s="3" t="s">
        <v>311</v>
      </c>
      <c r="F1724" s="3" t="s">
        <v>183</v>
      </c>
      <c r="G1724" s="3"/>
      <c r="H1724" s="3" t="s">
        <v>130</v>
      </c>
      <c r="K1724" s="3" t="s">
        <v>1937</v>
      </c>
      <c r="L1724" s="3" t="s">
        <v>5777</v>
      </c>
      <c r="M1724" s="22" t="s">
        <v>5778</v>
      </c>
      <c r="T1724" s="23"/>
      <c r="U1724" s="23"/>
      <c r="V1724" s="23"/>
      <c r="W1724" s="23"/>
      <c r="X1724" s="23"/>
    </row>
    <row r="1725">
      <c r="A1725" s="20" t="s">
        <v>5779</v>
      </c>
      <c r="B1725" s="21"/>
      <c r="D1725" s="3" t="s">
        <v>1773</v>
      </c>
      <c r="E1725" s="3" t="s">
        <v>301</v>
      </c>
      <c r="F1725" s="3" t="s">
        <v>86</v>
      </c>
      <c r="H1725" s="3" t="s">
        <v>142</v>
      </c>
      <c r="K1725" s="3" t="s">
        <v>132</v>
      </c>
      <c r="L1725" s="3" t="s">
        <v>431</v>
      </c>
      <c r="M1725" s="22" t="s">
        <v>5780</v>
      </c>
      <c r="T1725" s="23"/>
      <c r="U1725" s="23"/>
      <c r="V1725" s="23"/>
      <c r="W1725" s="23"/>
      <c r="X1725" s="23"/>
    </row>
    <row r="1726">
      <c r="A1726" s="20" t="s">
        <v>5781</v>
      </c>
      <c r="B1726" s="26" t="s">
        <v>5782</v>
      </c>
      <c r="D1726" s="3" t="s">
        <v>620</v>
      </c>
      <c r="E1726" s="3" t="s">
        <v>246</v>
      </c>
      <c r="F1726" s="3" t="s">
        <v>235</v>
      </c>
      <c r="H1726" s="3" t="s">
        <v>130</v>
      </c>
      <c r="K1726" s="3" t="s">
        <v>5783</v>
      </c>
      <c r="L1726" s="3" t="s">
        <v>5784</v>
      </c>
      <c r="M1726" s="22" t="s">
        <v>5785</v>
      </c>
      <c r="T1726" s="23"/>
      <c r="U1726" s="23"/>
      <c r="V1726" s="23"/>
      <c r="W1726" s="23"/>
      <c r="X1726" s="23"/>
    </row>
    <row r="1727">
      <c r="A1727" s="20" t="s">
        <v>5786</v>
      </c>
      <c r="B1727" s="26" t="s">
        <v>5787</v>
      </c>
      <c r="D1727" s="3" t="s">
        <v>5788</v>
      </c>
      <c r="E1727" s="3" t="s">
        <v>287</v>
      </c>
      <c r="F1727" s="3" t="s">
        <v>235</v>
      </c>
      <c r="H1727" s="3" t="s">
        <v>142</v>
      </c>
      <c r="K1727" s="3" t="s">
        <v>132</v>
      </c>
      <c r="L1727" s="3" t="s">
        <v>457</v>
      </c>
      <c r="M1727" s="22" t="s">
        <v>5789</v>
      </c>
      <c r="T1727" s="23"/>
      <c r="U1727" s="23"/>
      <c r="V1727" s="23"/>
      <c r="W1727" s="23"/>
      <c r="X1727" s="23"/>
    </row>
    <row r="1728">
      <c r="A1728" s="20" t="s">
        <v>5790</v>
      </c>
      <c r="B1728" s="26" t="s">
        <v>5791</v>
      </c>
      <c r="E1728" s="3" t="s">
        <v>2315</v>
      </c>
      <c r="F1728" s="3" t="s">
        <v>235</v>
      </c>
      <c r="H1728" s="3" t="s">
        <v>154</v>
      </c>
      <c r="K1728" s="3" t="s">
        <v>104</v>
      </c>
      <c r="L1728" s="3" t="s">
        <v>5792</v>
      </c>
      <c r="M1728" s="22" t="s">
        <v>5793</v>
      </c>
      <c r="O1728" s="3" t="s">
        <v>2943</v>
      </c>
      <c r="T1728" s="23"/>
      <c r="U1728" s="23"/>
      <c r="V1728" s="23"/>
      <c r="W1728" s="23"/>
      <c r="X1728" s="23"/>
    </row>
    <row r="1729">
      <c r="A1729" s="20" t="s">
        <v>5794</v>
      </c>
      <c r="B1729" s="21"/>
      <c r="C1729" s="3" t="s">
        <v>5795</v>
      </c>
      <c r="F1729" s="3" t="s">
        <v>235</v>
      </c>
      <c r="G1729" s="3"/>
      <c r="H1729" s="3" t="s">
        <v>72</v>
      </c>
      <c r="K1729" s="3" t="s">
        <v>594</v>
      </c>
      <c r="L1729" s="3" t="s">
        <v>5796</v>
      </c>
      <c r="M1729" s="22" t="s">
        <v>5797</v>
      </c>
      <c r="T1729" s="23"/>
      <c r="U1729" s="23"/>
      <c r="V1729" s="23"/>
      <c r="W1729" s="23"/>
      <c r="X1729" s="23"/>
    </row>
    <row r="1730">
      <c r="A1730" s="20" t="s">
        <v>5798</v>
      </c>
      <c r="B1730" s="26" t="s">
        <v>5799</v>
      </c>
      <c r="D1730" s="3" t="s">
        <v>453</v>
      </c>
      <c r="E1730" s="3" t="s">
        <v>273</v>
      </c>
      <c r="F1730" s="3" t="s">
        <v>235</v>
      </c>
      <c r="H1730" s="3" t="s">
        <v>142</v>
      </c>
      <c r="K1730" s="3" t="s">
        <v>132</v>
      </c>
      <c r="L1730" s="3" t="s">
        <v>431</v>
      </c>
      <c r="M1730" s="22" t="s">
        <v>5800</v>
      </c>
      <c r="T1730" s="23"/>
      <c r="U1730" s="23"/>
      <c r="V1730" s="23"/>
      <c r="W1730" s="23"/>
      <c r="X1730" s="23"/>
    </row>
    <row r="1731">
      <c r="A1731" s="20" t="s">
        <v>5801</v>
      </c>
      <c r="B1731" s="21"/>
      <c r="D1731" s="3" t="s">
        <v>2048</v>
      </c>
      <c r="E1731" s="3" t="s">
        <v>291</v>
      </c>
      <c r="F1731" s="3" t="s">
        <v>129</v>
      </c>
      <c r="H1731" s="3" t="s">
        <v>142</v>
      </c>
      <c r="K1731" s="3" t="s">
        <v>132</v>
      </c>
      <c r="L1731" s="3" t="s">
        <v>431</v>
      </c>
      <c r="M1731" s="22" t="s">
        <v>5802</v>
      </c>
      <c r="T1731" s="23"/>
      <c r="U1731" s="23"/>
      <c r="V1731" s="23"/>
      <c r="W1731" s="23"/>
      <c r="X1731" s="23"/>
    </row>
    <row r="1732">
      <c r="A1732" s="20" t="s">
        <v>5803</v>
      </c>
      <c r="B1732" s="26" t="s">
        <v>5804</v>
      </c>
      <c r="D1732" s="3" t="s">
        <v>453</v>
      </c>
      <c r="E1732" s="3" t="s">
        <v>128</v>
      </c>
      <c r="F1732" s="3" t="s">
        <v>1965</v>
      </c>
      <c r="H1732" s="3" t="s">
        <v>142</v>
      </c>
      <c r="K1732" s="3" t="s">
        <v>132</v>
      </c>
      <c r="L1732" s="3" t="s">
        <v>5805</v>
      </c>
      <c r="M1732" s="22" t="s">
        <v>5806</v>
      </c>
      <c r="T1732" s="23"/>
      <c r="U1732" s="23"/>
      <c r="V1732" s="23"/>
      <c r="W1732" s="23"/>
      <c r="X1732" s="23"/>
    </row>
    <row r="1733">
      <c r="A1733" s="20" t="s">
        <v>1916</v>
      </c>
      <c r="B1733" s="26" t="s">
        <v>5807</v>
      </c>
      <c r="E1733" s="3" t="s">
        <v>228</v>
      </c>
      <c r="F1733" s="3" t="s">
        <v>129</v>
      </c>
      <c r="H1733" s="3" t="s">
        <v>130</v>
      </c>
      <c r="K1733" s="3" t="s">
        <v>132</v>
      </c>
      <c r="L1733" s="3" t="s">
        <v>737</v>
      </c>
      <c r="M1733" s="22" t="s">
        <v>5808</v>
      </c>
      <c r="T1733" s="23"/>
      <c r="U1733" s="23"/>
      <c r="V1733" s="23"/>
      <c r="W1733" s="23"/>
      <c r="X1733" s="23"/>
    </row>
    <row r="1734">
      <c r="A1734" s="3" t="s">
        <v>1890</v>
      </c>
      <c r="B1734" s="21"/>
      <c r="E1734" s="3" t="s">
        <v>190</v>
      </c>
      <c r="F1734" s="3" t="s">
        <v>129</v>
      </c>
      <c r="H1734" s="3" t="s">
        <v>130</v>
      </c>
      <c r="K1734" s="3" t="s">
        <v>132</v>
      </c>
      <c r="L1734" s="3" t="s">
        <v>737</v>
      </c>
      <c r="M1734" s="22" t="s">
        <v>5809</v>
      </c>
      <c r="T1734" s="23"/>
      <c r="U1734" s="23"/>
      <c r="V1734" s="23"/>
      <c r="W1734" s="23"/>
      <c r="X1734" s="23"/>
    </row>
    <row r="1735">
      <c r="A1735" s="3" t="s">
        <v>5810</v>
      </c>
      <c r="B1735" s="21"/>
      <c r="D1735" s="3" t="s">
        <v>453</v>
      </c>
      <c r="E1735" s="3" t="s">
        <v>246</v>
      </c>
      <c r="F1735" s="3" t="s">
        <v>235</v>
      </c>
      <c r="H1735" s="3" t="s">
        <v>142</v>
      </c>
      <c r="K1735" s="3" t="s">
        <v>132</v>
      </c>
      <c r="L1735" s="3" t="s">
        <v>571</v>
      </c>
      <c r="M1735" s="22" t="s">
        <v>5811</v>
      </c>
      <c r="T1735" s="23"/>
      <c r="U1735" s="23"/>
      <c r="V1735" s="23"/>
      <c r="W1735" s="23"/>
      <c r="X1735" s="23"/>
    </row>
    <row r="1736">
      <c r="A1736" s="20" t="s">
        <v>1581</v>
      </c>
      <c r="B1736" s="21"/>
      <c r="D1736" s="3" t="s">
        <v>4346</v>
      </c>
      <c r="E1736" s="3" t="s">
        <v>281</v>
      </c>
      <c r="F1736" s="3" t="s">
        <v>129</v>
      </c>
      <c r="G1736" s="3"/>
      <c r="H1736" s="3" t="s">
        <v>142</v>
      </c>
      <c r="L1736" s="3" t="s">
        <v>601</v>
      </c>
      <c r="M1736" s="22" t="s">
        <v>5812</v>
      </c>
      <c r="T1736" s="23"/>
      <c r="U1736" s="23"/>
      <c r="V1736" s="23"/>
      <c r="W1736" s="23"/>
      <c r="X1736" s="23"/>
    </row>
    <row r="1737">
      <c r="A1737" s="20" t="s">
        <v>1881</v>
      </c>
      <c r="B1737" s="26" t="s">
        <v>5813</v>
      </c>
      <c r="E1737" s="3" t="s">
        <v>291</v>
      </c>
      <c r="F1737" s="3" t="s">
        <v>129</v>
      </c>
      <c r="H1737" s="3" t="s">
        <v>130</v>
      </c>
      <c r="K1737" s="3" t="s">
        <v>132</v>
      </c>
      <c r="L1737" s="3" t="s">
        <v>737</v>
      </c>
      <c r="M1737" s="22" t="s">
        <v>5814</v>
      </c>
      <c r="T1737" s="23"/>
      <c r="U1737" s="23"/>
      <c r="V1737" s="23"/>
      <c r="W1737" s="23"/>
      <c r="X1737" s="23"/>
    </row>
    <row r="1738">
      <c r="A1738" s="20" t="s">
        <v>5815</v>
      </c>
      <c r="B1738" s="26" t="s">
        <v>5816</v>
      </c>
      <c r="D1738" s="3" t="s">
        <v>5817</v>
      </c>
      <c r="E1738" s="3" t="s">
        <v>291</v>
      </c>
      <c r="F1738" s="3" t="s">
        <v>129</v>
      </c>
      <c r="H1738" s="3" t="s">
        <v>142</v>
      </c>
      <c r="K1738" s="3" t="s">
        <v>132</v>
      </c>
      <c r="L1738" s="3" t="s">
        <v>457</v>
      </c>
      <c r="M1738" s="22" t="s">
        <v>5818</v>
      </c>
      <c r="T1738" s="23"/>
      <c r="U1738" s="23"/>
      <c r="V1738" s="23"/>
      <c r="W1738" s="23"/>
      <c r="X1738" s="23"/>
    </row>
    <row r="1739">
      <c r="A1739" s="20" t="s">
        <v>5819</v>
      </c>
      <c r="B1739" s="26" t="s">
        <v>5027</v>
      </c>
      <c r="D1739" s="3" t="s">
        <v>3374</v>
      </c>
      <c r="E1739" s="3" t="s">
        <v>5820</v>
      </c>
      <c r="F1739" s="3" t="s">
        <v>129</v>
      </c>
      <c r="H1739" s="3" t="s">
        <v>142</v>
      </c>
      <c r="K1739" s="3" t="s">
        <v>132</v>
      </c>
      <c r="L1739" s="3" t="s">
        <v>1752</v>
      </c>
      <c r="M1739" s="22" t="s">
        <v>5821</v>
      </c>
      <c r="T1739" s="23"/>
      <c r="U1739" s="23"/>
      <c r="V1739" s="23"/>
      <c r="W1739" s="23"/>
      <c r="X1739" s="23"/>
    </row>
    <row r="1740">
      <c r="A1740" s="20" t="s">
        <v>5822</v>
      </c>
      <c r="B1740" s="26" t="s">
        <v>5823</v>
      </c>
      <c r="D1740" s="3" t="s">
        <v>5824</v>
      </c>
      <c r="E1740" s="3" t="s">
        <v>182</v>
      </c>
      <c r="F1740" s="3" t="s">
        <v>209</v>
      </c>
      <c r="H1740" s="3" t="s">
        <v>142</v>
      </c>
      <c r="K1740" s="3" t="s">
        <v>132</v>
      </c>
      <c r="L1740" s="3" t="s">
        <v>1752</v>
      </c>
      <c r="M1740" s="22" t="s">
        <v>5825</v>
      </c>
      <c r="T1740" s="23"/>
      <c r="U1740" s="23"/>
      <c r="V1740" s="23"/>
      <c r="W1740" s="23"/>
      <c r="X1740" s="23"/>
    </row>
    <row r="1741">
      <c r="A1741" s="20" t="s">
        <v>5826</v>
      </c>
      <c r="B1741" s="21"/>
      <c r="E1741" s="3" t="s">
        <v>2482</v>
      </c>
      <c r="F1741" s="3" t="s">
        <v>129</v>
      </c>
      <c r="H1741" s="3" t="s">
        <v>165</v>
      </c>
      <c r="K1741" s="3" t="s">
        <v>103</v>
      </c>
      <c r="L1741" s="3" t="s">
        <v>5827</v>
      </c>
      <c r="M1741" s="22" t="s">
        <v>5828</v>
      </c>
      <c r="T1741" s="23"/>
      <c r="U1741" s="23"/>
      <c r="V1741" s="23"/>
      <c r="W1741" s="23"/>
      <c r="X1741" s="23"/>
    </row>
    <row r="1742">
      <c r="A1742" s="20" t="s">
        <v>5829</v>
      </c>
      <c r="B1742" s="26" t="s">
        <v>5830</v>
      </c>
      <c r="C1742" s="3"/>
      <c r="D1742" s="3" t="s">
        <v>5831</v>
      </c>
      <c r="E1742" s="3" t="s">
        <v>271</v>
      </c>
      <c r="F1742" s="3" t="s">
        <v>209</v>
      </c>
      <c r="G1742" s="3" t="s">
        <v>310</v>
      </c>
      <c r="H1742" s="3" t="s">
        <v>154</v>
      </c>
      <c r="I1742" s="3"/>
      <c r="J1742" s="3"/>
      <c r="K1742" s="3" t="s">
        <v>5832</v>
      </c>
      <c r="L1742" s="3" t="s">
        <v>5833</v>
      </c>
      <c r="M1742" s="22" t="s">
        <v>5834</v>
      </c>
      <c r="O1742" s="3" t="s">
        <v>5835</v>
      </c>
      <c r="T1742" s="23"/>
      <c r="U1742" s="23"/>
      <c r="V1742" s="23"/>
      <c r="W1742" s="23"/>
      <c r="X1742" s="23"/>
    </row>
    <row r="1743">
      <c r="A1743" s="20" t="s">
        <v>2096</v>
      </c>
      <c r="B1743" s="26" t="s">
        <v>5836</v>
      </c>
      <c r="E1743" s="3" t="s">
        <v>281</v>
      </c>
      <c r="F1743" s="3" t="s">
        <v>129</v>
      </c>
      <c r="H1743" s="3" t="s">
        <v>130</v>
      </c>
      <c r="K1743" s="3" t="s">
        <v>132</v>
      </c>
      <c r="L1743" s="3" t="s">
        <v>2097</v>
      </c>
      <c r="M1743" s="22" t="s">
        <v>5837</v>
      </c>
      <c r="T1743" s="23"/>
      <c r="U1743" s="23"/>
      <c r="V1743" s="23"/>
      <c r="W1743" s="23"/>
      <c r="X1743" s="23"/>
    </row>
    <row r="1744">
      <c r="A1744" s="20" t="s">
        <v>1818</v>
      </c>
      <c r="B1744" s="26" t="s">
        <v>5838</v>
      </c>
      <c r="D1744" s="3" t="s">
        <v>1096</v>
      </c>
      <c r="E1744" s="3" t="s">
        <v>5839</v>
      </c>
      <c r="G1744" s="3"/>
      <c r="H1744" s="3" t="s">
        <v>142</v>
      </c>
      <c r="M1744" s="22" t="s">
        <v>5840</v>
      </c>
      <c r="T1744" s="23"/>
      <c r="U1744" s="23"/>
      <c r="V1744" s="23"/>
      <c r="W1744" s="23"/>
      <c r="X1744" s="23"/>
    </row>
    <row r="1745">
      <c r="A1745" s="3" t="s">
        <v>5841</v>
      </c>
      <c r="B1745" s="21"/>
      <c r="D1745" s="3" t="s">
        <v>560</v>
      </c>
      <c r="E1745" s="3" t="s">
        <v>273</v>
      </c>
      <c r="T1745" s="23"/>
      <c r="U1745" s="23"/>
      <c r="V1745" s="23"/>
      <c r="W1745" s="23"/>
      <c r="X1745" s="23"/>
    </row>
    <row r="1746">
      <c r="A1746" s="3" t="s">
        <v>1324</v>
      </c>
      <c r="B1746" s="26" t="s">
        <v>5842</v>
      </c>
      <c r="G1746" s="3"/>
      <c r="H1746" s="3" t="s">
        <v>142</v>
      </c>
      <c r="K1746" s="3" t="s">
        <v>167</v>
      </c>
      <c r="L1746" s="3" t="s">
        <v>5843</v>
      </c>
      <c r="M1746" s="22" t="s">
        <v>5844</v>
      </c>
      <c r="T1746" s="23"/>
      <c r="U1746" s="23"/>
      <c r="V1746" s="23"/>
      <c r="W1746" s="23"/>
      <c r="X1746" s="23"/>
    </row>
    <row r="1747">
      <c r="A1747" s="25" t="s">
        <v>5845</v>
      </c>
      <c r="B1747" s="21"/>
      <c r="D1747" s="3" t="s">
        <v>5846</v>
      </c>
      <c r="G1747" s="3"/>
      <c r="H1747" s="3" t="s">
        <v>87</v>
      </c>
      <c r="L1747" s="3" t="s">
        <v>5847</v>
      </c>
      <c r="M1747" s="22" t="s">
        <v>5848</v>
      </c>
      <c r="T1747" s="23"/>
      <c r="U1747" s="23"/>
      <c r="V1747" s="23"/>
      <c r="W1747" s="23"/>
      <c r="X1747" s="23"/>
    </row>
    <row r="1748">
      <c r="A1748" s="28" t="s">
        <v>5849</v>
      </c>
      <c r="B1748" s="26" t="s">
        <v>5850</v>
      </c>
      <c r="E1748" s="3" t="s">
        <v>5851</v>
      </c>
      <c r="G1748" s="3"/>
      <c r="H1748" s="3" t="s">
        <v>130</v>
      </c>
      <c r="L1748" s="3" t="s">
        <v>5852</v>
      </c>
      <c r="M1748" s="22" t="s">
        <v>5853</v>
      </c>
      <c r="T1748" s="23"/>
      <c r="U1748" s="23"/>
      <c r="V1748" s="23"/>
      <c r="W1748" s="23"/>
      <c r="X1748" s="23"/>
    </row>
    <row r="1749">
      <c r="A1749" s="20" t="s">
        <v>692</v>
      </c>
      <c r="B1749" s="26" t="s">
        <v>5854</v>
      </c>
      <c r="E1749" s="3" t="s">
        <v>5855</v>
      </c>
      <c r="G1749" s="3"/>
      <c r="H1749" s="3" t="s">
        <v>184</v>
      </c>
      <c r="K1749" s="3" t="s">
        <v>155</v>
      </c>
      <c r="L1749" s="3" t="s">
        <v>5856</v>
      </c>
      <c r="M1749" s="22" t="s">
        <v>5857</v>
      </c>
      <c r="T1749" s="23"/>
      <c r="U1749" s="23"/>
      <c r="V1749" s="23"/>
      <c r="W1749" s="23"/>
      <c r="X1749" s="23"/>
    </row>
    <row r="1750">
      <c r="A1750" s="20" t="s">
        <v>5858</v>
      </c>
      <c r="B1750" s="21"/>
      <c r="E1750" s="3" t="s">
        <v>5859</v>
      </c>
      <c r="G1750" s="3"/>
      <c r="H1750" s="3" t="s">
        <v>154</v>
      </c>
      <c r="L1750" s="3" t="s">
        <v>1107</v>
      </c>
      <c r="M1750" s="22" t="s">
        <v>5860</v>
      </c>
      <c r="T1750" s="23"/>
      <c r="U1750" s="23"/>
      <c r="V1750" s="23"/>
      <c r="W1750" s="23"/>
      <c r="X1750" s="23"/>
    </row>
    <row r="1751">
      <c r="A1751" s="3" t="s">
        <v>5861</v>
      </c>
      <c r="B1751" s="26" t="s">
        <v>5862</v>
      </c>
      <c r="D1751" s="20" t="s">
        <v>5863</v>
      </c>
      <c r="E1751" s="3" t="s">
        <v>222</v>
      </c>
      <c r="F1751" s="3" t="s">
        <v>129</v>
      </c>
      <c r="H1751" s="3" t="s">
        <v>142</v>
      </c>
      <c r="K1751" s="3" t="s">
        <v>132</v>
      </c>
      <c r="L1751" s="3" t="s">
        <v>672</v>
      </c>
      <c r="M1751" s="22" t="s">
        <v>5864</v>
      </c>
      <c r="T1751" s="23"/>
      <c r="U1751" s="23"/>
      <c r="V1751" s="23"/>
      <c r="W1751" s="23"/>
      <c r="X1751" s="23"/>
    </row>
    <row r="1752">
      <c r="A1752" s="20" t="s">
        <v>5865</v>
      </c>
      <c r="B1752" s="26" t="s">
        <v>5866</v>
      </c>
      <c r="E1752" s="3" t="s">
        <v>228</v>
      </c>
      <c r="F1752" s="3" t="s">
        <v>129</v>
      </c>
      <c r="H1752" s="3" t="s">
        <v>142</v>
      </c>
      <c r="K1752" s="3" t="s">
        <v>132</v>
      </c>
      <c r="L1752" s="3" t="s">
        <v>737</v>
      </c>
      <c r="M1752" s="22" t="s">
        <v>5867</v>
      </c>
      <c r="T1752" s="23"/>
      <c r="U1752" s="23"/>
      <c r="V1752" s="23"/>
      <c r="W1752" s="23"/>
      <c r="X1752" s="23"/>
    </row>
    <row r="1753">
      <c r="A1753" s="20" t="s">
        <v>3042</v>
      </c>
      <c r="B1753" s="21"/>
      <c r="G1753" s="3"/>
      <c r="H1753" s="3" t="s">
        <v>72</v>
      </c>
      <c r="K1753" s="3" t="s">
        <v>594</v>
      </c>
      <c r="M1753" s="22" t="s">
        <v>5868</v>
      </c>
      <c r="T1753" s="23"/>
      <c r="U1753" s="23"/>
      <c r="V1753" s="23"/>
      <c r="W1753" s="23"/>
      <c r="X1753" s="23"/>
    </row>
    <row r="1754">
      <c r="A1754" s="3" t="s">
        <v>1949</v>
      </c>
      <c r="B1754" s="26" t="s">
        <v>5869</v>
      </c>
      <c r="E1754" s="3" t="s">
        <v>312</v>
      </c>
      <c r="F1754" s="3" t="s">
        <v>129</v>
      </c>
      <c r="H1754" s="3" t="s">
        <v>130</v>
      </c>
      <c r="K1754" s="3" t="s">
        <v>132</v>
      </c>
      <c r="L1754" s="3" t="s">
        <v>737</v>
      </c>
      <c r="M1754" s="22" t="s">
        <v>5870</v>
      </c>
      <c r="T1754" s="23"/>
      <c r="U1754" s="23"/>
      <c r="V1754" s="23"/>
      <c r="W1754" s="23"/>
      <c r="X1754" s="23"/>
    </row>
    <row r="1755">
      <c r="A1755" s="20" t="s">
        <v>5871</v>
      </c>
      <c r="B1755" s="21"/>
      <c r="C1755" s="3" t="s">
        <v>653</v>
      </c>
      <c r="E1755" s="3" t="s">
        <v>312</v>
      </c>
      <c r="F1755" s="3" t="s">
        <v>129</v>
      </c>
      <c r="G1755" s="3"/>
      <c r="H1755" s="3" t="s">
        <v>154</v>
      </c>
      <c r="L1755" s="3" t="s">
        <v>601</v>
      </c>
      <c r="M1755" s="22" t="s">
        <v>5872</v>
      </c>
      <c r="N1755" s="3"/>
      <c r="O1755" s="3" t="s">
        <v>657</v>
      </c>
      <c r="T1755" s="23"/>
      <c r="U1755" s="23"/>
      <c r="V1755" s="23"/>
      <c r="W1755" s="23"/>
      <c r="X1755" s="23"/>
    </row>
    <row r="1756">
      <c r="A1756" s="20" t="s">
        <v>5873</v>
      </c>
      <c r="B1756" s="21"/>
      <c r="E1756" s="3" t="s">
        <v>312</v>
      </c>
      <c r="F1756" s="3" t="s">
        <v>3022</v>
      </c>
      <c r="G1756" s="3"/>
      <c r="H1756" s="3" t="s">
        <v>142</v>
      </c>
      <c r="L1756" s="3" t="s">
        <v>970</v>
      </c>
      <c r="M1756" s="22" t="s">
        <v>5874</v>
      </c>
      <c r="T1756" s="23"/>
      <c r="U1756" s="23"/>
      <c r="V1756" s="23"/>
      <c r="W1756" s="23"/>
      <c r="X1756" s="23"/>
    </row>
    <row r="1757">
      <c r="A1757" s="20" t="s">
        <v>5875</v>
      </c>
      <c r="B1757" s="21"/>
      <c r="D1757" s="53" t="s">
        <v>5876</v>
      </c>
      <c r="E1757" s="3" t="s">
        <v>312</v>
      </c>
      <c r="F1757" s="3" t="s">
        <v>5877</v>
      </c>
      <c r="G1757" s="3"/>
      <c r="H1757" s="3" t="s">
        <v>142</v>
      </c>
      <c r="K1757" s="3" t="s">
        <v>185</v>
      </c>
      <c r="L1757" s="39" t="s">
        <v>391</v>
      </c>
      <c r="M1757" s="22" t="s">
        <v>5878</v>
      </c>
      <c r="T1757" s="23"/>
      <c r="U1757" s="23"/>
      <c r="V1757" s="23"/>
      <c r="W1757" s="23"/>
      <c r="X1757" s="23"/>
    </row>
    <row r="1758">
      <c r="A1758" s="20" t="s">
        <v>5879</v>
      </c>
      <c r="B1758" s="27"/>
      <c r="C1758" s="3" t="s">
        <v>5875</v>
      </c>
      <c r="D1758" s="3"/>
      <c r="E1758" s="3" t="s">
        <v>312</v>
      </c>
      <c r="F1758" s="3" t="s">
        <v>5877</v>
      </c>
      <c r="G1758" s="3"/>
      <c r="H1758" s="3" t="s">
        <v>142</v>
      </c>
      <c r="L1758" s="3" t="s">
        <v>5880</v>
      </c>
      <c r="M1758" s="22" t="s">
        <v>5881</v>
      </c>
      <c r="T1758" s="23"/>
      <c r="U1758" s="23"/>
      <c r="V1758" s="23"/>
      <c r="W1758" s="23"/>
      <c r="X1758" s="23"/>
    </row>
    <row r="1759">
      <c r="A1759" s="20" t="s">
        <v>5882</v>
      </c>
      <c r="B1759" s="27"/>
      <c r="C1759" s="3" t="s">
        <v>574</v>
      </c>
      <c r="E1759" s="3" t="s">
        <v>5883</v>
      </c>
      <c r="F1759" s="3" t="s">
        <v>209</v>
      </c>
      <c r="G1759" s="3"/>
      <c r="H1759" s="3" t="s">
        <v>102</v>
      </c>
      <c r="K1759" s="3" t="s">
        <v>576</v>
      </c>
      <c r="L1759" s="3" t="s">
        <v>577</v>
      </c>
      <c r="M1759" s="22" t="s">
        <v>5884</v>
      </c>
      <c r="T1759" s="23"/>
      <c r="U1759" s="23"/>
      <c r="V1759" s="23"/>
      <c r="W1759" s="23"/>
      <c r="X1759" s="23"/>
    </row>
    <row r="1760">
      <c r="A1760" s="20" t="s">
        <v>5885</v>
      </c>
      <c r="B1760" s="26" t="s">
        <v>5886</v>
      </c>
      <c r="D1760" s="3" t="s">
        <v>453</v>
      </c>
      <c r="E1760" s="3" t="s">
        <v>312</v>
      </c>
      <c r="F1760" s="3" t="s">
        <v>129</v>
      </c>
      <c r="H1760" s="3" t="s">
        <v>130</v>
      </c>
      <c r="K1760" s="3" t="s">
        <v>132</v>
      </c>
      <c r="L1760" s="3" t="s">
        <v>737</v>
      </c>
      <c r="M1760" s="22" t="s">
        <v>5887</v>
      </c>
      <c r="T1760" s="23"/>
      <c r="U1760" s="23"/>
      <c r="V1760" s="23"/>
      <c r="W1760" s="23"/>
      <c r="X1760" s="23"/>
    </row>
    <row r="1761">
      <c r="A1761" s="20" t="s">
        <v>5888</v>
      </c>
      <c r="B1761" s="21"/>
      <c r="G1761" s="3"/>
      <c r="H1761" s="3" t="s">
        <v>87</v>
      </c>
      <c r="L1761" s="3" t="s">
        <v>1076</v>
      </c>
      <c r="M1761" s="22" t="s">
        <v>5889</v>
      </c>
      <c r="T1761" s="23"/>
      <c r="U1761" s="23"/>
      <c r="V1761" s="23"/>
      <c r="W1761" s="24" t="s">
        <v>346</v>
      </c>
      <c r="X1761" s="23"/>
    </row>
    <row r="1762">
      <c r="A1762" s="20" t="s">
        <v>5890</v>
      </c>
      <c r="B1762" s="21"/>
      <c r="D1762" s="3" t="s">
        <v>1769</v>
      </c>
      <c r="G1762" s="3"/>
      <c r="H1762" s="3" t="s">
        <v>154</v>
      </c>
      <c r="M1762" s="22" t="s">
        <v>5891</v>
      </c>
      <c r="T1762" s="23"/>
      <c r="U1762" s="23"/>
      <c r="V1762" s="23"/>
      <c r="W1762" s="23"/>
      <c r="X1762" s="23"/>
    </row>
    <row r="1763">
      <c r="A1763" s="20" t="s">
        <v>4153</v>
      </c>
      <c r="B1763" s="26" t="s">
        <v>5892</v>
      </c>
      <c r="H1763" s="3" t="s">
        <v>165</v>
      </c>
      <c r="K1763" s="3" t="s">
        <v>132</v>
      </c>
      <c r="L1763" s="3" t="s">
        <v>496</v>
      </c>
      <c r="M1763" s="22" t="s">
        <v>5893</v>
      </c>
      <c r="T1763" s="23"/>
      <c r="U1763" s="23"/>
      <c r="V1763" s="23"/>
      <c r="W1763" s="23"/>
      <c r="X1763" s="23"/>
    </row>
    <row r="1764">
      <c r="A1764" s="20" t="s">
        <v>5894</v>
      </c>
      <c r="B1764" s="26" t="s">
        <v>5520</v>
      </c>
      <c r="E1764" s="3" t="s">
        <v>262</v>
      </c>
      <c r="F1764" s="3" t="s">
        <v>129</v>
      </c>
      <c r="H1764" s="3" t="s">
        <v>142</v>
      </c>
      <c r="K1764" s="3" t="s">
        <v>132</v>
      </c>
      <c r="L1764" s="3" t="s">
        <v>431</v>
      </c>
      <c r="T1764" s="23"/>
      <c r="U1764" s="23"/>
      <c r="V1764" s="23"/>
      <c r="W1764" s="23"/>
      <c r="X1764" s="23"/>
    </row>
    <row r="1765">
      <c r="A1765" s="20" t="s">
        <v>5895</v>
      </c>
      <c r="B1765" s="21"/>
      <c r="E1765" s="3" t="s">
        <v>311</v>
      </c>
      <c r="F1765" s="3" t="s">
        <v>183</v>
      </c>
      <c r="G1765" s="3"/>
      <c r="H1765" s="3" t="s">
        <v>154</v>
      </c>
      <c r="I1765" s="3" t="s">
        <v>1197</v>
      </c>
      <c r="K1765" s="3" t="s">
        <v>3576</v>
      </c>
      <c r="L1765" s="3" t="s">
        <v>5896</v>
      </c>
      <c r="M1765" s="22" t="s">
        <v>5897</v>
      </c>
      <c r="T1765" s="23"/>
      <c r="U1765" s="23"/>
      <c r="V1765" s="23"/>
      <c r="W1765" s="23"/>
      <c r="X1765" s="23"/>
    </row>
    <row r="1766">
      <c r="A1766" s="20" t="s">
        <v>5898</v>
      </c>
      <c r="B1766" s="26" t="s">
        <v>5078</v>
      </c>
      <c r="D1766" s="3" t="s">
        <v>453</v>
      </c>
      <c r="E1766" s="3" t="s">
        <v>254</v>
      </c>
      <c r="F1766" s="3" t="s">
        <v>183</v>
      </c>
      <c r="H1766" s="3" t="s">
        <v>142</v>
      </c>
      <c r="K1766" s="3" t="s">
        <v>132</v>
      </c>
      <c r="L1766" s="3" t="s">
        <v>431</v>
      </c>
      <c r="M1766" s="22" t="s">
        <v>5899</v>
      </c>
      <c r="T1766" s="23"/>
      <c r="U1766" s="23"/>
      <c r="V1766" s="23"/>
      <c r="W1766" s="23"/>
      <c r="X1766" s="23"/>
    </row>
    <row r="1767">
      <c r="A1767" s="20" t="s">
        <v>5900</v>
      </c>
      <c r="B1767" s="26" t="s">
        <v>5901</v>
      </c>
      <c r="D1767" s="3" t="s">
        <v>4321</v>
      </c>
      <c r="E1767" s="3" t="s">
        <v>291</v>
      </c>
      <c r="F1767" s="3" t="s">
        <v>129</v>
      </c>
      <c r="H1767" s="3" t="s">
        <v>142</v>
      </c>
      <c r="K1767" s="3" t="s">
        <v>132</v>
      </c>
      <c r="L1767" s="3" t="s">
        <v>457</v>
      </c>
      <c r="M1767" s="22" t="s">
        <v>5902</v>
      </c>
      <c r="T1767" s="23"/>
      <c r="U1767" s="23"/>
      <c r="V1767" s="23"/>
      <c r="W1767" s="23"/>
      <c r="X1767" s="23"/>
    </row>
    <row r="1768">
      <c r="A1768" s="20" t="s">
        <v>5903</v>
      </c>
      <c r="B1768" s="21"/>
      <c r="D1768" s="20" t="s">
        <v>5904</v>
      </c>
      <c r="E1768" s="3" t="s">
        <v>316</v>
      </c>
      <c r="F1768" s="3" t="s">
        <v>129</v>
      </c>
      <c r="H1768" s="3" t="s">
        <v>142</v>
      </c>
      <c r="K1768" s="3" t="s">
        <v>132</v>
      </c>
      <c r="L1768" s="3" t="s">
        <v>457</v>
      </c>
      <c r="M1768" s="22" t="s">
        <v>5905</v>
      </c>
      <c r="T1768" s="23"/>
      <c r="U1768" s="23"/>
      <c r="V1768" s="23"/>
      <c r="W1768" s="23"/>
      <c r="X1768" s="23"/>
    </row>
    <row r="1769">
      <c r="A1769" s="3" t="s">
        <v>5906</v>
      </c>
      <c r="B1769" s="21"/>
      <c r="D1769" s="3" t="s">
        <v>560</v>
      </c>
      <c r="E1769" s="3" t="s">
        <v>273</v>
      </c>
      <c r="G1769" s="3"/>
      <c r="H1769" s="3" t="s">
        <v>154</v>
      </c>
      <c r="T1769" s="23"/>
      <c r="U1769" s="23"/>
      <c r="V1769" s="23"/>
      <c r="W1769" s="23"/>
      <c r="X1769" s="23"/>
    </row>
    <row r="1770">
      <c r="A1770" s="3" t="s">
        <v>5907</v>
      </c>
      <c r="B1770" s="21"/>
      <c r="D1770" s="3" t="s">
        <v>1916</v>
      </c>
      <c r="E1770" s="3" t="s">
        <v>228</v>
      </c>
      <c r="F1770" s="3" t="s">
        <v>129</v>
      </c>
      <c r="H1770" s="3" t="s">
        <v>142</v>
      </c>
      <c r="K1770" s="3" t="s">
        <v>132</v>
      </c>
      <c r="L1770" s="3" t="s">
        <v>571</v>
      </c>
      <c r="M1770" s="22" t="s">
        <v>5908</v>
      </c>
      <c r="T1770" s="23"/>
      <c r="U1770" s="23"/>
      <c r="V1770" s="23"/>
      <c r="W1770" s="23"/>
      <c r="X1770" s="23"/>
    </row>
    <row r="1771">
      <c r="A1771" s="20" t="s">
        <v>5909</v>
      </c>
      <c r="B1771" s="21"/>
      <c r="D1771" s="3" t="s">
        <v>722</v>
      </c>
      <c r="E1771" s="3" t="s">
        <v>71</v>
      </c>
      <c r="F1771" s="3" t="s">
        <v>71</v>
      </c>
      <c r="G1771" s="3"/>
      <c r="H1771" s="3" t="s">
        <v>154</v>
      </c>
      <c r="M1771" s="22" t="s">
        <v>5910</v>
      </c>
      <c r="T1771" s="23"/>
      <c r="U1771" s="23"/>
      <c r="V1771" s="24" t="s">
        <v>346</v>
      </c>
      <c r="W1771" s="23"/>
      <c r="X1771" s="23"/>
    </row>
    <row r="1772">
      <c r="A1772" s="20" t="s">
        <v>5911</v>
      </c>
      <c r="B1772" s="21"/>
      <c r="D1772" s="3" t="s">
        <v>2299</v>
      </c>
      <c r="E1772" s="3" t="s">
        <v>535</v>
      </c>
      <c r="F1772" s="3" t="s">
        <v>209</v>
      </c>
      <c r="G1772" s="3"/>
      <c r="H1772" s="3" t="s">
        <v>117</v>
      </c>
      <c r="K1772" s="3" t="s">
        <v>105</v>
      </c>
      <c r="L1772" s="3" t="s">
        <v>577</v>
      </c>
      <c r="M1772" s="22" t="s">
        <v>5912</v>
      </c>
      <c r="N1772" s="3"/>
      <c r="O1772" s="3" t="s">
        <v>5913</v>
      </c>
      <c r="T1772" s="23"/>
      <c r="U1772" s="23"/>
      <c r="V1772" s="24" t="s">
        <v>346</v>
      </c>
      <c r="W1772" s="23"/>
      <c r="X1772" s="23"/>
    </row>
    <row r="1773">
      <c r="A1773" s="20" t="s">
        <v>5914</v>
      </c>
      <c r="B1773" s="26" t="s">
        <v>5915</v>
      </c>
      <c r="C1773" s="3"/>
      <c r="D1773" s="3" t="s">
        <v>465</v>
      </c>
      <c r="E1773" s="3" t="s">
        <v>309</v>
      </c>
      <c r="F1773" s="3" t="s">
        <v>129</v>
      </c>
      <c r="G1773" s="3"/>
      <c r="H1773" s="3" t="s">
        <v>142</v>
      </c>
      <c r="I1773" s="3"/>
      <c r="J1773" s="3"/>
      <c r="K1773" s="3" t="s">
        <v>701</v>
      </c>
      <c r="L1773" s="3" t="s">
        <v>5916</v>
      </c>
      <c r="M1773" s="22" t="s">
        <v>5917</v>
      </c>
      <c r="T1773" s="23"/>
      <c r="U1773" s="23"/>
      <c r="V1773" s="23"/>
      <c r="W1773" s="23"/>
      <c r="X1773" s="23"/>
    </row>
    <row r="1774">
      <c r="A1774" s="20" t="s">
        <v>5918</v>
      </c>
      <c r="B1774" s="26" t="s">
        <v>5919</v>
      </c>
      <c r="D1774" s="3" t="s">
        <v>453</v>
      </c>
      <c r="E1774" s="3" t="s">
        <v>309</v>
      </c>
      <c r="F1774" s="3" t="s">
        <v>129</v>
      </c>
      <c r="H1774" s="3" t="s">
        <v>130</v>
      </c>
      <c r="K1774" s="3" t="s">
        <v>132</v>
      </c>
      <c r="L1774" s="3" t="s">
        <v>496</v>
      </c>
      <c r="M1774" s="22" t="s">
        <v>5920</v>
      </c>
      <c r="T1774" s="23"/>
      <c r="U1774" s="23"/>
      <c r="V1774" s="23"/>
      <c r="W1774" s="23"/>
      <c r="X1774" s="23"/>
    </row>
    <row r="1775">
      <c r="A1775" s="20" t="s">
        <v>5921</v>
      </c>
      <c r="B1775" s="21"/>
      <c r="D1775" s="20" t="s">
        <v>359</v>
      </c>
      <c r="F1775" s="3" t="s">
        <v>129</v>
      </c>
      <c r="H1775" s="3" t="s">
        <v>87</v>
      </c>
      <c r="K1775" s="3" t="s">
        <v>118</v>
      </c>
      <c r="L1775" s="3" t="s">
        <v>364</v>
      </c>
      <c r="M1775" s="22" t="s">
        <v>5922</v>
      </c>
      <c r="P1775" s="3" t="s">
        <v>441</v>
      </c>
      <c r="Q1775" s="3" t="s">
        <v>237</v>
      </c>
      <c r="T1775" s="23"/>
      <c r="U1775" s="23"/>
      <c r="V1775" s="23"/>
      <c r="W1775" s="23"/>
      <c r="X1775" s="23"/>
    </row>
    <row r="1776">
      <c r="A1776" s="20" t="s">
        <v>5923</v>
      </c>
      <c r="B1776" s="21"/>
      <c r="D1776" s="20" t="s">
        <v>359</v>
      </c>
      <c r="H1776" s="3" t="s">
        <v>87</v>
      </c>
      <c r="K1776" s="3" t="s">
        <v>118</v>
      </c>
      <c r="L1776" s="3" t="s">
        <v>364</v>
      </c>
      <c r="M1776" s="22" t="s">
        <v>5924</v>
      </c>
      <c r="P1776" s="3" t="s">
        <v>447</v>
      </c>
      <c r="Q1776" s="3" t="s">
        <v>149</v>
      </c>
      <c r="T1776" s="23"/>
      <c r="U1776" s="23"/>
      <c r="V1776" s="23"/>
      <c r="W1776" s="23"/>
      <c r="X1776" s="23"/>
    </row>
    <row r="1777">
      <c r="A1777" s="20" t="s">
        <v>5925</v>
      </c>
      <c r="B1777" s="21"/>
      <c r="D1777" s="3" t="s">
        <v>453</v>
      </c>
      <c r="E1777" s="3" t="s">
        <v>283</v>
      </c>
      <c r="F1777" s="3" t="s">
        <v>101</v>
      </c>
      <c r="H1777" s="3" t="s">
        <v>142</v>
      </c>
      <c r="K1777" s="3" t="s">
        <v>132</v>
      </c>
      <c r="L1777" s="3" t="s">
        <v>431</v>
      </c>
      <c r="M1777" s="22" t="s">
        <v>5926</v>
      </c>
      <c r="T1777" s="23"/>
      <c r="U1777" s="23"/>
      <c r="V1777" s="23"/>
      <c r="W1777" s="23"/>
      <c r="X1777" s="23"/>
    </row>
    <row r="1778">
      <c r="A1778" s="20" t="s">
        <v>5927</v>
      </c>
      <c r="B1778" s="21"/>
      <c r="D1778" s="20" t="s">
        <v>359</v>
      </c>
      <c r="E1778" s="3" t="s">
        <v>313</v>
      </c>
      <c r="F1778" s="3" t="s">
        <v>129</v>
      </c>
      <c r="H1778" s="3" t="s">
        <v>87</v>
      </c>
      <c r="K1778" s="3" t="s">
        <v>118</v>
      </c>
      <c r="L1778" s="3" t="s">
        <v>364</v>
      </c>
      <c r="M1778" s="22" t="s">
        <v>5928</v>
      </c>
      <c r="P1778" s="3" t="s">
        <v>447</v>
      </c>
      <c r="Q1778" s="3" t="s">
        <v>5929</v>
      </c>
      <c r="T1778" s="23"/>
      <c r="U1778" s="23"/>
      <c r="V1778" s="23"/>
      <c r="W1778" s="23"/>
      <c r="X1778" s="23"/>
    </row>
    <row r="1779">
      <c r="A1779" s="20" t="s">
        <v>5930</v>
      </c>
      <c r="B1779" s="21"/>
      <c r="D1779" s="20" t="s">
        <v>5931</v>
      </c>
      <c r="E1779" s="3" t="s">
        <v>1276</v>
      </c>
      <c r="F1779" s="3" t="s">
        <v>1156</v>
      </c>
      <c r="G1779" s="3"/>
      <c r="H1779" s="3" t="s">
        <v>117</v>
      </c>
      <c r="K1779" s="3" t="s">
        <v>103</v>
      </c>
      <c r="L1779" s="3" t="s">
        <v>5932</v>
      </c>
      <c r="M1779" s="22" t="s">
        <v>5933</v>
      </c>
      <c r="T1779" s="23"/>
      <c r="U1779" s="23"/>
      <c r="V1779" s="23"/>
      <c r="W1779" s="23"/>
      <c r="X1779" s="23"/>
    </row>
    <row r="1780">
      <c r="A1780" s="3" t="s">
        <v>5934</v>
      </c>
      <c r="B1780" s="21"/>
      <c r="E1780" s="3" t="s">
        <v>240</v>
      </c>
      <c r="G1780" s="3"/>
      <c r="H1780" s="3" t="s">
        <v>184</v>
      </c>
      <c r="K1780" s="3" t="s">
        <v>185</v>
      </c>
      <c r="L1780" s="3" t="s">
        <v>380</v>
      </c>
      <c r="M1780" s="22" t="s">
        <v>5935</v>
      </c>
      <c r="T1780" s="23"/>
      <c r="U1780" s="23"/>
      <c r="V1780" s="23"/>
      <c r="W1780" s="23"/>
      <c r="X1780" s="23"/>
    </row>
    <row r="1781">
      <c r="A1781" s="20" t="s">
        <v>5936</v>
      </c>
      <c r="B1781" s="21"/>
      <c r="D1781" s="3" t="s">
        <v>722</v>
      </c>
      <c r="G1781" s="3"/>
      <c r="H1781" s="3" t="s">
        <v>154</v>
      </c>
      <c r="M1781" s="22" t="s">
        <v>5937</v>
      </c>
      <c r="T1781" s="23"/>
      <c r="U1781" s="23"/>
      <c r="V1781" s="23"/>
      <c r="W1781" s="23"/>
      <c r="X1781" s="23"/>
    </row>
    <row r="1782">
      <c r="A1782" s="20" t="s">
        <v>5938</v>
      </c>
      <c r="B1782" s="26" t="s">
        <v>5939</v>
      </c>
      <c r="C1782" s="3" t="s">
        <v>5795</v>
      </c>
      <c r="E1782" s="3" t="s">
        <v>71</v>
      </c>
      <c r="F1782" s="3" t="s">
        <v>71</v>
      </c>
      <c r="G1782" s="3"/>
      <c r="H1782" s="3" t="s">
        <v>72</v>
      </c>
      <c r="K1782" s="3" t="s">
        <v>594</v>
      </c>
      <c r="M1782" s="22" t="s">
        <v>5940</v>
      </c>
      <c r="T1782" s="23"/>
      <c r="U1782" s="23"/>
      <c r="V1782" s="24" t="s">
        <v>346</v>
      </c>
      <c r="W1782" s="23"/>
      <c r="X1782" s="23"/>
    </row>
    <row r="1783">
      <c r="A1783" s="20" t="s">
        <v>696</v>
      </c>
      <c r="B1783" s="21"/>
      <c r="E1783" s="3" t="s">
        <v>313</v>
      </c>
      <c r="F1783" s="3" t="s">
        <v>129</v>
      </c>
      <c r="H1783" s="3" t="s">
        <v>142</v>
      </c>
      <c r="K1783" s="3" t="s">
        <v>132</v>
      </c>
      <c r="L1783" s="3" t="s">
        <v>697</v>
      </c>
      <c r="M1783" s="22" t="s">
        <v>5941</v>
      </c>
      <c r="T1783" s="23"/>
      <c r="U1783" s="23"/>
      <c r="V1783" s="23"/>
      <c r="W1783" s="23"/>
      <c r="X1783" s="23"/>
    </row>
    <row r="1784">
      <c r="A1784" s="20" t="s">
        <v>5942</v>
      </c>
      <c r="B1784" s="27"/>
      <c r="C1784" s="3"/>
      <c r="D1784" s="3"/>
      <c r="E1784" s="3" t="s">
        <v>5943</v>
      </c>
      <c r="F1784" s="3" t="s">
        <v>129</v>
      </c>
      <c r="G1784" s="3"/>
      <c r="H1784" s="3" t="s">
        <v>142</v>
      </c>
      <c r="L1784" s="3" t="s">
        <v>5944</v>
      </c>
      <c r="M1784" s="22" t="s">
        <v>5945</v>
      </c>
      <c r="T1784" s="23"/>
      <c r="U1784" s="23"/>
      <c r="V1784" s="24" t="s">
        <v>346</v>
      </c>
      <c r="W1784" s="23"/>
      <c r="X1784" s="23"/>
    </row>
    <row r="1785">
      <c r="A1785" s="20" t="s">
        <v>5946</v>
      </c>
      <c r="B1785" s="27"/>
      <c r="C1785" s="3"/>
      <c r="D1785" s="3" t="s">
        <v>5541</v>
      </c>
      <c r="E1785" s="3" t="s">
        <v>5947</v>
      </c>
      <c r="F1785" s="3" t="s">
        <v>129</v>
      </c>
      <c r="G1785" s="3"/>
      <c r="H1785" s="3" t="s">
        <v>154</v>
      </c>
      <c r="I1785" s="3"/>
      <c r="J1785" s="3"/>
      <c r="K1785" s="3" t="s">
        <v>74</v>
      </c>
      <c r="M1785" s="22" t="s">
        <v>5948</v>
      </c>
      <c r="T1785" s="23"/>
      <c r="U1785" s="23"/>
      <c r="V1785" s="24" t="s">
        <v>346</v>
      </c>
      <c r="W1785" s="23"/>
      <c r="X1785" s="23"/>
    </row>
    <row r="1786">
      <c r="A1786" s="20" t="s">
        <v>5949</v>
      </c>
      <c r="B1786" s="21"/>
      <c r="D1786" s="3" t="s">
        <v>5950</v>
      </c>
      <c r="E1786" s="3" t="s">
        <v>313</v>
      </c>
      <c r="F1786" s="3" t="s">
        <v>129</v>
      </c>
      <c r="G1786" s="3"/>
      <c r="H1786" s="3" t="s">
        <v>142</v>
      </c>
      <c r="K1786" s="3" t="s">
        <v>185</v>
      </c>
      <c r="L1786" s="39" t="s">
        <v>391</v>
      </c>
      <c r="M1786" s="22" t="s">
        <v>5951</v>
      </c>
      <c r="T1786" s="23"/>
      <c r="U1786" s="23"/>
      <c r="V1786" s="24" t="s">
        <v>346</v>
      </c>
      <c r="W1786" s="23"/>
      <c r="X1786" s="23"/>
    </row>
    <row r="1787">
      <c r="A1787" s="20" t="s">
        <v>5952</v>
      </c>
      <c r="B1787" s="26" t="s">
        <v>5953</v>
      </c>
      <c r="C1787" s="3"/>
      <c r="D1787" s="3" t="s">
        <v>465</v>
      </c>
      <c r="E1787" s="3" t="s">
        <v>313</v>
      </c>
      <c r="F1787" s="3" t="s">
        <v>129</v>
      </c>
      <c r="G1787" s="3"/>
      <c r="H1787" s="3" t="s">
        <v>142</v>
      </c>
      <c r="K1787" s="3" t="s">
        <v>88</v>
      </c>
      <c r="M1787" s="22" t="s">
        <v>5954</v>
      </c>
      <c r="T1787" s="23"/>
      <c r="U1787" s="23"/>
      <c r="V1787" s="24" t="s">
        <v>346</v>
      </c>
      <c r="W1787" s="23"/>
      <c r="X1787" s="23"/>
    </row>
    <row r="1788">
      <c r="A1788" s="3" t="s">
        <v>5955</v>
      </c>
      <c r="B1788" s="26" t="s">
        <v>5901</v>
      </c>
      <c r="D1788" s="3" t="s">
        <v>988</v>
      </c>
      <c r="E1788" s="3" t="s">
        <v>313</v>
      </c>
      <c r="F1788" s="3" t="s">
        <v>129</v>
      </c>
      <c r="H1788" s="3" t="s">
        <v>142</v>
      </c>
      <c r="K1788" s="3" t="s">
        <v>132</v>
      </c>
      <c r="L1788" s="3" t="s">
        <v>571</v>
      </c>
      <c r="M1788" s="22" t="s">
        <v>5956</v>
      </c>
      <c r="T1788" s="23"/>
      <c r="U1788" s="23"/>
      <c r="V1788" s="23"/>
      <c r="W1788" s="23"/>
      <c r="X1788" s="23"/>
    </row>
    <row r="1789">
      <c r="A1789" s="20" t="s">
        <v>5957</v>
      </c>
      <c r="B1789" s="26" t="s">
        <v>5958</v>
      </c>
      <c r="C1789" s="20" t="s">
        <v>696</v>
      </c>
      <c r="D1789" s="20" t="s">
        <v>5959</v>
      </c>
      <c r="E1789" s="3" t="s">
        <v>313</v>
      </c>
      <c r="F1789" s="3" t="s">
        <v>129</v>
      </c>
      <c r="H1789" s="3" t="s">
        <v>142</v>
      </c>
      <c r="K1789" s="3" t="s">
        <v>132</v>
      </c>
      <c r="L1789" s="3" t="s">
        <v>5960</v>
      </c>
      <c r="M1789" s="22" t="s">
        <v>5961</v>
      </c>
      <c r="T1789" s="23"/>
      <c r="U1789" s="23"/>
      <c r="V1789" s="23"/>
      <c r="W1789" s="23"/>
      <c r="X1789" s="23"/>
    </row>
    <row r="1790">
      <c r="A1790" s="20" t="s">
        <v>5962</v>
      </c>
      <c r="B1790" s="26" t="s">
        <v>5963</v>
      </c>
      <c r="D1790" s="3" t="s">
        <v>453</v>
      </c>
      <c r="E1790" s="3" t="s">
        <v>287</v>
      </c>
      <c r="F1790" s="3" t="s">
        <v>235</v>
      </c>
      <c r="H1790" s="3" t="s">
        <v>130</v>
      </c>
      <c r="K1790" s="3" t="s">
        <v>132</v>
      </c>
      <c r="L1790" s="3" t="s">
        <v>431</v>
      </c>
      <c r="M1790" s="22" t="s">
        <v>5964</v>
      </c>
      <c r="T1790" s="23"/>
      <c r="U1790" s="23"/>
      <c r="V1790" s="23"/>
      <c r="W1790" s="23"/>
      <c r="X1790" s="23"/>
    </row>
    <row r="1791">
      <c r="A1791" s="28" t="s">
        <v>5965</v>
      </c>
      <c r="B1791" s="21"/>
      <c r="D1791" s="3" t="s">
        <v>692</v>
      </c>
      <c r="E1791" s="3" t="s">
        <v>287</v>
      </c>
      <c r="G1791" s="3"/>
      <c r="H1791" s="3" t="s">
        <v>184</v>
      </c>
      <c r="K1791" s="3" t="s">
        <v>185</v>
      </c>
      <c r="L1791" s="3" t="s">
        <v>380</v>
      </c>
      <c r="M1791" s="22" t="s">
        <v>5966</v>
      </c>
      <c r="T1791" s="23"/>
      <c r="U1791" s="23"/>
      <c r="V1791" s="23"/>
      <c r="W1791" s="23"/>
      <c r="X1791" s="23"/>
    </row>
    <row r="1792">
      <c r="A1792" s="20" t="s">
        <v>5967</v>
      </c>
      <c r="B1792" s="3" t="s">
        <v>5968</v>
      </c>
      <c r="E1792" s="3" t="s">
        <v>228</v>
      </c>
      <c r="G1792" s="3"/>
      <c r="H1792" s="3" t="s">
        <v>184</v>
      </c>
      <c r="K1792" s="3" t="s">
        <v>185</v>
      </c>
      <c r="L1792" s="3" t="s">
        <v>380</v>
      </c>
      <c r="M1792" s="22" t="s">
        <v>5969</v>
      </c>
      <c r="T1792" s="23"/>
      <c r="U1792" s="23"/>
      <c r="V1792" s="23"/>
      <c r="W1792" s="23"/>
      <c r="X1792" s="23"/>
    </row>
    <row r="1793">
      <c r="A1793" s="20" t="s">
        <v>5970</v>
      </c>
      <c r="B1793" s="26" t="s">
        <v>5971</v>
      </c>
      <c r="D1793" s="3" t="s">
        <v>5972</v>
      </c>
      <c r="E1793" s="3" t="s">
        <v>275</v>
      </c>
      <c r="F1793" s="3" t="s">
        <v>209</v>
      </c>
      <c r="G1793" s="3" t="s">
        <v>242</v>
      </c>
      <c r="H1793" s="3" t="s">
        <v>142</v>
      </c>
      <c r="K1793" s="3" t="s">
        <v>132</v>
      </c>
      <c r="L1793" s="3" t="s">
        <v>431</v>
      </c>
      <c r="M1793" s="22" t="s">
        <v>5973</v>
      </c>
      <c r="T1793" s="23"/>
      <c r="U1793" s="23"/>
      <c r="V1793" s="23"/>
      <c r="W1793" s="23"/>
      <c r="X1793" s="23"/>
    </row>
    <row r="1794">
      <c r="A1794" s="20" t="s">
        <v>5974</v>
      </c>
      <c r="B1794" s="26" t="s">
        <v>5975</v>
      </c>
      <c r="C1794" s="3" t="s">
        <v>5976</v>
      </c>
      <c r="D1794" s="20" t="s">
        <v>5977</v>
      </c>
      <c r="E1794" s="3" t="s">
        <v>535</v>
      </c>
      <c r="F1794" s="3" t="s">
        <v>209</v>
      </c>
      <c r="G1794" s="3"/>
      <c r="H1794" s="3" t="s">
        <v>72</v>
      </c>
      <c r="K1794" s="3" t="s">
        <v>167</v>
      </c>
      <c r="M1794" s="22" t="s">
        <v>5978</v>
      </c>
      <c r="T1794" s="23"/>
      <c r="U1794" s="23"/>
      <c r="V1794" s="23"/>
      <c r="W1794" s="23"/>
      <c r="X1794" s="23"/>
    </row>
    <row r="1795">
      <c r="A1795" s="3" t="s">
        <v>3591</v>
      </c>
      <c r="B1795" s="26" t="s">
        <v>5979</v>
      </c>
      <c r="D1795" s="3" t="s">
        <v>1242</v>
      </c>
      <c r="E1795" s="3" t="s">
        <v>535</v>
      </c>
      <c r="F1795" s="3" t="s">
        <v>209</v>
      </c>
      <c r="G1795" s="3"/>
      <c r="H1795" s="3" t="s">
        <v>165</v>
      </c>
      <c r="L1795" s="3" t="s">
        <v>1104</v>
      </c>
      <c r="M1795" s="22" t="s">
        <v>5980</v>
      </c>
      <c r="T1795" s="23"/>
      <c r="U1795" s="23"/>
      <c r="V1795" s="23"/>
      <c r="W1795" s="23"/>
      <c r="X1795" s="23"/>
    </row>
    <row r="1796">
      <c r="A1796" s="37" t="s">
        <v>5981</v>
      </c>
      <c r="B1796" s="27"/>
      <c r="C1796" s="3" t="s">
        <v>574</v>
      </c>
      <c r="E1796" s="3" t="s">
        <v>5982</v>
      </c>
      <c r="F1796" s="3" t="s">
        <v>209</v>
      </c>
      <c r="G1796" s="3"/>
      <c r="H1796" s="3" t="s">
        <v>102</v>
      </c>
      <c r="L1796" s="3" t="s">
        <v>5983</v>
      </c>
      <c r="M1796" s="22" t="s">
        <v>5984</v>
      </c>
      <c r="T1796" s="23"/>
      <c r="U1796" s="23"/>
      <c r="V1796" s="24" t="s">
        <v>346</v>
      </c>
      <c r="W1796" s="23"/>
      <c r="X1796" s="23"/>
    </row>
    <row r="1797">
      <c r="A1797" s="20" t="s">
        <v>5985</v>
      </c>
      <c r="B1797" s="27"/>
      <c r="C1797" s="3"/>
      <c r="D1797" s="3" t="s">
        <v>5986</v>
      </c>
      <c r="E1797" s="3" t="s">
        <v>535</v>
      </c>
      <c r="F1797" s="3" t="s">
        <v>209</v>
      </c>
      <c r="G1797" s="3"/>
      <c r="H1797" s="3" t="s">
        <v>142</v>
      </c>
      <c r="L1797" s="3" t="s">
        <v>970</v>
      </c>
      <c r="M1797" s="22" t="s">
        <v>5987</v>
      </c>
      <c r="T1797" s="23"/>
      <c r="U1797" s="23"/>
      <c r="V1797" s="24" t="s">
        <v>346</v>
      </c>
      <c r="W1797" s="23"/>
      <c r="X1797" s="23"/>
    </row>
    <row r="1798">
      <c r="A1798" s="20" t="s">
        <v>5988</v>
      </c>
      <c r="B1798" s="26" t="s">
        <v>5989</v>
      </c>
      <c r="D1798" s="3" t="s">
        <v>5990</v>
      </c>
      <c r="E1798" s="3" t="s">
        <v>5991</v>
      </c>
      <c r="F1798" s="3" t="s">
        <v>209</v>
      </c>
      <c r="G1798" s="3"/>
      <c r="H1798" s="3" t="s">
        <v>142</v>
      </c>
      <c r="L1798" s="3" t="s">
        <v>466</v>
      </c>
      <c r="M1798" s="22" t="s">
        <v>5992</v>
      </c>
      <c r="T1798" s="23"/>
      <c r="U1798" s="23"/>
      <c r="V1798" s="24" t="s">
        <v>346</v>
      </c>
      <c r="W1798" s="23"/>
      <c r="X1798" s="23"/>
    </row>
    <row r="1799">
      <c r="A1799" s="20" t="s">
        <v>5977</v>
      </c>
      <c r="B1799" s="26" t="s">
        <v>5993</v>
      </c>
      <c r="E1799" s="3" t="s">
        <v>535</v>
      </c>
      <c r="F1799" s="3" t="s">
        <v>209</v>
      </c>
      <c r="G1799" s="3"/>
      <c r="H1799" s="3" t="s">
        <v>176</v>
      </c>
      <c r="K1799" s="3" t="s">
        <v>167</v>
      </c>
      <c r="L1799" s="3" t="s">
        <v>5994</v>
      </c>
      <c r="M1799" s="22" t="s">
        <v>5995</v>
      </c>
      <c r="T1799" s="23"/>
      <c r="U1799" s="23"/>
      <c r="V1799" s="23"/>
      <c r="W1799" s="23"/>
      <c r="X1799" s="23"/>
    </row>
    <row r="1800">
      <c r="A1800" s="34" t="s">
        <v>2045</v>
      </c>
      <c r="B1800" s="21"/>
      <c r="E1800" s="14" t="s">
        <v>5996</v>
      </c>
      <c r="F1800" s="3" t="s">
        <v>209</v>
      </c>
      <c r="H1800" s="3" t="s">
        <v>165</v>
      </c>
      <c r="K1800" s="3" t="s">
        <v>1937</v>
      </c>
      <c r="L1800" s="14" t="s">
        <v>2372</v>
      </c>
      <c r="M1800" s="22" t="s">
        <v>5997</v>
      </c>
      <c r="T1800" s="23"/>
      <c r="U1800" s="23"/>
      <c r="V1800" s="23"/>
      <c r="W1800" s="23"/>
      <c r="X1800" s="23"/>
    </row>
    <row r="1801">
      <c r="A1801" s="20" t="s">
        <v>5998</v>
      </c>
      <c r="B1801" s="21"/>
      <c r="D1801" s="3" t="s">
        <v>1684</v>
      </c>
      <c r="E1801" s="3" t="s">
        <v>254</v>
      </c>
      <c r="G1801" s="3"/>
      <c r="H1801" s="3" t="s">
        <v>165</v>
      </c>
      <c r="M1801" s="22" t="s">
        <v>5999</v>
      </c>
      <c r="T1801" s="23"/>
      <c r="U1801" s="23"/>
      <c r="V1801" s="23"/>
      <c r="W1801" s="23"/>
      <c r="X1801" s="23"/>
    </row>
    <row r="1802">
      <c r="A1802" s="3" t="s">
        <v>6000</v>
      </c>
      <c r="B1802" s="21"/>
      <c r="T1802" s="23"/>
      <c r="U1802" s="23"/>
      <c r="V1802" s="23"/>
      <c r="W1802" s="23"/>
      <c r="X1802" s="23"/>
    </row>
    <row r="1803">
      <c r="A1803" s="20" t="s">
        <v>6001</v>
      </c>
      <c r="B1803" s="26" t="s">
        <v>6002</v>
      </c>
      <c r="D1803" s="3" t="s">
        <v>465</v>
      </c>
      <c r="E1803" s="3" t="s">
        <v>222</v>
      </c>
      <c r="G1803" s="3"/>
      <c r="H1803" s="3" t="s">
        <v>142</v>
      </c>
      <c r="K1803" s="3" t="s">
        <v>88</v>
      </c>
      <c r="L1803" s="3" t="s">
        <v>466</v>
      </c>
      <c r="M1803" s="22" t="s">
        <v>6003</v>
      </c>
      <c r="T1803" s="23"/>
      <c r="U1803" s="23"/>
      <c r="V1803" s="23"/>
      <c r="W1803" s="23"/>
      <c r="X1803" s="23"/>
    </row>
    <row r="1804">
      <c r="A1804" s="20" t="s">
        <v>6004</v>
      </c>
      <c r="B1804" s="26" t="s">
        <v>6005</v>
      </c>
      <c r="D1804" s="3" t="s">
        <v>453</v>
      </c>
      <c r="E1804" s="3" t="s">
        <v>222</v>
      </c>
      <c r="F1804" s="3" t="s">
        <v>216</v>
      </c>
      <c r="H1804" s="3" t="s">
        <v>142</v>
      </c>
      <c r="K1804" s="3" t="s">
        <v>132</v>
      </c>
      <c r="L1804" s="3" t="s">
        <v>3427</v>
      </c>
      <c r="M1804" s="22" t="s">
        <v>6006</v>
      </c>
      <c r="T1804" s="23"/>
      <c r="U1804" s="23"/>
      <c r="V1804" s="23"/>
      <c r="W1804" s="23"/>
      <c r="X1804" s="23"/>
    </row>
    <row r="1805">
      <c r="A1805" s="20" t="s">
        <v>6007</v>
      </c>
      <c r="B1805" s="21"/>
      <c r="E1805" s="3" t="s">
        <v>314</v>
      </c>
      <c r="F1805" s="3" t="s">
        <v>6008</v>
      </c>
      <c r="G1805" s="3"/>
      <c r="H1805" s="3" t="s">
        <v>142</v>
      </c>
      <c r="K1805" s="3" t="s">
        <v>185</v>
      </c>
      <c r="L1805" s="3" t="s">
        <v>391</v>
      </c>
      <c r="M1805" s="22" t="s">
        <v>6009</v>
      </c>
      <c r="T1805" s="23"/>
      <c r="U1805" s="23"/>
      <c r="V1805" s="23"/>
      <c r="W1805" s="23"/>
      <c r="X1805" s="23"/>
    </row>
    <row r="1806">
      <c r="A1806" s="20" t="s">
        <v>6010</v>
      </c>
      <c r="B1806" s="26" t="s">
        <v>6011</v>
      </c>
      <c r="D1806" s="3" t="s">
        <v>465</v>
      </c>
      <c r="E1806" s="3" t="s">
        <v>314</v>
      </c>
      <c r="F1806" s="3" t="s">
        <v>6008</v>
      </c>
      <c r="G1806" s="3"/>
      <c r="H1806" s="3" t="s">
        <v>142</v>
      </c>
      <c r="K1806" s="3" t="s">
        <v>88</v>
      </c>
      <c r="L1806" s="3" t="s">
        <v>466</v>
      </c>
      <c r="M1806" s="22" t="s">
        <v>6012</v>
      </c>
      <c r="T1806" s="23"/>
      <c r="U1806" s="23"/>
      <c r="V1806" s="23"/>
      <c r="W1806" s="23"/>
      <c r="X1806" s="23"/>
    </row>
    <row r="1807">
      <c r="A1807" s="20" t="s">
        <v>2551</v>
      </c>
      <c r="B1807" s="21"/>
      <c r="D1807" s="3" t="s">
        <v>6013</v>
      </c>
      <c r="E1807" s="3" t="s">
        <v>6014</v>
      </c>
      <c r="F1807" s="3" t="s">
        <v>129</v>
      </c>
      <c r="G1807" s="3"/>
      <c r="H1807" s="3" t="s">
        <v>130</v>
      </c>
      <c r="K1807" s="3" t="s">
        <v>132</v>
      </c>
      <c r="L1807" s="3" t="s">
        <v>6015</v>
      </c>
      <c r="M1807" s="22" t="s">
        <v>6016</v>
      </c>
      <c r="T1807" s="23"/>
      <c r="U1807" s="23"/>
      <c r="V1807" s="23"/>
      <c r="W1807" s="23"/>
      <c r="X1807" s="23"/>
    </row>
    <row r="1808">
      <c r="A1808" s="20" t="s">
        <v>6017</v>
      </c>
      <c r="B1808" s="21"/>
      <c r="E1808" s="3" t="s">
        <v>222</v>
      </c>
      <c r="G1808" s="3"/>
      <c r="H1808" s="3" t="s">
        <v>184</v>
      </c>
      <c r="K1808" s="3" t="s">
        <v>185</v>
      </c>
      <c r="L1808" s="3" t="s">
        <v>380</v>
      </c>
      <c r="M1808" s="22" t="s">
        <v>6018</v>
      </c>
      <c r="T1808" s="23"/>
      <c r="U1808" s="23"/>
      <c r="V1808" s="23"/>
      <c r="W1808" s="23"/>
      <c r="X1808" s="23"/>
    </row>
    <row r="1809">
      <c r="A1809" s="20" t="s">
        <v>6019</v>
      </c>
      <c r="B1809" s="26" t="s">
        <v>6020</v>
      </c>
      <c r="C1809" s="3"/>
      <c r="D1809" s="3" t="s">
        <v>6021</v>
      </c>
      <c r="E1809" s="3" t="s">
        <v>585</v>
      </c>
      <c r="F1809" s="3" t="s">
        <v>3401</v>
      </c>
      <c r="G1809" s="3"/>
      <c r="H1809" s="3" t="s">
        <v>154</v>
      </c>
      <c r="I1809" s="3"/>
      <c r="J1809" s="3"/>
      <c r="K1809" s="3" t="s">
        <v>6022</v>
      </c>
      <c r="L1809" s="3" t="s">
        <v>676</v>
      </c>
      <c r="M1809" s="22" t="s">
        <v>6023</v>
      </c>
      <c r="T1809" s="23"/>
      <c r="U1809" s="23"/>
      <c r="V1809" s="23"/>
      <c r="W1809" s="23"/>
      <c r="X1809" s="23"/>
    </row>
    <row r="1810">
      <c r="A1810" s="20" t="s">
        <v>6024</v>
      </c>
      <c r="B1810" s="26" t="s">
        <v>6025</v>
      </c>
      <c r="D1810" s="20" t="s">
        <v>6026</v>
      </c>
      <c r="E1810" s="3" t="s">
        <v>222</v>
      </c>
      <c r="F1810" s="3" t="s">
        <v>129</v>
      </c>
      <c r="H1810" s="3" t="s">
        <v>142</v>
      </c>
      <c r="K1810" s="3" t="s">
        <v>132</v>
      </c>
      <c r="L1810" s="3" t="s">
        <v>672</v>
      </c>
      <c r="M1810" s="22" t="s">
        <v>6027</v>
      </c>
      <c r="T1810" s="23"/>
      <c r="U1810" s="23"/>
      <c r="V1810" s="23"/>
      <c r="W1810" s="23"/>
      <c r="X1810" s="23"/>
    </row>
    <row r="1811">
      <c r="A1811" s="20" t="s">
        <v>6028</v>
      </c>
      <c r="B1811" s="3" t="s">
        <v>6029</v>
      </c>
      <c r="D1811" s="3" t="s">
        <v>465</v>
      </c>
      <c r="E1811" s="3" t="s">
        <v>279</v>
      </c>
      <c r="G1811" s="3"/>
      <c r="H1811" s="3" t="s">
        <v>142</v>
      </c>
      <c r="K1811" s="3" t="s">
        <v>88</v>
      </c>
      <c r="L1811" s="3" t="s">
        <v>466</v>
      </c>
      <c r="M1811" s="22" t="s">
        <v>6030</v>
      </c>
      <c r="T1811" s="23"/>
      <c r="U1811" s="23"/>
      <c r="V1811" s="23"/>
      <c r="W1811" s="23"/>
      <c r="X1811" s="23"/>
    </row>
    <row r="1812">
      <c r="A1812" s="20" t="s">
        <v>6031</v>
      </c>
      <c r="B1812" s="26" t="s">
        <v>6032</v>
      </c>
      <c r="D1812" s="3" t="s">
        <v>748</v>
      </c>
      <c r="E1812" s="3" t="s">
        <v>279</v>
      </c>
      <c r="F1812" s="3" t="s">
        <v>241</v>
      </c>
      <c r="H1812" s="3" t="s">
        <v>142</v>
      </c>
      <c r="K1812" s="3" t="s">
        <v>132</v>
      </c>
      <c r="L1812" s="3" t="s">
        <v>1752</v>
      </c>
      <c r="M1812" s="22" t="s">
        <v>6033</v>
      </c>
      <c r="T1812" s="23"/>
      <c r="U1812" s="23"/>
      <c r="V1812" s="23"/>
      <c r="W1812" s="23"/>
      <c r="X1812" s="23"/>
    </row>
    <row r="1813">
      <c r="A1813" s="3" t="s">
        <v>6034</v>
      </c>
      <c r="B1813" s="21"/>
      <c r="D1813" s="3" t="s">
        <v>6035</v>
      </c>
      <c r="E1813" s="3" t="s">
        <v>316</v>
      </c>
      <c r="F1813" s="3" t="s">
        <v>129</v>
      </c>
      <c r="H1813" s="3" t="s">
        <v>142</v>
      </c>
      <c r="K1813" s="3" t="s">
        <v>132</v>
      </c>
      <c r="L1813" s="3" t="s">
        <v>571</v>
      </c>
      <c r="M1813" s="22" t="s">
        <v>6036</v>
      </c>
      <c r="T1813" s="23"/>
      <c r="U1813" s="23"/>
      <c r="V1813" s="23"/>
      <c r="W1813" s="23"/>
      <c r="X1813" s="23"/>
    </row>
    <row r="1814">
      <c r="A1814" s="20" t="s">
        <v>6037</v>
      </c>
      <c r="B1814" s="27"/>
      <c r="C1814" s="3"/>
      <c r="D1814" s="3"/>
      <c r="E1814" s="3" t="s">
        <v>246</v>
      </c>
      <c r="F1814" s="3" t="s">
        <v>235</v>
      </c>
      <c r="G1814" s="3"/>
      <c r="H1814" s="3" t="s">
        <v>117</v>
      </c>
      <c r="I1814" s="3"/>
      <c r="J1814" s="3"/>
      <c r="K1814" s="3" t="s">
        <v>6038</v>
      </c>
      <c r="L1814" s="3" t="s">
        <v>702</v>
      </c>
      <c r="M1814" s="22" t="s">
        <v>6039</v>
      </c>
      <c r="T1814" s="23"/>
      <c r="U1814" s="23"/>
      <c r="V1814" s="23"/>
      <c r="W1814" s="23"/>
      <c r="X1814" s="23"/>
    </row>
    <row r="1815">
      <c r="A1815" s="20" t="s">
        <v>6040</v>
      </c>
      <c r="B1815" s="27"/>
      <c r="C1815" s="3"/>
      <c r="D1815" s="3"/>
      <c r="E1815" s="3" t="s">
        <v>293</v>
      </c>
      <c r="F1815" s="3" t="s">
        <v>86</v>
      </c>
      <c r="G1815" s="3" t="s">
        <v>263</v>
      </c>
      <c r="H1815" s="3" t="s">
        <v>117</v>
      </c>
      <c r="I1815" s="3"/>
      <c r="J1815" s="3"/>
      <c r="K1815" s="3" t="s">
        <v>6038</v>
      </c>
      <c r="M1815" s="22" t="s">
        <v>6041</v>
      </c>
      <c r="T1815" s="23"/>
      <c r="U1815" s="23"/>
      <c r="V1815" s="23"/>
      <c r="W1815" s="23"/>
      <c r="X1815" s="23"/>
    </row>
    <row r="1816">
      <c r="A1816" s="20" t="s">
        <v>6042</v>
      </c>
      <c r="B1816" s="21"/>
      <c r="D1816" s="3" t="s">
        <v>6043</v>
      </c>
      <c r="G1816" s="3"/>
      <c r="H1816" s="3" t="s">
        <v>154</v>
      </c>
      <c r="M1816" s="22" t="s">
        <v>6044</v>
      </c>
      <c r="T1816" s="23"/>
      <c r="U1816" s="23"/>
      <c r="V1816" s="23"/>
      <c r="W1816" s="23"/>
      <c r="X1816" s="23"/>
    </row>
    <row r="1817">
      <c r="A1817" s="20" t="s">
        <v>6045</v>
      </c>
      <c r="B1817" s="27"/>
      <c r="C1817" s="3"/>
      <c r="D1817" s="3" t="s">
        <v>6046</v>
      </c>
      <c r="E1817" s="3" t="s">
        <v>71</v>
      </c>
      <c r="F1817" s="3" t="s">
        <v>71</v>
      </c>
      <c r="G1817" s="3"/>
      <c r="H1817" s="3" t="s">
        <v>154</v>
      </c>
      <c r="I1817" s="3"/>
      <c r="J1817" s="3"/>
      <c r="K1817" s="3" t="s">
        <v>666</v>
      </c>
      <c r="M1817" s="22" t="s">
        <v>6047</v>
      </c>
      <c r="T1817" s="23"/>
      <c r="U1817" s="23"/>
      <c r="V1817" s="24" t="s">
        <v>346</v>
      </c>
      <c r="W1817" s="23"/>
      <c r="X1817" s="23"/>
    </row>
    <row r="1818">
      <c r="A1818" s="20" t="s">
        <v>6048</v>
      </c>
      <c r="B1818" s="26" t="s">
        <v>6049</v>
      </c>
      <c r="C1818" s="3"/>
      <c r="D1818" s="3" t="s">
        <v>6050</v>
      </c>
      <c r="E1818" s="3" t="s">
        <v>71</v>
      </c>
      <c r="F1818" s="3" t="s">
        <v>71</v>
      </c>
      <c r="G1818" s="3"/>
      <c r="H1818" s="3" t="s">
        <v>154</v>
      </c>
      <c r="I1818" s="3"/>
      <c r="J1818" s="3"/>
      <c r="K1818" s="3" t="s">
        <v>6051</v>
      </c>
      <c r="L1818" s="3" t="s">
        <v>601</v>
      </c>
      <c r="M1818" s="22" t="s">
        <v>6052</v>
      </c>
      <c r="T1818" s="23"/>
      <c r="U1818" s="23"/>
      <c r="V1818" s="24" t="s">
        <v>346</v>
      </c>
      <c r="W1818" s="23"/>
      <c r="X1818" s="23"/>
    </row>
    <row r="1819">
      <c r="A1819" s="20" t="s">
        <v>6053</v>
      </c>
      <c r="B1819" s="26" t="s">
        <v>6054</v>
      </c>
      <c r="E1819" s="3" t="s">
        <v>71</v>
      </c>
      <c r="F1819" s="3" t="s">
        <v>71</v>
      </c>
      <c r="G1819" s="3"/>
      <c r="H1819" s="3" t="s">
        <v>72</v>
      </c>
      <c r="K1819" s="3" t="s">
        <v>903</v>
      </c>
      <c r="L1819" s="3" t="s">
        <v>6055</v>
      </c>
      <c r="M1819" s="22" t="s">
        <v>6056</v>
      </c>
      <c r="T1819" s="23"/>
      <c r="U1819" s="23"/>
      <c r="V1819" s="23"/>
      <c r="W1819" s="23"/>
      <c r="X1819" s="23"/>
    </row>
    <row r="1820">
      <c r="A1820" s="20" t="s">
        <v>6057</v>
      </c>
      <c r="B1820" s="26" t="s">
        <v>6058</v>
      </c>
      <c r="E1820" s="3" t="s">
        <v>71</v>
      </c>
      <c r="F1820" s="3" t="s">
        <v>71</v>
      </c>
      <c r="G1820" s="3"/>
      <c r="H1820" s="3" t="s">
        <v>154</v>
      </c>
      <c r="K1820" s="3" t="s">
        <v>103</v>
      </c>
      <c r="L1820" s="3" t="s">
        <v>3837</v>
      </c>
      <c r="M1820" s="22" t="s">
        <v>6059</v>
      </c>
      <c r="T1820" s="23"/>
      <c r="U1820" s="23"/>
      <c r="V1820" s="23"/>
      <c r="W1820" s="23"/>
      <c r="X1820" s="23"/>
    </row>
    <row r="1821">
      <c r="A1821" s="20" t="s">
        <v>6060</v>
      </c>
      <c r="B1821" s="21"/>
      <c r="F1821" s="3"/>
      <c r="G1821" s="3"/>
      <c r="H1821" s="3" t="s">
        <v>154</v>
      </c>
      <c r="I1821" s="3"/>
      <c r="J1821" s="3"/>
      <c r="K1821" s="3" t="s">
        <v>666</v>
      </c>
      <c r="M1821" s="22" t="s">
        <v>6061</v>
      </c>
      <c r="T1821" s="23"/>
      <c r="U1821" s="23"/>
      <c r="V1821" s="23"/>
      <c r="W1821" s="23"/>
      <c r="X1821" s="23"/>
    </row>
    <row r="1822">
      <c r="A1822" s="20" t="s">
        <v>6062</v>
      </c>
      <c r="B1822" s="26" t="s">
        <v>6058</v>
      </c>
      <c r="E1822" s="3" t="s">
        <v>71</v>
      </c>
      <c r="F1822" s="3" t="s">
        <v>71</v>
      </c>
      <c r="H1822" s="3" t="s">
        <v>154</v>
      </c>
      <c r="K1822" s="3" t="s">
        <v>6063</v>
      </c>
      <c r="L1822" s="3" t="s">
        <v>601</v>
      </c>
      <c r="M1822" s="22" t="s">
        <v>6064</v>
      </c>
      <c r="T1822" s="23"/>
      <c r="U1822" s="23"/>
      <c r="V1822" s="23"/>
      <c r="W1822" s="23"/>
      <c r="X1822" s="23"/>
    </row>
    <row r="1823">
      <c r="A1823" s="20" t="s">
        <v>6065</v>
      </c>
      <c r="B1823" s="21"/>
      <c r="D1823" s="20" t="s">
        <v>359</v>
      </c>
      <c r="F1823" s="3" t="s">
        <v>129</v>
      </c>
      <c r="H1823" s="3" t="s">
        <v>87</v>
      </c>
      <c r="K1823" s="3" t="s">
        <v>118</v>
      </c>
      <c r="L1823" s="3" t="s">
        <v>364</v>
      </c>
      <c r="M1823" s="22" t="s">
        <v>6066</v>
      </c>
      <c r="P1823" s="3" t="s">
        <v>447</v>
      </c>
      <c r="Q1823" s="3" t="s">
        <v>6067</v>
      </c>
      <c r="T1823" s="23"/>
      <c r="U1823" s="23"/>
      <c r="V1823" s="23"/>
      <c r="W1823" s="23"/>
      <c r="X1823" s="23"/>
    </row>
    <row r="1824">
      <c r="A1824" s="20" t="s">
        <v>6068</v>
      </c>
      <c r="B1824" s="26" t="s">
        <v>6069</v>
      </c>
      <c r="D1824" s="3" t="s">
        <v>6070</v>
      </c>
      <c r="E1824" s="3" t="s">
        <v>128</v>
      </c>
      <c r="F1824" s="3" t="s">
        <v>1965</v>
      </c>
      <c r="H1824" s="3" t="s">
        <v>142</v>
      </c>
      <c r="K1824" s="3" t="s">
        <v>132</v>
      </c>
      <c r="L1824" s="3" t="s">
        <v>431</v>
      </c>
      <c r="M1824" s="22" t="s">
        <v>6071</v>
      </c>
      <c r="T1824" s="23"/>
      <c r="U1824" s="23"/>
      <c r="V1824" s="23"/>
      <c r="W1824" s="23"/>
      <c r="X1824" s="23"/>
    </row>
    <row r="1825">
      <c r="A1825" s="20" t="s">
        <v>6072</v>
      </c>
      <c r="B1825" s="21"/>
      <c r="E1825" s="3" t="s">
        <v>222</v>
      </c>
      <c r="F1825" s="3" t="s">
        <v>129</v>
      </c>
      <c r="G1825" s="3"/>
      <c r="H1825" s="3" t="s">
        <v>87</v>
      </c>
      <c r="L1825" s="3" t="s">
        <v>6073</v>
      </c>
      <c r="N1825" s="3"/>
      <c r="O1825" s="3" t="s">
        <v>3786</v>
      </c>
      <c r="P1825" s="3" t="s">
        <v>6074</v>
      </c>
      <c r="T1825" s="23"/>
      <c r="U1825" s="23"/>
      <c r="V1825" s="23"/>
      <c r="W1825" s="23"/>
      <c r="X1825" s="23"/>
    </row>
    <row r="1826">
      <c r="A1826" s="20" t="s">
        <v>6075</v>
      </c>
      <c r="B1826" s="21"/>
      <c r="E1826" s="3" t="s">
        <v>196</v>
      </c>
      <c r="G1826" s="3"/>
      <c r="H1826" s="3" t="s">
        <v>87</v>
      </c>
      <c r="L1826" s="3" t="s">
        <v>6076</v>
      </c>
      <c r="T1826" s="23"/>
      <c r="U1826" s="23"/>
      <c r="V1826" s="23"/>
      <c r="W1826" s="23"/>
      <c r="X1826" s="23"/>
    </row>
    <row r="1827">
      <c r="A1827" s="20" t="s">
        <v>6077</v>
      </c>
      <c r="B1827" s="27"/>
      <c r="C1827" s="3"/>
      <c r="D1827" s="3"/>
      <c r="E1827" s="3" t="s">
        <v>6078</v>
      </c>
      <c r="F1827" s="3" t="s">
        <v>129</v>
      </c>
      <c r="G1827" s="3"/>
      <c r="H1827" s="3" t="s">
        <v>142</v>
      </c>
      <c r="I1827" s="3"/>
      <c r="J1827" s="3"/>
      <c r="K1827" s="3" t="s">
        <v>132</v>
      </c>
      <c r="L1827" s="3" t="s">
        <v>3853</v>
      </c>
      <c r="M1827" s="22" t="s">
        <v>6079</v>
      </c>
      <c r="T1827" s="23"/>
      <c r="U1827" s="23"/>
      <c r="V1827" s="24" t="s">
        <v>346</v>
      </c>
      <c r="W1827" s="23"/>
      <c r="X1827" s="23"/>
    </row>
    <row r="1828">
      <c r="A1828" s="20" t="s">
        <v>6080</v>
      </c>
      <c r="B1828" s="21"/>
      <c r="D1828" s="3" t="s">
        <v>6081</v>
      </c>
      <c r="E1828" s="3" t="s">
        <v>246</v>
      </c>
      <c r="F1828" s="3" t="s">
        <v>235</v>
      </c>
      <c r="H1828" s="3" t="s">
        <v>142</v>
      </c>
      <c r="K1828" s="3" t="s">
        <v>132</v>
      </c>
      <c r="L1828" s="3" t="s">
        <v>431</v>
      </c>
      <c r="M1828" s="22" t="s">
        <v>6082</v>
      </c>
      <c r="T1828" s="23"/>
      <c r="U1828" s="23"/>
      <c r="V1828" s="23"/>
      <c r="W1828" s="23"/>
      <c r="X1828" s="23"/>
    </row>
    <row r="1829">
      <c r="A1829" s="3" t="s">
        <v>6083</v>
      </c>
      <c r="B1829" s="21"/>
      <c r="E1829" s="3" t="s">
        <v>215</v>
      </c>
      <c r="G1829" s="3"/>
      <c r="H1829" s="3" t="s">
        <v>184</v>
      </c>
      <c r="K1829" s="3" t="s">
        <v>185</v>
      </c>
      <c r="L1829" s="3" t="s">
        <v>380</v>
      </c>
      <c r="M1829" s="22" t="s">
        <v>6084</v>
      </c>
      <c r="T1829" s="23"/>
      <c r="U1829" s="23"/>
      <c r="V1829" s="23"/>
      <c r="W1829" s="23"/>
      <c r="X1829" s="23"/>
    </row>
    <row r="1830">
      <c r="A1830" s="20" t="s">
        <v>722</v>
      </c>
      <c r="B1830" s="26" t="s">
        <v>6085</v>
      </c>
      <c r="D1830" s="3" t="s">
        <v>6086</v>
      </c>
      <c r="E1830" s="3" t="s">
        <v>6087</v>
      </c>
      <c r="G1830" s="3"/>
      <c r="H1830" s="3" t="s">
        <v>165</v>
      </c>
      <c r="L1830" s="3" t="s">
        <v>1790</v>
      </c>
      <c r="M1830" s="22" t="s">
        <v>6088</v>
      </c>
      <c r="T1830" s="23"/>
      <c r="U1830" s="23"/>
      <c r="V1830" s="23"/>
      <c r="W1830" s="23"/>
      <c r="X1830" s="23"/>
    </row>
    <row r="1831">
      <c r="A1831" s="3" t="s">
        <v>6089</v>
      </c>
      <c r="B1831" s="26" t="s">
        <v>6090</v>
      </c>
      <c r="E1831" s="3" t="s">
        <v>273</v>
      </c>
      <c r="F1831" s="3" t="s">
        <v>235</v>
      </c>
      <c r="G1831" s="3"/>
      <c r="H1831" s="3" t="s">
        <v>142</v>
      </c>
      <c r="L1831" s="3" t="s">
        <v>970</v>
      </c>
      <c r="M1831" s="22" t="s">
        <v>6091</v>
      </c>
      <c r="T1831" s="23"/>
      <c r="U1831" s="23"/>
      <c r="V1831" s="23"/>
      <c r="W1831" s="23"/>
      <c r="X1831" s="23"/>
    </row>
    <row r="1832">
      <c r="A1832" s="3" t="s">
        <v>6092</v>
      </c>
      <c r="B1832" s="21"/>
      <c r="D1832" s="3" t="s">
        <v>519</v>
      </c>
      <c r="E1832" s="3" t="s">
        <v>174</v>
      </c>
      <c r="G1832" s="3"/>
      <c r="H1832" s="3" t="s">
        <v>184</v>
      </c>
      <c r="L1832" s="3" t="s">
        <v>380</v>
      </c>
      <c r="M1832" s="22" t="s">
        <v>6093</v>
      </c>
      <c r="T1832" s="23"/>
      <c r="U1832" s="23"/>
      <c r="V1832" s="23"/>
      <c r="W1832" s="23"/>
      <c r="X1832" s="23"/>
    </row>
    <row r="1833">
      <c r="A1833" s="3" t="s">
        <v>6094</v>
      </c>
      <c r="B1833" s="21"/>
      <c r="E1833" s="3" t="s">
        <v>174</v>
      </c>
      <c r="G1833" s="3"/>
      <c r="H1833" s="3" t="s">
        <v>184</v>
      </c>
      <c r="K1833" s="3" t="s">
        <v>185</v>
      </c>
      <c r="L1833" s="3" t="s">
        <v>380</v>
      </c>
      <c r="M1833" s="22" t="s">
        <v>6093</v>
      </c>
      <c r="T1833" s="23"/>
      <c r="U1833" s="23"/>
      <c r="V1833" s="23"/>
      <c r="W1833" s="23"/>
      <c r="X1833" s="23"/>
    </row>
    <row r="1834">
      <c r="A1834" s="30" t="s">
        <v>6095</v>
      </c>
      <c r="B1834" s="21"/>
      <c r="E1834" s="31" t="s">
        <v>295</v>
      </c>
      <c r="F1834" s="31" t="s">
        <v>86</v>
      </c>
      <c r="G1834" s="32"/>
      <c r="H1834" s="32" t="s">
        <v>154</v>
      </c>
      <c r="I1834" s="31"/>
      <c r="J1834" s="31"/>
      <c r="K1834" s="31"/>
      <c r="L1834" s="32" t="s">
        <v>6096</v>
      </c>
      <c r="M1834" s="33" t="s">
        <v>6097</v>
      </c>
      <c r="T1834" s="24"/>
      <c r="U1834" s="24" t="s">
        <v>346</v>
      </c>
      <c r="V1834" s="23"/>
      <c r="W1834" s="23"/>
      <c r="X1834" s="23"/>
    </row>
    <row r="1835">
      <c r="A1835" s="20" t="s">
        <v>6098</v>
      </c>
      <c r="B1835" s="21"/>
      <c r="D1835" s="3" t="s">
        <v>6099</v>
      </c>
      <c r="E1835" s="3" t="s">
        <v>208</v>
      </c>
      <c r="F1835" s="3" t="s">
        <v>116</v>
      </c>
      <c r="G1835" s="3"/>
      <c r="H1835" s="3" t="s">
        <v>184</v>
      </c>
      <c r="K1835" s="3" t="s">
        <v>185</v>
      </c>
      <c r="L1835" s="3" t="s">
        <v>380</v>
      </c>
      <c r="M1835" s="22" t="s">
        <v>6100</v>
      </c>
      <c r="T1835" s="23"/>
      <c r="U1835" s="23"/>
      <c r="V1835" s="23"/>
      <c r="W1835" s="23"/>
      <c r="X1835" s="23"/>
    </row>
    <row r="1836">
      <c r="A1836" s="20" t="s">
        <v>6101</v>
      </c>
      <c r="B1836" s="21"/>
      <c r="D1836" s="3" t="s">
        <v>1824</v>
      </c>
      <c r="E1836" s="3" t="s">
        <v>275</v>
      </c>
      <c r="G1836" s="3"/>
      <c r="H1836" s="3" t="s">
        <v>142</v>
      </c>
      <c r="K1836" s="3" t="s">
        <v>185</v>
      </c>
      <c r="L1836" s="3" t="s">
        <v>391</v>
      </c>
      <c r="M1836" s="22" t="s">
        <v>6102</v>
      </c>
      <c r="T1836" s="23"/>
      <c r="U1836" s="23"/>
      <c r="V1836" s="23"/>
      <c r="W1836" s="23"/>
      <c r="X1836" s="23"/>
    </row>
    <row r="1837">
      <c r="A1837" s="3" t="s">
        <v>6103</v>
      </c>
      <c r="B1837" s="21"/>
      <c r="D1837" s="3" t="s">
        <v>2045</v>
      </c>
      <c r="E1837" s="3" t="s">
        <v>271</v>
      </c>
      <c r="F1837" s="3" t="s">
        <v>209</v>
      </c>
      <c r="H1837" s="3" t="s">
        <v>142</v>
      </c>
      <c r="K1837" s="3" t="s">
        <v>185</v>
      </c>
      <c r="L1837" s="3" t="s">
        <v>391</v>
      </c>
      <c r="M1837" s="22" t="s">
        <v>6104</v>
      </c>
      <c r="T1837" s="23"/>
      <c r="U1837" s="23"/>
      <c r="V1837" s="23"/>
      <c r="W1837" s="23"/>
      <c r="X1837" s="23"/>
    </row>
    <row r="1838">
      <c r="A1838" s="3" t="s">
        <v>6105</v>
      </c>
      <c r="B1838" s="21"/>
      <c r="D1838" s="3" t="s">
        <v>1861</v>
      </c>
      <c r="E1838" s="3" t="s">
        <v>311</v>
      </c>
      <c r="F1838" s="3" t="s">
        <v>183</v>
      </c>
      <c r="H1838" s="3" t="s">
        <v>142</v>
      </c>
      <c r="K1838" s="3" t="s">
        <v>185</v>
      </c>
      <c r="L1838" s="3" t="s">
        <v>391</v>
      </c>
      <c r="M1838" s="22" t="s">
        <v>6106</v>
      </c>
      <c r="T1838" s="23"/>
      <c r="U1838" s="23"/>
      <c r="V1838" s="23"/>
      <c r="W1838" s="23"/>
      <c r="X1838" s="23"/>
    </row>
    <row r="1839">
      <c r="A1839" s="20" t="s">
        <v>6107</v>
      </c>
      <c r="B1839" s="26" t="s">
        <v>6025</v>
      </c>
      <c r="D1839" s="3" t="s">
        <v>2668</v>
      </c>
      <c r="E1839" s="3" t="s">
        <v>273</v>
      </c>
      <c r="F1839" s="3" t="s">
        <v>235</v>
      </c>
      <c r="H1839" s="3" t="s">
        <v>142</v>
      </c>
      <c r="K1839" s="3" t="s">
        <v>132</v>
      </c>
      <c r="L1839" s="3" t="s">
        <v>431</v>
      </c>
      <c r="M1839" s="22" t="s">
        <v>6108</v>
      </c>
      <c r="T1839" s="23"/>
      <c r="U1839" s="23"/>
      <c r="V1839" s="23"/>
      <c r="W1839" s="23"/>
      <c r="X1839" s="23"/>
    </row>
    <row r="1840">
      <c r="A1840" s="20" t="s">
        <v>6109</v>
      </c>
      <c r="B1840" s="21"/>
      <c r="D1840" s="3" t="s">
        <v>560</v>
      </c>
      <c r="E1840" s="3" t="s">
        <v>273</v>
      </c>
      <c r="F1840" s="3" t="s">
        <v>235</v>
      </c>
      <c r="G1840" s="3"/>
      <c r="H1840" s="3" t="s">
        <v>154</v>
      </c>
      <c r="K1840" s="3" t="s">
        <v>103</v>
      </c>
      <c r="L1840" s="3" t="s">
        <v>723</v>
      </c>
      <c r="M1840" s="22" t="s">
        <v>6110</v>
      </c>
      <c r="T1840" s="23"/>
      <c r="U1840" s="23"/>
      <c r="V1840" s="23"/>
      <c r="W1840" s="23"/>
      <c r="X1840" s="23"/>
    </row>
    <row r="1841">
      <c r="A1841" s="20" t="s">
        <v>6111</v>
      </c>
      <c r="B1841" s="26" t="s">
        <v>6112</v>
      </c>
      <c r="D1841" s="3" t="s">
        <v>465</v>
      </c>
      <c r="E1841" s="3" t="s">
        <v>190</v>
      </c>
      <c r="F1841" s="3" t="s">
        <v>129</v>
      </c>
      <c r="G1841" s="3"/>
      <c r="H1841" s="3" t="s">
        <v>142</v>
      </c>
      <c r="K1841" s="3" t="s">
        <v>88</v>
      </c>
      <c r="L1841" s="3" t="s">
        <v>466</v>
      </c>
      <c r="T1841" s="23"/>
      <c r="U1841" s="23"/>
      <c r="V1841" s="23"/>
      <c r="W1841" s="23"/>
      <c r="X1841" s="23"/>
    </row>
    <row r="1842">
      <c r="A1842" s="20" t="s">
        <v>6113</v>
      </c>
      <c r="B1842" s="21"/>
      <c r="D1842" s="3" t="s">
        <v>4527</v>
      </c>
      <c r="E1842" s="3" t="s">
        <v>190</v>
      </c>
      <c r="F1842" s="3" t="s">
        <v>129</v>
      </c>
      <c r="H1842" s="3" t="s">
        <v>142</v>
      </c>
      <c r="K1842" s="3" t="s">
        <v>132</v>
      </c>
      <c r="L1842" s="3" t="s">
        <v>457</v>
      </c>
      <c r="M1842" s="22" t="s">
        <v>6114</v>
      </c>
      <c r="T1842" s="23"/>
      <c r="U1842" s="23"/>
      <c r="V1842" s="23"/>
      <c r="W1842" s="23"/>
      <c r="X1842" s="23"/>
    </row>
    <row r="1843">
      <c r="A1843" s="20" t="s">
        <v>6115</v>
      </c>
      <c r="B1843" s="27"/>
      <c r="C1843" s="3"/>
      <c r="D1843" s="3" t="s">
        <v>3928</v>
      </c>
      <c r="E1843" s="3" t="s">
        <v>6116</v>
      </c>
      <c r="F1843" s="3"/>
      <c r="G1843" s="3"/>
      <c r="H1843" s="3" t="s">
        <v>154</v>
      </c>
      <c r="I1843" s="3"/>
      <c r="J1843" s="3"/>
      <c r="K1843" s="3" t="s">
        <v>74</v>
      </c>
      <c r="M1843" s="22" t="s">
        <v>6117</v>
      </c>
      <c r="T1843" s="23"/>
      <c r="U1843" s="23"/>
      <c r="V1843" s="23"/>
      <c r="W1843" s="23"/>
      <c r="X1843" s="23"/>
    </row>
    <row r="1844">
      <c r="A1844" s="20" t="s">
        <v>6118</v>
      </c>
      <c r="B1844" s="21"/>
      <c r="E1844" s="3" t="s">
        <v>267</v>
      </c>
      <c r="G1844" s="3"/>
      <c r="H1844" s="3" t="s">
        <v>142</v>
      </c>
      <c r="L1844" s="3" t="s">
        <v>2360</v>
      </c>
      <c r="M1844" s="22" t="s">
        <v>6119</v>
      </c>
      <c r="T1844" s="23"/>
      <c r="U1844" s="23"/>
      <c r="V1844" s="23"/>
      <c r="W1844" s="23"/>
      <c r="X1844" s="23"/>
    </row>
    <row r="1845">
      <c r="A1845" s="3" t="s">
        <v>6120</v>
      </c>
      <c r="B1845" s="21"/>
      <c r="E1845" s="3" t="s">
        <v>254</v>
      </c>
      <c r="F1845" s="3" t="s">
        <v>183</v>
      </c>
      <c r="G1845" s="3"/>
      <c r="H1845" s="3" t="s">
        <v>142</v>
      </c>
      <c r="L1845" s="3" t="s">
        <v>2360</v>
      </c>
      <c r="M1845" s="22" t="s">
        <v>6121</v>
      </c>
      <c r="T1845" s="23"/>
      <c r="U1845" s="23"/>
      <c r="V1845" s="23"/>
      <c r="W1845" s="23"/>
      <c r="X1845" s="23"/>
    </row>
    <row r="1846">
      <c r="A1846" s="20" t="s">
        <v>6122</v>
      </c>
      <c r="B1846" s="21"/>
      <c r="E1846" s="3" t="s">
        <v>319</v>
      </c>
      <c r="F1846" s="3" t="s">
        <v>129</v>
      </c>
      <c r="G1846" s="3"/>
      <c r="H1846" s="3" t="s">
        <v>154</v>
      </c>
      <c r="K1846" s="3" t="s">
        <v>489</v>
      </c>
      <c r="L1846" s="20" t="s">
        <v>6123</v>
      </c>
      <c r="M1846" s="22" t="s">
        <v>6124</v>
      </c>
      <c r="T1846" s="23"/>
      <c r="U1846" s="23"/>
      <c r="V1846" s="23"/>
      <c r="W1846" s="23"/>
      <c r="X1846" s="23"/>
    </row>
    <row r="1847">
      <c r="A1847" s="20" t="s">
        <v>4136</v>
      </c>
      <c r="B1847" s="21"/>
      <c r="D1847" s="3" t="s">
        <v>620</v>
      </c>
      <c r="E1847" s="3" t="s">
        <v>2100</v>
      </c>
      <c r="F1847" s="3" t="s">
        <v>235</v>
      </c>
      <c r="G1847" s="3"/>
      <c r="H1847" s="3" t="s">
        <v>154</v>
      </c>
      <c r="K1847" s="3" t="s">
        <v>6125</v>
      </c>
      <c r="L1847" s="3" t="s">
        <v>6126</v>
      </c>
      <c r="M1847" s="22" t="s">
        <v>6127</v>
      </c>
      <c r="T1847" s="23"/>
      <c r="U1847" s="23"/>
      <c r="V1847" s="23"/>
      <c r="W1847" s="23"/>
      <c r="X1847" s="23"/>
    </row>
    <row r="1848">
      <c r="A1848" s="20" t="s">
        <v>6128</v>
      </c>
      <c r="B1848" s="27"/>
      <c r="C1848" s="3"/>
      <c r="D1848" s="3"/>
      <c r="E1848" s="3" t="s">
        <v>6129</v>
      </c>
      <c r="F1848" s="3"/>
      <c r="G1848" s="3"/>
      <c r="H1848" s="3" t="s">
        <v>117</v>
      </c>
      <c r="K1848" s="3" t="s">
        <v>105</v>
      </c>
      <c r="M1848" s="22" t="s">
        <v>6130</v>
      </c>
      <c r="T1848" s="23"/>
      <c r="U1848" s="23"/>
      <c r="V1848" s="23"/>
      <c r="W1848" s="23"/>
      <c r="X1848" s="23"/>
    </row>
    <row r="1849">
      <c r="A1849" s="20" t="s">
        <v>6131</v>
      </c>
      <c r="B1849" s="26" t="s">
        <v>6132</v>
      </c>
      <c r="D1849" s="3" t="s">
        <v>453</v>
      </c>
      <c r="E1849" s="3" t="s">
        <v>6133</v>
      </c>
      <c r="F1849" s="3" t="s">
        <v>129</v>
      </c>
      <c r="H1849" s="3" t="s">
        <v>130</v>
      </c>
      <c r="K1849" s="3" t="s">
        <v>132</v>
      </c>
      <c r="L1849" s="3" t="s">
        <v>737</v>
      </c>
      <c r="M1849" s="22" t="s">
        <v>6134</v>
      </c>
      <c r="T1849" s="23"/>
      <c r="U1849" s="23"/>
      <c r="V1849" s="23"/>
      <c r="W1849" s="23"/>
      <c r="X1849" s="23"/>
    </row>
    <row r="1850">
      <c r="A1850" s="20" t="s">
        <v>6135</v>
      </c>
      <c r="B1850" s="21"/>
      <c r="D1850" s="3" t="s">
        <v>453</v>
      </c>
      <c r="E1850" s="3" t="s">
        <v>317</v>
      </c>
      <c r="F1850" s="3" t="s">
        <v>2213</v>
      </c>
      <c r="G1850" s="3" t="s">
        <v>6136</v>
      </c>
      <c r="H1850" s="3" t="s">
        <v>165</v>
      </c>
      <c r="K1850" s="3" t="s">
        <v>132</v>
      </c>
      <c r="L1850" s="3" t="s">
        <v>6137</v>
      </c>
      <c r="M1850" s="22" t="s">
        <v>6138</v>
      </c>
      <c r="T1850" s="23"/>
      <c r="U1850" s="23"/>
      <c r="V1850" s="23"/>
      <c r="W1850" s="23"/>
      <c r="X1850" s="23"/>
    </row>
    <row r="1851">
      <c r="A1851" s="20" t="s">
        <v>6139</v>
      </c>
      <c r="B1851" s="26" t="s">
        <v>6140</v>
      </c>
      <c r="C1851" s="3"/>
      <c r="D1851" s="3" t="s">
        <v>3864</v>
      </c>
      <c r="E1851" s="3" t="s">
        <v>70</v>
      </c>
      <c r="F1851" s="3" t="s">
        <v>101</v>
      </c>
      <c r="G1851" s="3"/>
      <c r="H1851" s="3" t="s">
        <v>154</v>
      </c>
      <c r="I1851" s="3" t="s">
        <v>6141</v>
      </c>
      <c r="J1851" s="3"/>
      <c r="K1851" s="3" t="s">
        <v>6142</v>
      </c>
      <c r="L1851" s="3" t="s">
        <v>6126</v>
      </c>
      <c r="M1851" s="22" t="s">
        <v>6143</v>
      </c>
      <c r="O1851" s="3" t="s">
        <v>6144</v>
      </c>
      <c r="T1851" s="23"/>
      <c r="U1851" s="23"/>
      <c r="V1851" s="23"/>
      <c r="W1851" s="23"/>
      <c r="X1851" s="23"/>
    </row>
    <row r="1852">
      <c r="A1852" s="20" t="s">
        <v>6145</v>
      </c>
      <c r="B1852" s="26" t="s">
        <v>6146</v>
      </c>
      <c r="E1852" s="3" t="s">
        <v>2136</v>
      </c>
      <c r="F1852" s="3" t="s">
        <v>86</v>
      </c>
      <c r="H1852" s="3" t="s">
        <v>130</v>
      </c>
      <c r="K1852" s="3" t="s">
        <v>144</v>
      </c>
      <c r="L1852" s="3" t="s">
        <v>6147</v>
      </c>
      <c r="M1852" s="22" t="s">
        <v>6148</v>
      </c>
      <c r="T1852" s="23"/>
      <c r="U1852" s="23"/>
      <c r="V1852" s="23"/>
      <c r="W1852" s="23"/>
      <c r="X1852" s="23"/>
    </row>
    <row r="1853">
      <c r="A1853" s="20" t="s">
        <v>6149</v>
      </c>
      <c r="B1853" s="21"/>
      <c r="D1853" s="3" t="s">
        <v>453</v>
      </c>
      <c r="E1853" s="3" t="s">
        <v>70</v>
      </c>
      <c r="F1853" s="3" t="s">
        <v>101</v>
      </c>
      <c r="H1853" s="3" t="s">
        <v>165</v>
      </c>
      <c r="K1853" s="3" t="s">
        <v>132</v>
      </c>
      <c r="L1853" s="3" t="s">
        <v>496</v>
      </c>
      <c r="M1853" s="22" t="s">
        <v>6150</v>
      </c>
      <c r="T1853" s="23"/>
      <c r="U1853" s="23"/>
      <c r="V1853" s="23"/>
      <c r="W1853" s="23"/>
      <c r="X1853" s="23"/>
    </row>
    <row r="1854">
      <c r="A1854" s="20" t="s">
        <v>996</v>
      </c>
      <c r="B1854" s="26" t="s">
        <v>6151</v>
      </c>
      <c r="E1854" s="3" t="s">
        <v>5855</v>
      </c>
      <c r="G1854" s="3"/>
      <c r="H1854" s="3" t="s">
        <v>184</v>
      </c>
      <c r="K1854" s="3" t="s">
        <v>185</v>
      </c>
      <c r="L1854" s="3" t="s">
        <v>6152</v>
      </c>
      <c r="M1854" s="22" t="s">
        <v>6153</v>
      </c>
      <c r="T1854" s="23"/>
      <c r="U1854" s="23"/>
      <c r="V1854" s="23"/>
      <c r="W1854" s="23"/>
      <c r="X1854" s="23"/>
    </row>
    <row r="1855">
      <c r="A1855" s="20" t="s">
        <v>6154</v>
      </c>
      <c r="B1855" s="27"/>
      <c r="C1855" s="3"/>
      <c r="D1855" s="3" t="s">
        <v>384</v>
      </c>
      <c r="E1855" s="3" t="s">
        <v>202</v>
      </c>
      <c r="F1855" s="3" t="s">
        <v>183</v>
      </c>
      <c r="G1855" s="3"/>
      <c r="H1855" s="3" t="s">
        <v>154</v>
      </c>
      <c r="I1855" s="3"/>
      <c r="J1855" s="3"/>
      <c r="K1855" s="3" t="s">
        <v>2748</v>
      </c>
      <c r="L1855" s="3" t="s">
        <v>6155</v>
      </c>
      <c r="M1855" s="22" t="s">
        <v>6156</v>
      </c>
      <c r="T1855" s="23"/>
      <c r="U1855" s="23"/>
      <c r="V1855" s="23"/>
      <c r="W1855" s="23"/>
      <c r="X1855" s="23"/>
    </row>
    <row r="1856">
      <c r="A1856" s="20" t="s">
        <v>6157</v>
      </c>
      <c r="B1856" s="3" t="s">
        <v>6158</v>
      </c>
      <c r="E1856" s="3" t="s">
        <v>202</v>
      </c>
      <c r="G1856" s="3"/>
      <c r="H1856" s="3" t="s">
        <v>184</v>
      </c>
      <c r="K1856" s="3" t="s">
        <v>185</v>
      </c>
      <c r="L1856" s="3" t="s">
        <v>380</v>
      </c>
      <c r="M1856" s="22" t="s">
        <v>6159</v>
      </c>
      <c r="T1856" s="23"/>
      <c r="U1856" s="23"/>
      <c r="V1856" s="23"/>
      <c r="W1856" s="23"/>
      <c r="X1856" s="23"/>
    </row>
    <row r="1857">
      <c r="A1857" s="20" t="s">
        <v>6160</v>
      </c>
      <c r="B1857" s="21"/>
      <c r="D1857" s="3" t="s">
        <v>6161</v>
      </c>
      <c r="E1857" s="3" t="s">
        <v>315</v>
      </c>
      <c r="F1857" s="3" t="s">
        <v>6162</v>
      </c>
      <c r="G1857" s="3"/>
      <c r="H1857" s="3" t="s">
        <v>142</v>
      </c>
      <c r="K1857" s="3" t="s">
        <v>185</v>
      </c>
      <c r="L1857" s="3" t="s">
        <v>391</v>
      </c>
      <c r="M1857" s="22" t="s">
        <v>6163</v>
      </c>
      <c r="T1857" s="23"/>
      <c r="U1857" s="23"/>
      <c r="V1857" s="23"/>
      <c r="W1857" s="23"/>
      <c r="X1857" s="23"/>
    </row>
    <row r="1858">
      <c r="A1858" s="20" t="s">
        <v>870</v>
      </c>
      <c r="B1858" s="26" t="s">
        <v>6164</v>
      </c>
      <c r="E1858" s="3" t="s">
        <v>315</v>
      </c>
      <c r="F1858" s="3" t="s">
        <v>6162</v>
      </c>
      <c r="G1858" s="3"/>
      <c r="H1858" s="3" t="s">
        <v>165</v>
      </c>
      <c r="L1858" s="3" t="s">
        <v>6165</v>
      </c>
      <c r="M1858" s="22" t="s">
        <v>6166</v>
      </c>
      <c r="T1858" s="23"/>
      <c r="U1858" s="23"/>
      <c r="V1858" s="23"/>
      <c r="W1858" s="23"/>
      <c r="X1858" s="23"/>
    </row>
    <row r="1859">
      <c r="A1859" s="20" t="s">
        <v>6167</v>
      </c>
      <c r="B1859" s="21"/>
      <c r="D1859" s="3" t="s">
        <v>870</v>
      </c>
      <c r="E1859" s="3" t="s">
        <v>315</v>
      </c>
      <c r="F1859" s="3" t="s">
        <v>6162</v>
      </c>
      <c r="G1859" s="3"/>
      <c r="H1859" s="3" t="s">
        <v>154</v>
      </c>
      <c r="L1859" s="3" t="s">
        <v>6168</v>
      </c>
      <c r="M1859" s="22" t="s">
        <v>6169</v>
      </c>
      <c r="T1859" s="23"/>
      <c r="U1859" s="23"/>
      <c r="V1859" s="23"/>
      <c r="W1859" s="23"/>
      <c r="X1859" s="23"/>
    </row>
    <row r="1860">
      <c r="A1860" s="20" t="s">
        <v>6170</v>
      </c>
      <c r="B1860" s="26" t="s">
        <v>6171</v>
      </c>
      <c r="D1860" s="3" t="s">
        <v>6172</v>
      </c>
      <c r="E1860" s="3" t="s">
        <v>315</v>
      </c>
      <c r="F1860" s="3" t="s">
        <v>6162</v>
      </c>
      <c r="G1860" s="3"/>
      <c r="H1860" s="3" t="s">
        <v>142</v>
      </c>
      <c r="K1860" s="3" t="s">
        <v>88</v>
      </c>
      <c r="L1860" s="3" t="s">
        <v>6173</v>
      </c>
      <c r="M1860" s="22" t="s">
        <v>6174</v>
      </c>
      <c r="T1860" s="23"/>
      <c r="U1860" s="23"/>
      <c r="V1860" s="23"/>
      <c r="W1860" s="23"/>
      <c r="X1860" s="23"/>
    </row>
    <row r="1861">
      <c r="A1861" s="20" t="s">
        <v>3193</v>
      </c>
      <c r="B1861" s="26" t="s">
        <v>6175</v>
      </c>
      <c r="E1861" s="3" t="s">
        <v>315</v>
      </c>
      <c r="F1861" s="3" t="s">
        <v>141</v>
      </c>
      <c r="G1861" s="3"/>
      <c r="H1861" s="3" t="s">
        <v>165</v>
      </c>
      <c r="K1861" s="3" t="s">
        <v>104</v>
      </c>
      <c r="L1861" s="3" t="s">
        <v>6176</v>
      </c>
      <c r="M1861" s="22" t="s">
        <v>6177</v>
      </c>
      <c r="T1861" s="23"/>
      <c r="U1861" s="23"/>
      <c r="V1861" s="23"/>
      <c r="W1861" s="23"/>
      <c r="X1861" s="23"/>
    </row>
    <row r="1862">
      <c r="A1862" s="20" t="s">
        <v>6178</v>
      </c>
      <c r="B1862" s="21"/>
      <c r="D1862" s="3" t="s">
        <v>6179</v>
      </c>
      <c r="E1862" s="3" t="s">
        <v>318</v>
      </c>
      <c r="F1862" s="3" t="s">
        <v>235</v>
      </c>
      <c r="H1862" s="3" t="s">
        <v>142</v>
      </c>
      <c r="K1862" s="3" t="s">
        <v>132</v>
      </c>
      <c r="L1862" s="3" t="s">
        <v>431</v>
      </c>
      <c r="M1862" s="22" t="s">
        <v>6180</v>
      </c>
      <c r="T1862" s="23"/>
      <c r="U1862" s="23"/>
      <c r="V1862" s="23"/>
      <c r="W1862" s="23"/>
      <c r="X1862" s="23"/>
    </row>
    <row r="1863">
      <c r="A1863" s="20" t="s">
        <v>6181</v>
      </c>
      <c r="B1863" s="27"/>
      <c r="C1863" s="3"/>
      <c r="D1863" s="3" t="s">
        <v>6182</v>
      </c>
      <c r="E1863" s="3" t="s">
        <v>71</v>
      </c>
      <c r="F1863" s="3" t="s">
        <v>71</v>
      </c>
      <c r="G1863" s="3"/>
      <c r="H1863" s="3" t="s">
        <v>154</v>
      </c>
      <c r="I1863" s="3"/>
      <c r="J1863" s="3"/>
      <c r="K1863" s="3"/>
      <c r="L1863" s="3" t="s">
        <v>6183</v>
      </c>
      <c r="M1863" s="22" t="s">
        <v>6184</v>
      </c>
      <c r="T1863" s="23"/>
      <c r="U1863" s="23"/>
      <c r="V1863" s="24" t="s">
        <v>346</v>
      </c>
      <c r="W1863" s="23"/>
      <c r="X1863" s="23"/>
    </row>
    <row r="1864">
      <c r="A1864" s="20" t="s">
        <v>6185</v>
      </c>
      <c r="B1864" s="26" t="s">
        <v>6186</v>
      </c>
      <c r="C1864" s="3"/>
      <c r="D1864" s="3" t="s">
        <v>6187</v>
      </c>
      <c r="E1864" s="3" t="s">
        <v>2174</v>
      </c>
      <c r="F1864" s="3" t="s">
        <v>209</v>
      </c>
      <c r="G1864" s="3"/>
      <c r="H1864" s="3" t="s">
        <v>154</v>
      </c>
      <c r="I1864" s="3"/>
      <c r="J1864" s="3"/>
      <c r="K1864" s="3" t="s">
        <v>666</v>
      </c>
      <c r="L1864" s="3" t="s">
        <v>3014</v>
      </c>
      <c r="M1864" s="22" t="s">
        <v>6188</v>
      </c>
      <c r="T1864" s="23"/>
      <c r="U1864" s="23"/>
      <c r="V1864" s="24" t="s">
        <v>346</v>
      </c>
      <c r="W1864" s="23"/>
      <c r="X1864" s="23"/>
    </row>
    <row r="1865">
      <c r="A1865" s="20" t="s">
        <v>6189</v>
      </c>
      <c r="B1865" s="26" t="s">
        <v>6190</v>
      </c>
      <c r="D1865" s="3" t="s">
        <v>6191</v>
      </c>
      <c r="E1865" s="3" t="s">
        <v>275</v>
      </c>
      <c r="F1865" s="3" t="s">
        <v>209</v>
      </c>
      <c r="H1865" s="3" t="s">
        <v>142</v>
      </c>
      <c r="K1865" s="3" t="s">
        <v>132</v>
      </c>
      <c r="L1865" s="3" t="s">
        <v>431</v>
      </c>
      <c r="M1865" s="22" t="s">
        <v>6192</v>
      </c>
      <c r="T1865" s="23"/>
      <c r="U1865" s="23"/>
      <c r="V1865" s="23"/>
      <c r="W1865" s="23"/>
      <c r="X1865" s="23"/>
    </row>
    <row r="1866">
      <c r="A1866" s="20" t="s">
        <v>6193</v>
      </c>
      <c r="B1866" s="21"/>
      <c r="C1866" s="3" t="s">
        <v>6181</v>
      </c>
      <c r="D1866" s="3" t="s">
        <v>2299</v>
      </c>
      <c r="E1866" s="3" t="s">
        <v>275</v>
      </c>
      <c r="F1866" s="3" t="s">
        <v>209</v>
      </c>
      <c r="G1866" s="3" t="s">
        <v>304</v>
      </c>
      <c r="H1866" s="3" t="s">
        <v>154</v>
      </c>
      <c r="L1866" s="3" t="s">
        <v>395</v>
      </c>
      <c r="M1866" s="22" t="s">
        <v>6194</v>
      </c>
      <c r="N1866" s="3"/>
      <c r="O1866" s="3" t="s">
        <v>4197</v>
      </c>
      <c r="T1866" s="23"/>
      <c r="U1866" s="23"/>
      <c r="V1866" s="24" t="s">
        <v>346</v>
      </c>
      <c r="W1866" s="23"/>
      <c r="X1866" s="23"/>
    </row>
    <row r="1867">
      <c r="A1867" s="20" t="s">
        <v>6195</v>
      </c>
      <c r="B1867" s="27"/>
      <c r="C1867" s="3"/>
      <c r="D1867" s="3" t="s">
        <v>6196</v>
      </c>
      <c r="E1867" s="3" t="s">
        <v>6197</v>
      </c>
      <c r="F1867" s="3" t="s">
        <v>209</v>
      </c>
      <c r="G1867" s="3" t="s">
        <v>304</v>
      </c>
      <c r="H1867" s="3" t="s">
        <v>154</v>
      </c>
      <c r="I1867" s="3"/>
      <c r="J1867" s="3"/>
      <c r="K1867" s="3" t="s">
        <v>6022</v>
      </c>
      <c r="L1867" s="3" t="s">
        <v>6198</v>
      </c>
      <c r="M1867" s="22" t="s">
        <v>6199</v>
      </c>
      <c r="T1867" s="23"/>
      <c r="U1867" s="23"/>
      <c r="V1867" s="24" t="s">
        <v>346</v>
      </c>
      <c r="W1867" s="23"/>
      <c r="X1867" s="23"/>
    </row>
    <row r="1868">
      <c r="A1868" s="20" t="s">
        <v>6200</v>
      </c>
      <c r="B1868" s="26" t="s">
        <v>6201</v>
      </c>
      <c r="C1868" s="3"/>
      <c r="D1868" s="3" t="s">
        <v>6202</v>
      </c>
      <c r="E1868" s="3" t="s">
        <v>71</v>
      </c>
      <c r="F1868" s="3" t="s">
        <v>71</v>
      </c>
      <c r="G1868" s="3"/>
      <c r="H1868" s="3" t="s">
        <v>154</v>
      </c>
      <c r="I1868" s="3"/>
      <c r="J1868" s="3"/>
      <c r="K1868" s="3" t="s">
        <v>6203</v>
      </c>
      <c r="L1868" s="3" t="s">
        <v>6204</v>
      </c>
      <c r="M1868" s="22" t="s">
        <v>6205</v>
      </c>
      <c r="T1868" s="23"/>
      <c r="U1868" s="23"/>
      <c r="V1868" s="24" t="s">
        <v>346</v>
      </c>
      <c r="W1868" s="23"/>
      <c r="X1868" s="23"/>
    </row>
    <row r="1869">
      <c r="A1869" s="20" t="s">
        <v>6206</v>
      </c>
      <c r="B1869" s="27"/>
      <c r="C1869" s="3"/>
      <c r="D1869" s="3" t="s">
        <v>515</v>
      </c>
      <c r="E1869" s="3" t="s">
        <v>6207</v>
      </c>
      <c r="F1869" s="3" t="s">
        <v>129</v>
      </c>
      <c r="G1869" s="3"/>
      <c r="H1869" s="3" t="s">
        <v>154</v>
      </c>
      <c r="I1869" s="3"/>
      <c r="J1869" s="3"/>
      <c r="K1869" s="3" t="s">
        <v>6208</v>
      </c>
      <c r="L1869" s="3" t="s">
        <v>6209</v>
      </c>
      <c r="M1869" s="22" t="s">
        <v>6210</v>
      </c>
      <c r="T1869" s="23"/>
      <c r="U1869" s="23"/>
      <c r="V1869" s="23"/>
      <c r="W1869" s="23"/>
      <c r="X1869" s="23"/>
    </row>
    <row r="1870">
      <c r="A1870" s="20" t="s">
        <v>515</v>
      </c>
      <c r="B1870" s="26" t="s">
        <v>6211</v>
      </c>
      <c r="C1870" s="3"/>
      <c r="D1870" s="3" t="s">
        <v>1684</v>
      </c>
      <c r="E1870" s="3" t="s">
        <v>6212</v>
      </c>
      <c r="F1870" s="3" t="s">
        <v>129</v>
      </c>
      <c r="G1870" s="3"/>
      <c r="H1870" s="3" t="s">
        <v>154</v>
      </c>
      <c r="I1870" s="3"/>
      <c r="J1870" s="3"/>
      <c r="K1870" s="3" t="s">
        <v>6213</v>
      </c>
      <c r="L1870" s="3" t="s">
        <v>6214</v>
      </c>
      <c r="M1870" s="22" t="s">
        <v>6215</v>
      </c>
      <c r="T1870" s="23"/>
      <c r="U1870" s="23"/>
      <c r="V1870" s="23"/>
      <c r="W1870" s="23"/>
      <c r="X1870" s="23"/>
    </row>
    <row r="1871">
      <c r="A1871" s="20" t="s">
        <v>6216</v>
      </c>
      <c r="B1871" s="21"/>
      <c r="D1871" s="3" t="s">
        <v>6217</v>
      </c>
      <c r="E1871" s="3" t="s">
        <v>316</v>
      </c>
      <c r="F1871" s="3" t="s">
        <v>478</v>
      </c>
      <c r="G1871" s="3"/>
      <c r="H1871" s="3" t="s">
        <v>142</v>
      </c>
      <c r="K1871" s="3" t="s">
        <v>185</v>
      </c>
      <c r="L1871" s="3" t="s">
        <v>391</v>
      </c>
      <c r="M1871" s="22" t="s">
        <v>6218</v>
      </c>
      <c r="T1871" s="23"/>
      <c r="U1871" s="23"/>
      <c r="V1871" s="23"/>
      <c r="W1871" s="23"/>
      <c r="X1871" s="23"/>
    </row>
    <row r="1872">
      <c r="A1872" s="20" t="s">
        <v>6219</v>
      </c>
      <c r="B1872" s="26" t="s">
        <v>6220</v>
      </c>
      <c r="D1872" s="3" t="s">
        <v>515</v>
      </c>
      <c r="E1872" s="3" t="s">
        <v>316</v>
      </c>
      <c r="F1872" s="3" t="s">
        <v>478</v>
      </c>
      <c r="G1872" s="3"/>
      <c r="H1872" s="3" t="s">
        <v>142</v>
      </c>
      <c r="L1872" s="3" t="s">
        <v>970</v>
      </c>
      <c r="M1872" s="22" t="s">
        <v>6221</v>
      </c>
      <c r="T1872" s="23"/>
      <c r="U1872" s="23"/>
      <c r="V1872" s="23"/>
      <c r="W1872" s="23"/>
      <c r="X1872" s="23"/>
    </row>
    <row r="1873">
      <c r="A1873" s="20" t="s">
        <v>6222</v>
      </c>
      <c r="B1873" s="21"/>
      <c r="C1873" s="3" t="s">
        <v>653</v>
      </c>
      <c r="E1873" s="3" t="s">
        <v>316</v>
      </c>
      <c r="F1873" s="3" t="s">
        <v>478</v>
      </c>
      <c r="G1873" s="3"/>
      <c r="H1873" s="3" t="s">
        <v>154</v>
      </c>
      <c r="L1873" s="3" t="s">
        <v>601</v>
      </c>
      <c r="M1873" s="22" t="s">
        <v>6223</v>
      </c>
      <c r="N1873" s="3"/>
      <c r="O1873" s="3" t="s">
        <v>657</v>
      </c>
      <c r="T1873" s="23"/>
      <c r="U1873" s="23"/>
      <c r="V1873" s="23"/>
      <c r="W1873" s="23"/>
      <c r="X1873" s="23"/>
    </row>
    <row r="1874">
      <c r="A1874" s="20" t="s">
        <v>6224</v>
      </c>
      <c r="B1874" s="26" t="s">
        <v>6225</v>
      </c>
      <c r="D1874" s="3" t="s">
        <v>465</v>
      </c>
      <c r="E1874" s="3" t="s">
        <v>316</v>
      </c>
      <c r="F1874" s="3" t="s">
        <v>478</v>
      </c>
      <c r="G1874" s="3"/>
      <c r="H1874" s="3" t="s">
        <v>176</v>
      </c>
      <c r="K1874" s="3" t="s">
        <v>88</v>
      </c>
      <c r="L1874" s="3" t="s">
        <v>6226</v>
      </c>
      <c r="M1874" s="22" t="s">
        <v>6227</v>
      </c>
      <c r="T1874" s="23"/>
      <c r="U1874" s="23"/>
      <c r="V1874" s="23"/>
      <c r="W1874" s="23"/>
      <c r="X1874" s="23"/>
    </row>
    <row r="1875">
      <c r="A1875" s="20" t="s">
        <v>6228</v>
      </c>
      <c r="B1875" s="21"/>
      <c r="D1875" s="20" t="s">
        <v>6229</v>
      </c>
      <c r="E1875" s="3" t="s">
        <v>316</v>
      </c>
      <c r="F1875" s="3" t="s">
        <v>129</v>
      </c>
      <c r="H1875" s="3" t="s">
        <v>142</v>
      </c>
      <c r="K1875" s="3" t="s">
        <v>132</v>
      </c>
      <c r="L1875" s="3" t="s">
        <v>457</v>
      </c>
      <c r="M1875" s="22" t="s">
        <v>6230</v>
      </c>
      <c r="T1875" s="23"/>
      <c r="U1875" s="23"/>
      <c r="V1875" s="23"/>
      <c r="W1875" s="23"/>
      <c r="X1875" s="23"/>
    </row>
    <row r="1876">
      <c r="A1876" s="20" t="s">
        <v>6231</v>
      </c>
      <c r="B1876" s="26" t="s">
        <v>6232</v>
      </c>
      <c r="D1876" s="3" t="s">
        <v>465</v>
      </c>
      <c r="E1876" s="3" t="s">
        <v>2631</v>
      </c>
      <c r="F1876" s="3" t="s">
        <v>129</v>
      </c>
      <c r="G1876" s="3"/>
      <c r="H1876" s="3" t="s">
        <v>176</v>
      </c>
      <c r="K1876" s="3" t="s">
        <v>88</v>
      </c>
      <c r="L1876" s="3" t="s">
        <v>466</v>
      </c>
      <c r="T1876" s="23"/>
      <c r="U1876" s="23"/>
      <c r="V1876" s="23"/>
      <c r="W1876" s="23"/>
      <c r="X1876" s="23"/>
    </row>
    <row r="1877">
      <c r="A1877" s="20" t="s">
        <v>6233</v>
      </c>
      <c r="B1877" s="26" t="s">
        <v>6234</v>
      </c>
      <c r="E1877" s="3" t="s">
        <v>316</v>
      </c>
      <c r="F1877" s="3" t="s">
        <v>216</v>
      </c>
      <c r="G1877" s="3"/>
      <c r="H1877" s="3" t="s">
        <v>184</v>
      </c>
      <c r="K1877" s="3" t="s">
        <v>185</v>
      </c>
      <c r="L1877" s="3" t="s">
        <v>380</v>
      </c>
      <c r="M1877" s="22" t="s">
        <v>6235</v>
      </c>
      <c r="T1877" s="23"/>
      <c r="U1877" s="23"/>
      <c r="V1877" s="23"/>
      <c r="W1877" s="23"/>
      <c r="X1877" s="23"/>
    </row>
    <row r="1878">
      <c r="A1878" s="3" t="s">
        <v>6236</v>
      </c>
      <c r="B1878" s="21"/>
      <c r="D1878" s="3" t="s">
        <v>453</v>
      </c>
      <c r="E1878" s="3" t="s">
        <v>6237</v>
      </c>
      <c r="F1878" s="3" t="s">
        <v>153</v>
      </c>
      <c r="H1878" s="3" t="s">
        <v>142</v>
      </c>
      <c r="K1878" s="3" t="s">
        <v>132</v>
      </c>
      <c r="L1878" s="3" t="s">
        <v>571</v>
      </c>
      <c r="M1878" s="22" t="s">
        <v>6238</v>
      </c>
      <c r="T1878" s="23"/>
      <c r="U1878" s="23"/>
      <c r="V1878" s="23"/>
      <c r="W1878" s="23"/>
      <c r="X1878" s="23"/>
    </row>
    <row r="1879">
      <c r="A1879" s="20" t="s">
        <v>6239</v>
      </c>
      <c r="B1879" s="27"/>
      <c r="C1879" s="3"/>
      <c r="D1879" s="3" t="s">
        <v>6240</v>
      </c>
      <c r="E1879" s="3" t="s">
        <v>6241</v>
      </c>
      <c r="F1879" s="3" t="s">
        <v>3569</v>
      </c>
      <c r="G1879" s="3"/>
      <c r="H1879" s="3" t="s">
        <v>154</v>
      </c>
      <c r="I1879" s="3"/>
      <c r="J1879" s="3"/>
      <c r="K1879" s="3" t="s">
        <v>627</v>
      </c>
      <c r="L1879" s="3" t="s">
        <v>6242</v>
      </c>
      <c r="M1879" s="22" t="s">
        <v>6243</v>
      </c>
      <c r="T1879" s="23"/>
      <c r="U1879" s="23"/>
      <c r="V1879" s="24" t="s">
        <v>346</v>
      </c>
      <c r="W1879" s="23"/>
      <c r="X1879" s="23"/>
    </row>
    <row r="1880">
      <c r="A1880" s="3" t="s">
        <v>6244</v>
      </c>
      <c r="B1880" s="26" t="s">
        <v>6245</v>
      </c>
      <c r="E1880" s="3" t="s">
        <v>317</v>
      </c>
      <c r="F1880" s="3" t="s">
        <v>2213</v>
      </c>
      <c r="G1880" s="3"/>
      <c r="H1880" s="3" t="s">
        <v>184</v>
      </c>
      <c r="K1880" s="3" t="s">
        <v>185</v>
      </c>
      <c r="L1880" s="3" t="s">
        <v>380</v>
      </c>
      <c r="M1880" s="22" t="s">
        <v>6246</v>
      </c>
      <c r="T1880" s="23"/>
      <c r="U1880" s="23"/>
      <c r="V1880" s="23"/>
      <c r="W1880" s="23"/>
      <c r="X1880" s="23"/>
    </row>
    <row r="1881">
      <c r="A1881" s="20" t="s">
        <v>6247</v>
      </c>
      <c r="B1881" s="21"/>
      <c r="D1881" s="28" t="s">
        <v>6248</v>
      </c>
      <c r="E1881" s="3" t="s">
        <v>317</v>
      </c>
      <c r="F1881" s="3" t="s">
        <v>495</v>
      </c>
      <c r="G1881" s="3"/>
      <c r="H1881" s="3" t="s">
        <v>142</v>
      </c>
      <c r="K1881" s="3" t="s">
        <v>185</v>
      </c>
      <c r="L1881" s="3" t="s">
        <v>391</v>
      </c>
      <c r="M1881" s="22" t="s">
        <v>6249</v>
      </c>
      <c r="T1881" s="23"/>
      <c r="U1881" s="23"/>
      <c r="V1881" s="23"/>
      <c r="W1881" s="23"/>
      <c r="X1881" s="23"/>
    </row>
    <row r="1882">
      <c r="A1882" s="20" t="s">
        <v>6250</v>
      </c>
      <c r="B1882" s="26" t="s">
        <v>6251</v>
      </c>
      <c r="C1882" s="3"/>
      <c r="D1882" s="3" t="s">
        <v>5541</v>
      </c>
      <c r="E1882" s="3" t="s">
        <v>317</v>
      </c>
      <c r="F1882" s="3" t="s">
        <v>495</v>
      </c>
      <c r="G1882" s="3"/>
      <c r="H1882" s="3" t="s">
        <v>154</v>
      </c>
      <c r="I1882" s="3"/>
      <c r="J1882" s="3"/>
      <c r="K1882" s="3" t="s">
        <v>74</v>
      </c>
      <c r="L1882" s="3" t="s">
        <v>4466</v>
      </c>
      <c r="M1882" s="22" t="s">
        <v>6252</v>
      </c>
      <c r="T1882" s="23"/>
      <c r="U1882" s="23"/>
      <c r="V1882" s="23"/>
      <c r="W1882" s="23"/>
      <c r="X1882" s="23"/>
    </row>
    <row r="1883">
      <c r="A1883" s="20" t="s">
        <v>6253</v>
      </c>
      <c r="B1883" s="26" t="s">
        <v>6254</v>
      </c>
      <c r="D1883" s="3" t="s">
        <v>465</v>
      </c>
      <c r="E1883" s="3" t="s">
        <v>317</v>
      </c>
      <c r="F1883" s="3" t="s">
        <v>495</v>
      </c>
      <c r="G1883" s="3"/>
      <c r="H1883" s="3" t="s">
        <v>176</v>
      </c>
      <c r="K1883" s="3" t="s">
        <v>489</v>
      </c>
      <c r="L1883" s="3" t="s">
        <v>6255</v>
      </c>
      <c r="M1883" s="22" t="s">
        <v>6256</v>
      </c>
      <c r="T1883" s="23"/>
      <c r="U1883" s="23"/>
      <c r="V1883" s="23"/>
      <c r="W1883" s="23"/>
      <c r="X1883" s="23"/>
    </row>
    <row r="1884">
      <c r="A1884" s="20" t="s">
        <v>6257</v>
      </c>
      <c r="B1884" s="26" t="s">
        <v>6258</v>
      </c>
      <c r="E1884" s="3" t="s">
        <v>312</v>
      </c>
      <c r="F1884" s="3" t="s">
        <v>129</v>
      </c>
      <c r="G1884" s="3" t="s">
        <v>306</v>
      </c>
      <c r="H1884" s="3" t="s">
        <v>154</v>
      </c>
      <c r="K1884" s="3" t="s">
        <v>3013</v>
      </c>
      <c r="L1884" s="3" t="s">
        <v>6259</v>
      </c>
      <c r="M1884" s="22" t="s">
        <v>6260</v>
      </c>
      <c r="O1884" s="3" t="s">
        <v>6261</v>
      </c>
      <c r="T1884" s="23"/>
      <c r="U1884" s="23"/>
      <c r="V1884" s="23"/>
      <c r="W1884" s="23"/>
      <c r="X1884" s="23"/>
    </row>
    <row r="1885">
      <c r="A1885" s="20" t="s">
        <v>6262</v>
      </c>
      <c r="B1885" s="3" t="s">
        <v>6263</v>
      </c>
      <c r="D1885" s="3" t="s">
        <v>6264</v>
      </c>
      <c r="E1885" s="3" t="s">
        <v>6265</v>
      </c>
      <c r="F1885" s="3" t="s">
        <v>3438</v>
      </c>
      <c r="G1885" s="3" t="s">
        <v>306</v>
      </c>
      <c r="H1885" s="3" t="s">
        <v>154</v>
      </c>
      <c r="I1885" s="3"/>
      <c r="J1885" s="3"/>
      <c r="K1885" s="3" t="s">
        <v>4305</v>
      </c>
      <c r="L1885" s="3" t="s">
        <v>6266</v>
      </c>
      <c r="M1885" s="22" t="s">
        <v>6267</v>
      </c>
      <c r="T1885" s="23"/>
      <c r="U1885" s="23"/>
      <c r="V1885" s="23"/>
      <c r="W1885" s="23"/>
      <c r="X1885" s="23"/>
    </row>
    <row r="1886">
      <c r="A1886" s="20" t="s">
        <v>6268</v>
      </c>
      <c r="B1886" s="26" t="s">
        <v>6269</v>
      </c>
      <c r="D1886" s="3" t="s">
        <v>6270</v>
      </c>
      <c r="E1886" s="3" t="s">
        <v>317</v>
      </c>
      <c r="F1886" s="3" t="s">
        <v>2213</v>
      </c>
      <c r="H1886" s="3" t="s">
        <v>142</v>
      </c>
      <c r="K1886" s="3" t="s">
        <v>132</v>
      </c>
      <c r="L1886" s="3" t="s">
        <v>431</v>
      </c>
      <c r="M1886" s="22" t="s">
        <v>6271</v>
      </c>
      <c r="T1886" s="23"/>
      <c r="U1886" s="23"/>
      <c r="V1886" s="23"/>
      <c r="W1886" s="23"/>
      <c r="X1886" s="23"/>
    </row>
    <row r="1887">
      <c r="A1887" s="20" t="s">
        <v>6272</v>
      </c>
      <c r="B1887" s="26" t="s">
        <v>6273</v>
      </c>
      <c r="D1887" s="3" t="s">
        <v>6274</v>
      </c>
      <c r="E1887" s="3" t="s">
        <v>6275</v>
      </c>
      <c r="F1887" s="3" t="s">
        <v>129</v>
      </c>
      <c r="H1887" s="3" t="s">
        <v>142</v>
      </c>
      <c r="K1887" s="3" t="s">
        <v>132</v>
      </c>
      <c r="L1887" s="3" t="s">
        <v>6276</v>
      </c>
      <c r="M1887" s="22" t="s">
        <v>6277</v>
      </c>
      <c r="T1887" s="23"/>
      <c r="U1887" s="23"/>
      <c r="V1887" s="23"/>
      <c r="W1887" s="23"/>
      <c r="X1887" s="23"/>
    </row>
    <row r="1888">
      <c r="A1888" s="20" t="s">
        <v>6278</v>
      </c>
      <c r="B1888" s="27"/>
      <c r="C1888" s="3"/>
      <c r="D1888" s="3"/>
      <c r="E1888" s="3" t="s">
        <v>254</v>
      </c>
      <c r="F1888" s="3" t="s">
        <v>183</v>
      </c>
      <c r="G1888" s="3"/>
      <c r="H1888" s="3" t="s">
        <v>154</v>
      </c>
      <c r="K1888" s="3" t="s">
        <v>6279</v>
      </c>
      <c r="L1888" s="3" t="s">
        <v>6280</v>
      </c>
      <c r="M1888" s="22" t="s">
        <v>6281</v>
      </c>
      <c r="N1888" s="3"/>
      <c r="O1888" s="3" t="s">
        <v>4964</v>
      </c>
      <c r="P1888" s="3" t="s">
        <v>6282</v>
      </c>
      <c r="T1888" s="23"/>
      <c r="U1888" s="23"/>
      <c r="V1888" s="23"/>
      <c r="W1888" s="23"/>
      <c r="X1888" s="23"/>
    </row>
    <row r="1889">
      <c r="A1889" s="20" t="s">
        <v>6283</v>
      </c>
      <c r="B1889" s="21"/>
      <c r="D1889" s="3" t="s">
        <v>460</v>
      </c>
      <c r="E1889" s="3" t="s">
        <v>317</v>
      </c>
      <c r="F1889" s="3" t="s">
        <v>209</v>
      </c>
      <c r="H1889" s="3" t="s">
        <v>142</v>
      </c>
      <c r="K1889" s="3" t="s">
        <v>132</v>
      </c>
      <c r="L1889" s="3" t="s">
        <v>6284</v>
      </c>
      <c r="M1889" s="22" t="s">
        <v>6285</v>
      </c>
      <c r="T1889" s="23"/>
      <c r="U1889" s="23"/>
      <c r="V1889" s="23"/>
      <c r="W1889" s="23"/>
      <c r="X1889" s="23"/>
    </row>
    <row r="1890">
      <c r="A1890" s="53" t="s">
        <v>6286</v>
      </c>
      <c r="B1890" s="21"/>
      <c r="D1890" s="3" t="s">
        <v>996</v>
      </c>
      <c r="E1890" s="3" t="s">
        <v>2177</v>
      </c>
      <c r="F1890" s="3" t="s">
        <v>6287</v>
      </c>
      <c r="G1890" s="3"/>
      <c r="H1890" s="3" t="s">
        <v>184</v>
      </c>
      <c r="K1890" s="3" t="s">
        <v>185</v>
      </c>
      <c r="L1890" s="3" t="s">
        <v>380</v>
      </c>
      <c r="M1890" s="22" t="s">
        <v>6288</v>
      </c>
      <c r="T1890" s="23"/>
      <c r="U1890" s="23"/>
      <c r="V1890" s="23"/>
      <c r="W1890" s="23"/>
      <c r="X1890" s="23"/>
    </row>
    <row r="1891">
      <c r="A1891" s="20" t="s">
        <v>6289</v>
      </c>
      <c r="B1891" s="26" t="s">
        <v>6290</v>
      </c>
      <c r="D1891" s="3" t="s">
        <v>453</v>
      </c>
      <c r="E1891" s="3" t="s">
        <v>285</v>
      </c>
      <c r="F1891" s="3" t="s">
        <v>164</v>
      </c>
      <c r="H1891" s="3" t="s">
        <v>142</v>
      </c>
      <c r="K1891" s="3" t="s">
        <v>132</v>
      </c>
      <c r="L1891" s="3" t="s">
        <v>431</v>
      </c>
      <c r="M1891" s="22" t="s">
        <v>6291</v>
      </c>
      <c r="T1891" s="23"/>
      <c r="U1891" s="23"/>
      <c r="V1891" s="23"/>
      <c r="W1891" s="23"/>
      <c r="X1891" s="23"/>
    </row>
    <row r="1892">
      <c r="A1892" s="20" t="s">
        <v>6292</v>
      </c>
      <c r="B1892" s="26" t="s">
        <v>6293</v>
      </c>
      <c r="D1892" s="3" t="s">
        <v>767</v>
      </c>
      <c r="E1892" s="3" t="s">
        <v>71</v>
      </c>
      <c r="F1892" s="3" t="s">
        <v>71</v>
      </c>
      <c r="G1892" s="3"/>
      <c r="H1892" s="3" t="s">
        <v>102</v>
      </c>
      <c r="M1892" s="22" t="s">
        <v>6294</v>
      </c>
      <c r="T1892" s="23"/>
      <c r="U1892" s="23"/>
      <c r="V1892" s="24" t="s">
        <v>346</v>
      </c>
      <c r="W1892" s="23"/>
      <c r="X1892" s="23"/>
    </row>
    <row r="1893">
      <c r="A1893" s="20" t="s">
        <v>6295</v>
      </c>
      <c r="B1893" s="26" t="s">
        <v>6296</v>
      </c>
      <c r="C1893" s="3"/>
      <c r="D1893" s="3" t="s">
        <v>6297</v>
      </c>
      <c r="E1893" s="3" t="s">
        <v>71</v>
      </c>
      <c r="F1893" s="3" t="s">
        <v>71</v>
      </c>
      <c r="G1893" s="3"/>
      <c r="H1893" s="3" t="s">
        <v>102</v>
      </c>
      <c r="M1893" s="22" t="s">
        <v>6298</v>
      </c>
      <c r="T1893" s="23"/>
      <c r="U1893" s="23"/>
      <c r="V1893" s="24" t="s">
        <v>346</v>
      </c>
      <c r="W1893" s="23"/>
      <c r="X1893" s="23"/>
    </row>
    <row r="1894">
      <c r="A1894" s="20" t="s">
        <v>6299</v>
      </c>
      <c r="B1894" s="26" t="s">
        <v>950</v>
      </c>
      <c r="C1894" s="3" t="s">
        <v>6300</v>
      </c>
      <c r="E1894" s="3" t="s">
        <v>71</v>
      </c>
      <c r="F1894" s="3" t="s">
        <v>71</v>
      </c>
      <c r="G1894" s="3"/>
      <c r="H1894" s="3" t="s">
        <v>102</v>
      </c>
      <c r="L1894" s="3" t="s">
        <v>6301</v>
      </c>
      <c r="M1894" s="22" t="s">
        <v>6302</v>
      </c>
      <c r="T1894" s="23"/>
      <c r="U1894" s="23"/>
      <c r="V1894" s="23"/>
      <c r="W1894" s="23"/>
      <c r="X1894" s="23"/>
    </row>
    <row r="1895">
      <c r="A1895" s="20" t="s">
        <v>385</v>
      </c>
      <c r="B1895" s="26" t="s">
        <v>6303</v>
      </c>
      <c r="C1895" s="3" t="s">
        <v>6300</v>
      </c>
      <c r="D1895" s="3" t="s">
        <v>6304</v>
      </c>
      <c r="E1895" s="3" t="s">
        <v>71</v>
      </c>
      <c r="F1895" s="3" t="s">
        <v>71</v>
      </c>
      <c r="G1895" s="3"/>
      <c r="H1895" s="3" t="s">
        <v>102</v>
      </c>
      <c r="I1895" s="3"/>
      <c r="J1895" s="3"/>
      <c r="K1895" s="3" t="s">
        <v>3484</v>
      </c>
      <c r="L1895" s="3" t="s">
        <v>818</v>
      </c>
      <c r="M1895" s="22" t="s">
        <v>6305</v>
      </c>
      <c r="T1895" s="23"/>
      <c r="U1895" s="23"/>
      <c r="V1895" s="24" t="s">
        <v>346</v>
      </c>
      <c r="W1895" s="23"/>
      <c r="X1895" s="23"/>
    </row>
    <row r="1896">
      <c r="A1896" s="20" t="s">
        <v>6306</v>
      </c>
      <c r="B1896" s="26" t="s">
        <v>6307</v>
      </c>
      <c r="C1896" s="3" t="s">
        <v>6300</v>
      </c>
      <c r="D1896" s="3" t="s">
        <v>6308</v>
      </c>
      <c r="E1896" s="3" t="s">
        <v>71</v>
      </c>
      <c r="F1896" s="3" t="s">
        <v>71</v>
      </c>
      <c r="G1896" s="3"/>
      <c r="H1896" s="3" t="s">
        <v>102</v>
      </c>
      <c r="L1896" s="3" t="s">
        <v>1107</v>
      </c>
      <c r="M1896" s="22" t="s">
        <v>6309</v>
      </c>
      <c r="T1896" s="23"/>
      <c r="U1896" s="23"/>
      <c r="V1896" s="24" t="s">
        <v>346</v>
      </c>
      <c r="W1896" s="23"/>
      <c r="X1896" s="23"/>
    </row>
    <row r="1897">
      <c r="A1897" s="20" t="s">
        <v>367</v>
      </c>
      <c r="B1897" s="26" t="s">
        <v>6310</v>
      </c>
      <c r="C1897" s="3"/>
      <c r="D1897" s="3" t="s">
        <v>6311</v>
      </c>
      <c r="E1897" s="3" t="s">
        <v>71</v>
      </c>
      <c r="F1897" s="3" t="s">
        <v>71</v>
      </c>
      <c r="G1897" s="3"/>
      <c r="H1897" s="3" t="s">
        <v>102</v>
      </c>
      <c r="L1897" s="3" t="s">
        <v>752</v>
      </c>
      <c r="M1897" s="22" t="s">
        <v>6312</v>
      </c>
      <c r="T1897" s="23"/>
      <c r="U1897" s="23"/>
      <c r="V1897" s="24" t="s">
        <v>346</v>
      </c>
      <c r="W1897" s="23"/>
      <c r="X1897" s="23"/>
    </row>
    <row r="1898">
      <c r="A1898" s="20" t="s">
        <v>6313</v>
      </c>
      <c r="B1898" s="26" t="s">
        <v>6314</v>
      </c>
      <c r="D1898" s="3" t="s">
        <v>4179</v>
      </c>
      <c r="E1898" s="3" t="s">
        <v>71</v>
      </c>
      <c r="F1898" s="3" t="s">
        <v>71</v>
      </c>
      <c r="G1898" s="3"/>
      <c r="H1898" s="3" t="s">
        <v>102</v>
      </c>
      <c r="L1898" s="3" t="s">
        <v>1222</v>
      </c>
      <c r="M1898" s="22" t="s">
        <v>6315</v>
      </c>
      <c r="T1898" s="23"/>
      <c r="U1898" s="23"/>
      <c r="V1898" s="24" t="s">
        <v>346</v>
      </c>
      <c r="W1898" s="23"/>
      <c r="X1898" s="23"/>
    </row>
    <row r="1899">
      <c r="A1899" s="20" t="s">
        <v>6300</v>
      </c>
      <c r="B1899" s="26" t="s">
        <v>6316</v>
      </c>
      <c r="D1899" s="3" t="s">
        <v>6311</v>
      </c>
      <c r="E1899" s="3" t="s">
        <v>71</v>
      </c>
      <c r="F1899" s="3" t="s">
        <v>71</v>
      </c>
      <c r="G1899" s="3"/>
      <c r="H1899" s="3" t="s">
        <v>102</v>
      </c>
      <c r="M1899" s="22" t="s">
        <v>6317</v>
      </c>
      <c r="T1899" s="23"/>
      <c r="U1899" s="23"/>
      <c r="V1899" s="24" t="s">
        <v>346</v>
      </c>
      <c r="W1899" s="23"/>
      <c r="X1899" s="23"/>
    </row>
    <row r="1900">
      <c r="A1900" s="20" t="s">
        <v>2737</v>
      </c>
      <c r="B1900" s="26" t="s">
        <v>6318</v>
      </c>
      <c r="C1900" s="3"/>
      <c r="D1900" s="3" t="s">
        <v>6319</v>
      </c>
      <c r="E1900" s="3" t="s">
        <v>71</v>
      </c>
      <c r="F1900" s="3" t="s">
        <v>71</v>
      </c>
      <c r="G1900" s="3"/>
      <c r="H1900" s="3" t="s">
        <v>102</v>
      </c>
      <c r="I1900" s="3"/>
      <c r="J1900" s="3"/>
      <c r="K1900" s="3" t="s">
        <v>6320</v>
      </c>
      <c r="M1900" s="22" t="s">
        <v>6321</v>
      </c>
      <c r="T1900" s="23"/>
      <c r="U1900" s="23"/>
      <c r="V1900" s="24" t="s">
        <v>346</v>
      </c>
      <c r="W1900" s="23"/>
      <c r="X1900" s="23"/>
    </row>
    <row r="1901">
      <c r="A1901" s="20" t="s">
        <v>6322</v>
      </c>
      <c r="B1901" s="27"/>
      <c r="C1901" s="3" t="s">
        <v>2737</v>
      </c>
      <c r="D1901" s="3" t="s">
        <v>6323</v>
      </c>
      <c r="E1901" s="3" t="s">
        <v>71</v>
      </c>
      <c r="F1901" s="3" t="s">
        <v>71</v>
      </c>
      <c r="G1901" s="3"/>
      <c r="H1901" s="3" t="s">
        <v>102</v>
      </c>
      <c r="M1901" s="22" t="s">
        <v>6324</v>
      </c>
      <c r="T1901" s="23"/>
      <c r="U1901" s="23"/>
      <c r="V1901" s="24" t="s">
        <v>346</v>
      </c>
      <c r="W1901" s="23"/>
      <c r="X1901" s="23"/>
    </row>
    <row r="1902">
      <c r="A1902" s="20" t="s">
        <v>6325</v>
      </c>
      <c r="B1902" s="26" t="s">
        <v>6326</v>
      </c>
      <c r="C1902" s="3" t="s">
        <v>6300</v>
      </c>
      <c r="D1902" s="3" t="s">
        <v>6327</v>
      </c>
      <c r="E1902" s="3" t="s">
        <v>71</v>
      </c>
      <c r="F1902" s="3" t="s">
        <v>71</v>
      </c>
      <c r="G1902" s="3"/>
      <c r="H1902" s="3" t="s">
        <v>102</v>
      </c>
      <c r="I1902" s="3"/>
      <c r="J1902" s="3"/>
      <c r="K1902" s="3" t="s">
        <v>6328</v>
      </c>
      <c r="M1902" s="22" t="s">
        <v>6329</v>
      </c>
      <c r="T1902" s="23"/>
      <c r="U1902" s="23"/>
      <c r="V1902" s="24" t="s">
        <v>346</v>
      </c>
      <c r="W1902" s="23"/>
      <c r="X1902" s="23"/>
    </row>
    <row r="1903">
      <c r="A1903" s="20" t="s">
        <v>3226</v>
      </c>
      <c r="B1903" s="26" t="s">
        <v>6330</v>
      </c>
      <c r="C1903" s="3" t="s">
        <v>367</v>
      </c>
      <c r="D1903" s="3" t="s">
        <v>6331</v>
      </c>
      <c r="E1903" s="3" t="s">
        <v>6332</v>
      </c>
      <c r="F1903" s="3" t="s">
        <v>6333</v>
      </c>
      <c r="G1903" s="3"/>
      <c r="H1903" s="3" t="s">
        <v>102</v>
      </c>
      <c r="I1903" s="3"/>
      <c r="J1903" s="3"/>
      <c r="K1903" s="3" t="s">
        <v>5435</v>
      </c>
      <c r="L1903" s="3" t="s">
        <v>577</v>
      </c>
      <c r="M1903" s="22" t="s">
        <v>6334</v>
      </c>
      <c r="T1903" s="23"/>
      <c r="U1903" s="23"/>
      <c r="V1903" s="24" t="s">
        <v>346</v>
      </c>
      <c r="W1903" s="23"/>
      <c r="X1903" s="23"/>
    </row>
    <row r="1904">
      <c r="A1904" s="20" t="s">
        <v>6335</v>
      </c>
      <c r="B1904" s="26" t="s">
        <v>6336</v>
      </c>
      <c r="C1904" s="3" t="s">
        <v>6300</v>
      </c>
      <c r="D1904" s="3" t="s">
        <v>6337</v>
      </c>
      <c r="E1904" s="3" t="s">
        <v>71</v>
      </c>
      <c r="F1904" s="3" t="s">
        <v>71</v>
      </c>
      <c r="G1904" s="3"/>
      <c r="H1904" s="3" t="s">
        <v>102</v>
      </c>
      <c r="M1904" s="22" t="s">
        <v>6338</v>
      </c>
      <c r="T1904" s="23"/>
      <c r="U1904" s="23"/>
      <c r="V1904" s="24" t="s">
        <v>346</v>
      </c>
      <c r="W1904" s="23"/>
      <c r="X1904" s="23"/>
    </row>
    <row r="1905">
      <c r="A1905" s="20" t="s">
        <v>4644</v>
      </c>
      <c r="B1905" s="26" t="s">
        <v>6339</v>
      </c>
      <c r="C1905" s="3" t="s">
        <v>6300</v>
      </c>
      <c r="D1905" s="3" t="s">
        <v>6340</v>
      </c>
      <c r="E1905" s="3" t="s">
        <v>71</v>
      </c>
      <c r="F1905" s="3" t="s">
        <v>71</v>
      </c>
      <c r="G1905" s="3"/>
      <c r="H1905" s="3" t="s">
        <v>102</v>
      </c>
      <c r="K1905" s="3" t="s">
        <v>6341</v>
      </c>
      <c r="L1905" s="3" t="s">
        <v>3865</v>
      </c>
      <c r="M1905" s="22" t="s">
        <v>6342</v>
      </c>
      <c r="T1905" s="23"/>
      <c r="U1905" s="23"/>
      <c r="V1905" s="24" t="s">
        <v>346</v>
      </c>
      <c r="W1905" s="23"/>
      <c r="X1905" s="23"/>
    </row>
    <row r="1906">
      <c r="A1906" s="20" t="s">
        <v>6343</v>
      </c>
      <c r="B1906" s="21"/>
      <c r="E1906" s="3" t="s">
        <v>71</v>
      </c>
      <c r="F1906" s="3" t="s">
        <v>71</v>
      </c>
      <c r="G1906" s="3"/>
      <c r="H1906" s="3" t="s">
        <v>154</v>
      </c>
      <c r="L1906" s="3" t="s">
        <v>6344</v>
      </c>
      <c r="M1906" s="22" t="s">
        <v>6345</v>
      </c>
      <c r="O1906" s="3" t="s">
        <v>6346</v>
      </c>
      <c r="T1906" s="23"/>
      <c r="U1906" s="23"/>
      <c r="V1906" s="23"/>
      <c r="W1906" s="23"/>
      <c r="X1906" s="23"/>
    </row>
    <row r="1907">
      <c r="A1907" s="20" t="s">
        <v>6347</v>
      </c>
      <c r="B1907" s="26" t="s">
        <v>6348</v>
      </c>
      <c r="C1907" s="3" t="s">
        <v>6349</v>
      </c>
      <c r="E1907" s="3" t="s">
        <v>71</v>
      </c>
      <c r="F1907" s="3" t="s">
        <v>71</v>
      </c>
      <c r="G1907" s="3"/>
      <c r="H1907" s="3" t="s">
        <v>72</v>
      </c>
      <c r="K1907" s="3" t="s">
        <v>903</v>
      </c>
      <c r="L1907" s="3" t="s">
        <v>6350</v>
      </c>
      <c r="M1907" s="22" t="s">
        <v>6351</v>
      </c>
      <c r="T1907" s="23"/>
      <c r="U1907" s="23"/>
      <c r="V1907" s="23"/>
      <c r="W1907" s="23"/>
      <c r="X1907" s="23"/>
    </row>
    <row r="1908">
      <c r="A1908" s="20" t="s">
        <v>6352</v>
      </c>
      <c r="B1908" s="27"/>
      <c r="C1908" s="58" t="s">
        <v>6353</v>
      </c>
      <c r="E1908" s="3" t="s">
        <v>6354</v>
      </c>
      <c r="F1908" s="3" t="s">
        <v>129</v>
      </c>
      <c r="G1908" s="3"/>
      <c r="H1908" s="3" t="s">
        <v>72</v>
      </c>
      <c r="M1908" s="22" t="s">
        <v>6355</v>
      </c>
      <c r="T1908" s="23"/>
      <c r="U1908" s="23"/>
      <c r="V1908" s="24" t="s">
        <v>346</v>
      </c>
      <c r="W1908" s="23"/>
      <c r="X1908" s="23"/>
    </row>
    <row r="1909">
      <c r="A1909" s="3" t="s">
        <v>6356</v>
      </c>
      <c r="B1909" s="21"/>
      <c r="C1909" s="3" t="s">
        <v>6353</v>
      </c>
      <c r="E1909" s="3" t="s">
        <v>246</v>
      </c>
      <c r="H1909" s="3" t="s">
        <v>72</v>
      </c>
      <c r="M1909" s="22" t="s">
        <v>6357</v>
      </c>
      <c r="T1909" s="23"/>
      <c r="U1909" s="23"/>
      <c r="V1909" s="23"/>
      <c r="W1909" s="23"/>
      <c r="X1909" s="23"/>
    </row>
    <row r="1910">
      <c r="A1910" s="3" t="s">
        <v>6358</v>
      </c>
      <c r="B1910" s="21"/>
      <c r="C1910" s="3" t="s">
        <v>6353</v>
      </c>
      <c r="E1910" s="3" t="s">
        <v>285</v>
      </c>
      <c r="H1910" s="3" t="s">
        <v>72</v>
      </c>
      <c r="M1910" s="22" t="s">
        <v>6359</v>
      </c>
      <c r="T1910" s="23"/>
      <c r="U1910" s="23"/>
      <c r="V1910" s="23"/>
      <c r="W1910" s="23"/>
      <c r="X1910" s="23"/>
    </row>
    <row r="1911">
      <c r="A1911" s="20" t="s">
        <v>6360</v>
      </c>
      <c r="B1911" s="21"/>
      <c r="C1911" s="3" t="s">
        <v>6353</v>
      </c>
      <c r="E1911" s="3" t="s">
        <v>273</v>
      </c>
      <c r="H1911" s="3" t="s">
        <v>72</v>
      </c>
      <c r="M1911" s="22" t="s">
        <v>6361</v>
      </c>
      <c r="T1911" s="23"/>
      <c r="U1911" s="23"/>
      <c r="V1911" s="23"/>
      <c r="W1911" s="23"/>
      <c r="X1911" s="23"/>
    </row>
    <row r="1912">
      <c r="A1912" s="20" t="s">
        <v>6362</v>
      </c>
      <c r="B1912" s="21"/>
      <c r="C1912" s="3" t="s">
        <v>6353</v>
      </c>
      <c r="D1912" s="3" t="s">
        <v>1723</v>
      </c>
      <c r="E1912" s="3" t="s">
        <v>283</v>
      </c>
      <c r="H1912" s="3" t="s">
        <v>72</v>
      </c>
      <c r="M1912" s="22" t="s">
        <v>6363</v>
      </c>
      <c r="T1912" s="23"/>
      <c r="U1912" s="23"/>
      <c r="V1912" s="23"/>
      <c r="W1912" s="23"/>
      <c r="X1912" s="23"/>
    </row>
    <row r="1913">
      <c r="A1913" s="20" t="s">
        <v>6364</v>
      </c>
      <c r="B1913" s="21"/>
      <c r="C1913" s="3" t="s">
        <v>6353</v>
      </c>
      <c r="E1913" s="3" t="s">
        <v>318</v>
      </c>
      <c r="H1913" s="3" t="s">
        <v>72</v>
      </c>
      <c r="M1913" s="22" t="s">
        <v>6365</v>
      </c>
      <c r="T1913" s="23"/>
      <c r="U1913" s="23"/>
      <c r="V1913" s="23"/>
      <c r="W1913" s="23"/>
      <c r="X1913" s="23"/>
    </row>
    <row r="1914">
      <c r="A1914" s="3" t="s">
        <v>6366</v>
      </c>
      <c r="B1914" s="3" t="s">
        <v>6367</v>
      </c>
      <c r="C1914" s="3" t="s">
        <v>6368</v>
      </c>
      <c r="E1914" s="3" t="s">
        <v>71</v>
      </c>
      <c r="F1914" s="3" t="s">
        <v>71</v>
      </c>
      <c r="H1914" s="3" t="s">
        <v>72</v>
      </c>
      <c r="K1914" s="3" t="s">
        <v>594</v>
      </c>
      <c r="L1914" s="3" t="s">
        <v>6369</v>
      </c>
      <c r="M1914" s="22" t="s">
        <v>6370</v>
      </c>
      <c r="T1914" s="23"/>
      <c r="U1914" s="23"/>
      <c r="V1914" s="23"/>
      <c r="W1914" s="23"/>
      <c r="X1914" s="23"/>
    </row>
    <row r="1915">
      <c r="A1915" s="20" t="s">
        <v>6371</v>
      </c>
      <c r="B1915" s="21"/>
      <c r="C1915" s="3" t="s">
        <v>766</v>
      </c>
      <c r="E1915" s="3" t="s">
        <v>71</v>
      </c>
      <c r="F1915" s="3" t="s">
        <v>71</v>
      </c>
      <c r="H1915" s="3" t="s">
        <v>72</v>
      </c>
      <c r="K1915" s="3" t="s">
        <v>594</v>
      </c>
      <c r="L1915" s="3" t="s">
        <v>595</v>
      </c>
      <c r="M1915" s="22" t="s">
        <v>6372</v>
      </c>
      <c r="T1915" s="23"/>
      <c r="U1915" s="23"/>
      <c r="V1915" s="23"/>
      <c r="W1915" s="23"/>
      <c r="X1915" s="23"/>
    </row>
    <row r="1916">
      <c r="A1916" s="20" t="s">
        <v>6373</v>
      </c>
      <c r="B1916" s="21"/>
      <c r="C1916" s="3" t="s">
        <v>766</v>
      </c>
      <c r="D1916" s="3" t="s">
        <v>515</v>
      </c>
      <c r="E1916" s="3" t="s">
        <v>71</v>
      </c>
      <c r="F1916" s="3" t="s">
        <v>71</v>
      </c>
      <c r="G1916" s="3"/>
      <c r="H1916" s="3" t="s">
        <v>72</v>
      </c>
      <c r="K1916" s="3" t="s">
        <v>594</v>
      </c>
      <c r="L1916" s="3" t="s">
        <v>6374</v>
      </c>
      <c r="M1916" s="22" t="s">
        <v>6375</v>
      </c>
      <c r="T1916" s="23"/>
      <c r="U1916" s="23"/>
      <c r="V1916" s="23"/>
      <c r="W1916" s="23"/>
      <c r="X1916" s="23"/>
    </row>
    <row r="1917">
      <c r="A1917" s="20" t="s">
        <v>6376</v>
      </c>
      <c r="B1917" s="27"/>
      <c r="C1917" s="3" t="s">
        <v>766</v>
      </c>
      <c r="D1917" s="3" t="s">
        <v>767</v>
      </c>
      <c r="E1917" s="3" t="s">
        <v>71</v>
      </c>
      <c r="F1917" s="3" t="s">
        <v>71</v>
      </c>
      <c r="G1917" s="3"/>
      <c r="H1917" s="3" t="s">
        <v>72</v>
      </c>
      <c r="K1917" s="3" t="s">
        <v>594</v>
      </c>
      <c r="M1917" s="22" t="s">
        <v>6377</v>
      </c>
      <c r="T1917" s="23"/>
      <c r="U1917" s="23"/>
      <c r="V1917" s="23"/>
      <c r="W1917" s="23"/>
      <c r="X1917" s="23"/>
    </row>
    <row r="1918">
      <c r="A1918" s="20" t="s">
        <v>1091</v>
      </c>
      <c r="B1918" s="27"/>
      <c r="C1918" s="3" t="s">
        <v>6371</v>
      </c>
      <c r="D1918" s="3" t="s">
        <v>767</v>
      </c>
      <c r="E1918" s="3" t="s">
        <v>71</v>
      </c>
      <c r="F1918" s="3" t="s">
        <v>71</v>
      </c>
      <c r="G1918" s="3"/>
      <c r="H1918" s="3" t="s">
        <v>72</v>
      </c>
      <c r="K1918" s="3" t="s">
        <v>594</v>
      </c>
      <c r="M1918" s="22" t="s">
        <v>6378</v>
      </c>
      <c r="T1918" s="23"/>
      <c r="U1918" s="23"/>
      <c r="V1918" s="23"/>
      <c r="W1918" s="23"/>
      <c r="X1918" s="23"/>
    </row>
    <row r="1919">
      <c r="A1919" s="20" t="s">
        <v>6379</v>
      </c>
      <c r="B1919" s="27"/>
      <c r="C1919" s="3" t="s">
        <v>3367</v>
      </c>
      <c r="D1919" s="20" t="s">
        <v>3298</v>
      </c>
      <c r="E1919" s="3" t="s">
        <v>71</v>
      </c>
      <c r="F1919" s="3" t="s">
        <v>71</v>
      </c>
      <c r="G1919" s="3"/>
      <c r="H1919" s="3" t="s">
        <v>72</v>
      </c>
      <c r="K1919" s="3" t="s">
        <v>594</v>
      </c>
      <c r="L1919" s="3" t="s">
        <v>6380</v>
      </c>
      <c r="M1919" s="22" t="s">
        <v>6381</v>
      </c>
      <c r="T1919" s="23"/>
      <c r="U1919" s="23"/>
      <c r="V1919" s="24" t="s">
        <v>346</v>
      </c>
      <c r="W1919" s="23"/>
      <c r="X1919" s="23"/>
    </row>
    <row r="1920">
      <c r="A1920" s="20" t="s">
        <v>372</v>
      </c>
      <c r="B1920" s="27"/>
      <c r="C1920" s="3" t="s">
        <v>5976</v>
      </c>
      <c r="D1920" s="3"/>
      <c r="E1920" s="3" t="s">
        <v>71</v>
      </c>
      <c r="F1920" s="3" t="s">
        <v>71</v>
      </c>
      <c r="G1920" s="3"/>
      <c r="H1920" s="3" t="s">
        <v>72</v>
      </c>
      <c r="L1920" s="3" t="s">
        <v>6055</v>
      </c>
      <c r="M1920" s="22" t="s">
        <v>6382</v>
      </c>
      <c r="T1920" s="23"/>
      <c r="U1920" s="23"/>
      <c r="V1920" s="24" t="s">
        <v>346</v>
      </c>
      <c r="W1920" s="23"/>
      <c r="X1920" s="23"/>
    </row>
    <row r="1921">
      <c r="A1921" s="20" t="s">
        <v>6383</v>
      </c>
      <c r="B1921" s="21"/>
      <c r="C1921" s="3" t="s">
        <v>372</v>
      </c>
      <c r="E1921" s="3" t="s">
        <v>71</v>
      </c>
      <c r="F1921" s="3" t="s">
        <v>71</v>
      </c>
      <c r="G1921" s="3"/>
      <c r="H1921" s="3" t="s">
        <v>72</v>
      </c>
      <c r="K1921" s="3" t="s">
        <v>903</v>
      </c>
      <c r="M1921" s="22" t="s">
        <v>6384</v>
      </c>
      <c r="T1921" s="23"/>
      <c r="U1921" s="23"/>
      <c r="V1921" s="23"/>
      <c r="W1921" s="23"/>
      <c r="X1921" s="23"/>
    </row>
    <row r="1922">
      <c r="A1922" s="20" t="s">
        <v>6385</v>
      </c>
      <c r="B1922" s="21"/>
      <c r="C1922" s="3" t="s">
        <v>5976</v>
      </c>
      <c r="E1922" s="3" t="s">
        <v>71</v>
      </c>
      <c r="F1922" s="3" t="s">
        <v>71</v>
      </c>
      <c r="G1922" s="3"/>
      <c r="H1922" s="3" t="s">
        <v>72</v>
      </c>
      <c r="K1922" s="3" t="s">
        <v>594</v>
      </c>
      <c r="L1922" s="3" t="s">
        <v>1076</v>
      </c>
      <c r="M1922" s="22" t="s">
        <v>6386</v>
      </c>
      <c r="T1922" s="23"/>
      <c r="U1922" s="23"/>
      <c r="V1922" s="23"/>
      <c r="W1922" s="23"/>
      <c r="X1922" s="23"/>
    </row>
    <row r="1923">
      <c r="A1923" s="20" t="s">
        <v>2859</v>
      </c>
      <c r="B1923" s="27"/>
      <c r="C1923" s="3" t="s">
        <v>372</v>
      </c>
      <c r="E1923" s="3" t="s">
        <v>71</v>
      </c>
      <c r="F1923" s="3" t="s">
        <v>71</v>
      </c>
      <c r="G1923" s="3"/>
      <c r="H1923" s="3" t="s">
        <v>72</v>
      </c>
      <c r="K1923" s="3" t="s">
        <v>594</v>
      </c>
      <c r="M1923" s="22" t="s">
        <v>6387</v>
      </c>
      <c r="T1923" s="23"/>
      <c r="U1923" s="23"/>
      <c r="V1923" s="24" t="s">
        <v>346</v>
      </c>
      <c r="W1923" s="23"/>
      <c r="X1923" s="23"/>
    </row>
    <row r="1924">
      <c r="A1924" s="20" t="s">
        <v>6388</v>
      </c>
      <c r="B1924" s="27"/>
      <c r="C1924" s="3" t="s">
        <v>372</v>
      </c>
      <c r="E1924" s="3" t="s">
        <v>71</v>
      </c>
      <c r="F1924" s="3" t="s">
        <v>71</v>
      </c>
      <c r="G1924" s="3"/>
      <c r="H1924" s="3" t="s">
        <v>72</v>
      </c>
      <c r="K1924" s="3" t="s">
        <v>594</v>
      </c>
      <c r="M1924" s="22" t="s">
        <v>6389</v>
      </c>
      <c r="T1924" s="24"/>
      <c r="U1924" s="24" t="s">
        <v>346</v>
      </c>
      <c r="V1924" s="24" t="s">
        <v>346</v>
      </c>
      <c r="W1924" s="23"/>
      <c r="X1924" s="23"/>
    </row>
    <row r="1925">
      <c r="A1925" s="20" t="s">
        <v>6390</v>
      </c>
      <c r="B1925" s="26" t="s">
        <v>6391</v>
      </c>
      <c r="C1925" s="3" t="s">
        <v>372</v>
      </c>
      <c r="E1925" s="3" t="s">
        <v>71</v>
      </c>
      <c r="F1925" s="3" t="s">
        <v>71</v>
      </c>
      <c r="G1925" s="3"/>
      <c r="H1925" s="3" t="s">
        <v>72</v>
      </c>
      <c r="K1925" s="3" t="s">
        <v>903</v>
      </c>
      <c r="L1925" s="3" t="s">
        <v>6392</v>
      </c>
      <c r="M1925" s="22" t="s">
        <v>6393</v>
      </c>
      <c r="T1925" s="23"/>
      <c r="U1925" s="23"/>
      <c r="V1925" s="23"/>
      <c r="W1925" s="23"/>
      <c r="X1925" s="23"/>
    </row>
    <row r="1926">
      <c r="A1926" s="20" t="s">
        <v>6394</v>
      </c>
      <c r="B1926" s="21"/>
      <c r="C1926" s="3" t="s">
        <v>372</v>
      </c>
      <c r="E1926" s="3" t="s">
        <v>71</v>
      </c>
      <c r="F1926" s="3" t="s">
        <v>71</v>
      </c>
      <c r="H1926" s="3" t="s">
        <v>72</v>
      </c>
      <c r="K1926" s="3" t="s">
        <v>594</v>
      </c>
      <c r="L1926" s="3" t="s">
        <v>595</v>
      </c>
      <c r="M1926" s="22" t="s">
        <v>6395</v>
      </c>
      <c r="T1926" s="23"/>
      <c r="U1926" s="23"/>
      <c r="V1926" s="23"/>
      <c r="W1926" s="23"/>
      <c r="X1926" s="23"/>
    </row>
    <row r="1927">
      <c r="A1927" s="20" t="s">
        <v>6396</v>
      </c>
      <c r="B1927" s="26" t="s">
        <v>6397</v>
      </c>
      <c r="C1927" s="3" t="s">
        <v>372</v>
      </c>
      <c r="E1927" s="3" t="s">
        <v>71</v>
      </c>
      <c r="F1927" s="3" t="s">
        <v>71</v>
      </c>
      <c r="G1927" s="3"/>
      <c r="H1927" s="3" t="s">
        <v>72</v>
      </c>
      <c r="K1927" s="3" t="s">
        <v>903</v>
      </c>
      <c r="L1927" s="3" t="s">
        <v>6398</v>
      </c>
      <c r="M1927" s="22" t="s">
        <v>6399</v>
      </c>
      <c r="T1927" s="23"/>
      <c r="U1927" s="23"/>
      <c r="V1927" s="23"/>
      <c r="W1927" s="23"/>
      <c r="X1927" s="23"/>
    </row>
    <row r="1928">
      <c r="A1928" s="20" t="s">
        <v>6400</v>
      </c>
      <c r="B1928" s="21"/>
      <c r="C1928" s="3" t="s">
        <v>372</v>
      </c>
      <c r="E1928" s="3" t="s">
        <v>71</v>
      </c>
      <c r="F1928" s="3" t="s">
        <v>71</v>
      </c>
      <c r="G1928" s="3"/>
      <c r="H1928" s="3" t="s">
        <v>72</v>
      </c>
      <c r="K1928" s="3" t="s">
        <v>903</v>
      </c>
      <c r="L1928" s="3" t="s">
        <v>1222</v>
      </c>
      <c r="M1928" s="22" t="s">
        <v>6401</v>
      </c>
      <c r="T1928" s="23"/>
      <c r="U1928" s="23"/>
      <c r="V1928" s="23"/>
      <c r="W1928" s="23"/>
      <c r="X1928" s="23"/>
    </row>
    <row r="1929">
      <c r="A1929" s="20" t="s">
        <v>6402</v>
      </c>
      <c r="B1929" s="26" t="s">
        <v>6403</v>
      </c>
      <c r="C1929" s="3" t="s">
        <v>5976</v>
      </c>
      <c r="E1929" s="3" t="s">
        <v>71</v>
      </c>
      <c r="F1929" s="3" t="s">
        <v>71</v>
      </c>
      <c r="G1929" s="3"/>
      <c r="H1929" s="3" t="s">
        <v>72</v>
      </c>
      <c r="K1929" s="3" t="s">
        <v>594</v>
      </c>
      <c r="M1929" s="22" t="s">
        <v>6404</v>
      </c>
      <c r="T1929" s="23"/>
      <c r="U1929" s="23"/>
      <c r="V1929" s="23"/>
      <c r="W1929" s="23"/>
      <c r="X1929" s="23"/>
    </row>
    <row r="1930">
      <c r="A1930" s="20" t="s">
        <v>6405</v>
      </c>
      <c r="B1930" s="21"/>
      <c r="C1930" s="3" t="s">
        <v>5976</v>
      </c>
      <c r="D1930" s="3" t="s">
        <v>2299</v>
      </c>
      <c r="E1930" s="3" t="s">
        <v>535</v>
      </c>
      <c r="F1930" s="3" t="s">
        <v>209</v>
      </c>
      <c r="G1930" s="3"/>
      <c r="H1930" s="3" t="s">
        <v>72</v>
      </c>
      <c r="K1930" s="3" t="s">
        <v>167</v>
      </c>
      <c r="L1930" s="3" t="s">
        <v>6406</v>
      </c>
      <c r="M1930" s="22" t="s">
        <v>6407</v>
      </c>
      <c r="T1930" s="23"/>
      <c r="U1930" s="23"/>
      <c r="V1930" s="24" t="s">
        <v>346</v>
      </c>
      <c r="W1930" s="23"/>
      <c r="X1930" s="23"/>
    </row>
    <row r="1931">
      <c r="A1931" s="20" t="s">
        <v>6408</v>
      </c>
      <c r="B1931" s="21"/>
      <c r="C1931" s="3" t="s">
        <v>5976</v>
      </c>
      <c r="E1931" s="3" t="s">
        <v>71</v>
      </c>
      <c r="F1931" s="3" t="s">
        <v>71</v>
      </c>
      <c r="G1931" s="3"/>
      <c r="H1931" s="3" t="s">
        <v>72</v>
      </c>
      <c r="K1931" s="3" t="s">
        <v>594</v>
      </c>
      <c r="L1931" s="3" t="s">
        <v>6409</v>
      </c>
      <c r="M1931" s="22" t="s">
        <v>6410</v>
      </c>
      <c r="T1931" s="23"/>
      <c r="U1931" s="23"/>
      <c r="V1931" s="23"/>
      <c r="W1931" s="23"/>
      <c r="X1931" s="23"/>
    </row>
    <row r="1932">
      <c r="A1932" s="3" t="s">
        <v>6411</v>
      </c>
      <c r="B1932" s="21"/>
      <c r="C1932" s="3" t="s">
        <v>1151</v>
      </c>
      <c r="G1932" s="3"/>
      <c r="H1932" s="3" t="s">
        <v>72</v>
      </c>
      <c r="K1932" s="3" t="s">
        <v>594</v>
      </c>
      <c r="M1932" s="22" t="s">
        <v>6412</v>
      </c>
      <c r="T1932" s="23"/>
      <c r="U1932" s="23"/>
      <c r="V1932" s="23"/>
      <c r="W1932" s="23"/>
      <c r="X1932" s="23"/>
    </row>
    <row r="1933">
      <c r="A1933" s="20" t="s">
        <v>6413</v>
      </c>
      <c r="B1933" s="27"/>
      <c r="C1933" s="3" t="s">
        <v>5660</v>
      </c>
      <c r="D1933" s="3" t="s">
        <v>767</v>
      </c>
      <c r="G1933" s="3"/>
      <c r="H1933" s="3" t="s">
        <v>72</v>
      </c>
      <c r="K1933" s="3" t="s">
        <v>594</v>
      </c>
      <c r="M1933" s="22" t="s">
        <v>6414</v>
      </c>
      <c r="T1933" s="23"/>
      <c r="U1933" s="23"/>
      <c r="V1933" s="23"/>
      <c r="W1933" s="23"/>
      <c r="X1933" s="23"/>
    </row>
    <row r="1934">
      <c r="A1934" s="20" t="s">
        <v>6415</v>
      </c>
      <c r="B1934" s="27"/>
      <c r="C1934" s="3" t="s">
        <v>1062</v>
      </c>
      <c r="D1934" s="3" t="s">
        <v>767</v>
      </c>
      <c r="G1934" s="3"/>
      <c r="H1934" s="3" t="s">
        <v>72</v>
      </c>
      <c r="K1934" s="3" t="s">
        <v>594</v>
      </c>
      <c r="M1934" s="22" t="s">
        <v>6416</v>
      </c>
      <c r="T1934" s="23"/>
      <c r="U1934" s="23"/>
      <c r="V1934" s="23"/>
      <c r="W1934" s="23"/>
      <c r="X1934" s="23"/>
    </row>
    <row r="1935">
      <c r="A1935" s="20" t="s">
        <v>6417</v>
      </c>
      <c r="B1935" s="27"/>
      <c r="C1935" s="3" t="s">
        <v>1062</v>
      </c>
      <c r="D1935" s="3" t="s">
        <v>767</v>
      </c>
      <c r="G1935" s="3"/>
      <c r="H1935" s="3" t="s">
        <v>72</v>
      </c>
      <c r="K1935" s="3" t="s">
        <v>594</v>
      </c>
      <c r="M1935" s="22" t="s">
        <v>6418</v>
      </c>
      <c r="T1935" s="23"/>
      <c r="U1935" s="23"/>
      <c r="V1935" s="23"/>
      <c r="W1935" s="23"/>
      <c r="X1935" s="23"/>
    </row>
    <row r="1936">
      <c r="A1936" s="20" t="s">
        <v>6419</v>
      </c>
      <c r="B1936" s="21"/>
      <c r="C1936" s="3" t="s">
        <v>931</v>
      </c>
      <c r="E1936" s="3" t="s">
        <v>71</v>
      </c>
      <c r="F1936" s="3" t="s">
        <v>71</v>
      </c>
      <c r="G1936" s="3"/>
      <c r="H1936" s="3" t="s">
        <v>72</v>
      </c>
      <c r="K1936" s="3" t="s">
        <v>594</v>
      </c>
      <c r="M1936" s="22" t="s">
        <v>6420</v>
      </c>
      <c r="T1936" s="23"/>
      <c r="U1936" s="23"/>
      <c r="V1936" s="23"/>
      <c r="W1936" s="23"/>
      <c r="X1936" s="23"/>
    </row>
    <row r="1937">
      <c r="A1937" s="20" t="s">
        <v>4879</v>
      </c>
      <c r="B1937" s="27"/>
      <c r="C1937" s="3" t="s">
        <v>930</v>
      </c>
      <c r="E1937" s="3" t="s">
        <v>901</v>
      </c>
      <c r="F1937" s="3" t="s">
        <v>1156</v>
      </c>
      <c r="G1937" s="3"/>
      <c r="H1937" s="3" t="s">
        <v>72</v>
      </c>
      <c r="K1937" s="3" t="s">
        <v>594</v>
      </c>
      <c r="L1937" s="3" t="s">
        <v>904</v>
      </c>
      <c r="M1937" s="22" t="s">
        <v>6421</v>
      </c>
      <c r="T1937" s="23"/>
      <c r="U1937" s="23"/>
      <c r="V1937" s="23"/>
      <c r="W1937" s="23"/>
      <c r="X1937" s="23"/>
    </row>
    <row r="1938">
      <c r="A1938" s="20" t="s">
        <v>6422</v>
      </c>
      <c r="B1938" s="27"/>
      <c r="C1938" s="3" t="s">
        <v>6368</v>
      </c>
      <c r="D1938" s="3" t="s">
        <v>767</v>
      </c>
      <c r="G1938" s="3"/>
      <c r="H1938" s="3" t="s">
        <v>72</v>
      </c>
      <c r="K1938" s="3" t="s">
        <v>594</v>
      </c>
      <c r="M1938" s="22" t="s">
        <v>6423</v>
      </c>
      <c r="T1938" s="23"/>
      <c r="U1938" s="23"/>
      <c r="V1938" s="23"/>
      <c r="W1938" s="23"/>
      <c r="X1938" s="23"/>
    </row>
    <row r="1939">
      <c r="A1939" s="20" t="s">
        <v>6424</v>
      </c>
      <c r="B1939" s="21"/>
      <c r="C1939" s="3" t="s">
        <v>6368</v>
      </c>
      <c r="E1939" s="3" t="s">
        <v>71</v>
      </c>
      <c r="F1939" s="3" t="s">
        <v>71</v>
      </c>
      <c r="H1939" s="3" t="s">
        <v>72</v>
      </c>
      <c r="K1939" s="3" t="s">
        <v>594</v>
      </c>
      <c r="L1939" s="3" t="s">
        <v>595</v>
      </c>
      <c r="M1939" s="22" t="s">
        <v>6425</v>
      </c>
      <c r="T1939" s="23"/>
      <c r="U1939" s="23"/>
      <c r="V1939" s="23"/>
      <c r="W1939" s="23"/>
      <c r="X1939" s="23"/>
    </row>
    <row r="1940">
      <c r="A1940" s="20" t="s">
        <v>6426</v>
      </c>
      <c r="B1940" s="27"/>
      <c r="C1940" s="3" t="s">
        <v>6368</v>
      </c>
      <c r="D1940" s="3" t="s">
        <v>767</v>
      </c>
      <c r="G1940" s="3"/>
      <c r="H1940" s="3" t="s">
        <v>72</v>
      </c>
      <c r="K1940" s="3" t="s">
        <v>594</v>
      </c>
      <c r="M1940" s="22" t="s">
        <v>6427</v>
      </c>
      <c r="T1940" s="23"/>
      <c r="U1940" s="23"/>
      <c r="V1940" s="23"/>
      <c r="W1940" s="23"/>
      <c r="X1940" s="23"/>
    </row>
    <row r="1941">
      <c r="A1941" s="20" t="s">
        <v>4968</v>
      </c>
      <c r="B1941" s="21"/>
      <c r="E1941" s="3" t="s">
        <v>260</v>
      </c>
      <c r="G1941" s="3"/>
      <c r="H1941" s="3" t="s">
        <v>130</v>
      </c>
      <c r="L1941" s="3" t="s">
        <v>6428</v>
      </c>
      <c r="M1941" s="22" t="s">
        <v>6429</v>
      </c>
      <c r="T1941" s="23"/>
      <c r="U1941" s="23"/>
      <c r="V1941" s="23"/>
      <c r="W1941" s="23"/>
      <c r="X1941" s="23"/>
    </row>
    <row r="1942">
      <c r="A1942" s="20" t="s">
        <v>6430</v>
      </c>
      <c r="B1942" s="26" t="s">
        <v>6431</v>
      </c>
      <c r="D1942" s="20" t="s">
        <v>1821</v>
      </c>
      <c r="E1942" s="3" t="s">
        <v>140</v>
      </c>
      <c r="F1942" s="3" t="s">
        <v>216</v>
      </c>
      <c r="H1942" s="3" t="s">
        <v>142</v>
      </c>
      <c r="K1942" s="3" t="s">
        <v>132</v>
      </c>
      <c r="L1942" s="3" t="s">
        <v>431</v>
      </c>
      <c r="M1942" s="22" t="s">
        <v>6432</v>
      </c>
      <c r="T1942" s="23"/>
      <c r="U1942" s="23"/>
      <c r="V1942" s="23"/>
      <c r="W1942" s="23"/>
      <c r="X1942" s="23"/>
    </row>
    <row r="1943">
      <c r="A1943" s="3" t="s">
        <v>6433</v>
      </c>
      <c r="B1943" s="26" t="s">
        <v>6434</v>
      </c>
      <c r="E1943" s="3" t="s">
        <v>275</v>
      </c>
      <c r="G1943" s="3"/>
      <c r="H1943" s="3" t="s">
        <v>184</v>
      </c>
      <c r="K1943" s="3" t="s">
        <v>185</v>
      </c>
      <c r="L1943" s="3" t="s">
        <v>380</v>
      </c>
      <c r="M1943" s="22" t="s">
        <v>6435</v>
      </c>
      <c r="T1943" s="23"/>
      <c r="U1943" s="23"/>
      <c r="V1943" s="23"/>
      <c r="W1943" s="23"/>
      <c r="X1943" s="23"/>
    </row>
    <row r="1944">
      <c r="A1944" s="30" t="s">
        <v>6436</v>
      </c>
      <c r="B1944" s="21"/>
      <c r="E1944" s="31" t="s">
        <v>71</v>
      </c>
      <c r="F1944" s="31" t="s">
        <v>71</v>
      </c>
      <c r="G1944" s="32"/>
      <c r="H1944" s="32" t="s">
        <v>154</v>
      </c>
      <c r="I1944" s="31"/>
      <c r="J1944" s="31"/>
      <c r="K1944" s="31"/>
      <c r="L1944" s="31" t="s">
        <v>1290</v>
      </c>
      <c r="M1944" s="33" t="s">
        <v>6437</v>
      </c>
      <c r="T1944" s="24"/>
      <c r="U1944" s="24" t="s">
        <v>346</v>
      </c>
      <c r="V1944" s="24" t="s">
        <v>346</v>
      </c>
      <c r="W1944" s="23"/>
      <c r="X1944" s="23"/>
    </row>
    <row r="1945">
      <c r="A1945" s="20" t="s">
        <v>6438</v>
      </c>
      <c r="B1945" s="26" t="s">
        <v>6439</v>
      </c>
      <c r="D1945" s="3" t="s">
        <v>6440</v>
      </c>
      <c r="E1945" s="3" t="s">
        <v>318</v>
      </c>
      <c r="F1945" s="3" t="s">
        <v>235</v>
      </c>
      <c r="H1945" s="3" t="s">
        <v>142</v>
      </c>
      <c r="K1945" s="3" t="s">
        <v>132</v>
      </c>
      <c r="L1945" s="3" t="s">
        <v>431</v>
      </c>
      <c r="M1945" s="22" t="s">
        <v>6441</v>
      </c>
      <c r="T1945" s="23"/>
      <c r="U1945" s="23"/>
      <c r="V1945" s="23"/>
      <c r="W1945" s="23"/>
      <c r="X1945" s="23"/>
    </row>
    <row r="1946">
      <c r="A1946" s="20" t="s">
        <v>6442</v>
      </c>
      <c r="B1946" s="27"/>
      <c r="C1946" s="3"/>
      <c r="D1946" s="3"/>
      <c r="E1946" s="3" t="s">
        <v>281</v>
      </c>
      <c r="F1946" s="3" t="s">
        <v>129</v>
      </c>
      <c r="G1946" s="3"/>
      <c r="H1946" s="3" t="s">
        <v>176</v>
      </c>
      <c r="M1946" s="22" t="s">
        <v>6443</v>
      </c>
      <c r="T1946" s="23"/>
      <c r="U1946" s="23"/>
      <c r="V1946" s="24" t="s">
        <v>346</v>
      </c>
      <c r="W1946" s="23"/>
      <c r="X1946" s="23"/>
    </row>
    <row r="1947">
      <c r="A1947" s="20" t="s">
        <v>6444</v>
      </c>
      <c r="B1947" s="21"/>
      <c r="K1947" s="3" t="s">
        <v>594</v>
      </c>
      <c r="L1947" s="3" t="s">
        <v>595</v>
      </c>
      <c r="M1947" s="22" t="s">
        <v>6445</v>
      </c>
      <c r="T1947" s="23"/>
      <c r="U1947" s="23"/>
      <c r="V1947" s="23"/>
      <c r="W1947" s="23"/>
      <c r="X1947" s="23"/>
    </row>
    <row r="1948">
      <c r="A1948" s="20" t="s">
        <v>5795</v>
      </c>
      <c r="B1948" s="26" t="s">
        <v>6446</v>
      </c>
      <c r="C1948" s="3"/>
      <c r="D1948" s="3" t="s">
        <v>6447</v>
      </c>
      <c r="E1948" s="3" t="s">
        <v>71</v>
      </c>
      <c r="F1948" s="3" t="s">
        <v>71</v>
      </c>
      <c r="G1948" s="3"/>
      <c r="H1948" s="3" t="s">
        <v>72</v>
      </c>
      <c r="K1948" s="3" t="s">
        <v>594</v>
      </c>
      <c r="L1948" s="3" t="s">
        <v>595</v>
      </c>
      <c r="M1948" s="22" t="s">
        <v>6448</v>
      </c>
      <c r="T1948" s="24"/>
      <c r="U1948" s="24" t="s">
        <v>346</v>
      </c>
      <c r="V1948" s="24" t="s">
        <v>346</v>
      </c>
      <c r="W1948" s="23"/>
      <c r="X1948" s="23"/>
    </row>
    <row r="1949">
      <c r="A1949" s="20" t="s">
        <v>766</v>
      </c>
      <c r="B1949" s="21"/>
      <c r="D1949" s="3" t="s">
        <v>1067</v>
      </c>
      <c r="E1949" s="3" t="s">
        <v>71</v>
      </c>
      <c r="F1949" s="3" t="s">
        <v>71</v>
      </c>
      <c r="G1949" s="3"/>
      <c r="H1949" s="3" t="s">
        <v>72</v>
      </c>
      <c r="K1949" s="3" t="s">
        <v>594</v>
      </c>
      <c r="L1949" s="3" t="s">
        <v>595</v>
      </c>
      <c r="M1949" s="22" t="s">
        <v>6449</v>
      </c>
      <c r="T1949" s="23"/>
      <c r="U1949" s="23"/>
      <c r="V1949" s="23"/>
      <c r="W1949" s="23"/>
      <c r="X1949" s="23"/>
    </row>
    <row r="1950">
      <c r="A1950" s="20" t="s">
        <v>6353</v>
      </c>
      <c r="B1950" s="26" t="s">
        <v>6450</v>
      </c>
      <c r="C1950" s="20" t="s">
        <v>5795</v>
      </c>
      <c r="D1950" s="3" t="s">
        <v>6451</v>
      </c>
      <c r="E1950" s="3" t="s">
        <v>71</v>
      </c>
      <c r="F1950" s="3" t="s">
        <v>71</v>
      </c>
      <c r="G1950" s="3"/>
      <c r="H1950" s="3" t="s">
        <v>72</v>
      </c>
      <c r="K1950" s="3" t="s">
        <v>88</v>
      </c>
      <c r="L1950" s="3" t="s">
        <v>752</v>
      </c>
      <c r="M1950" s="22" t="s">
        <v>6448</v>
      </c>
      <c r="T1950" s="24"/>
      <c r="U1950" s="24" t="s">
        <v>346</v>
      </c>
      <c r="V1950" s="24" t="s">
        <v>346</v>
      </c>
      <c r="W1950" s="23"/>
      <c r="X1950" s="23"/>
    </row>
    <row r="1951">
      <c r="A1951" s="20" t="s">
        <v>5976</v>
      </c>
      <c r="B1951" s="26" t="s">
        <v>6452</v>
      </c>
      <c r="C1951" s="3"/>
      <c r="D1951" s="3" t="s">
        <v>6453</v>
      </c>
      <c r="E1951" s="3" t="s">
        <v>71</v>
      </c>
      <c r="F1951" s="3" t="s">
        <v>71</v>
      </c>
      <c r="G1951" s="3"/>
      <c r="H1951" s="3" t="s">
        <v>72</v>
      </c>
      <c r="K1951" s="3" t="s">
        <v>594</v>
      </c>
      <c r="L1951" s="3" t="s">
        <v>595</v>
      </c>
      <c r="M1951" s="22" t="s">
        <v>6454</v>
      </c>
      <c r="T1951" s="23"/>
      <c r="U1951" s="23"/>
      <c r="V1951" s="24" t="s">
        <v>346</v>
      </c>
      <c r="W1951" s="23"/>
      <c r="X1951" s="23"/>
    </row>
    <row r="1952">
      <c r="A1952" s="20" t="s">
        <v>1151</v>
      </c>
      <c r="B1952" s="26" t="s">
        <v>6455</v>
      </c>
      <c r="E1952" s="3" t="s">
        <v>71</v>
      </c>
      <c r="F1952" s="3" t="s">
        <v>71</v>
      </c>
      <c r="G1952" s="3"/>
      <c r="H1952" s="3" t="s">
        <v>72</v>
      </c>
      <c r="K1952" s="3" t="s">
        <v>594</v>
      </c>
      <c r="L1952" s="3" t="s">
        <v>595</v>
      </c>
      <c r="M1952" s="22" t="s">
        <v>6456</v>
      </c>
      <c r="T1952" s="23"/>
      <c r="U1952" s="23"/>
      <c r="V1952" s="23"/>
      <c r="W1952" s="23"/>
      <c r="X1952" s="23"/>
    </row>
    <row r="1953">
      <c r="A1953" s="20" t="s">
        <v>5660</v>
      </c>
      <c r="B1953" s="21"/>
      <c r="D1953" s="20" t="s">
        <v>3298</v>
      </c>
      <c r="E1953" s="3" t="s">
        <v>71</v>
      </c>
      <c r="F1953" s="3" t="s">
        <v>71</v>
      </c>
      <c r="G1953" s="3"/>
      <c r="H1953" s="3" t="s">
        <v>72</v>
      </c>
      <c r="K1953" s="3" t="s">
        <v>594</v>
      </c>
      <c r="L1953" s="3" t="s">
        <v>595</v>
      </c>
      <c r="M1953" s="22" t="s">
        <v>6457</v>
      </c>
      <c r="T1953" s="23"/>
      <c r="U1953" s="23"/>
      <c r="V1953" s="23"/>
      <c r="W1953" s="23"/>
      <c r="X1953" s="23"/>
    </row>
    <row r="1954">
      <c r="A1954" s="20" t="s">
        <v>6458</v>
      </c>
      <c r="B1954" s="27"/>
      <c r="C1954" s="3" t="s">
        <v>6459</v>
      </c>
      <c r="D1954" s="3" t="s">
        <v>6460</v>
      </c>
      <c r="E1954" s="3" t="s">
        <v>71</v>
      </c>
      <c r="F1954" s="3" t="s">
        <v>71</v>
      </c>
      <c r="G1954" s="3"/>
      <c r="H1954" s="3" t="s">
        <v>72</v>
      </c>
      <c r="K1954" s="3" t="s">
        <v>594</v>
      </c>
      <c r="M1954" s="22" t="s">
        <v>6461</v>
      </c>
      <c r="T1954" s="23"/>
      <c r="U1954" s="23"/>
      <c r="V1954" s="24" t="s">
        <v>346</v>
      </c>
      <c r="W1954" s="23"/>
      <c r="X1954" s="23"/>
    </row>
    <row r="1955">
      <c r="A1955" s="20" t="s">
        <v>6459</v>
      </c>
      <c r="B1955" s="26" t="s">
        <v>6462</v>
      </c>
      <c r="D1955" s="20"/>
      <c r="E1955" s="3" t="s">
        <v>71</v>
      </c>
      <c r="F1955" s="3" t="s">
        <v>71</v>
      </c>
      <c r="G1955" s="3"/>
      <c r="H1955" s="3" t="s">
        <v>72</v>
      </c>
      <c r="K1955" s="3" t="s">
        <v>594</v>
      </c>
      <c r="L1955" s="3" t="s">
        <v>595</v>
      </c>
      <c r="M1955" s="22" t="s">
        <v>6463</v>
      </c>
      <c r="T1955" s="23"/>
      <c r="U1955" s="23"/>
      <c r="V1955" s="24" t="s">
        <v>346</v>
      </c>
      <c r="W1955" s="23"/>
      <c r="X1955" s="23"/>
    </row>
    <row r="1956">
      <c r="A1956" s="20" t="s">
        <v>1062</v>
      </c>
      <c r="B1956" s="21"/>
      <c r="E1956" s="3" t="s">
        <v>71</v>
      </c>
      <c r="F1956" s="3" t="s">
        <v>71</v>
      </c>
      <c r="G1956" s="3"/>
      <c r="H1956" s="3" t="s">
        <v>72</v>
      </c>
      <c r="K1956" s="3" t="s">
        <v>594</v>
      </c>
      <c r="L1956" s="3" t="s">
        <v>595</v>
      </c>
      <c r="M1956" s="22" t="s">
        <v>6464</v>
      </c>
      <c r="T1956" s="23"/>
      <c r="U1956" s="23"/>
      <c r="V1956" s="23"/>
      <c r="W1956" s="23"/>
      <c r="X1956" s="23"/>
    </row>
    <row r="1957">
      <c r="A1957" s="20" t="s">
        <v>6465</v>
      </c>
      <c r="B1957" s="26" t="s">
        <v>6466</v>
      </c>
      <c r="E1957" s="3" t="s">
        <v>71</v>
      </c>
      <c r="F1957" s="3" t="s">
        <v>71</v>
      </c>
      <c r="G1957" s="3"/>
      <c r="H1957" s="3" t="s">
        <v>72</v>
      </c>
      <c r="K1957" s="3" t="s">
        <v>903</v>
      </c>
      <c r="L1957" s="3" t="s">
        <v>595</v>
      </c>
      <c r="M1957" s="22" t="s">
        <v>6467</v>
      </c>
      <c r="T1957" s="23"/>
      <c r="U1957" s="23"/>
      <c r="V1957" s="23"/>
      <c r="W1957" s="23"/>
      <c r="X1957" s="23"/>
    </row>
    <row r="1958">
      <c r="A1958" s="20" t="s">
        <v>931</v>
      </c>
      <c r="B1958" s="26" t="s">
        <v>6468</v>
      </c>
      <c r="D1958" s="20" t="s">
        <v>5977</v>
      </c>
      <c r="E1958" s="3" t="s">
        <v>71</v>
      </c>
      <c r="F1958" s="3" t="s">
        <v>71</v>
      </c>
      <c r="G1958" s="3"/>
      <c r="H1958" s="3" t="s">
        <v>72</v>
      </c>
      <c r="K1958" s="3" t="s">
        <v>594</v>
      </c>
      <c r="L1958" s="3" t="s">
        <v>595</v>
      </c>
      <c r="M1958" s="22" t="s">
        <v>6469</v>
      </c>
      <c r="T1958" s="23"/>
      <c r="U1958" s="23"/>
      <c r="V1958" s="23"/>
      <c r="W1958" s="23"/>
      <c r="X1958" s="23"/>
    </row>
    <row r="1959">
      <c r="A1959" s="20" t="s">
        <v>6368</v>
      </c>
      <c r="B1959" s="26" t="s">
        <v>6470</v>
      </c>
      <c r="D1959" s="3" t="s">
        <v>649</v>
      </c>
      <c r="E1959" s="3" t="s">
        <v>71</v>
      </c>
      <c r="F1959" s="3" t="s">
        <v>71</v>
      </c>
      <c r="G1959" s="3"/>
      <c r="H1959" s="3" t="s">
        <v>72</v>
      </c>
      <c r="K1959" s="3" t="s">
        <v>594</v>
      </c>
      <c r="L1959" s="3" t="s">
        <v>595</v>
      </c>
      <c r="M1959" s="22" t="s">
        <v>6471</v>
      </c>
      <c r="T1959" s="23"/>
      <c r="U1959" s="23"/>
      <c r="V1959" s="23"/>
      <c r="W1959" s="23"/>
      <c r="X1959" s="23"/>
    </row>
    <row r="1960">
      <c r="A1960" s="20" t="s">
        <v>6472</v>
      </c>
      <c r="B1960" s="21"/>
      <c r="E1960" s="3" t="s">
        <v>71</v>
      </c>
      <c r="F1960" s="3" t="s">
        <v>71</v>
      </c>
      <c r="G1960" s="3"/>
      <c r="H1960" s="3" t="s">
        <v>72</v>
      </c>
      <c r="K1960" s="3" t="s">
        <v>594</v>
      </c>
      <c r="L1960" s="3" t="s">
        <v>595</v>
      </c>
      <c r="M1960" s="22" t="s">
        <v>6473</v>
      </c>
      <c r="T1960" s="23"/>
      <c r="U1960" s="23"/>
      <c r="V1960" s="23"/>
      <c r="W1960" s="23"/>
      <c r="X1960" s="23"/>
    </row>
    <row r="1961">
      <c r="A1961" s="20" t="s">
        <v>6474</v>
      </c>
      <c r="B1961" s="21"/>
      <c r="E1961" s="3" t="s">
        <v>71</v>
      </c>
      <c r="F1961" s="3" t="s">
        <v>71</v>
      </c>
      <c r="G1961" s="3"/>
      <c r="H1961" s="3" t="s">
        <v>72</v>
      </c>
      <c r="K1961" s="3" t="s">
        <v>594</v>
      </c>
      <c r="L1961" s="3" t="s">
        <v>595</v>
      </c>
      <c r="M1961" s="22" t="s">
        <v>6475</v>
      </c>
      <c r="T1961" s="23"/>
      <c r="U1961" s="23"/>
      <c r="V1961" s="23"/>
      <c r="W1961" s="23"/>
      <c r="X1961" s="23"/>
    </row>
    <row r="1962">
      <c r="A1962" s="20" t="s">
        <v>6476</v>
      </c>
      <c r="B1962" s="21"/>
      <c r="E1962" s="3" t="s">
        <v>71</v>
      </c>
      <c r="F1962" s="3" t="s">
        <v>71</v>
      </c>
      <c r="G1962" s="3"/>
      <c r="H1962" s="3" t="s">
        <v>72</v>
      </c>
      <c r="K1962" s="3" t="s">
        <v>594</v>
      </c>
      <c r="L1962" s="3" t="s">
        <v>595</v>
      </c>
      <c r="M1962" s="22" t="s">
        <v>6477</v>
      </c>
      <c r="T1962" s="23"/>
      <c r="U1962" s="23"/>
      <c r="V1962" s="23"/>
      <c r="W1962" s="23"/>
      <c r="X1962" s="23"/>
    </row>
    <row r="1963">
      <c r="A1963" s="20" t="s">
        <v>6478</v>
      </c>
      <c r="B1963" s="21"/>
      <c r="D1963" s="3" t="s">
        <v>430</v>
      </c>
      <c r="F1963" s="3" t="s">
        <v>209</v>
      </c>
      <c r="G1963" s="3" t="s">
        <v>124</v>
      </c>
      <c r="H1963" s="3" t="s">
        <v>117</v>
      </c>
      <c r="K1963" s="3" t="s">
        <v>105</v>
      </c>
      <c r="M1963" s="22" t="s">
        <v>6479</v>
      </c>
      <c r="T1963" s="23"/>
      <c r="U1963" s="23"/>
      <c r="V1963" s="24" t="s">
        <v>346</v>
      </c>
      <c r="W1963" s="23"/>
      <c r="X1963" s="23"/>
    </row>
    <row r="1964">
      <c r="A1964" s="20" t="s">
        <v>6480</v>
      </c>
      <c r="B1964" s="21"/>
      <c r="D1964" s="3" t="s">
        <v>2299</v>
      </c>
      <c r="E1964" s="3" t="s">
        <v>257</v>
      </c>
      <c r="F1964" s="3" t="s">
        <v>209</v>
      </c>
      <c r="G1964" s="3" t="s">
        <v>255</v>
      </c>
      <c r="H1964" s="3" t="s">
        <v>154</v>
      </c>
      <c r="L1964" s="3" t="s">
        <v>6481</v>
      </c>
      <c r="M1964" s="22" t="s">
        <v>6482</v>
      </c>
      <c r="T1964" s="23"/>
      <c r="U1964" s="23"/>
      <c r="V1964" s="23"/>
      <c r="W1964" s="23"/>
      <c r="X1964" s="23"/>
    </row>
    <row r="1965">
      <c r="A1965" s="20" t="s">
        <v>6483</v>
      </c>
      <c r="B1965" s="26" t="s">
        <v>6484</v>
      </c>
      <c r="C1965" s="3"/>
      <c r="D1965" s="3"/>
      <c r="E1965" s="3" t="s">
        <v>6485</v>
      </c>
      <c r="F1965" s="3" t="s">
        <v>209</v>
      </c>
      <c r="G1965" s="3" t="s">
        <v>258</v>
      </c>
      <c r="H1965" s="3" t="s">
        <v>130</v>
      </c>
      <c r="I1965" s="3" t="s">
        <v>6486</v>
      </c>
      <c r="J1965" s="3"/>
      <c r="K1965" s="3" t="s">
        <v>6487</v>
      </c>
      <c r="L1965" s="3" t="s">
        <v>6488</v>
      </c>
      <c r="M1965" s="22" t="s">
        <v>6489</v>
      </c>
      <c r="T1965" s="23"/>
      <c r="U1965" s="23"/>
      <c r="V1965" s="23"/>
      <c r="W1965" s="23"/>
      <c r="X1965" s="23"/>
    </row>
    <row r="1966">
      <c r="A1966" s="20" t="s">
        <v>6490</v>
      </c>
      <c r="B1966" s="26" t="s">
        <v>6491</v>
      </c>
      <c r="D1966" s="3" t="s">
        <v>453</v>
      </c>
      <c r="E1966" s="3" t="s">
        <v>260</v>
      </c>
      <c r="F1966" s="3" t="s">
        <v>2309</v>
      </c>
      <c r="H1966" s="3" t="s">
        <v>130</v>
      </c>
      <c r="K1966" s="3" t="s">
        <v>132</v>
      </c>
      <c r="L1966" s="3" t="s">
        <v>496</v>
      </c>
      <c r="M1966" s="22" t="s">
        <v>6492</v>
      </c>
      <c r="T1966" s="23"/>
      <c r="U1966" s="23"/>
      <c r="V1966" s="23"/>
      <c r="W1966" s="23"/>
      <c r="X1966" s="23"/>
    </row>
    <row r="1967">
      <c r="A1967" s="20" t="s">
        <v>6493</v>
      </c>
      <c r="B1967" s="3" t="s">
        <v>6494</v>
      </c>
      <c r="D1967" s="3" t="s">
        <v>465</v>
      </c>
      <c r="E1967" s="3" t="s">
        <v>6495</v>
      </c>
      <c r="G1967" s="3"/>
      <c r="H1967" s="3" t="s">
        <v>142</v>
      </c>
      <c r="K1967" s="3" t="s">
        <v>88</v>
      </c>
      <c r="L1967" s="3" t="s">
        <v>466</v>
      </c>
      <c r="M1967" s="22" t="s">
        <v>6496</v>
      </c>
      <c r="T1967" s="23"/>
      <c r="U1967" s="23"/>
      <c r="V1967" s="23"/>
      <c r="W1967" s="23"/>
      <c r="X1967" s="23"/>
    </row>
    <row r="1968">
      <c r="A1968" s="20" t="s">
        <v>6497</v>
      </c>
      <c r="B1968" s="26" t="s">
        <v>6498</v>
      </c>
      <c r="D1968" s="3" t="s">
        <v>6081</v>
      </c>
      <c r="E1968" s="3" t="s">
        <v>246</v>
      </c>
      <c r="F1968" s="3" t="s">
        <v>235</v>
      </c>
      <c r="H1968" s="3" t="s">
        <v>142</v>
      </c>
      <c r="K1968" s="3" t="s">
        <v>132</v>
      </c>
      <c r="L1968" s="3" t="s">
        <v>431</v>
      </c>
      <c r="M1968" s="22" t="s">
        <v>6499</v>
      </c>
      <c r="T1968" s="23"/>
      <c r="U1968" s="23"/>
      <c r="V1968" s="23"/>
      <c r="W1968" s="23"/>
      <c r="X1968" s="23"/>
    </row>
    <row r="1969">
      <c r="A1969" s="20" t="s">
        <v>6500</v>
      </c>
      <c r="B1969" s="26" t="s">
        <v>6501</v>
      </c>
      <c r="D1969" s="3" t="s">
        <v>6502</v>
      </c>
      <c r="E1969" s="3" t="s">
        <v>287</v>
      </c>
      <c r="G1969" s="3"/>
      <c r="H1969" s="3" t="s">
        <v>142</v>
      </c>
      <c r="K1969" s="3" t="s">
        <v>88</v>
      </c>
      <c r="L1969" s="3" t="s">
        <v>4332</v>
      </c>
      <c r="T1969" s="23"/>
      <c r="U1969" s="23"/>
      <c r="V1969" s="23"/>
      <c r="W1969" s="23"/>
      <c r="X1969" s="23"/>
    </row>
    <row r="1970">
      <c r="A1970" s="37" t="s">
        <v>6503</v>
      </c>
      <c r="B1970" s="21"/>
      <c r="G1970" s="3" t="s">
        <v>290</v>
      </c>
      <c r="H1970" s="3" t="s">
        <v>154</v>
      </c>
      <c r="M1970" s="22" t="s">
        <v>6504</v>
      </c>
      <c r="T1970" s="23"/>
      <c r="U1970" s="23"/>
      <c r="V1970" s="23"/>
      <c r="W1970" s="23"/>
      <c r="X1970" s="23"/>
    </row>
    <row r="1971">
      <c r="A1971" s="20" t="s">
        <v>3913</v>
      </c>
      <c r="B1971" s="26" t="s">
        <v>6505</v>
      </c>
      <c r="E1971" s="3" t="s">
        <v>318</v>
      </c>
      <c r="F1971" s="3" t="s">
        <v>235</v>
      </c>
      <c r="H1971" s="3" t="s">
        <v>130</v>
      </c>
      <c r="K1971" s="3" t="s">
        <v>132</v>
      </c>
      <c r="L1971" s="3" t="s">
        <v>6506</v>
      </c>
      <c r="M1971" s="22" t="s">
        <v>6507</v>
      </c>
      <c r="T1971" s="23"/>
      <c r="U1971" s="23"/>
      <c r="V1971" s="23"/>
      <c r="W1971" s="23"/>
      <c r="X1971" s="23"/>
    </row>
    <row r="1972">
      <c r="A1972" s="20" t="s">
        <v>6508</v>
      </c>
      <c r="B1972" s="21"/>
      <c r="D1972" s="3" t="s">
        <v>722</v>
      </c>
      <c r="E1972" s="3" t="s">
        <v>71</v>
      </c>
      <c r="F1972" s="3" t="s">
        <v>71</v>
      </c>
      <c r="G1972" s="3"/>
      <c r="H1972" s="3" t="s">
        <v>117</v>
      </c>
      <c r="K1972" s="3" t="s">
        <v>105</v>
      </c>
      <c r="M1972" s="22" t="s">
        <v>6509</v>
      </c>
      <c r="T1972" s="23"/>
      <c r="U1972" s="23"/>
      <c r="V1972" s="24" t="s">
        <v>346</v>
      </c>
      <c r="W1972" s="23"/>
      <c r="X1972" s="23"/>
    </row>
    <row r="1973">
      <c r="A1973" s="25" t="s">
        <v>6510</v>
      </c>
      <c r="B1973" s="21"/>
      <c r="E1973" s="3" t="s">
        <v>71</v>
      </c>
      <c r="F1973" s="3" t="s">
        <v>71</v>
      </c>
      <c r="G1973" s="3"/>
      <c r="H1973" s="3" t="s">
        <v>154</v>
      </c>
      <c r="L1973" s="3" t="s">
        <v>6511</v>
      </c>
      <c r="M1973" s="22" t="s">
        <v>6512</v>
      </c>
      <c r="T1973" s="23"/>
      <c r="U1973" s="23"/>
      <c r="V1973" s="23"/>
      <c r="W1973" s="23"/>
      <c r="X1973" s="23"/>
    </row>
    <row r="1974">
      <c r="A1974" s="20" t="s">
        <v>6513</v>
      </c>
      <c r="B1974" s="21"/>
      <c r="C1974" s="3" t="s">
        <v>6295</v>
      </c>
      <c r="G1974" s="3"/>
      <c r="H1974" s="3" t="s">
        <v>102</v>
      </c>
      <c r="M1974" s="22" t="s">
        <v>6514</v>
      </c>
      <c r="T1974" s="23"/>
      <c r="U1974" s="23"/>
      <c r="V1974" s="23"/>
      <c r="W1974" s="23"/>
      <c r="X1974" s="23"/>
    </row>
    <row r="1975">
      <c r="A1975" s="20" t="s">
        <v>6515</v>
      </c>
      <c r="B1975" s="21"/>
      <c r="C1975" s="3" t="s">
        <v>6295</v>
      </c>
      <c r="G1975" s="3"/>
      <c r="H1975" s="3" t="s">
        <v>102</v>
      </c>
      <c r="M1975" s="22" t="s">
        <v>6516</v>
      </c>
      <c r="T1975" s="23"/>
      <c r="U1975" s="23"/>
      <c r="V1975" s="23"/>
      <c r="W1975" s="23"/>
      <c r="X1975" s="23"/>
    </row>
    <row r="1976">
      <c r="A1976" s="20" t="s">
        <v>6517</v>
      </c>
      <c r="B1976" s="21"/>
      <c r="C1976" s="3" t="s">
        <v>6295</v>
      </c>
      <c r="G1976" s="3"/>
      <c r="H1976" s="3" t="s">
        <v>102</v>
      </c>
      <c r="M1976" s="22" t="s">
        <v>6518</v>
      </c>
      <c r="T1976" s="23"/>
      <c r="U1976" s="23"/>
      <c r="V1976" s="23"/>
      <c r="W1976" s="23"/>
      <c r="X1976" s="23"/>
    </row>
    <row r="1977">
      <c r="A1977" s="20" t="s">
        <v>6519</v>
      </c>
      <c r="B1977" s="21"/>
      <c r="C1977" s="3" t="s">
        <v>6476</v>
      </c>
      <c r="G1977" s="3"/>
      <c r="H1977" s="3" t="s">
        <v>72</v>
      </c>
      <c r="K1977" s="3" t="s">
        <v>594</v>
      </c>
      <c r="M1977" s="22" t="s">
        <v>6520</v>
      </c>
      <c r="T1977" s="23"/>
      <c r="U1977" s="23"/>
      <c r="V1977" s="23"/>
      <c r="W1977" s="23"/>
      <c r="X1977" s="23"/>
    </row>
    <row r="1978">
      <c r="A1978" s="20" t="s">
        <v>6521</v>
      </c>
      <c r="B1978" s="26" t="s">
        <v>6522</v>
      </c>
      <c r="C1978" s="3" t="s">
        <v>367</v>
      </c>
      <c r="E1978" s="3" t="s">
        <v>71</v>
      </c>
      <c r="F1978" s="3" t="s">
        <v>71</v>
      </c>
      <c r="G1978" s="3"/>
      <c r="H1978" s="3" t="s">
        <v>102</v>
      </c>
      <c r="K1978" s="3" t="s">
        <v>167</v>
      </c>
      <c r="M1978" s="22" t="s">
        <v>6523</v>
      </c>
      <c r="T1978" s="23"/>
      <c r="U1978" s="23"/>
      <c r="V1978" s="23"/>
      <c r="W1978" s="23"/>
      <c r="X1978" s="23"/>
    </row>
    <row r="1979">
      <c r="A1979" s="20" t="s">
        <v>6524</v>
      </c>
      <c r="B1979" s="26" t="s">
        <v>6525</v>
      </c>
      <c r="C1979" s="3" t="s">
        <v>367</v>
      </c>
      <c r="E1979" s="3" t="s">
        <v>71</v>
      </c>
      <c r="F1979" s="3" t="s">
        <v>71</v>
      </c>
      <c r="G1979" s="3"/>
      <c r="H1979" s="3" t="s">
        <v>102</v>
      </c>
      <c r="K1979" s="3" t="s">
        <v>594</v>
      </c>
      <c r="L1979" s="3" t="s">
        <v>6526</v>
      </c>
      <c r="M1979" s="22" t="s">
        <v>4190</v>
      </c>
      <c r="T1979" s="23"/>
      <c r="U1979" s="23"/>
      <c r="V1979" s="23"/>
      <c r="W1979" s="23"/>
      <c r="X1979" s="23"/>
    </row>
    <row r="1980">
      <c r="A1980" s="20" t="s">
        <v>6527</v>
      </c>
      <c r="B1980" s="26" t="s">
        <v>6528</v>
      </c>
      <c r="C1980" s="3" t="s">
        <v>367</v>
      </c>
      <c r="E1980" s="3" t="s">
        <v>71</v>
      </c>
      <c r="F1980" s="3" t="s">
        <v>71</v>
      </c>
      <c r="G1980" s="3"/>
      <c r="H1980" s="3" t="s">
        <v>102</v>
      </c>
      <c r="L1980" s="3" t="s">
        <v>6529</v>
      </c>
      <c r="M1980" s="22" t="s">
        <v>6530</v>
      </c>
      <c r="T1980" s="23"/>
      <c r="U1980" s="23"/>
      <c r="V1980" s="23"/>
      <c r="W1980" s="23"/>
      <c r="X1980" s="23"/>
    </row>
    <row r="1981">
      <c r="A1981" s="20" t="s">
        <v>574</v>
      </c>
      <c r="B1981" s="27"/>
      <c r="C1981" s="3" t="s">
        <v>3226</v>
      </c>
      <c r="D1981" s="20" t="s">
        <v>3392</v>
      </c>
      <c r="G1981" s="3"/>
      <c r="H1981" s="3" t="s">
        <v>102</v>
      </c>
      <c r="K1981" s="3" t="s">
        <v>167</v>
      </c>
      <c r="L1981" s="3" t="s">
        <v>1258</v>
      </c>
      <c r="M1981" s="22" t="s">
        <v>6531</v>
      </c>
      <c r="T1981" s="23"/>
      <c r="U1981" s="23"/>
      <c r="V1981" s="24" t="s">
        <v>346</v>
      </c>
      <c r="W1981" s="23"/>
      <c r="X1981" s="23"/>
    </row>
    <row r="1982">
      <c r="A1982" s="20" t="s">
        <v>6532</v>
      </c>
      <c r="B1982" s="27"/>
      <c r="C1982" s="3" t="s">
        <v>6325</v>
      </c>
      <c r="D1982" s="3" t="s">
        <v>639</v>
      </c>
      <c r="G1982" s="3"/>
      <c r="H1982" s="3" t="s">
        <v>102</v>
      </c>
      <c r="K1982" s="3" t="s">
        <v>167</v>
      </c>
      <c r="L1982" s="3" t="s">
        <v>601</v>
      </c>
      <c r="M1982" s="22" t="s">
        <v>6533</v>
      </c>
      <c r="T1982" s="23"/>
      <c r="U1982" s="23"/>
      <c r="V1982" s="24" t="s">
        <v>346</v>
      </c>
      <c r="W1982" s="23"/>
      <c r="X1982" s="23"/>
    </row>
    <row r="1983">
      <c r="A1983" s="20" t="s">
        <v>6534</v>
      </c>
      <c r="B1983" s="27"/>
      <c r="C1983" s="3" t="s">
        <v>6335</v>
      </c>
      <c r="D1983" s="3" t="s">
        <v>1096</v>
      </c>
      <c r="E1983" s="3" t="s">
        <v>71</v>
      </c>
      <c r="F1983" s="3" t="s">
        <v>71</v>
      </c>
      <c r="G1983" s="3"/>
      <c r="H1983" s="3" t="s">
        <v>102</v>
      </c>
      <c r="K1983" s="3" t="s">
        <v>167</v>
      </c>
      <c r="L1983" s="3" t="s">
        <v>601</v>
      </c>
      <c r="M1983" s="22" t="s">
        <v>6535</v>
      </c>
      <c r="T1983" s="23"/>
      <c r="U1983" s="23"/>
      <c r="V1983" s="24" t="s">
        <v>346</v>
      </c>
      <c r="W1983" s="23"/>
      <c r="X1983" s="23"/>
    </row>
    <row r="1984">
      <c r="A1984" s="59" t="s">
        <v>6536</v>
      </c>
      <c r="B1984" s="3" t="s">
        <v>6537</v>
      </c>
      <c r="C1984" s="3" t="s">
        <v>6335</v>
      </c>
      <c r="E1984" s="3" t="s">
        <v>71</v>
      </c>
      <c r="F1984" s="3" t="s">
        <v>71</v>
      </c>
      <c r="G1984" s="3"/>
      <c r="H1984" s="3" t="s">
        <v>102</v>
      </c>
      <c r="K1984" s="3" t="s">
        <v>167</v>
      </c>
      <c r="L1984" s="3" t="s">
        <v>1107</v>
      </c>
      <c r="M1984" s="22" t="s">
        <v>6538</v>
      </c>
      <c r="T1984" s="23"/>
      <c r="U1984" s="23"/>
      <c r="V1984" s="23"/>
      <c r="W1984" s="23"/>
      <c r="X1984" s="23"/>
    </row>
    <row r="1985">
      <c r="A1985" s="20" t="s">
        <v>6539</v>
      </c>
      <c r="B1985" s="26" t="s">
        <v>6540</v>
      </c>
      <c r="C1985" s="3" t="s">
        <v>6335</v>
      </c>
      <c r="E1985" s="3" t="s">
        <v>71</v>
      </c>
      <c r="F1985" s="3" t="s">
        <v>71</v>
      </c>
      <c r="H1985" s="3" t="s">
        <v>102</v>
      </c>
      <c r="K1985" s="3" t="s">
        <v>167</v>
      </c>
      <c r="L1985" s="3" t="s">
        <v>6541</v>
      </c>
      <c r="M1985" s="22" t="s">
        <v>6542</v>
      </c>
      <c r="T1985" s="23"/>
      <c r="U1985" s="23"/>
      <c r="V1985" s="23"/>
      <c r="W1985" s="23"/>
      <c r="X1985" s="23"/>
    </row>
    <row r="1986">
      <c r="A1986" s="20" t="s">
        <v>1821</v>
      </c>
      <c r="B1986" s="26" t="s">
        <v>6543</v>
      </c>
      <c r="D1986" s="3" t="s">
        <v>453</v>
      </c>
      <c r="E1986" s="3" t="s">
        <v>140</v>
      </c>
      <c r="F1986" s="3" t="s">
        <v>216</v>
      </c>
      <c r="H1986" s="3" t="s">
        <v>130</v>
      </c>
      <c r="K1986" s="3" t="s">
        <v>132</v>
      </c>
      <c r="L1986" s="3" t="s">
        <v>6544</v>
      </c>
      <c r="M1986" s="22" t="s">
        <v>6545</v>
      </c>
      <c r="T1986" s="23"/>
      <c r="U1986" s="23"/>
      <c r="V1986" s="23"/>
      <c r="W1986" s="23"/>
      <c r="X1986" s="23"/>
    </row>
    <row r="1987">
      <c r="A1987" s="3" t="s">
        <v>6546</v>
      </c>
      <c r="B1987" s="26" t="s">
        <v>6547</v>
      </c>
      <c r="E1987" s="3" t="s">
        <v>175</v>
      </c>
      <c r="F1987" s="3" t="s">
        <v>175</v>
      </c>
      <c r="G1987" s="3"/>
      <c r="H1987" s="3" t="s">
        <v>184</v>
      </c>
      <c r="K1987" s="3" t="s">
        <v>185</v>
      </c>
      <c r="L1987" s="3" t="s">
        <v>380</v>
      </c>
      <c r="M1987" s="22" t="s">
        <v>6548</v>
      </c>
      <c r="T1987" s="23"/>
      <c r="U1987" s="23"/>
      <c r="V1987" s="23"/>
      <c r="W1987" s="23"/>
      <c r="X1987" s="23"/>
    </row>
    <row r="1988">
      <c r="A1988" s="20" t="s">
        <v>6549</v>
      </c>
      <c r="B1988" s="26" t="s">
        <v>6550</v>
      </c>
      <c r="D1988" s="3" t="s">
        <v>2778</v>
      </c>
      <c r="E1988" s="3" t="s">
        <v>287</v>
      </c>
      <c r="F1988" s="3" t="s">
        <v>235</v>
      </c>
      <c r="H1988" s="3" t="s">
        <v>142</v>
      </c>
      <c r="K1988" s="3" t="s">
        <v>132</v>
      </c>
      <c r="L1988" s="3" t="s">
        <v>431</v>
      </c>
      <c r="M1988" s="22" t="s">
        <v>6551</v>
      </c>
      <c r="T1988" s="23"/>
      <c r="U1988" s="23"/>
      <c r="V1988" s="23"/>
      <c r="W1988" s="23"/>
      <c r="X1988" s="23"/>
    </row>
    <row r="1989">
      <c r="A1989" s="20" t="s">
        <v>6552</v>
      </c>
      <c r="B1989" s="21"/>
      <c r="E1989" s="3" t="s">
        <v>309</v>
      </c>
      <c r="G1989" s="3"/>
      <c r="H1989" s="3" t="s">
        <v>154</v>
      </c>
      <c r="L1989" s="3" t="s">
        <v>1731</v>
      </c>
      <c r="M1989" s="22" t="s">
        <v>6553</v>
      </c>
      <c r="T1989" s="23"/>
      <c r="U1989" s="23"/>
      <c r="V1989" s="23"/>
      <c r="W1989" s="23"/>
      <c r="X1989" s="23"/>
    </row>
    <row r="1990">
      <c r="A1990" s="20" t="s">
        <v>6554</v>
      </c>
      <c r="B1990" s="26" t="s">
        <v>6555</v>
      </c>
      <c r="D1990" s="3" t="s">
        <v>2778</v>
      </c>
      <c r="E1990" s="3" t="s">
        <v>287</v>
      </c>
      <c r="F1990" s="3" t="s">
        <v>235</v>
      </c>
      <c r="H1990" s="3" t="s">
        <v>142</v>
      </c>
      <c r="K1990" s="3" t="s">
        <v>132</v>
      </c>
      <c r="L1990" s="3" t="s">
        <v>431</v>
      </c>
      <c r="M1990" s="22" t="s">
        <v>6556</v>
      </c>
      <c r="T1990" s="23"/>
      <c r="U1990" s="23"/>
      <c r="V1990" s="23"/>
      <c r="W1990" s="23"/>
      <c r="X1990" s="23"/>
    </row>
    <row r="1991">
      <c r="A1991" s="20" t="s">
        <v>6557</v>
      </c>
      <c r="B1991" s="26" t="s">
        <v>6558</v>
      </c>
      <c r="D1991" s="3"/>
      <c r="E1991" s="3" t="s">
        <v>319</v>
      </c>
      <c r="F1991" s="3" t="s">
        <v>129</v>
      </c>
      <c r="H1991" s="3" t="s">
        <v>130</v>
      </c>
      <c r="K1991" s="3" t="s">
        <v>132</v>
      </c>
      <c r="L1991" s="3" t="s">
        <v>6559</v>
      </c>
      <c r="M1991" s="22" t="s">
        <v>6560</v>
      </c>
      <c r="T1991" s="23"/>
      <c r="U1991" s="23"/>
      <c r="V1991" s="23"/>
      <c r="W1991" s="23"/>
      <c r="X1991" s="23"/>
    </row>
    <row r="1992">
      <c r="A1992" s="20" t="s">
        <v>6561</v>
      </c>
      <c r="B1992" s="26" t="s">
        <v>6562</v>
      </c>
      <c r="D1992" s="3" t="s">
        <v>453</v>
      </c>
      <c r="E1992" s="3" t="s">
        <v>246</v>
      </c>
      <c r="F1992" s="3" t="s">
        <v>235</v>
      </c>
      <c r="H1992" s="3" t="s">
        <v>142</v>
      </c>
      <c r="K1992" s="3" t="s">
        <v>132</v>
      </c>
      <c r="L1992" s="3" t="s">
        <v>431</v>
      </c>
      <c r="M1992" s="22" t="s">
        <v>6563</v>
      </c>
      <c r="T1992" s="23"/>
      <c r="U1992" s="23"/>
      <c r="V1992" s="23"/>
      <c r="W1992" s="23"/>
      <c r="X1992" s="23"/>
    </row>
    <row r="1993">
      <c r="A1993" s="20" t="s">
        <v>6564</v>
      </c>
      <c r="B1993" s="21"/>
      <c r="D1993" s="20" t="s">
        <v>359</v>
      </c>
      <c r="F1993" s="3" t="s">
        <v>129</v>
      </c>
      <c r="H1993" s="3" t="s">
        <v>87</v>
      </c>
      <c r="K1993" s="3" t="s">
        <v>118</v>
      </c>
      <c r="L1993" s="3" t="s">
        <v>364</v>
      </c>
      <c r="M1993" s="22" t="s">
        <v>6565</v>
      </c>
      <c r="P1993" s="3" t="s">
        <v>447</v>
      </c>
      <c r="Q1993" s="3" t="s">
        <v>171</v>
      </c>
      <c r="T1993" s="23"/>
      <c r="U1993" s="23"/>
      <c r="V1993" s="23"/>
      <c r="W1993" s="23"/>
      <c r="X1993" s="23"/>
    </row>
    <row r="1994">
      <c r="A1994" s="20" t="s">
        <v>6566</v>
      </c>
      <c r="B1994" s="26" t="s">
        <v>6567</v>
      </c>
      <c r="D1994" s="20" t="s">
        <v>6568</v>
      </c>
      <c r="E1994" s="3" t="s">
        <v>311</v>
      </c>
      <c r="F1994" s="3" t="s">
        <v>183</v>
      </c>
      <c r="H1994" s="3" t="s">
        <v>142</v>
      </c>
      <c r="K1994" s="3" t="s">
        <v>132</v>
      </c>
      <c r="L1994" s="3" t="s">
        <v>431</v>
      </c>
      <c r="M1994" s="22" t="s">
        <v>6569</v>
      </c>
      <c r="T1994" s="23"/>
      <c r="U1994" s="23"/>
      <c r="V1994" s="23"/>
      <c r="W1994" s="23"/>
      <c r="X1994" s="23"/>
    </row>
    <row r="1995">
      <c r="A1995" s="20" t="s">
        <v>6570</v>
      </c>
      <c r="B1995" s="21"/>
      <c r="D1995" s="3" t="s">
        <v>550</v>
      </c>
      <c r="E1995" s="3" t="s">
        <v>1577</v>
      </c>
      <c r="F1995" s="3" t="s">
        <v>4594</v>
      </c>
      <c r="G1995" s="3"/>
      <c r="H1995" s="3" t="s">
        <v>154</v>
      </c>
      <c r="K1995" s="3" t="s">
        <v>6571</v>
      </c>
      <c r="L1995" s="3" t="s">
        <v>6572</v>
      </c>
      <c r="M1995" s="22" t="s">
        <v>6573</v>
      </c>
      <c r="T1995" s="23"/>
      <c r="U1995" s="23"/>
      <c r="V1995" s="24" t="s">
        <v>346</v>
      </c>
      <c r="W1995" s="23"/>
      <c r="X1995" s="23"/>
    </row>
    <row r="1996">
      <c r="A1996" s="20" t="s">
        <v>6574</v>
      </c>
      <c r="B1996" s="26" t="s">
        <v>6575</v>
      </c>
      <c r="D1996" s="3" t="s">
        <v>453</v>
      </c>
      <c r="E1996" s="3" t="s">
        <v>297</v>
      </c>
      <c r="F1996" s="3" t="s">
        <v>235</v>
      </c>
      <c r="H1996" s="3" t="s">
        <v>142</v>
      </c>
      <c r="K1996" s="3" t="s">
        <v>132</v>
      </c>
      <c r="L1996" s="3" t="s">
        <v>431</v>
      </c>
      <c r="M1996" s="22" t="s">
        <v>6576</v>
      </c>
      <c r="T1996" s="23"/>
      <c r="U1996" s="23"/>
      <c r="V1996" s="23"/>
      <c r="W1996" s="23"/>
      <c r="X1996" s="23"/>
    </row>
    <row r="1997">
      <c r="A1997" s="20" t="s">
        <v>6577</v>
      </c>
      <c r="B1997" s="26" t="s">
        <v>6578</v>
      </c>
      <c r="E1997" s="3" t="s">
        <v>267</v>
      </c>
      <c r="F1997" s="3" t="s">
        <v>86</v>
      </c>
      <c r="G1997" s="3"/>
      <c r="H1997" s="3" t="s">
        <v>154</v>
      </c>
      <c r="K1997" s="3" t="s">
        <v>6579</v>
      </c>
      <c r="L1997" s="3" t="s">
        <v>6580</v>
      </c>
      <c r="M1997" s="22" t="s">
        <v>6581</v>
      </c>
      <c r="T1997" s="23"/>
      <c r="U1997" s="23"/>
      <c r="V1997" s="23"/>
      <c r="W1997" s="23"/>
      <c r="X1997" s="23"/>
    </row>
    <row r="1998">
      <c r="A1998" s="20" t="s">
        <v>6582</v>
      </c>
      <c r="B1998" s="21"/>
      <c r="C1998" s="3" t="s">
        <v>653</v>
      </c>
      <c r="D1998" s="20" t="s">
        <v>1713</v>
      </c>
      <c r="E1998" s="3" t="s">
        <v>318</v>
      </c>
      <c r="F1998" s="3" t="s">
        <v>566</v>
      </c>
      <c r="G1998" s="3"/>
      <c r="H1998" s="3" t="s">
        <v>154</v>
      </c>
      <c r="K1998" s="3" t="s">
        <v>6583</v>
      </c>
      <c r="L1998" s="3" t="s">
        <v>2706</v>
      </c>
      <c r="M1998" s="22" t="s">
        <v>6584</v>
      </c>
      <c r="O1998" s="3" t="s">
        <v>6585</v>
      </c>
      <c r="T1998" s="23"/>
      <c r="U1998" s="23"/>
      <c r="V1998" s="23"/>
      <c r="W1998" s="23"/>
      <c r="X1998" s="23"/>
    </row>
    <row r="1999">
      <c r="A1999" s="20" t="s">
        <v>6586</v>
      </c>
      <c r="B1999" s="21"/>
      <c r="D1999" s="3" t="s">
        <v>6587</v>
      </c>
      <c r="E1999" s="3" t="s">
        <v>318</v>
      </c>
      <c r="F1999" s="3" t="s">
        <v>2171</v>
      </c>
      <c r="G1999" s="3"/>
      <c r="H1999" s="3" t="s">
        <v>142</v>
      </c>
      <c r="K1999" s="3" t="s">
        <v>185</v>
      </c>
      <c r="L1999" s="3" t="s">
        <v>391</v>
      </c>
      <c r="M1999" s="22" t="s">
        <v>6588</v>
      </c>
      <c r="T1999" s="23"/>
      <c r="U1999" s="23"/>
      <c r="V1999" s="23"/>
      <c r="W1999" s="23"/>
      <c r="X1999" s="23"/>
    </row>
    <row r="2000">
      <c r="A2000" s="20" t="s">
        <v>6589</v>
      </c>
      <c r="B2000" s="21"/>
      <c r="D2000" s="3" t="s">
        <v>649</v>
      </c>
      <c r="E2000" s="3" t="s">
        <v>318</v>
      </c>
      <c r="F2000" s="3" t="s">
        <v>2171</v>
      </c>
      <c r="G2000" s="3"/>
      <c r="H2000" s="3" t="s">
        <v>142</v>
      </c>
      <c r="K2000" s="3" t="s">
        <v>6590</v>
      </c>
      <c r="L2000" s="3" t="s">
        <v>5275</v>
      </c>
      <c r="M2000" s="22" t="s">
        <v>6591</v>
      </c>
      <c r="T2000" s="23"/>
      <c r="U2000" s="23"/>
      <c r="V2000" s="23"/>
      <c r="W2000" s="23"/>
      <c r="X2000" s="23"/>
    </row>
    <row r="2001">
      <c r="A2001" s="20" t="s">
        <v>6592</v>
      </c>
      <c r="B2001" s="26" t="s">
        <v>6593</v>
      </c>
      <c r="C2001" s="3" t="s">
        <v>6586</v>
      </c>
      <c r="D2001" s="20" t="s">
        <v>2979</v>
      </c>
      <c r="E2001" s="3" t="s">
        <v>318</v>
      </c>
      <c r="F2001" s="3" t="s">
        <v>2171</v>
      </c>
      <c r="G2001" s="3"/>
      <c r="H2001" s="3" t="s">
        <v>142</v>
      </c>
      <c r="K2001" s="3" t="s">
        <v>1937</v>
      </c>
      <c r="L2001" s="3" t="s">
        <v>6594</v>
      </c>
      <c r="M2001" s="22" t="s">
        <v>6595</v>
      </c>
      <c r="T2001" s="23"/>
      <c r="U2001" s="23"/>
      <c r="V2001" s="23"/>
      <c r="W2001" s="23"/>
      <c r="X2001" s="23"/>
    </row>
    <row r="2002">
      <c r="A2002" s="20" t="s">
        <v>6596</v>
      </c>
      <c r="B2002" s="21"/>
      <c r="D2002" s="3" t="s">
        <v>649</v>
      </c>
      <c r="E2002" s="3" t="s">
        <v>318</v>
      </c>
      <c r="F2002" s="3" t="s">
        <v>2171</v>
      </c>
      <c r="G2002" s="3"/>
      <c r="H2002" s="3" t="s">
        <v>142</v>
      </c>
      <c r="L2002" s="3" t="s">
        <v>6597</v>
      </c>
      <c r="M2002" s="22" t="s">
        <v>6598</v>
      </c>
      <c r="T2002" s="23"/>
      <c r="U2002" s="23"/>
      <c r="V2002" s="23"/>
      <c r="W2002" s="23"/>
      <c r="X2002" s="23"/>
    </row>
    <row r="2003">
      <c r="A2003" s="20" t="s">
        <v>6599</v>
      </c>
      <c r="B2003" s="26" t="s">
        <v>6600</v>
      </c>
      <c r="D2003" s="3" t="s">
        <v>6601</v>
      </c>
      <c r="E2003" s="3" t="s">
        <v>318</v>
      </c>
      <c r="F2003" s="3" t="s">
        <v>2171</v>
      </c>
      <c r="G2003" s="3"/>
      <c r="H2003" s="3" t="s">
        <v>142</v>
      </c>
      <c r="K2003" s="3" t="s">
        <v>88</v>
      </c>
      <c r="L2003" s="3" t="s">
        <v>6602</v>
      </c>
      <c r="M2003" s="22" t="s">
        <v>6603</v>
      </c>
      <c r="T2003" s="23"/>
      <c r="U2003" s="23"/>
      <c r="V2003" s="23"/>
      <c r="W2003" s="23"/>
      <c r="X2003" s="23"/>
    </row>
    <row r="2004">
      <c r="A2004" s="36" t="s">
        <v>6604</v>
      </c>
      <c r="B2004" s="26" t="s">
        <v>6605</v>
      </c>
      <c r="C2004" s="3" t="s">
        <v>6586</v>
      </c>
      <c r="D2004" s="20" t="s">
        <v>2979</v>
      </c>
      <c r="E2004" s="3" t="s">
        <v>318</v>
      </c>
      <c r="F2004" s="3" t="s">
        <v>566</v>
      </c>
      <c r="G2004" s="3"/>
      <c r="H2004" s="3" t="s">
        <v>142</v>
      </c>
      <c r="K2004" s="3" t="s">
        <v>1514</v>
      </c>
      <c r="L2004" s="3" t="s">
        <v>6606</v>
      </c>
      <c r="M2004" s="22" t="s">
        <v>6607</v>
      </c>
      <c r="T2004" s="23"/>
      <c r="U2004" s="23"/>
      <c r="V2004" s="23"/>
      <c r="W2004" s="23"/>
      <c r="X2004" s="23"/>
    </row>
    <row r="2005">
      <c r="A2005" s="20" t="s">
        <v>6608</v>
      </c>
      <c r="B2005" s="21"/>
      <c r="E2005" s="3" t="s">
        <v>318</v>
      </c>
      <c r="F2005" s="3" t="s">
        <v>2171</v>
      </c>
      <c r="G2005" s="3"/>
      <c r="H2005" s="3" t="s">
        <v>142</v>
      </c>
      <c r="L2005" s="3" t="s">
        <v>970</v>
      </c>
      <c r="M2005" s="22" t="s">
        <v>6609</v>
      </c>
      <c r="T2005" s="23"/>
      <c r="U2005" s="23"/>
      <c r="V2005" s="23"/>
      <c r="W2005" s="23"/>
      <c r="X2005" s="23"/>
    </row>
    <row r="2006">
      <c r="A2006" s="3" t="s">
        <v>6610</v>
      </c>
      <c r="B2006" s="21"/>
      <c r="C2006" s="3" t="s">
        <v>6592</v>
      </c>
      <c r="D2006" s="3" t="s">
        <v>6611</v>
      </c>
      <c r="E2006" s="3" t="s">
        <v>318</v>
      </c>
      <c r="F2006" s="3" t="s">
        <v>2171</v>
      </c>
      <c r="G2006" s="3"/>
      <c r="H2006" s="3" t="s">
        <v>142</v>
      </c>
      <c r="K2006" s="3" t="s">
        <v>185</v>
      </c>
      <c r="L2006" s="3" t="s">
        <v>2399</v>
      </c>
      <c r="M2006" s="22" t="s">
        <v>6612</v>
      </c>
      <c r="T2006" s="23"/>
      <c r="U2006" s="23"/>
      <c r="V2006" s="23"/>
      <c r="W2006" s="23"/>
      <c r="X2006" s="23"/>
    </row>
    <row r="2007">
      <c r="A2007" s="20" t="s">
        <v>6613</v>
      </c>
      <c r="B2007" s="60" t="s">
        <v>6614</v>
      </c>
      <c r="C2007" s="3"/>
      <c r="D2007" s="3" t="s">
        <v>4391</v>
      </c>
      <c r="E2007" s="3" t="s">
        <v>318</v>
      </c>
      <c r="F2007" s="3" t="s">
        <v>2171</v>
      </c>
      <c r="G2007" s="3"/>
      <c r="H2007" s="3" t="s">
        <v>154</v>
      </c>
      <c r="I2007" s="3"/>
      <c r="J2007" s="3"/>
      <c r="K2007" s="3" t="s">
        <v>2748</v>
      </c>
      <c r="L2007" s="3" t="s">
        <v>2412</v>
      </c>
      <c r="M2007" s="22" t="s">
        <v>6615</v>
      </c>
      <c r="T2007" s="23"/>
      <c r="U2007" s="23"/>
      <c r="V2007" s="23"/>
      <c r="W2007" s="23"/>
      <c r="X2007" s="23"/>
    </row>
    <row r="2008">
      <c r="A2008" s="20" t="s">
        <v>6616</v>
      </c>
      <c r="B2008" s="21"/>
      <c r="D2008" s="3" t="s">
        <v>6617</v>
      </c>
      <c r="E2008" s="3" t="s">
        <v>318</v>
      </c>
      <c r="F2008" s="3" t="s">
        <v>235</v>
      </c>
      <c r="H2008" s="3" t="s">
        <v>142</v>
      </c>
      <c r="K2008" s="3" t="s">
        <v>132</v>
      </c>
      <c r="L2008" s="3" t="s">
        <v>431</v>
      </c>
      <c r="M2008" s="22" t="s">
        <v>6618</v>
      </c>
      <c r="T2008" s="23"/>
      <c r="U2008" s="23"/>
      <c r="V2008" s="23"/>
      <c r="W2008" s="23"/>
      <c r="X2008" s="23"/>
    </row>
    <row r="2009">
      <c r="A2009" s="20" t="s">
        <v>6619</v>
      </c>
      <c r="B2009" s="21"/>
      <c r="C2009" s="20" t="s">
        <v>5586</v>
      </c>
      <c r="D2009" s="20" t="s">
        <v>1713</v>
      </c>
      <c r="E2009" s="3" t="s">
        <v>318</v>
      </c>
      <c r="F2009" s="3" t="s">
        <v>566</v>
      </c>
      <c r="G2009" s="3"/>
      <c r="H2009" s="3" t="s">
        <v>154</v>
      </c>
      <c r="K2009" s="3" t="s">
        <v>103</v>
      </c>
      <c r="L2009" s="3" t="s">
        <v>6620</v>
      </c>
      <c r="M2009" s="22" t="s">
        <v>6621</v>
      </c>
      <c r="T2009" s="23"/>
      <c r="U2009" s="23"/>
      <c r="V2009" s="23"/>
      <c r="W2009" s="23"/>
      <c r="X2009" s="23"/>
    </row>
    <row r="2010">
      <c r="A2010" s="20" t="s">
        <v>6622</v>
      </c>
      <c r="B2010" s="21"/>
      <c r="E2010" s="3" t="s">
        <v>279</v>
      </c>
      <c r="F2010" s="3" t="s">
        <v>241</v>
      </c>
      <c r="H2010" s="3" t="s">
        <v>130</v>
      </c>
      <c r="K2010" s="3" t="s">
        <v>132</v>
      </c>
      <c r="L2010" s="3" t="s">
        <v>737</v>
      </c>
      <c r="M2010" s="22" t="s">
        <v>5204</v>
      </c>
      <c r="T2010" s="23"/>
      <c r="U2010" s="23"/>
      <c r="V2010" s="23"/>
      <c r="W2010" s="23"/>
      <c r="X2010" s="23"/>
    </row>
    <row r="2011">
      <c r="A2011" s="28" t="s">
        <v>6623</v>
      </c>
      <c r="B2011" s="21"/>
      <c r="D2011" s="3" t="s">
        <v>692</v>
      </c>
      <c r="E2011" s="3" t="s">
        <v>287</v>
      </c>
      <c r="G2011" s="3"/>
      <c r="H2011" s="3" t="s">
        <v>184</v>
      </c>
      <c r="K2011" s="3" t="s">
        <v>185</v>
      </c>
      <c r="L2011" s="3" t="s">
        <v>380</v>
      </c>
      <c r="M2011" s="22" t="s">
        <v>6624</v>
      </c>
      <c r="T2011" s="23"/>
      <c r="U2011" s="23"/>
      <c r="V2011" s="23"/>
      <c r="W2011" s="23"/>
      <c r="X2011" s="23"/>
    </row>
    <row r="2012">
      <c r="A2012" s="20" t="s">
        <v>1847</v>
      </c>
      <c r="B2012" s="21"/>
      <c r="E2012" s="3" t="s">
        <v>128</v>
      </c>
      <c r="F2012" s="3" t="s">
        <v>129</v>
      </c>
      <c r="H2012" s="3" t="s">
        <v>130</v>
      </c>
      <c r="K2012" s="3" t="s">
        <v>132</v>
      </c>
      <c r="L2012" s="3" t="s">
        <v>737</v>
      </c>
      <c r="M2012" s="22" t="s">
        <v>6625</v>
      </c>
      <c r="T2012" s="23"/>
      <c r="U2012" s="23"/>
      <c r="V2012" s="23"/>
      <c r="W2012" s="23"/>
      <c r="X2012" s="23"/>
    </row>
    <row r="2013">
      <c r="A2013" s="20" t="s">
        <v>6626</v>
      </c>
      <c r="B2013" s="26" t="s">
        <v>6627</v>
      </c>
      <c r="D2013" s="3" t="s">
        <v>2778</v>
      </c>
      <c r="E2013" s="3" t="s">
        <v>287</v>
      </c>
      <c r="F2013" s="3" t="s">
        <v>235</v>
      </c>
      <c r="H2013" s="3" t="s">
        <v>142</v>
      </c>
      <c r="K2013" s="3" t="s">
        <v>132</v>
      </c>
      <c r="L2013" s="3" t="s">
        <v>457</v>
      </c>
      <c r="M2013" s="22" t="s">
        <v>6628</v>
      </c>
      <c r="T2013" s="23"/>
      <c r="U2013" s="23"/>
      <c r="V2013" s="23"/>
      <c r="W2013" s="23"/>
      <c r="X2013" s="23"/>
    </row>
    <row r="2014">
      <c r="A2014" s="20" t="s">
        <v>6629</v>
      </c>
      <c r="B2014" s="21"/>
      <c r="D2014" s="3" t="s">
        <v>550</v>
      </c>
      <c r="E2014" s="3" t="s">
        <v>281</v>
      </c>
      <c r="F2014" s="3" t="s">
        <v>129</v>
      </c>
      <c r="G2014" s="3"/>
      <c r="H2014" s="3" t="s">
        <v>154</v>
      </c>
      <c r="M2014" s="22" t="s">
        <v>6630</v>
      </c>
      <c r="T2014" s="23"/>
      <c r="U2014" s="23"/>
      <c r="V2014" s="24" t="s">
        <v>346</v>
      </c>
      <c r="W2014" s="23"/>
      <c r="X2014" s="23"/>
    </row>
    <row r="2015">
      <c r="A2015" s="20" t="s">
        <v>6631</v>
      </c>
      <c r="B2015" s="21"/>
      <c r="D2015" s="3" t="s">
        <v>354</v>
      </c>
      <c r="E2015" s="3" t="s">
        <v>175</v>
      </c>
      <c r="G2015" s="3"/>
      <c r="H2015" s="3" t="s">
        <v>154</v>
      </c>
      <c r="K2015" s="3" t="s">
        <v>4227</v>
      </c>
      <c r="L2015" s="3" t="s">
        <v>6632</v>
      </c>
      <c r="M2015" s="22" t="s">
        <v>6633</v>
      </c>
      <c r="T2015" s="23"/>
      <c r="U2015" s="23"/>
      <c r="V2015" s="23"/>
      <c r="W2015" s="23"/>
      <c r="X2015" s="23"/>
    </row>
    <row r="2016">
      <c r="A2016" s="20" t="s">
        <v>6634</v>
      </c>
      <c r="B2016" s="26" t="s">
        <v>6635</v>
      </c>
      <c r="D2016" s="3" t="s">
        <v>4948</v>
      </c>
      <c r="E2016" s="3" t="s">
        <v>246</v>
      </c>
      <c r="F2016" s="3" t="s">
        <v>235</v>
      </c>
      <c r="H2016" s="3" t="s">
        <v>142</v>
      </c>
      <c r="K2016" s="3" t="s">
        <v>132</v>
      </c>
      <c r="L2016" s="3" t="s">
        <v>431</v>
      </c>
      <c r="M2016" s="22" t="s">
        <v>6636</v>
      </c>
      <c r="T2016" s="23"/>
      <c r="U2016" s="23"/>
      <c r="V2016" s="23"/>
      <c r="W2016" s="23"/>
      <c r="X2016" s="23"/>
    </row>
    <row r="2017">
      <c r="A2017" s="20" t="s">
        <v>6637</v>
      </c>
      <c r="B2017" s="21"/>
      <c r="G2017" s="3"/>
      <c r="H2017" s="3" t="s">
        <v>117</v>
      </c>
      <c r="K2017" s="3" t="s">
        <v>105</v>
      </c>
      <c r="M2017" s="22" t="s">
        <v>6638</v>
      </c>
      <c r="T2017" s="23"/>
      <c r="U2017" s="23"/>
      <c r="V2017" s="23"/>
      <c r="W2017" s="23"/>
      <c r="X2017" s="23"/>
    </row>
    <row r="2018">
      <c r="A2018" s="20" t="s">
        <v>6639</v>
      </c>
      <c r="B2018" s="21"/>
      <c r="D2018" s="3" t="s">
        <v>430</v>
      </c>
      <c r="E2018" s="3" t="s">
        <v>271</v>
      </c>
      <c r="F2018" s="3" t="s">
        <v>209</v>
      </c>
      <c r="H2018" s="3" t="s">
        <v>142</v>
      </c>
      <c r="K2018" s="3" t="s">
        <v>132</v>
      </c>
      <c r="L2018" s="3" t="s">
        <v>431</v>
      </c>
      <c r="M2018" s="22" t="s">
        <v>6640</v>
      </c>
      <c r="T2018" s="23"/>
      <c r="U2018" s="23"/>
      <c r="V2018" s="23"/>
      <c r="W2018" s="23"/>
      <c r="X2018" s="23"/>
    </row>
    <row r="2019">
      <c r="A2019" s="20" t="s">
        <v>6641</v>
      </c>
      <c r="B2019" s="21"/>
      <c r="D2019" s="3" t="s">
        <v>2045</v>
      </c>
      <c r="E2019" s="3" t="s">
        <v>6642</v>
      </c>
      <c r="F2019" s="3" t="s">
        <v>461</v>
      </c>
      <c r="G2019" s="3"/>
      <c r="H2019" s="3" t="s">
        <v>184</v>
      </c>
      <c r="K2019" s="3" t="s">
        <v>185</v>
      </c>
      <c r="L2019" s="3" t="s">
        <v>380</v>
      </c>
      <c r="M2019" s="22" t="s">
        <v>6643</v>
      </c>
      <c r="T2019" s="23"/>
      <c r="U2019" s="23"/>
      <c r="V2019" s="24"/>
      <c r="W2019" s="23"/>
      <c r="X2019" s="23"/>
    </row>
    <row r="2020">
      <c r="A2020" s="20" t="s">
        <v>6644</v>
      </c>
      <c r="B2020" s="21"/>
      <c r="D2020" s="3" t="s">
        <v>550</v>
      </c>
      <c r="E2020" s="3" t="s">
        <v>6645</v>
      </c>
      <c r="G2020" s="3"/>
      <c r="H2020" s="3" t="s">
        <v>154</v>
      </c>
      <c r="L2020" s="3" t="s">
        <v>1107</v>
      </c>
      <c r="M2020" s="22" t="s">
        <v>5044</v>
      </c>
      <c r="T2020" s="23"/>
      <c r="U2020" s="23"/>
      <c r="V2020" s="24" t="s">
        <v>346</v>
      </c>
      <c r="W2020" s="23"/>
      <c r="X2020" s="23"/>
    </row>
    <row r="2021">
      <c r="A2021" s="20" t="s">
        <v>6646</v>
      </c>
      <c r="B2021" s="27"/>
      <c r="C2021" s="3"/>
      <c r="D2021" s="3"/>
      <c r="E2021" s="3" t="s">
        <v>71</v>
      </c>
      <c r="F2021" s="3" t="s">
        <v>71</v>
      </c>
      <c r="G2021" s="3"/>
      <c r="H2021" s="3" t="s">
        <v>117</v>
      </c>
      <c r="I2021" s="3"/>
      <c r="J2021" s="3"/>
      <c r="K2021" s="3" t="s">
        <v>105</v>
      </c>
      <c r="L2021" s="3" t="s">
        <v>1107</v>
      </c>
      <c r="M2021" s="22" t="s">
        <v>6647</v>
      </c>
      <c r="T2021" s="23"/>
      <c r="U2021" s="23"/>
      <c r="V2021" s="24" t="s">
        <v>346</v>
      </c>
      <c r="W2021" s="23"/>
      <c r="X2021" s="23"/>
    </row>
    <row r="2022">
      <c r="A2022" s="3" t="s">
        <v>6648</v>
      </c>
      <c r="B2022" s="26" t="s">
        <v>6649</v>
      </c>
      <c r="D2022" s="3" t="s">
        <v>6650</v>
      </c>
      <c r="E2022" s="3" t="s">
        <v>246</v>
      </c>
      <c r="F2022" s="3" t="s">
        <v>235</v>
      </c>
      <c r="H2022" s="3" t="s">
        <v>142</v>
      </c>
      <c r="K2022" s="3" t="s">
        <v>132</v>
      </c>
      <c r="L2022" s="3" t="s">
        <v>737</v>
      </c>
      <c r="M2022" s="22" t="s">
        <v>6651</v>
      </c>
      <c r="T2022" s="23"/>
      <c r="U2022" s="23"/>
      <c r="V2022" s="23"/>
      <c r="W2022" s="23"/>
      <c r="X2022" s="23"/>
    </row>
    <row r="2023">
      <c r="A2023" s="20" t="s">
        <v>6652</v>
      </c>
      <c r="B2023" s="26" t="s">
        <v>6653</v>
      </c>
      <c r="C2023" s="3"/>
      <c r="D2023" s="3"/>
      <c r="E2023" s="3" t="s">
        <v>319</v>
      </c>
      <c r="F2023" s="3" t="s">
        <v>4537</v>
      </c>
      <c r="G2023" s="3"/>
      <c r="H2023" s="3" t="s">
        <v>165</v>
      </c>
      <c r="I2023" s="3"/>
      <c r="J2023" s="3"/>
      <c r="K2023" s="3"/>
      <c r="L2023" s="3" t="s">
        <v>1107</v>
      </c>
      <c r="M2023" s="22" t="s">
        <v>6654</v>
      </c>
      <c r="T2023" s="23"/>
      <c r="U2023" s="23"/>
      <c r="V2023" s="24" t="s">
        <v>346</v>
      </c>
      <c r="W2023" s="23"/>
      <c r="X2023" s="23"/>
    </row>
    <row r="2024">
      <c r="A2024" s="20" t="s">
        <v>6655</v>
      </c>
      <c r="B2024" s="21"/>
      <c r="D2024" s="3" t="s">
        <v>620</v>
      </c>
      <c r="E2024" s="3" t="s">
        <v>246</v>
      </c>
      <c r="F2024" s="3" t="s">
        <v>235</v>
      </c>
      <c r="G2024" s="3"/>
      <c r="H2024" s="3" t="s">
        <v>130</v>
      </c>
      <c r="L2024" s="3" t="s">
        <v>6656</v>
      </c>
      <c r="M2024" s="22" t="s">
        <v>6657</v>
      </c>
      <c r="T2024" s="23"/>
      <c r="U2024" s="23"/>
      <c r="V2024" s="23"/>
      <c r="W2024" s="23"/>
      <c r="X2024" s="23"/>
    </row>
    <row r="2025">
      <c r="A2025" s="20" t="s">
        <v>6658</v>
      </c>
      <c r="B2025" s="26" t="s">
        <v>6659</v>
      </c>
      <c r="E2025" s="3" t="s">
        <v>71</v>
      </c>
      <c r="F2025" s="3" t="s">
        <v>71</v>
      </c>
      <c r="G2025" s="3"/>
      <c r="H2025" s="3" t="s">
        <v>154</v>
      </c>
      <c r="L2025" s="3" t="s">
        <v>6660</v>
      </c>
      <c r="M2025" s="22" t="s">
        <v>6661</v>
      </c>
      <c r="T2025" s="23"/>
      <c r="U2025" s="23"/>
      <c r="V2025" s="23"/>
      <c r="W2025" s="23"/>
      <c r="X2025" s="23"/>
    </row>
    <row r="2026">
      <c r="A2026" s="20" t="s">
        <v>2979</v>
      </c>
      <c r="B2026" s="26" t="s">
        <v>6662</v>
      </c>
      <c r="E2026" s="3" t="s">
        <v>318</v>
      </c>
      <c r="F2026" s="3" t="s">
        <v>2171</v>
      </c>
      <c r="G2026" s="3"/>
      <c r="H2026" s="3" t="s">
        <v>165</v>
      </c>
      <c r="K2026" s="3" t="s">
        <v>1621</v>
      </c>
      <c r="L2026" s="3" t="s">
        <v>6663</v>
      </c>
      <c r="M2026" s="22" t="s">
        <v>6664</v>
      </c>
      <c r="T2026" s="23"/>
      <c r="U2026" s="23"/>
      <c r="V2026" s="23"/>
      <c r="W2026" s="23"/>
      <c r="X2026" s="23"/>
    </row>
    <row r="2027">
      <c r="A2027" s="20" t="s">
        <v>6665</v>
      </c>
      <c r="B2027" s="21"/>
      <c r="D2027" s="3" t="s">
        <v>453</v>
      </c>
      <c r="E2027" s="3" t="s">
        <v>315</v>
      </c>
      <c r="F2027" s="3" t="s">
        <v>141</v>
      </c>
      <c r="H2027" s="3" t="s">
        <v>142</v>
      </c>
      <c r="K2027" s="3" t="s">
        <v>132</v>
      </c>
      <c r="L2027" s="3" t="s">
        <v>431</v>
      </c>
      <c r="M2027" s="22" t="s">
        <v>6666</v>
      </c>
      <c r="T2027" s="23"/>
      <c r="U2027" s="23"/>
      <c r="V2027" s="23"/>
      <c r="W2027" s="23"/>
      <c r="X2027" s="23"/>
    </row>
    <row r="2028">
      <c r="A2028" s="20" t="s">
        <v>6667</v>
      </c>
      <c r="B2028" s="21"/>
      <c r="D2028" s="3" t="s">
        <v>6668</v>
      </c>
      <c r="E2028" s="3" t="s">
        <v>246</v>
      </c>
      <c r="F2028" s="3" t="s">
        <v>235</v>
      </c>
      <c r="H2028" s="3" t="s">
        <v>142</v>
      </c>
      <c r="K2028" s="3" t="s">
        <v>132</v>
      </c>
      <c r="L2028" s="3" t="s">
        <v>1752</v>
      </c>
      <c r="M2028" s="22" t="s">
        <v>6669</v>
      </c>
      <c r="T2028" s="23"/>
      <c r="U2028" s="23"/>
      <c r="V2028" s="23"/>
      <c r="W2028" s="23"/>
      <c r="X2028" s="23"/>
    </row>
    <row r="2029">
      <c r="A2029" s="3" t="s">
        <v>1067</v>
      </c>
      <c r="B2029" s="26" t="s">
        <v>6670</v>
      </c>
      <c r="E2029" s="3" t="s">
        <v>71</v>
      </c>
      <c r="F2029" s="3" t="s">
        <v>71</v>
      </c>
      <c r="G2029" s="3"/>
      <c r="H2029" s="3" t="s">
        <v>165</v>
      </c>
      <c r="L2029" s="3" t="s">
        <v>6671</v>
      </c>
      <c r="M2029" s="22" t="s">
        <v>6672</v>
      </c>
      <c r="T2029" s="23"/>
      <c r="U2029" s="23"/>
      <c r="V2029" s="23"/>
      <c r="W2029" s="23"/>
      <c r="X2029" s="23"/>
    </row>
    <row r="2030">
      <c r="A2030" s="20" t="s">
        <v>6673</v>
      </c>
      <c r="B2030" s="26" t="s">
        <v>6674</v>
      </c>
      <c r="D2030" s="3" t="s">
        <v>1625</v>
      </c>
      <c r="E2030" s="3" t="s">
        <v>222</v>
      </c>
      <c r="F2030" s="3" t="s">
        <v>129</v>
      </c>
      <c r="H2030" s="3" t="s">
        <v>142</v>
      </c>
      <c r="K2030" s="3" t="s">
        <v>132</v>
      </c>
      <c r="L2030" s="3" t="s">
        <v>1752</v>
      </c>
      <c r="M2030" s="22" t="s">
        <v>6675</v>
      </c>
      <c r="T2030" s="23"/>
      <c r="U2030" s="23"/>
      <c r="V2030" s="23"/>
      <c r="W2030" s="23"/>
      <c r="X2030" s="23"/>
    </row>
    <row r="2031">
      <c r="A2031" s="20" t="s">
        <v>6676</v>
      </c>
      <c r="B2031" s="26" t="s">
        <v>6677</v>
      </c>
      <c r="E2031" s="3" t="s">
        <v>275</v>
      </c>
      <c r="F2031" s="3" t="s">
        <v>129</v>
      </c>
      <c r="H2031" s="3" t="s">
        <v>130</v>
      </c>
      <c r="K2031" s="3" t="s">
        <v>132</v>
      </c>
      <c r="L2031" s="3" t="s">
        <v>737</v>
      </c>
      <c r="M2031" s="22" t="s">
        <v>6678</v>
      </c>
      <c r="T2031" s="23"/>
      <c r="U2031" s="23"/>
      <c r="V2031" s="23"/>
      <c r="W2031" s="23"/>
      <c r="X2031" s="23"/>
    </row>
    <row r="2032">
      <c r="A2032" s="28" t="s">
        <v>6679</v>
      </c>
      <c r="B2032" s="26" t="s">
        <v>6680</v>
      </c>
      <c r="E2032" s="3" t="s">
        <v>319</v>
      </c>
      <c r="F2032" s="3" t="s">
        <v>129</v>
      </c>
      <c r="G2032" s="3"/>
      <c r="H2032" s="3" t="s">
        <v>130</v>
      </c>
      <c r="K2032" s="3" t="s">
        <v>132</v>
      </c>
      <c r="L2032" s="3" t="s">
        <v>6681</v>
      </c>
      <c r="M2032" s="22" t="s">
        <v>6682</v>
      </c>
      <c r="T2032" s="23"/>
      <c r="U2032" s="23"/>
      <c r="V2032" s="23"/>
      <c r="W2032" s="23"/>
      <c r="X2032" s="23"/>
    </row>
    <row r="2033">
      <c r="A2033" s="20" t="s">
        <v>6683</v>
      </c>
      <c r="B2033" s="26" t="s">
        <v>6684</v>
      </c>
      <c r="D2033" s="3" t="s">
        <v>682</v>
      </c>
      <c r="E2033" s="3" t="s">
        <v>312</v>
      </c>
      <c r="F2033" s="3" t="s">
        <v>129</v>
      </c>
      <c r="H2033" s="3" t="s">
        <v>142</v>
      </c>
      <c r="K2033" s="3" t="s">
        <v>132</v>
      </c>
      <c r="L2033" s="3" t="s">
        <v>457</v>
      </c>
      <c r="M2033" s="22" t="s">
        <v>6685</v>
      </c>
      <c r="T2033" s="23"/>
      <c r="U2033" s="23"/>
      <c r="V2033" s="23"/>
      <c r="W2033" s="23"/>
      <c r="X2033" s="23"/>
    </row>
    <row r="2034">
      <c r="A2034" s="20" t="s">
        <v>6686</v>
      </c>
      <c r="B2034" s="26" t="s">
        <v>6687</v>
      </c>
      <c r="D2034" s="3" t="s">
        <v>465</v>
      </c>
      <c r="E2034" s="3" t="s">
        <v>312</v>
      </c>
      <c r="G2034" s="3"/>
      <c r="H2034" s="3" t="s">
        <v>142</v>
      </c>
      <c r="K2034" s="3" t="s">
        <v>88</v>
      </c>
      <c r="L2034" s="3" t="s">
        <v>6688</v>
      </c>
      <c r="M2034" s="22" t="s">
        <v>6689</v>
      </c>
      <c r="T2034" s="23"/>
      <c r="U2034" s="23"/>
      <c r="V2034" s="23"/>
      <c r="W2034" s="23"/>
      <c r="X2034" s="23"/>
    </row>
    <row r="2035">
      <c r="A2035" s="20" t="s">
        <v>3178</v>
      </c>
      <c r="B2035" s="21"/>
      <c r="E2035" s="3" t="s">
        <v>6275</v>
      </c>
      <c r="F2035" s="3" t="s">
        <v>129</v>
      </c>
      <c r="H2035" s="3" t="s">
        <v>130</v>
      </c>
      <c r="K2035" s="3" t="s">
        <v>132</v>
      </c>
      <c r="L2035" s="3" t="s">
        <v>737</v>
      </c>
      <c r="M2035" s="22" t="s">
        <v>2605</v>
      </c>
      <c r="T2035" s="23"/>
      <c r="U2035" s="23"/>
      <c r="V2035" s="23"/>
      <c r="W2035" s="23"/>
      <c r="X2035" s="23"/>
    </row>
    <row r="2036">
      <c r="A2036" s="3" t="s">
        <v>6690</v>
      </c>
      <c r="B2036" s="26" t="s">
        <v>6635</v>
      </c>
      <c r="D2036" s="3" t="s">
        <v>453</v>
      </c>
      <c r="E2036" s="3" t="s">
        <v>285</v>
      </c>
      <c r="F2036" s="3" t="s">
        <v>241</v>
      </c>
      <c r="H2036" s="3" t="s">
        <v>142</v>
      </c>
      <c r="K2036" s="3" t="s">
        <v>132</v>
      </c>
      <c r="L2036" s="3" t="s">
        <v>431</v>
      </c>
      <c r="M2036" s="22" t="s">
        <v>6691</v>
      </c>
      <c r="T2036" s="23"/>
      <c r="U2036" s="23"/>
      <c r="V2036" s="23"/>
      <c r="W2036" s="23"/>
      <c r="X2036" s="23"/>
    </row>
    <row r="2037">
      <c r="A2037" s="20" t="s">
        <v>6692</v>
      </c>
      <c r="B2037" s="26" t="s">
        <v>6693</v>
      </c>
      <c r="D2037" s="3" t="s">
        <v>2268</v>
      </c>
      <c r="E2037" s="3" t="s">
        <v>295</v>
      </c>
      <c r="F2037" s="3" t="s">
        <v>86</v>
      </c>
      <c r="H2037" s="3" t="s">
        <v>142</v>
      </c>
      <c r="K2037" s="3" t="s">
        <v>132</v>
      </c>
      <c r="L2037" s="3" t="s">
        <v>431</v>
      </c>
      <c r="M2037" s="22" t="s">
        <v>6694</v>
      </c>
      <c r="T2037" s="23"/>
      <c r="U2037" s="23"/>
      <c r="V2037" s="23"/>
      <c r="W2037" s="23"/>
      <c r="X2037" s="23"/>
    </row>
    <row r="2038">
      <c r="A2038" s="20" t="s">
        <v>6695</v>
      </c>
      <c r="B2038" s="26" t="s">
        <v>6696</v>
      </c>
      <c r="E2038" s="3" t="s">
        <v>6697</v>
      </c>
      <c r="F2038" s="3" t="s">
        <v>235</v>
      </c>
      <c r="G2038" s="3"/>
      <c r="H2038" s="3" t="s">
        <v>154</v>
      </c>
      <c r="K2038" s="3" t="s">
        <v>6698</v>
      </c>
      <c r="L2038" s="3" t="s">
        <v>6699</v>
      </c>
      <c r="M2038" s="22" t="s">
        <v>6700</v>
      </c>
      <c r="O2038" s="3" t="s">
        <v>6701</v>
      </c>
      <c r="T2038" s="23"/>
      <c r="U2038" s="23"/>
      <c r="V2038" s="23"/>
      <c r="W2038" s="23"/>
      <c r="X2038" s="23"/>
    </row>
    <row r="2039">
      <c r="A2039" s="20" t="s">
        <v>6702</v>
      </c>
      <c r="B2039" s="26" t="s">
        <v>6703</v>
      </c>
      <c r="E2039" s="3" t="s">
        <v>71</v>
      </c>
      <c r="F2039" s="3" t="s">
        <v>71</v>
      </c>
      <c r="L2039" s="3" t="s">
        <v>6704</v>
      </c>
      <c r="M2039" s="22" t="s">
        <v>6705</v>
      </c>
      <c r="T2039" s="23"/>
      <c r="U2039" s="23"/>
      <c r="V2039" s="23"/>
      <c r="W2039" s="23"/>
      <c r="X2039" s="23"/>
    </row>
    <row r="2040">
      <c r="A2040" s="20" t="s">
        <v>6706</v>
      </c>
      <c r="B2040" s="27"/>
      <c r="C2040" s="3"/>
      <c r="D2040" s="14" t="s">
        <v>3157</v>
      </c>
      <c r="E2040" s="3" t="s">
        <v>71</v>
      </c>
      <c r="F2040" s="3" t="s">
        <v>71</v>
      </c>
      <c r="G2040" s="3"/>
      <c r="H2040" s="3" t="s">
        <v>154</v>
      </c>
      <c r="L2040" s="3" t="s">
        <v>395</v>
      </c>
      <c r="M2040" s="22" t="s">
        <v>6707</v>
      </c>
      <c r="T2040" s="23"/>
      <c r="U2040" s="23"/>
      <c r="V2040" s="24" t="s">
        <v>346</v>
      </c>
      <c r="W2040" s="23"/>
      <c r="X2040" s="23"/>
    </row>
    <row r="2041">
      <c r="A2041" s="20" t="s">
        <v>6708</v>
      </c>
      <c r="B2041" s="21"/>
      <c r="D2041" s="3" t="s">
        <v>941</v>
      </c>
      <c r="E2041" s="3" t="s">
        <v>128</v>
      </c>
      <c r="F2041" s="3" t="s">
        <v>129</v>
      </c>
      <c r="H2041" s="3" t="s">
        <v>142</v>
      </c>
      <c r="K2041" s="3" t="s">
        <v>132</v>
      </c>
      <c r="L2041" s="3" t="s">
        <v>431</v>
      </c>
      <c r="M2041" s="22" t="s">
        <v>6709</v>
      </c>
      <c r="T2041" s="23"/>
      <c r="U2041" s="23"/>
      <c r="V2041" s="23"/>
      <c r="W2041" s="23"/>
      <c r="X2041" s="23"/>
    </row>
    <row r="2042">
      <c r="A2042" s="20" t="s">
        <v>6710</v>
      </c>
      <c r="B2042" s="21"/>
      <c r="C2042" s="3" t="s">
        <v>5976</v>
      </c>
      <c r="E2042" s="3" t="s">
        <v>71</v>
      </c>
      <c r="F2042" s="3" t="s">
        <v>71</v>
      </c>
      <c r="G2042" s="3"/>
      <c r="H2042" s="3" t="s">
        <v>72</v>
      </c>
      <c r="K2042" s="3" t="s">
        <v>167</v>
      </c>
      <c r="L2042" s="3" t="s">
        <v>6711</v>
      </c>
      <c r="M2042" s="22" t="s">
        <v>6712</v>
      </c>
      <c r="T2042" s="23"/>
      <c r="U2042" s="23"/>
      <c r="V2042" s="23"/>
      <c r="W2042" s="23"/>
      <c r="X2042" s="23"/>
    </row>
    <row r="2043">
      <c r="A2043" s="20" t="s">
        <v>6713</v>
      </c>
      <c r="B2043" s="26" t="s">
        <v>6714</v>
      </c>
      <c r="C2043" s="3" t="s">
        <v>6335</v>
      </c>
      <c r="E2043" s="3" t="s">
        <v>71</v>
      </c>
      <c r="F2043" s="3" t="s">
        <v>71</v>
      </c>
      <c r="G2043" s="3"/>
      <c r="H2043" s="3" t="s">
        <v>102</v>
      </c>
      <c r="K2043" s="3" t="s">
        <v>167</v>
      </c>
      <c r="L2043" s="3" t="s">
        <v>6715</v>
      </c>
      <c r="M2043" s="22" t="s">
        <v>6716</v>
      </c>
      <c r="T2043" s="23"/>
      <c r="U2043" s="23"/>
      <c r="V2043" s="23"/>
      <c r="W2043" s="23"/>
      <c r="X2043" s="23"/>
    </row>
    <row r="2044">
      <c r="A2044" s="20" t="s">
        <v>6717</v>
      </c>
      <c r="B2044" s="26" t="s">
        <v>6718</v>
      </c>
      <c r="D2044" s="3" t="s">
        <v>1067</v>
      </c>
      <c r="E2044" s="3" t="s">
        <v>71</v>
      </c>
      <c r="F2044" s="3" t="s">
        <v>71</v>
      </c>
      <c r="G2044" s="3"/>
      <c r="H2044" s="3" t="s">
        <v>176</v>
      </c>
      <c r="K2044" s="3" t="s">
        <v>185</v>
      </c>
      <c r="L2044" s="3" t="s">
        <v>391</v>
      </c>
      <c r="M2044" s="22" t="s">
        <v>6719</v>
      </c>
      <c r="T2044" s="23"/>
      <c r="U2044" s="23"/>
      <c r="V2044" s="23"/>
      <c r="W2044" s="23"/>
      <c r="X2044" s="23"/>
    </row>
    <row r="2045">
      <c r="A2045" s="20" t="s">
        <v>3392</v>
      </c>
      <c r="B2045" s="26" t="s">
        <v>6720</v>
      </c>
      <c r="E2045" s="3" t="s">
        <v>202</v>
      </c>
      <c r="G2045" s="3"/>
      <c r="H2045" s="3" t="s">
        <v>165</v>
      </c>
      <c r="L2045" s="3" t="s">
        <v>6721</v>
      </c>
      <c r="M2045" s="22" t="s">
        <v>6722</v>
      </c>
      <c r="T2045" s="23"/>
      <c r="U2045" s="23"/>
      <c r="V2045" s="23"/>
      <c r="W2045" s="23"/>
      <c r="X2045" s="23"/>
    </row>
    <row r="2046">
      <c r="A2046" s="20" t="s">
        <v>2688</v>
      </c>
      <c r="B2046" s="26" t="s">
        <v>6723</v>
      </c>
      <c r="D2046" s="3" t="s">
        <v>6724</v>
      </c>
      <c r="E2046" s="3" t="s">
        <v>279</v>
      </c>
      <c r="F2046" s="3" t="s">
        <v>241</v>
      </c>
      <c r="H2046" s="3" t="s">
        <v>142</v>
      </c>
      <c r="K2046" s="3" t="s">
        <v>132</v>
      </c>
      <c r="L2046" s="3" t="s">
        <v>431</v>
      </c>
      <c r="M2046" s="22" t="s">
        <v>6725</v>
      </c>
      <c r="T2046" s="23"/>
      <c r="U2046" s="23"/>
      <c r="V2046" s="23"/>
      <c r="W2046" s="23"/>
      <c r="X2046" s="23"/>
    </row>
    <row r="2047">
      <c r="A2047" s="20" t="s">
        <v>6726</v>
      </c>
      <c r="B2047" s="27"/>
      <c r="C2047" s="3"/>
      <c r="D2047" s="3" t="s">
        <v>1688</v>
      </c>
      <c r="E2047" s="3" t="s">
        <v>71</v>
      </c>
      <c r="F2047" s="3" t="s">
        <v>71</v>
      </c>
      <c r="G2047" s="3"/>
      <c r="H2047" s="3" t="s">
        <v>154</v>
      </c>
      <c r="I2047" s="3"/>
      <c r="J2047" s="3"/>
      <c r="K2047" s="3" t="s">
        <v>74</v>
      </c>
      <c r="L2047" s="3" t="s">
        <v>6727</v>
      </c>
      <c r="M2047" s="22" t="s">
        <v>6728</v>
      </c>
      <c r="T2047" s="23"/>
      <c r="U2047" s="23"/>
      <c r="V2047" s="24" t="s">
        <v>346</v>
      </c>
      <c r="W2047" s="23"/>
      <c r="X2047" s="23"/>
    </row>
    <row r="2048">
      <c r="A2048" s="20" t="s">
        <v>6729</v>
      </c>
      <c r="B2048" s="27"/>
      <c r="C2048" s="3"/>
      <c r="D2048" s="3"/>
      <c r="E2048" s="3" t="s">
        <v>279</v>
      </c>
      <c r="F2048" s="3" t="s">
        <v>241</v>
      </c>
      <c r="G2048" s="3"/>
      <c r="H2048" s="3" t="s">
        <v>130</v>
      </c>
      <c r="I2048" s="3"/>
      <c r="J2048" s="3"/>
      <c r="K2048" s="3" t="s">
        <v>666</v>
      </c>
      <c r="L2048" s="3" t="s">
        <v>6730</v>
      </c>
      <c r="M2048" s="22" t="s">
        <v>6731</v>
      </c>
      <c r="T2048" s="23"/>
      <c r="U2048" s="23"/>
      <c r="V2048" s="23"/>
      <c r="W2048" s="23"/>
      <c r="X2048" s="23"/>
    </row>
    <row r="2049">
      <c r="A2049" s="20" t="s">
        <v>6732</v>
      </c>
      <c r="B2049" s="26" t="s">
        <v>6733</v>
      </c>
      <c r="D2049" s="3" t="s">
        <v>465</v>
      </c>
      <c r="E2049" s="3" t="s">
        <v>303</v>
      </c>
      <c r="G2049" s="3"/>
      <c r="H2049" s="3" t="s">
        <v>142</v>
      </c>
      <c r="K2049" s="3" t="s">
        <v>88</v>
      </c>
      <c r="L2049" s="3" t="s">
        <v>6734</v>
      </c>
      <c r="M2049" s="22" t="s">
        <v>6735</v>
      </c>
      <c r="T2049" s="23"/>
      <c r="U2049" s="23"/>
      <c r="V2049" s="23"/>
      <c r="W2049" s="23"/>
      <c r="X2049" s="23"/>
    </row>
    <row r="2050">
      <c r="A2050" s="20" t="s">
        <v>6736</v>
      </c>
      <c r="B2050" s="21"/>
      <c r="E2050" s="3" t="s">
        <v>71</v>
      </c>
      <c r="F2050" s="3" t="s">
        <v>71</v>
      </c>
      <c r="G2050" s="3"/>
      <c r="H2050" s="3" t="s">
        <v>154</v>
      </c>
      <c r="K2050" s="3" t="s">
        <v>594</v>
      </c>
      <c r="M2050" s="22" t="s">
        <v>6737</v>
      </c>
      <c r="T2050" s="23"/>
      <c r="U2050" s="23"/>
      <c r="V2050" s="24" t="s">
        <v>346</v>
      </c>
      <c r="W2050" s="23"/>
      <c r="X2050" s="23"/>
    </row>
    <row r="2051">
      <c r="A2051" s="20" t="s">
        <v>6738</v>
      </c>
      <c r="B2051" s="21"/>
      <c r="D2051" s="3" t="s">
        <v>354</v>
      </c>
      <c r="E2051" s="3" t="s">
        <v>71</v>
      </c>
      <c r="F2051" s="3" t="s">
        <v>71</v>
      </c>
      <c r="G2051" s="3"/>
      <c r="H2051" s="3" t="s">
        <v>154</v>
      </c>
      <c r="K2051" s="3" t="s">
        <v>103</v>
      </c>
      <c r="L2051" s="3" t="s">
        <v>6739</v>
      </c>
      <c r="M2051" s="22" t="s">
        <v>6740</v>
      </c>
      <c r="T2051" s="23"/>
      <c r="U2051" s="23"/>
      <c r="V2051" s="23"/>
      <c r="W2051" s="23"/>
      <c r="X2051" s="23"/>
    </row>
    <row r="2052">
      <c r="A2052" s="20" t="s">
        <v>6741</v>
      </c>
      <c r="B2052" s="21"/>
      <c r="D2052" s="3" t="s">
        <v>515</v>
      </c>
      <c r="E2052" s="3" t="s">
        <v>71</v>
      </c>
      <c r="F2052" s="3" t="s">
        <v>71</v>
      </c>
      <c r="G2052" s="3"/>
      <c r="H2052" s="3" t="s">
        <v>87</v>
      </c>
      <c r="K2052" s="3" t="s">
        <v>6698</v>
      </c>
      <c r="L2052" s="3" t="s">
        <v>6742</v>
      </c>
      <c r="M2052" s="22" t="s">
        <v>6743</v>
      </c>
      <c r="T2052" s="23"/>
      <c r="U2052" s="23"/>
      <c r="V2052" s="23"/>
      <c r="W2052" s="23"/>
      <c r="X2052" s="23"/>
    </row>
    <row r="2053">
      <c r="A2053" s="20" t="s">
        <v>6744</v>
      </c>
      <c r="B2053" s="21"/>
      <c r="D2053" s="3" t="s">
        <v>6745</v>
      </c>
      <c r="E2053" s="3" t="s">
        <v>6746</v>
      </c>
      <c r="F2053" s="3" t="s">
        <v>129</v>
      </c>
      <c r="G2053" s="3"/>
      <c r="H2053" s="3" t="s">
        <v>142</v>
      </c>
      <c r="K2053" s="3" t="s">
        <v>132</v>
      </c>
      <c r="L2053" s="3" t="s">
        <v>6747</v>
      </c>
      <c r="M2053" s="22" t="s">
        <v>6748</v>
      </c>
      <c r="T2053" s="23"/>
      <c r="U2053" s="23"/>
      <c r="V2053" s="23"/>
      <c r="W2053" s="23"/>
      <c r="X2053" s="23"/>
    </row>
    <row r="2054">
      <c r="A2054" s="20" t="s">
        <v>6749</v>
      </c>
      <c r="B2054" s="26" t="s">
        <v>6750</v>
      </c>
      <c r="D2054" s="3" t="s">
        <v>465</v>
      </c>
      <c r="E2054" s="3" t="s">
        <v>190</v>
      </c>
      <c r="G2054" s="3"/>
      <c r="H2054" s="3" t="s">
        <v>142</v>
      </c>
      <c r="K2054" s="3" t="s">
        <v>88</v>
      </c>
      <c r="L2054" s="3" t="s">
        <v>466</v>
      </c>
      <c r="T2054" s="23"/>
      <c r="U2054" s="23"/>
      <c r="V2054" s="23"/>
      <c r="W2054" s="23"/>
      <c r="X2054" s="23"/>
    </row>
    <row r="2055">
      <c r="A2055" s="20" t="s">
        <v>6751</v>
      </c>
      <c r="B2055" s="26" t="s">
        <v>6752</v>
      </c>
      <c r="D2055" s="3" t="s">
        <v>1625</v>
      </c>
      <c r="E2055" s="3" t="s">
        <v>222</v>
      </c>
      <c r="F2055" s="3" t="s">
        <v>129</v>
      </c>
      <c r="H2055" s="3" t="s">
        <v>130</v>
      </c>
      <c r="K2055" s="3" t="s">
        <v>132</v>
      </c>
      <c r="L2055" s="3" t="s">
        <v>431</v>
      </c>
      <c r="M2055" s="22" t="s">
        <v>6753</v>
      </c>
      <c r="T2055" s="23"/>
      <c r="U2055" s="23"/>
      <c r="V2055" s="23"/>
      <c r="W2055" s="23"/>
      <c r="X2055" s="23"/>
    </row>
    <row r="2056">
      <c r="A2056" s="20" t="s">
        <v>6754</v>
      </c>
      <c r="B2056" s="21"/>
      <c r="D2056" s="3" t="s">
        <v>5694</v>
      </c>
      <c r="E2056" s="3" t="s">
        <v>152</v>
      </c>
      <c r="G2056" s="3"/>
      <c r="H2056" s="3" t="s">
        <v>142</v>
      </c>
      <c r="L2056" s="3" t="s">
        <v>6747</v>
      </c>
      <c r="T2056" s="23"/>
      <c r="U2056" s="23"/>
      <c r="V2056" s="23"/>
      <c r="W2056" s="23"/>
      <c r="X2056" s="23"/>
    </row>
    <row r="2057">
      <c r="A2057" s="3" t="s">
        <v>6755</v>
      </c>
      <c r="B2057" s="26" t="s">
        <v>6756</v>
      </c>
      <c r="D2057" s="3" t="s">
        <v>3824</v>
      </c>
      <c r="E2057" s="3" t="s">
        <v>175</v>
      </c>
      <c r="F2057" s="3" t="s">
        <v>175</v>
      </c>
      <c r="H2057" s="3" t="s">
        <v>142</v>
      </c>
      <c r="K2057" s="3" t="s">
        <v>132</v>
      </c>
      <c r="L2057" s="3" t="s">
        <v>431</v>
      </c>
      <c r="M2057" s="22" t="s">
        <v>6757</v>
      </c>
      <c r="T2057" s="23"/>
      <c r="U2057" s="23"/>
      <c r="V2057" s="23"/>
      <c r="W2057" s="23"/>
      <c r="X2057" s="23"/>
    </row>
    <row r="2058">
      <c r="A2058" s="20" t="s">
        <v>6758</v>
      </c>
      <c r="B2058" s="26" t="s">
        <v>6759</v>
      </c>
      <c r="D2058" s="3" t="s">
        <v>6760</v>
      </c>
      <c r="E2058" s="3" t="s">
        <v>222</v>
      </c>
      <c r="F2058" s="3" t="s">
        <v>129</v>
      </c>
      <c r="H2058" s="3" t="s">
        <v>142</v>
      </c>
      <c r="K2058" s="3" t="s">
        <v>132</v>
      </c>
      <c r="L2058" s="3" t="s">
        <v>1752</v>
      </c>
      <c r="M2058" s="22" t="s">
        <v>6761</v>
      </c>
      <c r="T2058" s="23"/>
      <c r="U2058" s="23"/>
      <c r="V2058" s="23"/>
      <c r="W2058" s="23"/>
      <c r="X2058" s="23"/>
    </row>
    <row r="2059">
      <c r="A2059" s="20" t="s">
        <v>6762</v>
      </c>
      <c r="B2059" s="26" t="s">
        <v>6763</v>
      </c>
      <c r="E2059" s="3" t="s">
        <v>222</v>
      </c>
      <c r="F2059" s="3" t="s">
        <v>1965</v>
      </c>
      <c r="H2059" s="3" t="s">
        <v>130</v>
      </c>
      <c r="K2059" s="3" t="s">
        <v>132</v>
      </c>
      <c r="L2059" s="3" t="s">
        <v>737</v>
      </c>
      <c r="M2059" s="22" t="s">
        <v>6764</v>
      </c>
      <c r="T2059" s="23"/>
      <c r="U2059" s="23"/>
      <c r="V2059" s="23"/>
      <c r="W2059" s="23"/>
      <c r="X2059" s="23"/>
    </row>
    <row r="2060">
      <c r="A2060" s="20" t="s">
        <v>6765</v>
      </c>
      <c r="B2060" s="21"/>
      <c r="E2060" s="3" t="s">
        <v>71</v>
      </c>
      <c r="F2060" s="3" t="s">
        <v>71</v>
      </c>
      <c r="G2060" s="3"/>
      <c r="H2060" s="3" t="s">
        <v>154</v>
      </c>
      <c r="L2060" s="3" t="s">
        <v>6766</v>
      </c>
      <c r="M2060" s="22" t="s">
        <v>6767</v>
      </c>
      <c r="T2060" s="23"/>
      <c r="U2060" s="23"/>
      <c r="V2060" s="24" t="s">
        <v>346</v>
      </c>
      <c r="W2060" s="23"/>
      <c r="X2060" s="23"/>
    </row>
    <row r="2061">
      <c r="A2061" s="20" t="s">
        <v>6768</v>
      </c>
      <c r="B2061" s="27"/>
      <c r="C2061" s="3"/>
      <c r="D2061" s="3" t="s">
        <v>565</v>
      </c>
      <c r="E2061" s="3" t="s">
        <v>71</v>
      </c>
      <c r="F2061" s="3" t="s">
        <v>71</v>
      </c>
      <c r="G2061" s="3"/>
      <c r="H2061" s="3" t="s">
        <v>154</v>
      </c>
      <c r="I2061" s="3"/>
      <c r="J2061" s="3"/>
      <c r="K2061" s="3" t="s">
        <v>74</v>
      </c>
      <c r="L2061" s="3" t="s">
        <v>3837</v>
      </c>
      <c r="M2061" s="22" t="s">
        <v>6769</v>
      </c>
      <c r="T2061" s="23"/>
      <c r="U2061" s="23"/>
      <c r="V2061" s="24" t="s">
        <v>346</v>
      </c>
      <c r="W2061" s="23"/>
      <c r="X2061" s="23"/>
    </row>
    <row r="2062">
      <c r="A2062" s="20" t="s">
        <v>6770</v>
      </c>
      <c r="B2062" s="21"/>
      <c r="D2062" s="3" t="s">
        <v>515</v>
      </c>
      <c r="E2062" s="3" t="s">
        <v>71</v>
      </c>
      <c r="F2062" s="3" t="s">
        <v>71</v>
      </c>
      <c r="G2062" s="3"/>
      <c r="H2062" s="3" t="s">
        <v>87</v>
      </c>
      <c r="K2062" s="3" t="s">
        <v>1453</v>
      </c>
      <c r="L2062" s="3" t="s">
        <v>6771</v>
      </c>
      <c r="M2062" s="22" t="s">
        <v>6772</v>
      </c>
      <c r="P2062" s="3" t="s">
        <v>6773</v>
      </c>
      <c r="T2062" s="23"/>
      <c r="U2062" s="23"/>
      <c r="V2062" s="23"/>
      <c r="W2062" s="23"/>
      <c r="X2062" s="23"/>
    </row>
    <row r="2063">
      <c r="A2063" s="20" t="s">
        <v>6774</v>
      </c>
      <c r="B2063" s="21"/>
      <c r="D2063" s="3" t="s">
        <v>1411</v>
      </c>
      <c r="E2063" s="3" t="s">
        <v>71</v>
      </c>
      <c r="F2063" s="3" t="s">
        <v>71</v>
      </c>
      <c r="G2063" s="3"/>
      <c r="H2063" s="3" t="s">
        <v>154</v>
      </c>
      <c r="L2063" s="3" t="s">
        <v>4540</v>
      </c>
      <c r="M2063" s="22" t="s">
        <v>6775</v>
      </c>
      <c r="T2063" s="23"/>
      <c r="U2063" s="23"/>
      <c r="V2063" s="24" t="s">
        <v>346</v>
      </c>
      <c r="W2063" s="23"/>
      <c r="X2063" s="23"/>
    </row>
    <row r="2064">
      <c r="A2064" s="20" t="s">
        <v>6776</v>
      </c>
      <c r="B2064" s="27"/>
      <c r="C2064" s="3"/>
      <c r="D2064" s="3"/>
      <c r="E2064" s="3" t="s">
        <v>269</v>
      </c>
      <c r="F2064" s="3" t="s">
        <v>3615</v>
      </c>
      <c r="G2064" s="3"/>
      <c r="H2064" s="3" t="s">
        <v>142</v>
      </c>
      <c r="I2064" s="3"/>
      <c r="J2064" s="3"/>
      <c r="K2064" s="3" t="s">
        <v>4227</v>
      </c>
      <c r="L2064" s="3" t="s">
        <v>601</v>
      </c>
      <c r="M2064" s="22" t="s">
        <v>6777</v>
      </c>
      <c r="T2064" s="23"/>
      <c r="U2064" s="23"/>
      <c r="V2064" s="23"/>
      <c r="W2064" s="23"/>
      <c r="X2064" s="23"/>
    </row>
    <row r="2065">
      <c r="A2065" s="20" t="s">
        <v>6778</v>
      </c>
      <c r="B2065" s="21"/>
      <c r="E2065" s="3" t="s">
        <v>246</v>
      </c>
      <c r="G2065" s="3"/>
      <c r="H2065" s="3" t="s">
        <v>130</v>
      </c>
      <c r="L2065" s="3" t="s">
        <v>6779</v>
      </c>
      <c r="M2065" s="22" t="s">
        <v>6780</v>
      </c>
      <c r="T2065" s="23"/>
      <c r="U2065" s="23"/>
      <c r="V2065" s="23"/>
      <c r="W2065" s="23"/>
      <c r="X2065" s="23"/>
    </row>
    <row r="2066">
      <c r="A2066" s="20" t="s">
        <v>1411</v>
      </c>
      <c r="B2066" s="21"/>
      <c r="E2066" s="3" t="s">
        <v>71</v>
      </c>
      <c r="F2066" s="3" t="s">
        <v>71</v>
      </c>
      <c r="G2066" s="3"/>
      <c r="H2066" s="3" t="s">
        <v>165</v>
      </c>
      <c r="K2066" s="3" t="s">
        <v>103</v>
      </c>
      <c r="L2066" s="3" t="s">
        <v>1685</v>
      </c>
      <c r="T2066" s="23"/>
      <c r="U2066" s="23"/>
      <c r="V2066" s="24" t="s">
        <v>346</v>
      </c>
      <c r="W2066" s="23"/>
      <c r="X2066" s="23"/>
    </row>
    <row r="2067">
      <c r="A2067" s="20" t="s">
        <v>6781</v>
      </c>
      <c r="B2067" s="21"/>
      <c r="E2067" s="3" t="s">
        <v>287</v>
      </c>
      <c r="G2067" s="3"/>
      <c r="H2067" s="3" t="s">
        <v>165</v>
      </c>
      <c r="L2067" s="3" t="s">
        <v>2694</v>
      </c>
      <c r="M2067" s="22" t="s">
        <v>6782</v>
      </c>
      <c r="T2067" s="23"/>
      <c r="U2067" s="23"/>
      <c r="V2067" s="23"/>
      <c r="W2067" s="23"/>
      <c r="X2067" s="23"/>
    </row>
    <row r="2068">
      <c r="A2068" s="20" t="s">
        <v>6783</v>
      </c>
      <c r="B2068" s="27"/>
      <c r="C2068" s="3"/>
      <c r="D2068" s="3" t="s">
        <v>565</v>
      </c>
      <c r="E2068" s="3" t="s">
        <v>71</v>
      </c>
      <c r="F2068" s="3" t="s">
        <v>71</v>
      </c>
      <c r="G2068" s="3"/>
      <c r="H2068" s="3" t="s">
        <v>117</v>
      </c>
      <c r="I2068" s="3"/>
      <c r="J2068" s="3"/>
      <c r="K2068" s="3" t="s">
        <v>6784</v>
      </c>
      <c r="L2068" s="3" t="s">
        <v>4133</v>
      </c>
      <c r="M2068" s="22" t="s">
        <v>6785</v>
      </c>
      <c r="T2068" s="23"/>
      <c r="U2068" s="23"/>
      <c r="V2068" s="24" t="s">
        <v>346</v>
      </c>
      <c r="W2068" s="23"/>
      <c r="X2068" s="23"/>
    </row>
    <row r="2069">
      <c r="A2069" s="20" t="s">
        <v>6786</v>
      </c>
      <c r="B2069" s="21"/>
      <c r="D2069" s="20" t="s">
        <v>6787</v>
      </c>
      <c r="E2069" s="3" t="s">
        <v>260</v>
      </c>
      <c r="F2069" s="3" t="s">
        <v>2309</v>
      </c>
      <c r="H2069" s="3" t="s">
        <v>142</v>
      </c>
      <c r="K2069" s="3" t="s">
        <v>132</v>
      </c>
      <c r="L2069" s="3" t="s">
        <v>431</v>
      </c>
      <c r="M2069" s="22" t="s">
        <v>6788</v>
      </c>
      <c r="T2069" s="23"/>
      <c r="U2069" s="23"/>
      <c r="V2069" s="23"/>
      <c r="W2069" s="23"/>
      <c r="X2069" s="23"/>
    </row>
    <row r="2070">
      <c r="A2070" s="3" t="s">
        <v>6789</v>
      </c>
      <c r="B2070" s="21"/>
      <c r="E2070" s="3" t="s">
        <v>281</v>
      </c>
      <c r="G2070" s="3"/>
      <c r="H2070" s="3" t="s">
        <v>184</v>
      </c>
      <c r="K2070" s="3" t="s">
        <v>185</v>
      </c>
      <c r="L2070" s="3" t="s">
        <v>380</v>
      </c>
      <c r="M2070" s="22" t="s">
        <v>6790</v>
      </c>
      <c r="T2070" s="23"/>
      <c r="U2070" s="23"/>
      <c r="V2070" s="23"/>
      <c r="W2070" s="23"/>
      <c r="X2070" s="23"/>
    </row>
    <row r="2071">
      <c r="A2071" s="3" t="s">
        <v>6791</v>
      </c>
      <c r="B2071" s="21"/>
      <c r="E2071" s="3" t="s">
        <v>202</v>
      </c>
      <c r="G2071" s="3"/>
      <c r="H2071" s="3" t="s">
        <v>184</v>
      </c>
      <c r="K2071" s="3" t="s">
        <v>185</v>
      </c>
      <c r="L2071" s="3" t="s">
        <v>380</v>
      </c>
      <c r="M2071" s="22" t="s">
        <v>6792</v>
      </c>
      <c r="T2071" s="23"/>
      <c r="U2071" s="23"/>
      <c r="V2071" s="23"/>
      <c r="W2071" s="23"/>
      <c r="X2071" s="23"/>
    </row>
    <row r="2072">
      <c r="A2072" s="20" t="s">
        <v>6793</v>
      </c>
      <c r="B2072" s="21"/>
      <c r="D2072" s="3" t="s">
        <v>430</v>
      </c>
      <c r="E2072" s="3" t="s">
        <v>271</v>
      </c>
      <c r="F2072" s="3" t="s">
        <v>209</v>
      </c>
      <c r="G2072" s="3" t="s">
        <v>6794</v>
      </c>
      <c r="H2072" s="3" t="s">
        <v>154</v>
      </c>
      <c r="K2072" s="3" t="s">
        <v>104</v>
      </c>
      <c r="L2072" s="3" t="s">
        <v>4975</v>
      </c>
      <c r="M2072" s="22" t="s">
        <v>6795</v>
      </c>
      <c r="T2072" s="23"/>
      <c r="U2072" s="23"/>
      <c r="V2072" s="23"/>
      <c r="W2072" s="23"/>
      <c r="X2072" s="23"/>
    </row>
    <row r="2073">
      <c r="A2073" s="20" t="s">
        <v>6796</v>
      </c>
      <c r="B2073" s="26" t="s">
        <v>6797</v>
      </c>
      <c r="D2073" s="3" t="s">
        <v>1944</v>
      </c>
      <c r="E2073" s="3" t="s">
        <v>291</v>
      </c>
      <c r="F2073" s="3" t="s">
        <v>129</v>
      </c>
      <c r="H2073" s="3" t="s">
        <v>142</v>
      </c>
      <c r="K2073" s="3" t="s">
        <v>132</v>
      </c>
      <c r="L2073" s="3" t="s">
        <v>571</v>
      </c>
      <c r="M2073" s="22" t="s">
        <v>6798</v>
      </c>
      <c r="T2073" s="23"/>
      <c r="U2073" s="23"/>
      <c r="V2073" s="23"/>
      <c r="W2073" s="23"/>
      <c r="X2073" s="23"/>
    </row>
    <row r="2074">
      <c r="A2074" s="20" t="s">
        <v>6799</v>
      </c>
      <c r="B2074" s="26" t="s">
        <v>6800</v>
      </c>
      <c r="D2074" s="3" t="s">
        <v>453</v>
      </c>
      <c r="E2074" s="3" t="s">
        <v>319</v>
      </c>
      <c r="F2074" s="3" t="s">
        <v>129</v>
      </c>
      <c r="H2074" s="3" t="s">
        <v>130</v>
      </c>
      <c r="K2074" s="3" t="s">
        <v>132</v>
      </c>
      <c r="L2074" s="3" t="s">
        <v>1752</v>
      </c>
      <c r="M2074" s="22" t="s">
        <v>6801</v>
      </c>
      <c r="T2074" s="23"/>
      <c r="U2074" s="23"/>
      <c r="V2074" s="23"/>
      <c r="W2074" s="23"/>
      <c r="X2074" s="23"/>
    </row>
    <row r="2075">
      <c r="A2075" s="20" t="s">
        <v>6802</v>
      </c>
      <c r="B2075" s="26" t="s">
        <v>6803</v>
      </c>
      <c r="C2075" s="3" t="s">
        <v>372</v>
      </c>
      <c r="E2075" s="3" t="s">
        <v>71</v>
      </c>
      <c r="F2075" s="3" t="s">
        <v>71</v>
      </c>
      <c r="G2075" s="3"/>
      <c r="H2075" s="3" t="s">
        <v>72</v>
      </c>
      <c r="K2075" s="3" t="s">
        <v>903</v>
      </c>
      <c r="L2075" s="3" t="s">
        <v>4917</v>
      </c>
      <c r="M2075" s="22" t="s">
        <v>6804</v>
      </c>
      <c r="T2075" s="23"/>
      <c r="U2075" s="23"/>
      <c r="V2075" s="23"/>
      <c r="W2075" s="23"/>
      <c r="X2075" s="23"/>
    </row>
    <row r="2076">
      <c r="A2076" s="20" t="s">
        <v>1964</v>
      </c>
      <c r="B2076" s="21"/>
      <c r="E2076" s="3" t="s">
        <v>128</v>
      </c>
      <c r="F2076" s="3" t="s">
        <v>1965</v>
      </c>
      <c r="H2076" s="3" t="s">
        <v>130</v>
      </c>
      <c r="K2076" s="3" t="s">
        <v>132</v>
      </c>
      <c r="L2076" s="3" t="s">
        <v>737</v>
      </c>
      <c r="M2076" s="22" t="s">
        <v>6805</v>
      </c>
      <c r="T2076" s="23"/>
      <c r="U2076" s="23"/>
      <c r="V2076" s="23"/>
      <c r="W2076" s="23"/>
      <c r="X2076" s="23"/>
    </row>
    <row r="2077">
      <c r="A2077" s="20" t="s">
        <v>6806</v>
      </c>
      <c r="B2077" s="26" t="s">
        <v>6693</v>
      </c>
      <c r="D2077" s="3" t="s">
        <v>453</v>
      </c>
      <c r="E2077" s="3" t="s">
        <v>287</v>
      </c>
      <c r="F2077" s="3" t="s">
        <v>241</v>
      </c>
      <c r="H2077" s="3" t="s">
        <v>142</v>
      </c>
      <c r="K2077" s="3" t="s">
        <v>132</v>
      </c>
      <c r="L2077" s="3" t="s">
        <v>431</v>
      </c>
      <c r="M2077" s="22" t="s">
        <v>6807</v>
      </c>
      <c r="T2077" s="23"/>
      <c r="U2077" s="23"/>
      <c r="V2077" s="23"/>
      <c r="W2077" s="23"/>
      <c r="X2077" s="23"/>
    </row>
    <row r="2078">
      <c r="A2078" s="20" t="s">
        <v>6808</v>
      </c>
      <c r="B2078" s="26" t="s">
        <v>6809</v>
      </c>
      <c r="D2078" s="14" t="s">
        <v>3157</v>
      </c>
      <c r="E2078" s="3" t="s">
        <v>71</v>
      </c>
      <c r="F2078" s="3" t="s">
        <v>71</v>
      </c>
      <c r="G2078" s="3"/>
      <c r="H2078" s="3" t="s">
        <v>154</v>
      </c>
      <c r="L2078" s="3" t="s">
        <v>3158</v>
      </c>
      <c r="M2078" s="22" t="s">
        <v>6810</v>
      </c>
      <c r="T2078" s="23"/>
      <c r="U2078" s="23"/>
      <c r="V2078" s="24" t="s">
        <v>346</v>
      </c>
      <c r="W2078" s="23"/>
      <c r="X2078" s="23"/>
    </row>
    <row r="2079">
      <c r="A2079" s="20" t="s">
        <v>6811</v>
      </c>
      <c r="B2079" s="21"/>
      <c r="D2079" s="3" t="s">
        <v>722</v>
      </c>
      <c r="E2079" s="3" t="s">
        <v>163</v>
      </c>
      <c r="G2079" s="3"/>
      <c r="H2079" s="3" t="s">
        <v>154</v>
      </c>
      <c r="L2079" s="3" t="s">
        <v>723</v>
      </c>
      <c r="M2079" s="22" t="s">
        <v>6812</v>
      </c>
      <c r="T2079" s="23"/>
      <c r="U2079" s="23"/>
      <c r="V2079" s="23"/>
      <c r="W2079" s="23"/>
      <c r="X2079" s="23"/>
    </row>
    <row r="2080">
      <c r="A2080" s="3" t="s">
        <v>6813</v>
      </c>
      <c r="B2080" s="21"/>
      <c r="D2080" s="28" t="s">
        <v>2752</v>
      </c>
      <c r="E2080" s="3" t="s">
        <v>319</v>
      </c>
      <c r="F2080" s="3" t="s">
        <v>1002</v>
      </c>
      <c r="G2080" s="3"/>
      <c r="H2080" s="3" t="s">
        <v>184</v>
      </c>
      <c r="K2080" s="3" t="s">
        <v>185</v>
      </c>
      <c r="L2080" s="3" t="s">
        <v>380</v>
      </c>
      <c r="M2080" s="22" t="s">
        <v>6814</v>
      </c>
      <c r="T2080" s="23"/>
      <c r="U2080" s="23"/>
      <c r="V2080" s="23"/>
      <c r="W2080" s="23"/>
      <c r="X2080" s="23"/>
    </row>
    <row r="2081">
      <c r="A2081" s="20" t="s">
        <v>6815</v>
      </c>
      <c r="B2081" s="27"/>
      <c r="C2081" s="3"/>
      <c r="D2081" s="3"/>
      <c r="E2081" s="3" t="s">
        <v>319</v>
      </c>
      <c r="F2081" s="3" t="s">
        <v>129</v>
      </c>
      <c r="G2081" s="3"/>
      <c r="H2081" s="3" t="s">
        <v>117</v>
      </c>
      <c r="I2081" s="3"/>
      <c r="J2081" s="3"/>
      <c r="K2081" s="3" t="s">
        <v>88</v>
      </c>
      <c r="L2081" s="3" t="s">
        <v>6816</v>
      </c>
      <c r="M2081" s="22" t="s">
        <v>6817</v>
      </c>
      <c r="T2081" s="23"/>
      <c r="U2081" s="23"/>
      <c r="V2081" s="24" t="s">
        <v>346</v>
      </c>
      <c r="W2081" s="23"/>
      <c r="X2081" s="23"/>
    </row>
    <row r="2082">
      <c r="A2082" s="20" t="s">
        <v>1755</v>
      </c>
      <c r="B2082" s="27"/>
      <c r="C2082" s="3"/>
      <c r="D2082" s="3"/>
      <c r="E2082" s="3" t="s">
        <v>319</v>
      </c>
      <c r="F2082" s="3" t="s">
        <v>129</v>
      </c>
      <c r="G2082" s="3"/>
      <c r="H2082" s="3" t="s">
        <v>165</v>
      </c>
      <c r="I2082" s="3"/>
      <c r="J2082" s="3"/>
      <c r="K2082" s="3" t="s">
        <v>144</v>
      </c>
      <c r="L2082" s="3" t="s">
        <v>6818</v>
      </c>
      <c r="M2082" s="22" t="s">
        <v>6819</v>
      </c>
      <c r="T2082" s="23"/>
      <c r="U2082" s="23"/>
      <c r="V2082" s="24" t="s">
        <v>346</v>
      </c>
      <c r="W2082" s="23"/>
      <c r="X2082" s="23"/>
    </row>
    <row r="2083">
      <c r="A2083" s="20" t="s">
        <v>6820</v>
      </c>
      <c r="B2083" s="21"/>
      <c r="D2083" s="3" t="s">
        <v>6821</v>
      </c>
      <c r="E2083" s="3" t="s">
        <v>319</v>
      </c>
      <c r="F2083" s="3" t="s">
        <v>1002</v>
      </c>
      <c r="G2083" s="3"/>
      <c r="H2083" s="3" t="s">
        <v>142</v>
      </c>
      <c r="K2083" s="3" t="s">
        <v>185</v>
      </c>
      <c r="L2083" s="39" t="s">
        <v>391</v>
      </c>
      <c r="M2083" s="22" t="s">
        <v>6822</v>
      </c>
      <c r="T2083" s="23"/>
      <c r="U2083" s="23"/>
      <c r="V2083" s="24" t="s">
        <v>346</v>
      </c>
      <c r="W2083" s="23"/>
      <c r="X2083" s="23"/>
    </row>
    <row r="2084">
      <c r="A2084" s="20" t="s">
        <v>6823</v>
      </c>
      <c r="B2084" s="26" t="s">
        <v>6824</v>
      </c>
      <c r="D2084" s="3" t="s">
        <v>6825</v>
      </c>
      <c r="E2084" s="3" t="s">
        <v>319</v>
      </c>
      <c r="F2084" s="3" t="s">
        <v>4537</v>
      </c>
      <c r="H2084" s="3" t="s">
        <v>142</v>
      </c>
      <c r="K2084" s="3" t="s">
        <v>132</v>
      </c>
      <c r="L2084" s="3" t="s">
        <v>4743</v>
      </c>
      <c r="M2084" s="22" t="s">
        <v>6826</v>
      </c>
      <c r="T2084" s="23"/>
      <c r="U2084" s="23"/>
      <c r="V2084" s="23"/>
      <c r="W2084" s="23"/>
      <c r="X2084" s="23"/>
    </row>
    <row r="2085">
      <c r="A2085" s="20" t="s">
        <v>6827</v>
      </c>
      <c r="B2085" s="26" t="s">
        <v>6828</v>
      </c>
      <c r="E2085" s="3" t="s">
        <v>319</v>
      </c>
      <c r="F2085" s="3" t="s">
        <v>1002</v>
      </c>
      <c r="G2085" s="3"/>
      <c r="H2085" s="3" t="s">
        <v>176</v>
      </c>
      <c r="L2085" s="3" t="s">
        <v>351</v>
      </c>
      <c r="M2085" s="22" t="s">
        <v>6829</v>
      </c>
      <c r="T2085" s="23"/>
      <c r="U2085" s="23"/>
      <c r="V2085" s="24" t="s">
        <v>346</v>
      </c>
      <c r="W2085" s="23"/>
      <c r="X2085" s="23"/>
    </row>
    <row r="2086">
      <c r="A2086" s="20" t="s">
        <v>6830</v>
      </c>
      <c r="B2086" s="26" t="s">
        <v>6831</v>
      </c>
      <c r="C2086" s="3"/>
      <c r="D2086" s="3" t="s">
        <v>6832</v>
      </c>
      <c r="E2086" s="3" t="s">
        <v>319</v>
      </c>
      <c r="F2086" s="3" t="s">
        <v>1002</v>
      </c>
      <c r="G2086" s="3"/>
      <c r="H2086" s="3" t="s">
        <v>142</v>
      </c>
      <c r="I2086" s="3"/>
      <c r="J2086" s="3"/>
      <c r="K2086" s="3" t="s">
        <v>701</v>
      </c>
      <c r="L2086" s="3" t="s">
        <v>6833</v>
      </c>
      <c r="M2086" s="22" t="s">
        <v>6834</v>
      </c>
      <c r="T2086" s="23"/>
      <c r="U2086" s="23"/>
      <c r="V2086" s="24" t="s">
        <v>346</v>
      </c>
      <c r="W2086" s="23"/>
      <c r="X2086" s="23"/>
    </row>
    <row r="2087">
      <c r="A2087" s="20" t="s">
        <v>6835</v>
      </c>
      <c r="B2087" s="27"/>
      <c r="C2087" s="3"/>
      <c r="D2087" s="3"/>
      <c r="E2087" s="3" t="s">
        <v>319</v>
      </c>
      <c r="F2087" s="3" t="s">
        <v>129</v>
      </c>
      <c r="G2087" s="3"/>
      <c r="H2087" s="3" t="s">
        <v>142</v>
      </c>
      <c r="I2087" s="3"/>
      <c r="J2087" s="3"/>
      <c r="K2087" s="3" t="s">
        <v>6836</v>
      </c>
      <c r="L2087" s="3" t="s">
        <v>6837</v>
      </c>
      <c r="M2087" s="22" t="s">
        <v>6838</v>
      </c>
      <c r="T2087" s="23"/>
      <c r="U2087" s="23"/>
      <c r="V2087" s="24" t="s">
        <v>346</v>
      </c>
      <c r="W2087" s="23"/>
      <c r="X2087" s="23"/>
    </row>
    <row r="2088">
      <c r="A2088" s="20" t="s">
        <v>6839</v>
      </c>
      <c r="B2088" s="21"/>
      <c r="E2088" s="3" t="s">
        <v>319</v>
      </c>
      <c r="F2088" s="3" t="s">
        <v>1002</v>
      </c>
      <c r="G2088" s="3"/>
      <c r="H2088" s="3" t="s">
        <v>154</v>
      </c>
      <c r="K2088" s="3" t="s">
        <v>74</v>
      </c>
      <c r="L2088" s="3" t="s">
        <v>4108</v>
      </c>
      <c r="M2088" s="22" t="s">
        <v>6840</v>
      </c>
      <c r="T2088" s="23"/>
      <c r="U2088" s="23"/>
      <c r="V2088" s="23"/>
      <c r="W2088" s="23"/>
      <c r="X2088" s="23"/>
    </row>
    <row r="2089">
      <c r="A2089" s="28" t="s">
        <v>2752</v>
      </c>
      <c r="B2089" s="26" t="s">
        <v>6841</v>
      </c>
      <c r="E2089" s="3" t="s">
        <v>319</v>
      </c>
      <c r="F2089" s="3" t="s">
        <v>129</v>
      </c>
      <c r="G2089" s="3" t="s">
        <v>6841</v>
      </c>
      <c r="H2089" s="3" t="s">
        <v>130</v>
      </c>
      <c r="K2089" s="3" t="s">
        <v>132</v>
      </c>
      <c r="L2089" s="3" t="s">
        <v>737</v>
      </c>
      <c r="M2089" s="22" t="s">
        <v>6842</v>
      </c>
      <c r="T2089" s="23"/>
      <c r="U2089" s="23"/>
      <c r="V2089" s="23"/>
      <c r="W2089" s="23"/>
      <c r="X2089" s="23"/>
    </row>
    <row r="2090">
      <c r="A2090" s="20" t="s">
        <v>6843</v>
      </c>
      <c r="B2090" s="21"/>
      <c r="D2090" s="3" t="s">
        <v>550</v>
      </c>
      <c r="E2090" s="3" t="s">
        <v>1867</v>
      </c>
      <c r="F2090" s="3" t="s">
        <v>4537</v>
      </c>
      <c r="G2090" s="3"/>
      <c r="H2090" s="3" t="s">
        <v>142</v>
      </c>
      <c r="L2090" s="3" t="s">
        <v>1068</v>
      </c>
      <c r="M2090" s="22" t="s">
        <v>6844</v>
      </c>
      <c r="T2090" s="23"/>
      <c r="U2090" s="23"/>
      <c r="V2090" s="24" t="s">
        <v>346</v>
      </c>
      <c r="W2090" s="23"/>
      <c r="X2090" s="23"/>
    </row>
    <row r="2091">
      <c r="A2091" s="20" t="s">
        <v>6845</v>
      </c>
      <c r="B2091" s="26" t="s">
        <v>6846</v>
      </c>
      <c r="D2091" s="3" t="s">
        <v>453</v>
      </c>
      <c r="E2091" s="3" t="s">
        <v>273</v>
      </c>
      <c r="F2091" s="3" t="s">
        <v>235</v>
      </c>
      <c r="H2091" s="3" t="s">
        <v>142</v>
      </c>
      <c r="K2091" s="3" t="s">
        <v>132</v>
      </c>
      <c r="L2091" s="3" t="s">
        <v>431</v>
      </c>
      <c r="M2091" s="22" t="s">
        <v>6847</v>
      </c>
      <c r="T2091" s="23"/>
      <c r="U2091" s="23"/>
      <c r="V2091" s="23"/>
      <c r="W2091" s="23"/>
      <c r="X2091" s="23"/>
    </row>
    <row r="2092">
      <c r="A2092" s="20" t="s">
        <v>6848</v>
      </c>
      <c r="B2092" s="21"/>
      <c r="D2092" s="3" t="s">
        <v>722</v>
      </c>
      <c r="G2092" s="3"/>
      <c r="H2092" s="3" t="s">
        <v>154</v>
      </c>
      <c r="L2092" s="3" t="s">
        <v>723</v>
      </c>
      <c r="M2092" s="22" t="s">
        <v>6849</v>
      </c>
      <c r="T2092" s="23"/>
      <c r="U2092" s="23"/>
      <c r="V2092" s="23"/>
      <c r="W2092" s="23"/>
      <c r="X2092" s="23"/>
    </row>
    <row r="2093">
      <c r="A2093" s="20" t="s">
        <v>6850</v>
      </c>
      <c r="B2093" s="21"/>
      <c r="D2093" s="3" t="s">
        <v>6851</v>
      </c>
      <c r="E2093" s="3" t="s">
        <v>320</v>
      </c>
      <c r="F2093" s="3" t="s">
        <v>478</v>
      </c>
      <c r="G2093" s="3"/>
      <c r="H2093" s="3" t="s">
        <v>142</v>
      </c>
      <c r="K2093" s="3" t="s">
        <v>185</v>
      </c>
      <c r="L2093" s="39" t="s">
        <v>391</v>
      </c>
      <c r="M2093" s="22" t="s">
        <v>6852</v>
      </c>
      <c r="T2093" s="23"/>
      <c r="U2093" s="23"/>
      <c r="V2093" s="24" t="s">
        <v>346</v>
      </c>
      <c r="W2093" s="23"/>
      <c r="X2093" s="23"/>
    </row>
    <row r="2094">
      <c r="A2094" s="20" t="s">
        <v>6853</v>
      </c>
      <c r="B2094" s="26" t="s">
        <v>6854</v>
      </c>
      <c r="D2094" s="3" t="s">
        <v>465</v>
      </c>
      <c r="E2094" s="3" t="s">
        <v>320</v>
      </c>
      <c r="F2094" s="3" t="s">
        <v>478</v>
      </c>
      <c r="G2094" s="3"/>
      <c r="H2094" s="3" t="s">
        <v>142</v>
      </c>
      <c r="K2094" s="3" t="s">
        <v>88</v>
      </c>
      <c r="L2094" s="3" t="s">
        <v>466</v>
      </c>
      <c r="M2094" s="22" t="s">
        <v>6852</v>
      </c>
      <c r="T2094" s="23"/>
      <c r="U2094" s="23"/>
      <c r="V2094" s="24" t="s">
        <v>346</v>
      </c>
      <c r="W2094" s="23"/>
      <c r="X2094" s="23"/>
    </row>
    <row r="2095">
      <c r="A2095" s="20" t="s">
        <v>6855</v>
      </c>
      <c r="B2095" s="26" t="s">
        <v>6856</v>
      </c>
      <c r="C2095" s="3"/>
      <c r="D2095" s="3" t="s">
        <v>6857</v>
      </c>
      <c r="E2095" s="3" t="s">
        <v>320</v>
      </c>
      <c r="F2095" s="3" t="s">
        <v>478</v>
      </c>
      <c r="G2095" s="3"/>
      <c r="H2095" s="3" t="s">
        <v>142</v>
      </c>
      <c r="I2095" s="3"/>
      <c r="J2095" s="3"/>
      <c r="K2095" s="3"/>
      <c r="L2095" s="3" t="s">
        <v>763</v>
      </c>
      <c r="M2095" s="22" t="s">
        <v>6858</v>
      </c>
      <c r="T2095" s="23"/>
      <c r="U2095" s="23"/>
      <c r="V2095" s="24" t="s">
        <v>346</v>
      </c>
      <c r="W2095" s="23"/>
      <c r="X2095" s="23"/>
    </row>
    <row r="2096">
      <c r="A2096" s="20" t="s">
        <v>6859</v>
      </c>
      <c r="B2096" s="21"/>
      <c r="E2096" s="3" t="s">
        <v>320</v>
      </c>
      <c r="G2096" s="3" t="s">
        <v>310</v>
      </c>
      <c r="H2096" s="3" t="s">
        <v>165</v>
      </c>
      <c r="L2096" s="3" t="s">
        <v>395</v>
      </c>
      <c r="M2096" s="22" t="s">
        <v>6860</v>
      </c>
      <c r="N2096" s="3"/>
      <c r="O2096" s="3" t="s">
        <v>1383</v>
      </c>
      <c r="T2096" s="23"/>
      <c r="U2096" s="23"/>
      <c r="V2096" s="24" t="s">
        <v>346</v>
      </c>
      <c r="W2096" s="23"/>
      <c r="X2096" s="23"/>
    </row>
    <row r="2097">
      <c r="A2097" s="20" t="s">
        <v>6861</v>
      </c>
      <c r="B2097" s="26" t="s">
        <v>6862</v>
      </c>
      <c r="D2097" s="3" t="s">
        <v>430</v>
      </c>
      <c r="E2097" s="3" t="s">
        <v>271</v>
      </c>
      <c r="F2097" s="3" t="s">
        <v>209</v>
      </c>
      <c r="G2097" s="3" t="s">
        <v>310</v>
      </c>
      <c r="H2097" s="3" t="s">
        <v>154</v>
      </c>
      <c r="K2097" s="3" t="s">
        <v>1157</v>
      </c>
      <c r="L2097" s="3" t="s">
        <v>6863</v>
      </c>
      <c r="M2097" s="22" t="s">
        <v>6864</v>
      </c>
      <c r="T2097" s="23"/>
      <c r="U2097" s="23"/>
      <c r="V2097" s="23"/>
      <c r="W2097" s="23"/>
      <c r="X2097" s="23"/>
    </row>
    <row r="2098">
      <c r="A2098" s="20" t="s">
        <v>6865</v>
      </c>
      <c r="B2098" s="26" t="s">
        <v>6866</v>
      </c>
      <c r="D2098" s="3" t="s">
        <v>1987</v>
      </c>
      <c r="E2098" s="3" t="s">
        <v>285</v>
      </c>
      <c r="F2098" s="3" t="s">
        <v>241</v>
      </c>
      <c r="H2098" s="3" t="s">
        <v>142</v>
      </c>
      <c r="K2098" s="3" t="s">
        <v>132</v>
      </c>
      <c r="L2098" s="3" t="s">
        <v>431</v>
      </c>
      <c r="M2098" s="22" t="s">
        <v>6867</v>
      </c>
      <c r="T2098" s="23"/>
      <c r="U2098" s="23"/>
      <c r="V2098" s="23"/>
      <c r="W2098" s="23"/>
      <c r="X2098" s="23"/>
    </row>
    <row r="2099">
      <c r="A2099" s="20" t="s">
        <v>6868</v>
      </c>
      <c r="B2099" s="21"/>
      <c r="D2099" s="3" t="s">
        <v>2778</v>
      </c>
      <c r="E2099" s="3" t="s">
        <v>287</v>
      </c>
      <c r="F2099" s="3" t="s">
        <v>241</v>
      </c>
      <c r="H2099" s="3" t="s">
        <v>142</v>
      </c>
      <c r="K2099" s="3" t="s">
        <v>132</v>
      </c>
      <c r="L2099" s="3" t="s">
        <v>1752</v>
      </c>
      <c r="M2099" s="22" t="s">
        <v>6869</v>
      </c>
      <c r="T2099" s="23"/>
      <c r="U2099" s="23"/>
      <c r="V2099" s="23"/>
      <c r="W2099" s="23"/>
      <c r="X2099" s="23"/>
    </row>
    <row r="2100">
      <c r="A2100" s="20" t="s">
        <v>6870</v>
      </c>
      <c r="B2100" s="26" t="s">
        <v>6871</v>
      </c>
      <c r="D2100" s="20" t="s">
        <v>3193</v>
      </c>
      <c r="E2100" s="3" t="s">
        <v>4454</v>
      </c>
      <c r="G2100" s="3"/>
      <c r="H2100" s="3" t="s">
        <v>184</v>
      </c>
      <c r="K2100" s="3" t="s">
        <v>185</v>
      </c>
      <c r="L2100" s="3" t="s">
        <v>380</v>
      </c>
      <c r="M2100" s="22" t="s">
        <v>6872</v>
      </c>
      <c r="T2100" s="23"/>
      <c r="U2100" s="23"/>
      <c r="V2100" s="23"/>
      <c r="W2100" s="23"/>
      <c r="X2100" s="23"/>
    </row>
    <row r="2101">
      <c r="A2101" s="20" t="s">
        <v>6873</v>
      </c>
      <c r="B2101" s="21"/>
      <c r="D2101" s="3" t="s">
        <v>6874</v>
      </c>
      <c r="E2101" s="3" t="s">
        <v>70</v>
      </c>
      <c r="F2101" s="3" t="s">
        <v>101</v>
      </c>
      <c r="H2101" s="3" t="s">
        <v>142</v>
      </c>
      <c r="K2101" s="3" t="s">
        <v>132</v>
      </c>
      <c r="L2101" s="3" t="s">
        <v>431</v>
      </c>
      <c r="M2101" s="22" t="s">
        <v>6875</v>
      </c>
      <c r="T2101" s="23"/>
      <c r="U2101" s="23"/>
      <c r="V2101" s="23"/>
      <c r="W2101" s="23"/>
      <c r="X2101" s="23"/>
    </row>
    <row r="2102">
      <c r="A2102" s="20" t="s">
        <v>6876</v>
      </c>
      <c r="B2102" s="26" t="s">
        <v>6877</v>
      </c>
      <c r="E2102" s="3" t="s">
        <v>6878</v>
      </c>
      <c r="F2102" s="3" t="s">
        <v>6879</v>
      </c>
      <c r="H2102" s="3" t="s">
        <v>87</v>
      </c>
      <c r="K2102" s="3" t="s">
        <v>363</v>
      </c>
      <c r="L2102" s="3" t="s">
        <v>6880</v>
      </c>
      <c r="M2102" s="22" t="s">
        <v>6881</v>
      </c>
      <c r="P2102" s="3" t="s">
        <v>6074</v>
      </c>
      <c r="Q2102" s="3" t="s">
        <v>249</v>
      </c>
      <c r="T2102" s="23"/>
      <c r="U2102" s="23"/>
      <c r="V2102" s="23"/>
      <c r="W2102" s="23"/>
      <c r="X2102" s="23"/>
    </row>
    <row r="2103">
      <c r="A2103" s="20" t="s">
        <v>6882</v>
      </c>
      <c r="B2103" s="21"/>
      <c r="E2103" s="3" t="s">
        <v>71</v>
      </c>
      <c r="F2103" s="3" t="s">
        <v>71</v>
      </c>
      <c r="H2103" s="3" t="s">
        <v>154</v>
      </c>
      <c r="K2103" s="3" t="s">
        <v>155</v>
      </c>
      <c r="L2103" s="3" t="s">
        <v>6883</v>
      </c>
      <c r="M2103" s="22" t="s">
        <v>6884</v>
      </c>
      <c r="T2103" s="23"/>
      <c r="U2103" s="23"/>
      <c r="V2103" s="23"/>
      <c r="W2103" s="23"/>
      <c r="X2103" s="23"/>
    </row>
    <row r="2104">
      <c r="A2104" s="20" t="s">
        <v>6885</v>
      </c>
      <c r="B2104" s="21"/>
      <c r="E2104" s="3" t="s">
        <v>190</v>
      </c>
      <c r="F2104" s="3" t="s">
        <v>129</v>
      </c>
      <c r="H2104" s="3" t="s">
        <v>87</v>
      </c>
      <c r="K2104" s="3" t="s">
        <v>118</v>
      </c>
      <c r="L2104" s="3" t="s">
        <v>6886</v>
      </c>
      <c r="M2104" s="22" t="s">
        <v>6887</v>
      </c>
      <c r="T2104" s="23"/>
      <c r="U2104" s="23"/>
      <c r="V2104" s="23"/>
      <c r="W2104" s="23"/>
      <c r="X2104" s="23"/>
    </row>
    <row r="2105">
      <c r="A2105" s="20" t="s">
        <v>6888</v>
      </c>
      <c r="B2105" s="21"/>
      <c r="E2105" s="3" t="s">
        <v>152</v>
      </c>
      <c r="F2105" s="3" t="s">
        <v>129</v>
      </c>
      <c r="H2105" s="3" t="s">
        <v>87</v>
      </c>
      <c r="K2105" s="3" t="s">
        <v>118</v>
      </c>
      <c r="L2105" s="3" t="s">
        <v>6889</v>
      </c>
      <c r="M2105" s="22" t="s">
        <v>6890</v>
      </c>
      <c r="P2105" s="3" t="s">
        <v>6891</v>
      </c>
      <c r="Q2105" s="3" t="s">
        <v>6892</v>
      </c>
      <c r="T2105" s="23"/>
      <c r="U2105" s="23"/>
      <c r="V2105" s="23"/>
      <c r="W2105" s="23"/>
      <c r="X2105" s="23"/>
    </row>
    <row r="2106">
      <c r="A2106" s="3" t="s">
        <v>6893</v>
      </c>
      <c r="B2106" s="21"/>
      <c r="E2106" s="3" t="s">
        <v>287</v>
      </c>
      <c r="F2106" s="3" t="s">
        <v>235</v>
      </c>
      <c r="G2106" s="3" t="s">
        <v>6894</v>
      </c>
      <c r="H2106" s="3" t="s">
        <v>154</v>
      </c>
      <c r="K2106" s="3" t="s">
        <v>6895</v>
      </c>
      <c r="L2106" s="3" t="s">
        <v>6896</v>
      </c>
      <c r="M2106" s="22" t="s">
        <v>6897</v>
      </c>
      <c r="T2106" s="23"/>
      <c r="U2106" s="23"/>
      <c r="V2106" s="23"/>
      <c r="W2106" s="23"/>
      <c r="X2106" s="23"/>
    </row>
    <row r="2107">
      <c r="A2107" s="3" t="s">
        <v>6898</v>
      </c>
      <c r="B2107" s="21"/>
      <c r="E2107" s="3" t="s">
        <v>311</v>
      </c>
      <c r="F2107" s="3" t="s">
        <v>183</v>
      </c>
      <c r="H2107" s="3" t="s">
        <v>87</v>
      </c>
      <c r="K2107" s="3" t="s">
        <v>118</v>
      </c>
      <c r="L2107" s="3" t="s">
        <v>6899</v>
      </c>
      <c r="M2107" s="22" t="s">
        <v>6900</v>
      </c>
      <c r="T2107" s="23"/>
      <c r="U2107" s="23"/>
      <c r="V2107" s="23"/>
      <c r="W2107" s="23"/>
      <c r="X2107" s="23"/>
    </row>
    <row r="2108">
      <c r="A2108" s="3" t="s">
        <v>6901</v>
      </c>
      <c r="B2108" s="26" t="s">
        <v>6902</v>
      </c>
      <c r="C2108" s="3" t="s">
        <v>1351</v>
      </c>
      <c r="E2108" s="3" t="s">
        <v>71</v>
      </c>
      <c r="F2108" s="3" t="s">
        <v>71</v>
      </c>
      <c r="H2108" s="3" t="s">
        <v>72</v>
      </c>
      <c r="K2108" s="3" t="s">
        <v>594</v>
      </c>
      <c r="M2108" s="22" t="s">
        <v>6903</v>
      </c>
      <c r="T2108" s="23"/>
      <c r="U2108" s="23"/>
      <c r="V2108" s="23"/>
      <c r="W2108" s="23"/>
      <c r="X2108" s="23"/>
    </row>
    <row r="2109">
      <c r="A2109" s="20" t="s">
        <v>6904</v>
      </c>
      <c r="B2109" s="26" t="s">
        <v>6905</v>
      </c>
      <c r="E2109" s="3" t="s">
        <v>6495</v>
      </c>
      <c r="F2109" s="3" t="s">
        <v>86</v>
      </c>
      <c r="H2109" s="3" t="s">
        <v>87</v>
      </c>
      <c r="K2109" s="3" t="s">
        <v>6906</v>
      </c>
      <c r="L2109" s="3" t="s">
        <v>6907</v>
      </c>
      <c r="M2109" s="22" t="s">
        <v>6908</v>
      </c>
      <c r="T2109" s="23"/>
      <c r="U2109" s="23"/>
      <c r="V2109" s="23"/>
      <c r="W2109" s="23"/>
      <c r="X2109" s="23"/>
    </row>
    <row r="2110">
      <c r="A2110" s="20" t="s">
        <v>5522</v>
      </c>
      <c r="B2110" s="21"/>
      <c r="C2110" s="3" t="s">
        <v>6909</v>
      </c>
      <c r="H2110" s="3" t="s">
        <v>72</v>
      </c>
      <c r="M2110" s="22" t="s">
        <v>5523</v>
      </c>
      <c r="T2110" s="23"/>
      <c r="U2110" s="23"/>
      <c r="V2110" s="23"/>
      <c r="W2110" s="23"/>
      <c r="X2110" s="23"/>
    </row>
    <row r="2111">
      <c r="A2111" s="20" t="s">
        <v>6909</v>
      </c>
      <c r="B2111" s="26" t="s">
        <v>6910</v>
      </c>
      <c r="C2111" s="3" t="s">
        <v>5186</v>
      </c>
      <c r="H2111" s="3" t="s">
        <v>72</v>
      </c>
      <c r="M2111" s="22" t="s">
        <v>6911</v>
      </c>
      <c r="T2111" s="23"/>
      <c r="U2111" s="23"/>
      <c r="V2111" s="23"/>
      <c r="W2111" s="23"/>
      <c r="X2111" s="23"/>
    </row>
    <row r="2112">
      <c r="A2112" s="20" t="s">
        <v>6912</v>
      </c>
      <c r="B2112" s="26" t="s">
        <v>6913</v>
      </c>
      <c r="C2112" s="3" t="s">
        <v>6413</v>
      </c>
      <c r="H2112" s="3" t="s">
        <v>72</v>
      </c>
      <c r="M2112" s="22" t="s">
        <v>6914</v>
      </c>
      <c r="T2112" s="23"/>
      <c r="U2112" s="23"/>
      <c r="V2112" s="23"/>
      <c r="W2112" s="23"/>
      <c r="X2112" s="23"/>
    </row>
    <row r="2113">
      <c r="A2113" s="29" t="s">
        <v>6915</v>
      </c>
      <c r="B2113" s="26" t="s">
        <v>6916</v>
      </c>
      <c r="C2113" s="3" t="s">
        <v>6292</v>
      </c>
      <c r="E2113" s="3" t="s">
        <v>71</v>
      </c>
      <c r="F2113" s="3" t="s">
        <v>71</v>
      </c>
      <c r="H2113" s="3" t="s">
        <v>102</v>
      </c>
      <c r="L2113" s="3" t="s">
        <v>2300</v>
      </c>
      <c r="M2113" s="22" t="s">
        <v>6917</v>
      </c>
      <c r="T2113" s="23"/>
      <c r="U2113" s="23"/>
      <c r="V2113" s="23"/>
      <c r="W2113" s="23"/>
      <c r="X2113" s="23"/>
    </row>
    <row r="2114">
      <c r="A2114" s="28" t="s">
        <v>6918</v>
      </c>
      <c r="B2114" s="21"/>
      <c r="E2114" s="3" t="s">
        <v>71</v>
      </c>
      <c r="F2114" s="3" t="s">
        <v>71</v>
      </c>
      <c r="H2114" s="3" t="s">
        <v>102</v>
      </c>
      <c r="K2114" s="3" t="s">
        <v>132</v>
      </c>
      <c r="L2114" s="3" t="s">
        <v>6168</v>
      </c>
      <c r="T2114" s="23"/>
      <c r="U2114" s="23"/>
      <c r="V2114" s="23"/>
      <c r="W2114" s="23"/>
      <c r="X2114" s="23"/>
    </row>
    <row r="2115">
      <c r="A2115" s="3" t="s">
        <v>6919</v>
      </c>
      <c r="B2115" s="26" t="s">
        <v>6920</v>
      </c>
      <c r="E2115" s="3" t="s">
        <v>71</v>
      </c>
      <c r="F2115" s="3" t="s">
        <v>71</v>
      </c>
      <c r="H2115" s="3" t="s">
        <v>102</v>
      </c>
      <c r="K2115" s="3" t="s">
        <v>132</v>
      </c>
      <c r="L2115" s="3" t="s">
        <v>6168</v>
      </c>
      <c r="M2115" s="22" t="s">
        <v>6921</v>
      </c>
      <c r="T2115" s="23"/>
      <c r="U2115" s="23"/>
      <c r="V2115" s="23"/>
      <c r="W2115" s="23"/>
      <c r="X2115" s="23"/>
    </row>
    <row r="2116">
      <c r="A2116" s="50" t="s">
        <v>3115</v>
      </c>
      <c r="B2116" s="21"/>
      <c r="E2116" s="3" t="s">
        <v>71</v>
      </c>
      <c r="F2116" s="3" t="s">
        <v>71</v>
      </c>
      <c r="H2116" s="3" t="s">
        <v>165</v>
      </c>
      <c r="K2116" s="3" t="s">
        <v>103</v>
      </c>
      <c r="L2116" s="3" t="s">
        <v>6922</v>
      </c>
      <c r="M2116" s="22" t="s">
        <v>6923</v>
      </c>
      <c r="T2116" s="23"/>
      <c r="U2116" s="23"/>
      <c r="V2116" s="23"/>
      <c r="W2116" s="23"/>
      <c r="X2116" s="23"/>
    </row>
    <row r="2117">
      <c r="A2117" s="20" t="s">
        <v>6924</v>
      </c>
      <c r="B2117" s="21"/>
      <c r="D2117" s="3" t="s">
        <v>3115</v>
      </c>
      <c r="E2117" s="3" t="s">
        <v>267</v>
      </c>
      <c r="F2117" s="3" t="s">
        <v>394</v>
      </c>
      <c r="H2117" s="3" t="s">
        <v>154</v>
      </c>
      <c r="K2117" s="3" t="s">
        <v>103</v>
      </c>
      <c r="L2117" s="3" t="s">
        <v>6925</v>
      </c>
      <c r="M2117" s="22" t="s">
        <v>6926</v>
      </c>
      <c r="T2117" s="23"/>
      <c r="U2117" s="23"/>
      <c r="V2117" s="23"/>
      <c r="W2117" s="23"/>
      <c r="X2117" s="23"/>
    </row>
    <row r="2118">
      <c r="A2118" s="20" t="s">
        <v>6927</v>
      </c>
      <c r="B2118" s="21"/>
      <c r="H2118" s="3" t="s">
        <v>154</v>
      </c>
      <c r="M2118" s="22" t="s">
        <v>6928</v>
      </c>
      <c r="T2118" s="23"/>
      <c r="U2118" s="23"/>
      <c r="V2118" s="23"/>
      <c r="W2118" s="23"/>
      <c r="X2118" s="23"/>
    </row>
    <row r="2119">
      <c r="A2119" s="20" t="s">
        <v>6929</v>
      </c>
      <c r="B2119" s="21"/>
      <c r="E2119" s="3" t="s">
        <v>287</v>
      </c>
      <c r="F2119" s="3" t="s">
        <v>566</v>
      </c>
      <c r="H2119" s="3" t="s">
        <v>117</v>
      </c>
      <c r="K2119" s="3" t="s">
        <v>105</v>
      </c>
      <c r="L2119" s="3" t="s">
        <v>6930</v>
      </c>
      <c r="M2119" s="22" t="s">
        <v>6931</v>
      </c>
      <c r="T2119" s="23"/>
      <c r="U2119" s="23"/>
      <c r="V2119" s="23"/>
      <c r="W2119" s="23"/>
      <c r="X2119" s="23"/>
    </row>
    <row r="2120">
      <c r="A2120" s="20" t="s">
        <v>6932</v>
      </c>
      <c r="B2120" s="26" t="s">
        <v>6933</v>
      </c>
      <c r="C2120" s="3" t="s">
        <v>1503</v>
      </c>
      <c r="E2120" s="3" t="s">
        <v>71</v>
      </c>
      <c r="F2120" s="3" t="s">
        <v>71</v>
      </c>
      <c r="H2120" s="3" t="s">
        <v>176</v>
      </c>
      <c r="K2120" s="3" t="s">
        <v>6934</v>
      </c>
      <c r="L2120" s="3" t="s">
        <v>2360</v>
      </c>
      <c r="M2120" s="22" t="s">
        <v>6935</v>
      </c>
      <c r="T2120" s="23"/>
      <c r="U2120" s="23"/>
      <c r="V2120" s="23"/>
      <c r="W2120" s="23"/>
      <c r="X2120" s="23"/>
    </row>
    <row r="2121">
      <c r="A2121" s="61"/>
      <c r="B2121" s="21"/>
      <c r="T2121" s="23"/>
      <c r="U2121" s="23"/>
      <c r="V2121" s="23"/>
      <c r="W2121" s="23"/>
      <c r="X2121" s="23"/>
    </row>
    <row r="2122">
      <c r="A2122" s="61"/>
      <c r="B2122" s="21"/>
      <c r="T2122" s="23"/>
      <c r="U2122" s="23"/>
      <c r="V2122" s="23"/>
      <c r="W2122" s="23"/>
      <c r="X2122" s="23"/>
    </row>
    <row r="2123">
      <c r="A2123" s="61"/>
      <c r="B2123" s="21"/>
      <c r="T2123" s="23"/>
      <c r="U2123" s="23"/>
      <c r="V2123" s="23"/>
      <c r="W2123" s="23"/>
      <c r="X2123" s="23"/>
    </row>
    <row r="2124">
      <c r="A2124" s="61"/>
      <c r="B2124" s="21"/>
      <c r="T2124" s="23"/>
      <c r="U2124" s="23"/>
      <c r="V2124" s="23"/>
      <c r="W2124" s="23"/>
      <c r="X2124" s="23"/>
    </row>
    <row r="2125">
      <c r="A2125" s="61"/>
      <c r="B2125" s="21"/>
      <c r="T2125" s="23"/>
      <c r="U2125" s="23"/>
      <c r="V2125" s="23"/>
      <c r="W2125" s="23"/>
      <c r="X2125" s="23"/>
    </row>
    <row r="2126">
      <c r="A2126" s="61"/>
      <c r="B2126" s="21"/>
      <c r="T2126" s="23"/>
      <c r="U2126" s="23"/>
      <c r="V2126" s="23"/>
      <c r="W2126" s="23"/>
      <c r="X2126" s="23"/>
    </row>
    <row r="2127">
      <c r="A2127" s="61"/>
      <c r="B2127" s="21"/>
      <c r="T2127" s="23"/>
      <c r="U2127" s="23"/>
      <c r="V2127" s="23"/>
      <c r="W2127" s="23"/>
      <c r="X2127" s="23"/>
    </row>
    <row r="2128">
      <c r="A2128" s="61"/>
      <c r="B2128" s="21"/>
      <c r="T2128" s="23"/>
      <c r="U2128" s="23"/>
      <c r="V2128" s="23"/>
      <c r="W2128" s="23"/>
      <c r="X2128" s="23"/>
    </row>
    <row r="2129">
      <c r="A2129" s="61"/>
      <c r="B2129" s="21"/>
      <c r="T2129" s="23"/>
      <c r="U2129" s="23"/>
      <c r="V2129" s="23"/>
      <c r="W2129" s="23"/>
      <c r="X2129" s="23"/>
    </row>
    <row r="2130">
      <c r="A2130" s="61"/>
      <c r="B2130" s="21"/>
      <c r="T2130" s="23"/>
      <c r="U2130" s="23"/>
      <c r="V2130" s="23"/>
      <c r="W2130" s="23"/>
      <c r="X2130" s="23"/>
    </row>
    <row r="2131">
      <c r="A2131" s="61"/>
      <c r="B2131" s="21"/>
      <c r="T2131" s="23"/>
      <c r="U2131" s="23"/>
      <c r="V2131" s="23"/>
      <c r="W2131" s="23"/>
      <c r="X2131" s="23"/>
    </row>
    <row r="2132">
      <c r="A2132" s="61"/>
      <c r="B2132" s="21"/>
      <c r="T2132" s="23"/>
      <c r="U2132" s="23"/>
      <c r="V2132" s="23"/>
      <c r="W2132" s="23"/>
      <c r="X2132" s="23"/>
    </row>
    <row r="2133">
      <c r="A2133" s="61"/>
      <c r="B2133" s="21"/>
      <c r="T2133" s="23"/>
      <c r="U2133" s="23"/>
      <c r="V2133" s="23"/>
      <c r="W2133" s="23"/>
      <c r="X2133" s="23"/>
    </row>
    <row r="2134">
      <c r="A2134" s="61"/>
      <c r="B2134" s="21"/>
      <c r="T2134" s="23"/>
      <c r="U2134" s="23"/>
      <c r="V2134" s="23"/>
      <c r="W2134" s="23"/>
      <c r="X2134" s="23"/>
    </row>
    <row r="2135">
      <c r="A2135" s="61"/>
      <c r="B2135" s="21"/>
      <c r="T2135" s="23"/>
      <c r="U2135" s="23"/>
      <c r="V2135" s="23"/>
      <c r="W2135" s="23"/>
      <c r="X2135" s="23"/>
    </row>
    <row r="2136">
      <c r="A2136" s="61"/>
      <c r="B2136" s="21"/>
      <c r="T2136" s="23"/>
      <c r="U2136" s="23"/>
      <c r="V2136" s="23"/>
      <c r="W2136" s="23"/>
      <c r="X2136" s="23"/>
    </row>
    <row r="2137">
      <c r="A2137" s="61"/>
      <c r="B2137" s="21"/>
      <c r="T2137" s="23"/>
      <c r="U2137" s="23"/>
      <c r="V2137" s="23"/>
      <c r="W2137" s="23"/>
      <c r="X2137" s="23"/>
    </row>
    <row r="2138">
      <c r="A2138" s="61"/>
      <c r="B2138" s="21"/>
      <c r="T2138" s="23"/>
      <c r="U2138" s="23"/>
      <c r="V2138" s="23"/>
      <c r="W2138" s="23"/>
      <c r="X2138" s="23"/>
    </row>
    <row r="2139">
      <c r="A2139" s="61"/>
      <c r="B2139" s="21"/>
      <c r="T2139" s="23"/>
      <c r="U2139" s="23"/>
      <c r="V2139" s="23"/>
      <c r="W2139" s="23"/>
      <c r="X2139" s="23"/>
    </row>
    <row r="2140">
      <c r="A2140" s="61"/>
      <c r="B2140" s="21"/>
      <c r="T2140" s="23"/>
      <c r="U2140" s="23"/>
      <c r="V2140" s="23"/>
      <c r="W2140" s="23"/>
      <c r="X2140" s="23"/>
    </row>
    <row r="2141">
      <c r="A2141" s="61"/>
      <c r="B2141" s="21"/>
      <c r="T2141" s="23"/>
      <c r="U2141" s="23"/>
      <c r="V2141" s="23"/>
      <c r="W2141" s="23"/>
      <c r="X2141" s="23"/>
    </row>
    <row r="2142">
      <c r="A2142" s="61"/>
      <c r="B2142" s="21"/>
      <c r="T2142" s="23"/>
      <c r="U2142" s="23"/>
      <c r="V2142" s="23"/>
      <c r="W2142" s="23"/>
      <c r="X2142" s="23"/>
    </row>
    <row r="2143">
      <c r="A2143" s="61"/>
      <c r="B2143" s="21"/>
      <c r="T2143" s="23"/>
      <c r="U2143" s="23"/>
      <c r="V2143" s="23"/>
      <c r="W2143" s="23"/>
      <c r="X2143" s="23"/>
    </row>
    <row r="2144">
      <c r="A2144" s="61"/>
      <c r="B2144" s="21"/>
      <c r="T2144" s="23"/>
      <c r="U2144" s="23"/>
      <c r="V2144" s="23"/>
      <c r="W2144" s="23"/>
      <c r="X2144" s="23"/>
    </row>
    <row r="2145">
      <c r="A2145" s="61"/>
      <c r="B2145" s="21"/>
      <c r="T2145" s="23"/>
      <c r="U2145" s="23"/>
      <c r="V2145" s="23"/>
      <c r="W2145" s="23"/>
      <c r="X2145" s="23"/>
    </row>
    <row r="2146">
      <c r="A2146" s="61"/>
      <c r="B2146" s="21"/>
      <c r="T2146" s="23"/>
      <c r="U2146" s="23"/>
      <c r="V2146" s="23"/>
      <c r="W2146" s="23"/>
      <c r="X2146" s="23"/>
    </row>
    <row r="2147">
      <c r="A2147" s="61"/>
      <c r="B2147" s="21"/>
      <c r="T2147" s="23"/>
      <c r="U2147" s="23"/>
      <c r="V2147" s="23"/>
      <c r="W2147" s="23"/>
      <c r="X2147" s="23"/>
    </row>
    <row r="2148">
      <c r="A2148" s="61"/>
      <c r="B2148" s="21"/>
      <c r="T2148" s="23"/>
      <c r="U2148" s="23"/>
      <c r="V2148" s="23"/>
      <c r="W2148" s="23"/>
      <c r="X2148" s="23"/>
    </row>
    <row r="2149">
      <c r="A2149" s="61"/>
      <c r="B2149" s="21"/>
      <c r="T2149" s="23"/>
      <c r="U2149" s="23"/>
      <c r="V2149" s="23"/>
      <c r="W2149" s="23"/>
      <c r="X2149" s="23"/>
    </row>
    <row r="2150">
      <c r="A2150" s="61"/>
      <c r="B2150" s="21"/>
      <c r="T2150" s="23"/>
      <c r="U2150" s="23"/>
      <c r="V2150" s="23"/>
      <c r="W2150" s="23"/>
      <c r="X2150" s="23"/>
    </row>
    <row r="2151">
      <c r="A2151" s="61"/>
      <c r="B2151" s="21"/>
      <c r="T2151" s="23"/>
      <c r="U2151" s="23"/>
      <c r="V2151" s="23"/>
      <c r="W2151" s="23"/>
      <c r="X2151" s="23"/>
    </row>
    <row r="2152">
      <c r="A2152" s="61"/>
      <c r="B2152" s="21"/>
      <c r="T2152" s="23"/>
      <c r="U2152" s="23"/>
      <c r="V2152" s="23"/>
      <c r="W2152" s="23"/>
      <c r="X2152" s="23"/>
    </row>
    <row r="2153">
      <c r="A2153" s="61"/>
      <c r="B2153" s="21"/>
      <c r="T2153" s="23"/>
      <c r="U2153" s="23"/>
      <c r="V2153" s="23"/>
      <c r="W2153" s="23"/>
      <c r="X2153" s="23"/>
    </row>
    <row r="2154">
      <c r="A2154" s="61"/>
      <c r="B2154" s="21"/>
      <c r="T2154" s="23"/>
      <c r="U2154" s="23"/>
      <c r="V2154" s="23"/>
      <c r="W2154" s="23"/>
      <c r="X2154" s="23"/>
    </row>
    <row r="2155">
      <c r="A2155" s="61"/>
      <c r="B2155" s="21"/>
      <c r="T2155" s="23"/>
      <c r="U2155" s="23"/>
      <c r="V2155" s="23"/>
      <c r="W2155" s="23"/>
      <c r="X2155" s="23"/>
    </row>
    <row r="2156">
      <c r="A2156" s="61"/>
      <c r="B2156" s="21"/>
      <c r="T2156" s="23"/>
      <c r="U2156" s="23"/>
      <c r="V2156" s="23"/>
      <c r="W2156" s="23"/>
      <c r="X2156" s="23"/>
    </row>
    <row r="2157">
      <c r="A2157" s="61"/>
      <c r="B2157" s="21"/>
      <c r="T2157" s="23"/>
      <c r="U2157" s="23"/>
      <c r="V2157" s="23"/>
      <c r="W2157" s="23"/>
      <c r="X2157" s="23"/>
    </row>
    <row r="2158">
      <c r="A2158" s="61"/>
      <c r="B2158" s="21"/>
      <c r="T2158" s="23"/>
      <c r="U2158" s="23"/>
      <c r="V2158" s="23"/>
      <c r="W2158" s="23"/>
      <c r="X2158" s="23"/>
    </row>
    <row r="2159">
      <c r="A2159" s="61"/>
      <c r="B2159" s="21"/>
      <c r="T2159" s="23"/>
      <c r="U2159" s="23"/>
      <c r="V2159" s="23"/>
      <c r="W2159" s="23"/>
      <c r="X2159" s="23"/>
    </row>
    <row r="2160">
      <c r="A2160" s="61"/>
      <c r="B2160" s="21"/>
      <c r="T2160" s="23"/>
      <c r="U2160" s="23"/>
      <c r="V2160" s="23"/>
      <c r="W2160" s="23"/>
      <c r="X2160" s="23"/>
    </row>
    <row r="2161">
      <c r="A2161" s="61"/>
      <c r="B2161" s="21"/>
      <c r="T2161" s="23"/>
      <c r="U2161" s="23"/>
      <c r="V2161" s="23"/>
      <c r="W2161" s="23"/>
      <c r="X2161" s="23"/>
    </row>
    <row r="2162">
      <c r="A2162" s="61"/>
      <c r="B2162" s="21"/>
      <c r="T2162" s="23"/>
      <c r="U2162" s="23"/>
      <c r="V2162" s="23"/>
      <c r="W2162" s="23"/>
      <c r="X2162" s="23"/>
    </row>
    <row r="2163">
      <c r="A2163" s="61"/>
      <c r="B2163" s="21"/>
      <c r="T2163" s="23"/>
      <c r="U2163" s="23"/>
      <c r="V2163" s="23"/>
      <c r="W2163" s="23"/>
      <c r="X2163" s="23"/>
    </row>
    <row r="2164">
      <c r="A2164" s="61"/>
      <c r="B2164" s="21"/>
      <c r="T2164" s="23"/>
      <c r="U2164" s="23"/>
      <c r="V2164" s="23"/>
      <c r="W2164" s="23"/>
      <c r="X2164" s="23"/>
    </row>
    <row r="2165">
      <c r="A2165" s="61"/>
      <c r="B2165" s="21"/>
      <c r="T2165" s="23"/>
      <c r="U2165" s="23"/>
      <c r="V2165" s="23"/>
      <c r="W2165" s="23"/>
      <c r="X2165" s="23"/>
    </row>
    <row r="2166">
      <c r="A2166" s="61"/>
      <c r="B2166" s="21"/>
      <c r="T2166" s="23"/>
      <c r="U2166" s="23"/>
      <c r="V2166" s="23"/>
      <c r="W2166" s="23"/>
      <c r="X2166" s="23"/>
    </row>
    <row r="2167">
      <c r="A2167" s="61"/>
      <c r="B2167" s="21"/>
      <c r="T2167" s="23"/>
      <c r="U2167" s="23"/>
      <c r="V2167" s="23"/>
      <c r="W2167" s="23"/>
      <c r="X2167" s="23"/>
    </row>
    <row r="2168">
      <c r="A2168" s="61"/>
      <c r="B2168" s="21"/>
      <c r="T2168" s="23"/>
      <c r="U2168" s="23"/>
      <c r="V2168" s="23"/>
      <c r="W2168" s="23"/>
      <c r="X2168" s="23"/>
    </row>
    <row r="2169">
      <c r="A2169" s="61"/>
      <c r="B2169" s="21"/>
      <c r="T2169" s="23"/>
      <c r="U2169" s="23"/>
      <c r="V2169" s="23"/>
      <c r="W2169" s="23"/>
      <c r="X2169" s="23"/>
    </row>
    <row r="2170">
      <c r="A2170" s="61"/>
      <c r="B2170" s="21"/>
      <c r="T2170" s="23"/>
      <c r="U2170" s="23"/>
      <c r="V2170" s="23"/>
      <c r="W2170" s="23"/>
      <c r="X2170" s="23"/>
    </row>
    <row r="2171">
      <c r="A2171" s="61"/>
      <c r="B2171" s="21"/>
      <c r="T2171" s="23"/>
      <c r="U2171" s="23"/>
      <c r="V2171" s="23"/>
      <c r="W2171" s="23"/>
      <c r="X2171" s="23"/>
    </row>
    <row r="2172">
      <c r="A2172" s="61"/>
      <c r="B2172" s="21"/>
      <c r="T2172" s="23"/>
      <c r="U2172" s="23"/>
      <c r="V2172" s="23"/>
      <c r="W2172" s="23"/>
      <c r="X2172" s="23"/>
    </row>
    <row r="2173">
      <c r="A2173" s="61"/>
      <c r="B2173" s="21"/>
      <c r="T2173" s="23"/>
      <c r="U2173" s="23"/>
      <c r="V2173" s="23"/>
      <c r="W2173" s="23"/>
      <c r="X2173" s="23"/>
    </row>
    <row r="2174">
      <c r="A2174" s="61"/>
      <c r="B2174" s="21"/>
      <c r="T2174" s="23"/>
      <c r="U2174" s="23"/>
      <c r="V2174" s="23"/>
      <c r="W2174" s="23"/>
      <c r="X2174" s="23"/>
    </row>
    <row r="2175">
      <c r="A2175" s="61"/>
      <c r="B2175" s="21"/>
      <c r="T2175" s="23"/>
      <c r="U2175" s="23"/>
      <c r="V2175" s="23"/>
      <c r="W2175" s="23"/>
      <c r="X2175" s="23"/>
    </row>
    <row r="2176">
      <c r="A2176" s="61"/>
      <c r="B2176" s="21"/>
      <c r="T2176" s="23"/>
      <c r="U2176" s="23"/>
      <c r="V2176" s="23"/>
      <c r="W2176" s="23"/>
      <c r="X2176" s="23"/>
    </row>
    <row r="2177">
      <c r="A2177" s="61"/>
      <c r="B2177" s="21"/>
      <c r="T2177" s="23"/>
      <c r="U2177" s="23"/>
      <c r="V2177" s="23"/>
      <c r="W2177" s="23"/>
      <c r="X2177" s="23"/>
    </row>
    <row r="2178">
      <c r="A2178" s="61"/>
      <c r="B2178" s="21"/>
      <c r="T2178" s="23"/>
      <c r="U2178" s="23"/>
      <c r="V2178" s="23"/>
      <c r="W2178" s="23"/>
      <c r="X2178" s="23"/>
    </row>
    <row r="2179">
      <c r="A2179" s="61"/>
      <c r="B2179" s="21"/>
      <c r="T2179" s="23"/>
      <c r="U2179" s="23"/>
      <c r="V2179" s="23"/>
      <c r="W2179" s="23"/>
      <c r="X2179" s="23"/>
    </row>
    <row r="2180">
      <c r="A2180" s="61"/>
      <c r="B2180" s="21"/>
      <c r="T2180" s="23"/>
      <c r="U2180" s="23"/>
      <c r="V2180" s="23"/>
      <c r="W2180" s="23"/>
      <c r="X2180" s="23"/>
    </row>
    <row r="2181">
      <c r="A2181" s="61"/>
      <c r="B2181" s="21"/>
      <c r="T2181" s="23"/>
      <c r="U2181" s="23"/>
      <c r="V2181" s="23"/>
      <c r="W2181" s="23"/>
      <c r="X2181" s="23"/>
    </row>
    <row r="2182">
      <c r="A2182" s="61"/>
      <c r="B2182" s="21"/>
      <c r="T2182" s="23"/>
      <c r="U2182" s="23"/>
      <c r="V2182" s="23"/>
      <c r="W2182" s="23"/>
      <c r="X2182" s="23"/>
    </row>
    <row r="2183">
      <c r="A2183" s="61"/>
      <c r="B2183" s="21"/>
      <c r="T2183" s="23"/>
      <c r="U2183" s="23"/>
      <c r="V2183" s="23"/>
      <c r="W2183" s="23"/>
      <c r="X2183" s="23"/>
    </row>
    <row r="2184">
      <c r="A2184" s="61"/>
      <c r="B2184" s="21"/>
      <c r="T2184" s="23"/>
      <c r="U2184" s="23"/>
      <c r="V2184" s="23"/>
      <c r="W2184" s="23"/>
      <c r="X2184" s="23"/>
    </row>
    <row r="2185">
      <c r="A2185" s="61"/>
      <c r="B2185" s="21"/>
      <c r="T2185" s="23"/>
      <c r="U2185" s="23"/>
      <c r="V2185" s="23"/>
      <c r="W2185" s="23"/>
      <c r="X2185" s="23"/>
    </row>
    <row r="2186">
      <c r="A2186" s="61"/>
      <c r="B2186" s="21"/>
      <c r="T2186" s="23"/>
      <c r="U2186" s="23"/>
      <c r="V2186" s="23"/>
      <c r="W2186" s="23"/>
      <c r="X2186" s="23"/>
    </row>
    <row r="2187">
      <c r="A2187" s="61"/>
      <c r="B2187" s="21"/>
      <c r="T2187" s="23"/>
      <c r="U2187" s="23"/>
      <c r="V2187" s="23"/>
      <c r="W2187" s="23"/>
      <c r="X2187" s="23"/>
    </row>
    <row r="2188">
      <c r="A2188" s="61"/>
      <c r="B2188" s="21"/>
      <c r="T2188" s="23"/>
      <c r="U2188" s="23"/>
      <c r="V2188" s="23"/>
      <c r="W2188" s="23"/>
      <c r="X2188" s="23"/>
    </row>
    <row r="2189">
      <c r="A2189" s="61"/>
      <c r="B2189" s="21"/>
      <c r="T2189" s="23"/>
      <c r="U2189" s="23"/>
      <c r="V2189" s="23"/>
      <c r="W2189" s="23"/>
      <c r="X2189" s="23"/>
    </row>
    <row r="2190">
      <c r="A2190" s="61"/>
      <c r="B2190" s="21"/>
      <c r="T2190" s="23"/>
      <c r="U2190" s="23"/>
      <c r="V2190" s="23"/>
      <c r="W2190" s="23"/>
      <c r="X2190" s="23"/>
    </row>
    <row r="2191">
      <c r="A2191" s="61"/>
      <c r="B2191" s="21"/>
      <c r="T2191" s="23"/>
      <c r="U2191" s="23"/>
      <c r="V2191" s="23"/>
      <c r="W2191" s="23"/>
      <c r="X2191" s="23"/>
    </row>
    <row r="2192">
      <c r="A2192" s="61"/>
      <c r="B2192" s="21"/>
      <c r="T2192" s="23"/>
      <c r="U2192" s="23"/>
      <c r="V2192" s="23"/>
      <c r="W2192" s="23"/>
      <c r="X2192" s="23"/>
    </row>
    <row r="2193">
      <c r="A2193" s="61"/>
      <c r="B2193" s="21"/>
      <c r="T2193" s="23"/>
      <c r="U2193" s="23"/>
      <c r="V2193" s="23"/>
      <c r="W2193" s="23"/>
      <c r="X2193" s="23"/>
    </row>
    <row r="2194">
      <c r="A2194" s="61"/>
      <c r="B2194" s="21"/>
      <c r="T2194" s="23"/>
      <c r="U2194" s="23"/>
      <c r="V2194" s="23"/>
      <c r="W2194" s="23"/>
      <c r="X2194" s="23"/>
    </row>
    <row r="2195">
      <c r="A2195" s="61"/>
      <c r="B2195" s="21"/>
      <c r="T2195" s="23"/>
      <c r="U2195" s="23"/>
      <c r="V2195" s="23"/>
      <c r="W2195" s="23"/>
      <c r="X2195" s="23"/>
    </row>
    <row r="2196">
      <c r="A2196" s="61"/>
      <c r="B2196" s="21"/>
      <c r="T2196" s="23"/>
      <c r="U2196" s="23"/>
      <c r="V2196" s="23"/>
      <c r="W2196" s="23"/>
      <c r="X2196" s="23"/>
    </row>
    <row r="2197">
      <c r="A2197" s="61"/>
      <c r="B2197" s="21"/>
      <c r="T2197" s="23"/>
      <c r="U2197" s="23"/>
      <c r="V2197" s="23"/>
      <c r="W2197" s="23"/>
      <c r="X2197" s="23"/>
    </row>
    <row r="2198">
      <c r="A2198" s="61"/>
      <c r="B2198" s="21"/>
      <c r="T2198" s="23"/>
      <c r="U2198" s="23"/>
      <c r="V2198" s="23"/>
      <c r="W2198" s="23"/>
      <c r="X2198" s="23"/>
    </row>
    <row r="2199">
      <c r="A2199" s="61"/>
      <c r="B2199" s="21"/>
      <c r="T2199" s="23"/>
      <c r="U2199" s="23"/>
      <c r="V2199" s="23"/>
      <c r="W2199" s="23"/>
      <c r="X2199" s="23"/>
    </row>
    <row r="2200">
      <c r="A2200" s="61"/>
      <c r="B2200" s="21"/>
      <c r="T2200" s="23"/>
      <c r="U2200" s="23"/>
      <c r="V2200" s="23"/>
      <c r="W2200" s="23"/>
      <c r="X2200" s="23"/>
    </row>
    <row r="2201">
      <c r="A2201" s="61"/>
      <c r="B2201" s="21"/>
      <c r="T2201" s="23"/>
      <c r="U2201" s="23"/>
      <c r="V2201" s="23"/>
      <c r="W2201" s="23"/>
      <c r="X2201" s="23"/>
    </row>
    <row r="2202">
      <c r="A2202" s="61"/>
      <c r="B2202" s="21"/>
      <c r="T2202" s="23"/>
      <c r="U2202" s="23"/>
      <c r="V2202" s="23"/>
      <c r="W2202" s="23"/>
      <c r="X2202" s="23"/>
    </row>
    <row r="2203">
      <c r="A2203" s="61"/>
      <c r="B2203" s="21"/>
      <c r="T2203" s="23"/>
      <c r="U2203" s="23"/>
      <c r="V2203" s="23"/>
      <c r="W2203" s="23"/>
      <c r="X2203" s="23"/>
    </row>
    <row r="2204">
      <c r="A2204" s="61"/>
      <c r="B2204" s="21"/>
      <c r="T2204" s="23"/>
      <c r="U2204" s="23"/>
      <c r="V2204" s="23"/>
      <c r="W2204" s="23"/>
      <c r="X2204" s="23"/>
    </row>
    <row r="2205">
      <c r="A2205" s="61"/>
      <c r="B2205" s="21"/>
      <c r="T2205" s="23"/>
      <c r="U2205" s="23"/>
      <c r="V2205" s="23"/>
      <c r="W2205" s="23"/>
      <c r="X2205" s="23"/>
    </row>
    <row r="2206">
      <c r="A2206" s="61"/>
      <c r="B2206" s="21"/>
      <c r="T2206" s="23"/>
      <c r="U2206" s="23"/>
      <c r="V2206" s="23"/>
      <c r="W2206" s="23"/>
      <c r="X2206" s="23"/>
    </row>
    <row r="2207">
      <c r="A2207" s="61"/>
      <c r="B2207" s="21"/>
      <c r="T2207" s="23"/>
      <c r="U2207" s="23"/>
      <c r="V2207" s="23"/>
      <c r="W2207" s="23"/>
      <c r="X2207" s="23"/>
    </row>
    <row r="2208">
      <c r="A2208" s="61"/>
      <c r="B2208" s="21"/>
      <c r="T2208" s="23"/>
      <c r="U2208" s="23"/>
      <c r="V2208" s="23"/>
      <c r="W2208" s="23"/>
      <c r="X2208" s="23"/>
    </row>
    <row r="2209">
      <c r="A2209" s="61"/>
      <c r="B2209" s="21"/>
      <c r="T2209" s="23"/>
      <c r="U2209" s="23"/>
      <c r="V2209" s="23"/>
      <c r="W2209" s="23"/>
      <c r="X2209" s="23"/>
    </row>
    <row r="2210">
      <c r="A2210" s="61"/>
      <c r="B2210" s="21"/>
      <c r="T2210" s="23"/>
      <c r="U2210" s="23"/>
      <c r="V2210" s="23"/>
      <c r="W2210" s="23"/>
      <c r="X2210" s="23"/>
    </row>
    <row r="2211">
      <c r="A2211" s="61"/>
      <c r="B2211" s="21"/>
      <c r="T2211" s="23"/>
      <c r="U2211" s="23"/>
      <c r="V2211" s="23"/>
      <c r="W2211" s="23"/>
      <c r="X2211" s="23"/>
    </row>
    <row r="2212">
      <c r="A2212" s="61"/>
      <c r="B2212" s="21"/>
      <c r="T2212" s="23"/>
      <c r="U2212" s="23"/>
      <c r="V2212" s="23"/>
      <c r="W2212" s="23"/>
      <c r="X2212" s="23"/>
    </row>
    <row r="2213">
      <c r="A2213" s="61"/>
      <c r="B2213" s="21"/>
      <c r="T2213" s="23"/>
      <c r="U2213" s="23"/>
      <c r="V2213" s="23"/>
      <c r="W2213" s="23"/>
      <c r="X2213" s="23"/>
    </row>
    <row r="2214">
      <c r="A2214" s="61"/>
      <c r="B2214" s="21"/>
      <c r="T2214" s="23"/>
      <c r="U2214" s="23"/>
      <c r="V2214" s="23"/>
      <c r="W2214" s="23"/>
      <c r="X2214" s="23"/>
    </row>
    <row r="2215">
      <c r="A2215" s="61"/>
      <c r="B2215" s="21"/>
      <c r="T2215" s="23"/>
      <c r="U2215" s="23"/>
      <c r="V2215" s="23"/>
      <c r="W2215" s="23"/>
      <c r="X2215" s="23"/>
    </row>
    <row r="2216">
      <c r="A2216" s="61"/>
      <c r="B2216" s="21"/>
      <c r="T2216" s="23"/>
      <c r="U2216" s="23"/>
      <c r="V2216" s="23"/>
      <c r="W2216" s="23"/>
      <c r="X2216" s="23"/>
    </row>
    <row r="2217">
      <c r="A2217" s="61"/>
      <c r="B2217" s="21"/>
      <c r="T2217" s="23"/>
      <c r="U2217" s="23"/>
      <c r="V2217" s="23"/>
      <c r="W2217" s="23"/>
      <c r="X2217" s="23"/>
    </row>
    <row r="2218">
      <c r="A2218" s="61"/>
      <c r="B2218" s="21"/>
      <c r="T2218" s="23"/>
      <c r="U2218" s="23"/>
      <c r="V2218" s="23"/>
      <c r="W2218" s="23"/>
      <c r="X2218" s="23"/>
    </row>
    <row r="2219">
      <c r="A2219" s="61"/>
      <c r="B2219" s="21"/>
      <c r="T2219" s="23"/>
      <c r="U2219" s="23"/>
      <c r="V2219" s="23"/>
      <c r="W2219" s="23"/>
      <c r="X2219" s="23"/>
    </row>
    <row r="2220">
      <c r="A2220" s="61"/>
      <c r="B2220" s="21"/>
      <c r="T2220" s="23"/>
      <c r="U2220" s="23"/>
      <c r="V2220" s="23"/>
      <c r="W2220" s="23"/>
      <c r="X2220" s="23"/>
    </row>
    <row r="2221">
      <c r="A2221" s="61"/>
      <c r="B2221" s="21"/>
      <c r="T2221" s="23"/>
      <c r="U2221" s="23"/>
      <c r="V2221" s="23"/>
      <c r="W2221" s="23"/>
      <c r="X2221" s="23"/>
    </row>
    <row r="2222">
      <c r="A2222" s="61"/>
      <c r="B2222" s="21"/>
      <c r="T2222" s="23"/>
      <c r="U2222" s="23"/>
      <c r="V2222" s="23"/>
      <c r="W2222" s="23"/>
      <c r="X2222" s="23"/>
    </row>
    <row r="2223">
      <c r="A2223" s="61"/>
      <c r="B2223" s="21"/>
      <c r="T2223" s="23"/>
      <c r="U2223" s="23"/>
      <c r="V2223" s="23"/>
      <c r="W2223" s="23"/>
      <c r="X2223" s="23"/>
    </row>
    <row r="2224">
      <c r="A2224" s="61"/>
      <c r="B2224" s="21"/>
      <c r="T2224" s="23"/>
      <c r="U2224" s="23"/>
      <c r="V2224" s="23"/>
      <c r="W2224" s="23"/>
      <c r="X2224" s="23"/>
    </row>
    <row r="2225">
      <c r="A2225" s="61"/>
      <c r="B2225" s="21"/>
      <c r="T2225" s="23"/>
      <c r="U2225" s="23"/>
      <c r="V2225" s="23"/>
      <c r="W2225" s="23"/>
      <c r="X2225" s="23"/>
    </row>
    <row r="2226">
      <c r="A2226" s="61"/>
      <c r="B2226" s="21"/>
      <c r="T2226" s="23"/>
      <c r="U2226" s="23"/>
      <c r="V2226" s="23"/>
      <c r="W2226" s="23"/>
      <c r="X2226" s="23"/>
    </row>
    <row r="2227">
      <c r="A2227" s="61"/>
      <c r="B2227" s="21"/>
      <c r="T2227" s="23"/>
      <c r="U2227" s="23"/>
      <c r="V2227" s="23"/>
      <c r="W2227" s="23"/>
      <c r="X2227" s="23"/>
    </row>
    <row r="2228">
      <c r="A2228" s="61"/>
      <c r="B2228" s="21"/>
      <c r="T2228" s="23"/>
      <c r="U2228" s="23"/>
      <c r="V2228" s="23"/>
      <c r="W2228" s="23"/>
      <c r="X2228" s="23"/>
    </row>
    <row r="2229">
      <c r="A2229" s="61"/>
      <c r="B2229" s="21"/>
      <c r="T2229" s="23"/>
      <c r="U2229" s="23"/>
      <c r="V2229" s="23"/>
      <c r="W2229" s="23"/>
      <c r="X2229" s="23"/>
    </row>
    <row r="2230">
      <c r="A2230" s="61"/>
      <c r="B2230" s="21"/>
      <c r="T2230" s="23"/>
      <c r="U2230" s="23"/>
      <c r="V2230" s="23"/>
      <c r="W2230" s="23"/>
      <c r="X2230" s="23"/>
    </row>
    <row r="2231">
      <c r="A2231" s="61"/>
      <c r="B2231" s="21"/>
      <c r="T2231" s="23"/>
      <c r="U2231" s="23"/>
      <c r="V2231" s="23"/>
      <c r="W2231" s="23"/>
      <c r="X2231" s="23"/>
    </row>
    <row r="2232">
      <c r="A2232" s="61"/>
      <c r="B2232" s="21"/>
      <c r="T2232" s="23"/>
      <c r="U2232" s="23"/>
      <c r="V2232" s="23"/>
      <c r="W2232" s="23"/>
      <c r="X2232" s="23"/>
    </row>
    <row r="2233">
      <c r="A2233" s="61"/>
      <c r="B2233" s="21"/>
      <c r="T2233" s="23"/>
      <c r="U2233" s="23"/>
      <c r="V2233" s="23"/>
      <c r="W2233" s="23"/>
      <c r="X2233" s="23"/>
    </row>
    <row r="2234">
      <c r="A2234" s="61"/>
      <c r="B2234" s="21"/>
      <c r="T2234" s="23"/>
      <c r="U2234" s="23"/>
      <c r="V2234" s="23"/>
      <c r="W2234" s="23"/>
      <c r="X2234" s="23"/>
    </row>
    <row r="2235">
      <c r="A2235" s="61"/>
      <c r="B2235" s="21"/>
      <c r="T2235" s="23"/>
      <c r="U2235" s="23"/>
      <c r="V2235" s="23"/>
      <c r="W2235" s="23"/>
      <c r="X2235" s="23"/>
    </row>
    <row r="2236">
      <c r="A2236" s="61"/>
      <c r="B2236" s="21"/>
      <c r="T2236" s="23"/>
      <c r="U2236" s="23"/>
      <c r="V2236" s="23"/>
      <c r="W2236" s="23"/>
      <c r="X2236" s="23"/>
    </row>
    <row r="2237">
      <c r="A2237" s="61"/>
      <c r="B2237" s="21"/>
      <c r="T2237" s="23"/>
      <c r="U2237" s="23"/>
      <c r="V2237" s="23"/>
      <c r="W2237" s="23"/>
      <c r="X2237" s="23"/>
    </row>
    <row r="2238">
      <c r="A2238" s="61"/>
      <c r="B2238" s="21"/>
      <c r="T2238" s="23"/>
      <c r="U2238" s="23"/>
      <c r="V2238" s="23"/>
      <c r="W2238" s="23"/>
      <c r="X2238" s="23"/>
    </row>
    <row r="2239">
      <c r="A2239" s="61"/>
      <c r="B2239" s="21"/>
      <c r="T2239" s="23"/>
      <c r="U2239" s="23"/>
      <c r="V2239" s="23"/>
      <c r="W2239" s="23"/>
      <c r="X2239" s="23"/>
    </row>
    <row r="2240">
      <c r="A2240" s="61"/>
      <c r="B2240" s="21"/>
      <c r="T2240" s="23"/>
      <c r="U2240" s="23"/>
      <c r="V2240" s="23"/>
      <c r="W2240" s="23"/>
      <c r="X2240" s="23"/>
    </row>
    <row r="2241">
      <c r="A2241" s="61"/>
      <c r="B2241" s="21"/>
      <c r="T2241" s="23"/>
      <c r="U2241" s="23"/>
      <c r="V2241" s="23"/>
      <c r="W2241" s="23"/>
      <c r="X2241" s="23"/>
    </row>
    <row r="2242">
      <c r="A2242" s="61"/>
      <c r="B2242" s="21"/>
      <c r="T2242" s="23"/>
      <c r="U2242" s="23"/>
      <c r="V2242" s="23"/>
      <c r="W2242" s="23"/>
      <c r="X2242" s="23"/>
    </row>
    <row r="2243">
      <c r="A2243" s="61"/>
      <c r="B2243" s="21"/>
      <c r="T2243" s="23"/>
      <c r="U2243" s="23"/>
      <c r="V2243" s="23"/>
      <c r="W2243" s="23"/>
      <c r="X2243" s="23"/>
    </row>
    <row r="2244">
      <c r="A2244" s="61"/>
      <c r="B2244" s="21"/>
      <c r="T2244" s="23"/>
      <c r="U2244" s="23"/>
      <c r="V2244" s="23"/>
      <c r="W2244" s="23"/>
      <c r="X2244" s="23"/>
    </row>
    <row r="2245">
      <c r="A2245" s="61"/>
      <c r="B2245" s="21"/>
      <c r="T2245" s="23"/>
      <c r="U2245" s="23"/>
      <c r="V2245" s="23"/>
      <c r="W2245" s="23"/>
      <c r="X2245" s="23"/>
    </row>
    <row r="2246">
      <c r="A2246" s="61"/>
      <c r="B2246" s="21"/>
      <c r="T2246" s="23"/>
      <c r="U2246" s="23"/>
      <c r="V2246" s="23"/>
      <c r="W2246" s="23"/>
      <c r="X2246" s="23"/>
    </row>
    <row r="2247">
      <c r="A2247" s="61"/>
      <c r="B2247" s="21"/>
      <c r="T2247" s="23"/>
      <c r="U2247" s="23"/>
      <c r="V2247" s="23"/>
      <c r="W2247" s="23"/>
      <c r="X2247" s="23"/>
    </row>
    <row r="2248">
      <c r="A2248" s="61"/>
      <c r="B2248" s="21"/>
      <c r="T2248" s="23"/>
      <c r="U2248" s="23"/>
      <c r="V2248" s="23"/>
      <c r="W2248" s="23"/>
      <c r="X2248" s="23"/>
    </row>
    <row r="2249">
      <c r="A2249" s="61"/>
      <c r="B2249" s="21"/>
      <c r="T2249" s="23"/>
      <c r="U2249" s="23"/>
      <c r="V2249" s="23"/>
      <c r="W2249" s="23"/>
      <c r="X2249" s="23"/>
    </row>
    <row r="2250">
      <c r="A2250" s="61"/>
      <c r="B2250" s="21"/>
      <c r="T2250" s="23"/>
      <c r="U2250" s="23"/>
      <c r="V2250" s="23"/>
      <c r="W2250" s="23"/>
      <c r="X2250" s="23"/>
    </row>
    <row r="2251">
      <c r="A2251" s="61"/>
      <c r="B2251" s="21"/>
      <c r="T2251" s="23"/>
      <c r="U2251" s="23"/>
      <c r="V2251" s="23"/>
      <c r="W2251" s="23"/>
      <c r="X2251" s="23"/>
    </row>
    <row r="2252">
      <c r="A2252" s="61"/>
      <c r="B2252" s="21"/>
      <c r="T2252" s="23"/>
      <c r="U2252" s="23"/>
      <c r="V2252" s="23"/>
      <c r="W2252" s="23"/>
      <c r="X2252" s="23"/>
    </row>
    <row r="2253">
      <c r="A2253" s="61"/>
      <c r="B2253" s="21"/>
      <c r="T2253" s="23"/>
      <c r="U2253" s="23"/>
      <c r="V2253" s="23"/>
      <c r="W2253" s="23"/>
      <c r="X2253" s="23"/>
    </row>
    <row r="2254">
      <c r="A2254" s="61"/>
      <c r="B2254" s="21"/>
      <c r="T2254" s="23"/>
      <c r="U2254" s="23"/>
      <c r="V2254" s="23"/>
      <c r="W2254" s="23"/>
      <c r="X2254" s="23"/>
    </row>
    <row r="2255">
      <c r="A2255" s="61"/>
      <c r="B2255" s="21"/>
      <c r="T2255" s="23"/>
      <c r="U2255" s="23"/>
      <c r="V2255" s="23"/>
      <c r="W2255" s="23"/>
      <c r="X2255" s="23"/>
    </row>
    <row r="2256">
      <c r="A2256" s="61"/>
      <c r="B2256" s="21"/>
      <c r="T2256" s="23"/>
      <c r="U2256" s="23"/>
      <c r="V2256" s="23"/>
      <c r="W2256" s="23"/>
      <c r="X2256" s="23"/>
    </row>
    <row r="2257">
      <c r="A2257" s="61"/>
      <c r="B2257" s="21"/>
      <c r="T2257" s="23"/>
      <c r="U2257" s="23"/>
      <c r="V2257" s="23"/>
      <c r="W2257" s="23"/>
      <c r="X2257" s="23"/>
    </row>
    <row r="2258">
      <c r="A2258" s="61"/>
      <c r="B2258" s="21"/>
      <c r="T2258" s="23"/>
      <c r="U2258" s="23"/>
      <c r="V2258" s="23"/>
      <c r="W2258" s="23"/>
      <c r="X2258" s="23"/>
    </row>
    <row r="2259">
      <c r="A2259" s="61"/>
      <c r="B2259" s="21"/>
      <c r="T2259" s="23"/>
      <c r="U2259" s="23"/>
      <c r="V2259" s="23"/>
      <c r="W2259" s="23"/>
      <c r="X2259" s="23"/>
    </row>
    <row r="2260">
      <c r="A2260" s="61"/>
      <c r="B2260" s="21"/>
      <c r="T2260" s="23"/>
      <c r="U2260" s="23"/>
      <c r="V2260" s="23"/>
      <c r="W2260" s="23"/>
      <c r="X2260" s="23"/>
    </row>
    <row r="2261">
      <c r="A2261" s="61"/>
      <c r="B2261" s="21"/>
      <c r="T2261" s="23"/>
      <c r="U2261" s="23"/>
      <c r="V2261" s="23"/>
      <c r="W2261" s="23"/>
      <c r="X2261" s="23"/>
    </row>
    <row r="2262">
      <c r="A2262" s="61"/>
      <c r="B2262" s="21"/>
      <c r="T2262" s="23"/>
      <c r="U2262" s="23"/>
      <c r="V2262" s="23"/>
      <c r="W2262" s="23"/>
      <c r="X2262" s="23"/>
    </row>
    <row r="2263">
      <c r="A2263" s="61"/>
      <c r="B2263" s="21"/>
      <c r="T2263" s="23"/>
      <c r="U2263" s="23"/>
      <c r="V2263" s="23"/>
      <c r="W2263" s="23"/>
      <c r="X2263" s="23"/>
    </row>
    <row r="2264">
      <c r="A2264" s="61"/>
      <c r="B2264" s="21"/>
      <c r="T2264" s="23"/>
      <c r="U2264" s="23"/>
      <c r="V2264" s="23"/>
      <c r="W2264" s="23"/>
      <c r="X2264" s="23"/>
    </row>
    <row r="2265">
      <c r="A2265" s="61"/>
      <c r="B2265" s="21"/>
      <c r="T2265" s="23"/>
      <c r="U2265" s="23"/>
      <c r="V2265" s="23"/>
      <c r="W2265" s="23"/>
      <c r="X2265" s="23"/>
    </row>
    <row r="2266">
      <c r="A2266" s="61"/>
      <c r="B2266" s="21"/>
      <c r="T2266" s="23"/>
      <c r="U2266" s="23"/>
      <c r="V2266" s="23"/>
      <c r="W2266" s="23"/>
      <c r="X2266" s="23"/>
    </row>
    <row r="2267">
      <c r="A2267" s="61"/>
      <c r="B2267" s="21"/>
      <c r="T2267" s="23"/>
      <c r="U2267" s="23"/>
      <c r="V2267" s="23"/>
      <c r="W2267" s="23"/>
      <c r="X2267" s="23"/>
    </row>
    <row r="2268">
      <c r="A2268" s="61"/>
      <c r="B2268" s="21"/>
      <c r="T2268" s="23"/>
      <c r="U2268" s="23"/>
      <c r="V2268" s="23"/>
      <c r="W2268" s="23"/>
      <c r="X2268" s="23"/>
    </row>
    <row r="2269">
      <c r="A2269" s="61"/>
      <c r="B2269" s="21"/>
      <c r="T2269" s="23"/>
      <c r="U2269" s="23"/>
      <c r="V2269" s="23"/>
      <c r="W2269" s="23"/>
      <c r="X2269" s="23"/>
    </row>
    <row r="2270">
      <c r="A2270" s="61"/>
      <c r="B2270" s="21"/>
      <c r="T2270" s="23"/>
      <c r="U2270" s="23"/>
      <c r="V2270" s="23"/>
      <c r="W2270" s="23"/>
      <c r="X2270" s="23"/>
    </row>
    <row r="2271">
      <c r="A2271" s="61"/>
      <c r="B2271" s="21"/>
      <c r="T2271" s="23"/>
      <c r="U2271" s="23"/>
      <c r="V2271" s="23"/>
      <c r="W2271" s="23"/>
      <c r="X2271" s="23"/>
    </row>
    <row r="2272">
      <c r="A2272" s="61"/>
      <c r="B2272" s="21"/>
      <c r="T2272" s="23"/>
      <c r="U2272" s="23"/>
      <c r="V2272" s="23"/>
      <c r="W2272" s="23"/>
      <c r="X2272" s="23"/>
    </row>
    <row r="2273">
      <c r="A2273" s="61"/>
      <c r="B2273" s="21"/>
      <c r="T2273" s="23"/>
      <c r="U2273" s="23"/>
      <c r="V2273" s="23"/>
      <c r="W2273" s="23"/>
      <c r="X2273" s="23"/>
    </row>
    <row r="2274">
      <c r="A2274" s="61"/>
      <c r="B2274" s="21"/>
      <c r="T2274" s="23"/>
      <c r="U2274" s="23"/>
      <c r="V2274" s="23"/>
      <c r="W2274" s="23"/>
      <c r="X2274" s="23"/>
    </row>
    <row r="2275">
      <c r="A2275" s="61"/>
      <c r="B2275" s="21"/>
      <c r="T2275" s="23"/>
      <c r="U2275" s="23"/>
      <c r="V2275" s="23"/>
      <c r="W2275" s="23"/>
      <c r="X2275" s="23"/>
    </row>
    <row r="2276">
      <c r="A2276" s="61"/>
      <c r="B2276" s="21"/>
      <c r="T2276" s="23"/>
      <c r="U2276" s="23"/>
      <c r="V2276" s="23"/>
      <c r="W2276" s="23"/>
      <c r="X2276" s="23"/>
    </row>
    <row r="2277">
      <c r="A2277" s="61"/>
      <c r="B2277" s="21"/>
      <c r="T2277" s="23"/>
      <c r="U2277" s="23"/>
      <c r="V2277" s="23"/>
      <c r="W2277" s="23"/>
      <c r="X2277" s="23"/>
    </row>
    <row r="2278">
      <c r="A2278" s="61"/>
      <c r="B2278" s="21"/>
      <c r="T2278" s="23"/>
      <c r="U2278" s="23"/>
      <c r="V2278" s="23"/>
      <c r="W2278" s="23"/>
      <c r="X2278" s="23"/>
    </row>
    <row r="2279">
      <c r="A2279" s="61"/>
      <c r="B2279" s="21"/>
      <c r="T2279" s="23"/>
      <c r="U2279" s="23"/>
      <c r="V2279" s="23"/>
      <c r="W2279" s="23"/>
      <c r="X2279" s="23"/>
    </row>
    <row r="2280">
      <c r="A2280" s="61"/>
      <c r="B2280" s="21"/>
      <c r="T2280" s="23"/>
      <c r="U2280" s="23"/>
      <c r="V2280" s="23"/>
      <c r="W2280" s="23"/>
      <c r="X2280" s="23"/>
    </row>
    <row r="2281">
      <c r="A2281" s="61"/>
      <c r="B2281" s="21"/>
      <c r="T2281" s="23"/>
      <c r="U2281" s="23"/>
      <c r="V2281" s="23"/>
      <c r="W2281" s="23"/>
      <c r="X2281" s="23"/>
    </row>
    <row r="2282">
      <c r="A2282" s="61"/>
      <c r="B2282" s="21"/>
      <c r="T2282" s="23"/>
      <c r="U2282" s="23"/>
      <c r="V2282" s="23"/>
      <c r="W2282" s="23"/>
      <c r="X2282" s="23"/>
    </row>
    <row r="2283">
      <c r="A2283" s="61"/>
      <c r="B2283" s="21"/>
      <c r="T2283" s="23"/>
      <c r="U2283" s="23"/>
      <c r="V2283" s="23"/>
      <c r="W2283" s="23"/>
      <c r="X2283" s="23"/>
    </row>
    <row r="2284">
      <c r="A2284" s="61"/>
      <c r="B2284" s="21"/>
      <c r="T2284" s="23"/>
      <c r="U2284" s="23"/>
      <c r="V2284" s="23"/>
      <c r="W2284" s="23"/>
      <c r="X2284" s="23"/>
    </row>
    <row r="2285">
      <c r="A2285" s="61"/>
      <c r="B2285" s="21"/>
      <c r="T2285" s="23"/>
      <c r="U2285" s="23"/>
      <c r="V2285" s="23"/>
      <c r="W2285" s="23"/>
      <c r="X2285" s="23"/>
    </row>
    <row r="2286">
      <c r="A2286" s="61"/>
      <c r="B2286" s="21"/>
      <c r="T2286" s="23"/>
      <c r="U2286" s="23"/>
      <c r="V2286" s="23"/>
      <c r="W2286" s="23"/>
      <c r="X2286" s="23"/>
    </row>
    <row r="2287">
      <c r="A2287" s="61"/>
      <c r="B2287" s="21"/>
      <c r="T2287" s="23"/>
      <c r="U2287" s="23"/>
      <c r="V2287" s="23"/>
      <c r="W2287" s="23"/>
      <c r="X2287" s="23"/>
    </row>
    <row r="2288">
      <c r="A2288" s="61"/>
      <c r="B2288" s="21"/>
      <c r="T2288" s="23"/>
      <c r="U2288" s="23"/>
      <c r="V2288" s="23"/>
      <c r="W2288" s="23"/>
      <c r="X2288" s="23"/>
    </row>
    <row r="2289">
      <c r="A2289" s="61"/>
      <c r="B2289" s="21"/>
      <c r="T2289" s="23"/>
      <c r="U2289" s="23"/>
      <c r="V2289" s="23"/>
      <c r="W2289" s="23"/>
      <c r="X2289" s="23"/>
    </row>
    <row r="2290">
      <c r="A2290" s="61"/>
      <c r="B2290" s="21"/>
      <c r="T2290" s="23"/>
      <c r="U2290" s="23"/>
      <c r="V2290" s="23"/>
      <c r="W2290" s="23"/>
      <c r="X2290" s="23"/>
    </row>
    <row r="2291">
      <c r="A2291" s="61"/>
      <c r="B2291" s="21"/>
      <c r="T2291" s="23"/>
      <c r="U2291" s="23"/>
      <c r="V2291" s="23"/>
      <c r="W2291" s="23"/>
      <c r="X2291" s="23"/>
    </row>
    <row r="2292">
      <c r="A2292" s="61"/>
      <c r="B2292" s="21"/>
      <c r="T2292" s="23"/>
      <c r="U2292" s="23"/>
      <c r="V2292" s="23"/>
      <c r="W2292" s="23"/>
      <c r="X2292" s="23"/>
    </row>
    <row r="2293">
      <c r="A2293" s="61"/>
      <c r="B2293" s="21"/>
      <c r="T2293" s="23"/>
      <c r="U2293" s="23"/>
      <c r="V2293" s="23"/>
      <c r="W2293" s="23"/>
      <c r="X2293" s="23"/>
    </row>
    <row r="2294">
      <c r="A2294" s="61"/>
      <c r="B2294" s="21"/>
      <c r="T2294" s="23"/>
      <c r="U2294" s="23"/>
      <c r="V2294" s="23"/>
      <c r="W2294" s="23"/>
      <c r="X2294" s="23"/>
    </row>
    <row r="2295">
      <c r="A2295" s="61"/>
      <c r="B2295" s="21"/>
      <c r="T2295" s="23"/>
      <c r="U2295" s="23"/>
      <c r="V2295" s="23"/>
      <c r="W2295" s="23"/>
      <c r="X2295" s="23"/>
    </row>
    <row r="2296">
      <c r="A2296" s="61"/>
      <c r="B2296" s="21"/>
      <c r="T2296" s="23"/>
      <c r="U2296" s="23"/>
      <c r="V2296" s="23"/>
      <c r="W2296" s="23"/>
      <c r="X2296" s="23"/>
    </row>
    <row r="2297">
      <c r="A2297" s="61"/>
      <c r="B2297" s="21"/>
      <c r="T2297" s="23"/>
      <c r="U2297" s="23"/>
      <c r="V2297" s="23"/>
      <c r="W2297" s="23"/>
      <c r="X2297" s="23"/>
    </row>
    <row r="2298">
      <c r="A2298" s="61"/>
      <c r="B2298" s="21"/>
      <c r="T2298" s="23"/>
      <c r="U2298" s="23"/>
      <c r="V2298" s="23"/>
      <c r="W2298" s="23"/>
      <c r="X2298" s="23"/>
    </row>
    <row r="2299">
      <c r="A2299" s="61"/>
      <c r="B2299" s="21"/>
      <c r="T2299" s="23"/>
      <c r="U2299" s="23"/>
      <c r="V2299" s="23"/>
      <c r="W2299" s="23"/>
      <c r="X2299" s="23"/>
    </row>
    <row r="2300">
      <c r="A2300" s="61"/>
      <c r="B2300" s="21"/>
      <c r="T2300" s="23"/>
      <c r="U2300" s="23"/>
      <c r="V2300" s="23"/>
      <c r="W2300" s="23"/>
      <c r="X2300" s="23"/>
    </row>
    <row r="2301">
      <c r="A2301" s="61"/>
      <c r="B2301" s="21"/>
      <c r="T2301" s="23"/>
      <c r="U2301" s="23"/>
      <c r="V2301" s="23"/>
      <c r="W2301" s="23"/>
      <c r="X2301" s="23"/>
    </row>
    <row r="2302">
      <c r="A2302" s="61"/>
      <c r="B2302" s="21"/>
      <c r="T2302" s="23"/>
      <c r="U2302" s="23"/>
      <c r="V2302" s="23"/>
      <c r="W2302" s="23"/>
      <c r="X2302" s="23"/>
    </row>
    <row r="2303">
      <c r="A2303" s="61"/>
      <c r="B2303" s="21"/>
      <c r="T2303" s="23"/>
      <c r="U2303" s="23"/>
      <c r="V2303" s="23"/>
      <c r="W2303" s="23"/>
      <c r="X2303" s="23"/>
    </row>
    <row r="2304">
      <c r="A2304" s="61"/>
      <c r="B2304" s="21"/>
      <c r="T2304" s="23"/>
      <c r="U2304" s="23"/>
      <c r="V2304" s="23"/>
      <c r="W2304" s="23"/>
      <c r="X2304" s="23"/>
    </row>
    <row r="2305">
      <c r="A2305" s="61"/>
      <c r="B2305" s="21"/>
      <c r="T2305" s="23"/>
      <c r="U2305" s="23"/>
      <c r="V2305" s="23"/>
      <c r="W2305" s="23"/>
      <c r="X2305" s="23"/>
    </row>
    <row r="2306">
      <c r="A2306" s="61"/>
      <c r="B2306" s="21"/>
      <c r="T2306" s="23"/>
      <c r="U2306" s="23"/>
      <c r="V2306" s="23"/>
      <c r="W2306" s="23"/>
      <c r="X2306" s="23"/>
    </row>
    <row r="2307">
      <c r="A2307" s="61"/>
      <c r="B2307" s="21"/>
      <c r="T2307" s="23"/>
      <c r="U2307" s="23"/>
      <c r="V2307" s="23"/>
      <c r="W2307" s="23"/>
      <c r="X2307" s="23"/>
    </row>
    <row r="2308">
      <c r="A2308" s="61"/>
      <c r="B2308" s="21"/>
      <c r="T2308" s="23"/>
      <c r="U2308" s="23"/>
      <c r="V2308" s="23"/>
      <c r="W2308" s="23"/>
      <c r="X2308" s="23"/>
    </row>
    <row r="2309">
      <c r="A2309" s="61"/>
      <c r="B2309" s="21"/>
      <c r="T2309" s="23"/>
      <c r="U2309" s="23"/>
      <c r="V2309" s="23"/>
      <c r="W2309" s="23"/>
      <c r="X2309" s="23"/>
    </row>
    <row r="2310">
      <c r="A2310" s="61"/>
      <c r="B2310" s="21"/>
      <c r="T2310" s="23"/>
      <c r="U2310" s="23"/>
      <c r="V2310" s="23"/>
      <c r="W2310" s="23"/>
      <c r="X2310" s="23"/>
    </row>
    <row r="2311">
      <c r="A2311" s="61"/>
      <c r="B2311" s="21"/>
      <c r="T2311" s="23"/>
      <c r="U2311" s="23"/>
      <c r="V2311" s="23"/>
      <c r="W2311" s="23"/>
      <c r="X2311" s="23"/>
    </row>
    <row r="2312">
      <c r="A2312" s="61"/>
      <c r="B2312" s="21"/>
      <c r="T2312" s="23"/>
      <c r="U2312" s="23"/>
      <c r="V2312" s="23"/>
      <c r="W2312" s="23"/>
      <c r="X2312" s="23"/>
    </row>
    <row r="2313">
      <c r="A2313" s="61"/>
      <c r="B2313" s="21"/>
      <c r="T2313" s="23"/>
      <c r="U2313" s="23"/>
      <c r="V2313" s="23"/>
      <c r="W2313" s="23"/>
      <c r="X2313" s="23"/>
    </row>
    <row r="2314">
      <c r="A2314" s="61"/>
      <c r="B2314" s="21"/>
      <c r="T2314" s="23"/>
      <c r="U2314" s="23"/>
      <c r="V2314" s="23"/>
      <c r="W2314" s="23"/>
      <c r="X2314" s="23"/>
    </row>
    <row r="2315">
      <c r="A2315" s="61"/>
      <c r="B2315" s="21"/>
      <c r="T2315" s="23"/>
      <c r="U2315" s="23"/>
      <c r="V2315" s="23"/>
      <c r="W2315" s="23"/>
      <c r="X2315" s="23"/>
    </row>
    <row r="2316">
      <c r="A2316" s="61"/>
      <c r="B2316" s="21"/>
      <c r="T2316" s="23"/>
      <c r="U2316" s="23"/>
      <c r="V2316" s="23"/>
      <c r="W2316" s="23"/>
      <c r="X2316" s="23"/>
    </row>
    <row r="2317">
      <c r="A2317" s="61"/>
      <c r="B2317" s="21"/>
      <c r="T2317" s="23"/>
      <c r="U2317" s="23"/>
      <c r="V2317" s="23"/>
      <c r="W2317" s="23"/>
      <c r="X2317" s="23"/>
    </row>
    <row r="2318">
      <c r="A2318" s="61"/>
      <c r="B2318" s="21"/>
      <c r="T2318" s="23"/>
      <c r="U2318" s="23"/>
      <c r="V2318" s="23"/>
      <c r="W2318" s="23"/>
      <c r="X2318" s="23"/>
    </row>
    <row r="2319">
      <c r="A2319" s="61"/>
      <c r="B2319" s="21"/>
      <c r="T2319" s="23"/>
      <c r="U2319" s="23"/>
      <c r="V2319" s="23"/>
      <c r="W2319" s="23"/>
      <c r="X2319" s="23"/>
    </row>
    <row r="2320">
      <c r="A2320" s="61"/>
      <c r="B2320" s="21"/>
      <c r="T2320" s="23"/>
      <c r="U2320" s="23"/>
      <c r="V2320" s="23"/>
      <c r="W2320" s="23"/>
      <c r="X2320" s="23"/>
    </row>
    <row r="2321">
      <c r="A2321" s="61"/>
      <c r="B2321" s="21"/>
      <c r="T2321" s="23"/>
      <c r="U2321" s="23"/>
      <c r="V2321" s="23"/>
      <c r="W2321" s="23"/>
      <c r="X2321" s="23"/>
    </row>
    <row r="2322">
      <c r="A2322" s="61"/>
      <c r="B2322" s="21"/>
      <c r="T2322" s="23"/>
      <c r="U2322" s="23"/>
      <c r="V2322" s="23"/>
      <c r="W2322" s="23"/>
      <c r="X2322" s="23"/>
    </row>
    <row r="2323">
      <c r="A2323" s="61"/>
      <c r="B2323" s="21"/>
      <c r="T2323" s="23"/>
      <c r="U2323" s="23"/>
      <c r="V2323" s="23"/>
      <c r="W2323" s="23"/>
      <c r="X2323" s="23"/>
    </row>
    <row r="2324">
      <c r="A2324" s="61"/>
      <c r="B2324" s="21"/>
      <c r="T2324" s="23"/>
      <c r="U2324" s="23"/>
      <c r="V2324" s="23"/>
      <c r="W2324" s="23"/>
      <c r="X2324" s="23"/>
    </row>
    <row r="2325">
      <c r="A2325" s="61"/>
      <c r="B2325" s="21"/>
      <c r="T2325" s="23"/>
      <c r="U2325" s="23"/>
      <c r="V2325" s="23"/>
      <c r="W2325" s="23"/>
      <c r="X2325" s="23"/>
    </row>
    <row r="2326">
      <c r="A2326" s="61"/>
      <c r="B2326" s="21"/>
      <c r="T2326" s="23"/>
      <c r="U2326" s="23"/>
      <c r="V2326" s="23"/>
      <c r="W2326" s="23"/>
      <c r="X2326" s="23"/>
    </row>
    <row r="2327">
      <c r="A2327" s="61"/>
      <c r="B2327" s="21"/>
      <c r="T2327" s="23"/>
      <c r="U2327" s="23"/>
      <c r="V2327" s="23"/>
      <c r="W2327" s="23"/>
      <c r="X2327" s="23"/>
    </row>
    <row r="2328">
      <c r="A2328" s="61"/>
      <c r="B2328" s="21"/>
      <c r="T2328" s="23"/>
      <c r="U2328" s="23"/>
      <c r="V2328" s="23"/>
      <c r="W2328" s="23"/>
      <c r="X2328" s="23"/>
    </row>
    <row r="2329">
      <c r="A2329" s="61"/>
      <c r="B2329" s="21"/>
      <c r="T2329" s="23"/>
      <c r="U2329" s="23"/>
      <c r="V2329" s="23"/>
      <c r="W2329" s="23"/>
      <c r="X2329" s="23"/>
    </row>
    <row r="2330">
      <c r="A2330" s="61"/>
      <c r="B2330" s="21"/>
      <c r="T2330" s="23"/>
      <c r="U2330" s="23"/>
      <c r="V2330" s="23"/>
      <c r="W2330" s="23"/>
      <c r="X2330" s="23"/>
    </row>
    <row r="2331">
      <c r="A2331" s="61"/>
      <c r="B2331" s="21"/>
      <c r="T2331" s="23"/>
      <c r="U2331" s="23"/>
      <c r="V2331" s="23"/>
      <c r="W2331" s="23"/>
      <c r="X2331" s="23"/>
    </row>
    <row r="2332">
      <c r="A2332" s="61"/>
      <c r="B2332" s="21"/>
      <c r="T2332" s="23"/>
      <c r="U2332" s="23"/>
      <c r="V2332" s="23"/>
      <c r="W2332" s="23"/>
      <c r="X2332" s="23"/>
    </row>
    <row r="2333">
      <c r="A2333" s="61"/>
      <c r="B2333" s="21"/>
      <c r="T2333" s="23"/>
      <c r="U2333" s="23"/>
      <c r="V2333" s="23"/>
      <c r="W2333" s="23"/>
      <c r="X2333" s="23"/>
    </row>
    <row r="2334">
      <c r="A2334" s="61"/>
      <c r="B2334" s="21"/>
      <c r="T2334" s="23"/>
      <c r="U2334" s="23"/>
      <c r="V2334" s="23"/>
      <c r="W2334" s="23"/>
      <c r="X2334" s="23"/>
    </row>
    <row r="2335">
      <c r="A2335" s="61"/>
      <c r="B2335" s="21"/>
      <c r="T2335" s="23"/>
      <c r="U2335" s="23"/>
      <c r="V2335" s="23"/>
      <c r="W2335" s="23"/>
      <c r="X2335" s="23"/>
    </row>
    <row r="2336">
      <c r="A2336" s="61"/>
      <c r="B2336" s="21"/>
      <c r="T2336" s="23"/>
      <c r="U2336" s="23"/>
      <c r="V2336" s="23"/>
      <c r="W2336" s="23"/>
      <c r="X2336" s="23"/>
    </row>
    <row r="2337">
      <c r="A2337" s="61"/>
      <c r="B2337" s="21"/>
      <c r="T2337" s="23"/>
      <c r="U2337" s="23"/>
      <c r="V2337" s="23"/>
      <c r="W2337" s="23"/>
      <c r="X2337" s="23"/>
    </row>
    <row r="2338">
      <c r="A2338" s="61"/>
      <c r="B2338" s="21"/>
      <c r="T2338" s="23"/>
      <c r="U2338" s="23"/>
      <c r="V2338" s="23"/>
      <c r="W2338" s="23"/>
      <c r="X2338" s="23"/>
    </row>
    <row r="2339">
      <c r="A2339" s="61"/>
      <c r="B2339" s="21"/>
      <c r="T2339" s="23"/>
      <c r="U2339" s="23"/>
      <c r="V2339" s="23"/>
      <c r="W2339" s="23"/>
      <c r="X2339" s="23"/>
    </row>
    <row r="2340">
      <c r="A2340" s="61"/>
      <c r="B2340" s="21"/>
      <c r="T2340" s="23"/>
      <c r="U2340" s="23"/>
      <c r="V2340" s="23"/>
      <c r="W2340" s="23"/>
      <c r="X2340" s="23"/>
    </row>
    <row r="2341">
      <c r="A2341" s="61"/>
      <c r="B2341" s="21"/>
      <c r="T2341" s="23"/>
      <c r="U2341" s="23"/>
      <c r="V2341" s="23"/>
      <c r="W2341" s="23"/>
      <c r="X2341" s="23"/>
    </row>
    <row r="2342">
      <c r="A2342" s="61"/>
      <c r="B2342" s="21"/>
      <c r="T2342" s="23"/>
      <c r="U2342" s="23"/>
      <c r="V2342" s="23"/>
      <c r="W2342" s="23"/>
      <c r="X2342" s="23"/>
    </row>
    <row r="2343">
      <c r="A2343" s="61"/>
      <c r="B2343" s="21"/>
      <c r="T2343" s="23"/>
      <c r="U2343" s="23"/>
      <c r="V2343" s="23"/>
      <c r="W2343" s="23"/>
      <c r="X2343" s="23"/>
    </row>
    <row r="2344">
      <c r="A2344" s="61"/>
      <c r="B2344" s="21"/>
      <c r="T2344" s="23"/>
      <c r="U2344" s="23"/>
      <c r="V2344" s="23"/>
      <c r="W2344" s="23"/>
      <c r="X2344" s="23"/>
    </row>
    <row r="2345">
      <c r="A2345" s="61"/>
      <c r="B2345" s="21"/>
      <c r="T2345" s="23"/>
      <c r="U2345" s="23"/>
      <c r="V2345" s="23"/>
      <c r="W2345" s="23"/>
      <c r="X2345" s="23"/>
    </row>
    <row r="2346">
      <c r="A2346" s="61"/>
      <c r="B2346" s="21"/>
      <c r="T2346" s="23"/>
      <c r="U2346" s="23"/>
      <c r="V2346" s="23"/>
      <c r="W2346" s="23"/>
      <c r="X2346" s="23"/>
    </row>
    <row r="2347">
      <c r="A2347" s="61"/>
      <c r="B2347" s="21"/>
      <c r="T2347" s="23"/>
      <c r="U2347" s="23"/>
      <c r="V2347" s="23"/>
      <c r="W2347" s="23"/>
      <c r="X2347" s="23"/>
    </row>
    <row r="2348">
      <c r="A2348" s="61"/>
      <c r="B2348" s="21"/>
      <c r="T2348" s="23"/>
      <c r="U2348" s="23"/>
      <c r="V2348" s="23"/>
      <c r="W2348" s="23"/>
      <c r="X2348" s="23"/>
    </row>
    <row r="2349">
      <c r="A2349" s="61"/>
      <c r="B2349" s="21"/>
      <c r="T2349" s="23"/>
      <c r="U2349" s="23"/>
      <c r="V2349" s="23"/>
      <c r="W2349" s="23"/>
      <c r="X2349" s="23"/>
    </row>
    <row r="2350">
      <c r="A2350" s="61"/>
      <c r="B2350" s="21"/>
      <c r="T2350" s="23"/>
      <c r="U2350" s="23"/>
      <c r="V2350" s="23"/>
      <c r="W2350" s="23"/>
      <c r="X2350" s="23"/>
    </row>
    <row r="2351">
      <c r="A2351" s="61"/>
      <c r="B2351" s="21"/>
      <c r="T2351" s="23"/>
      <c r="U2351" s="23"/>
      <c r="V2351" s="23"/>
      <c r="W2351" s="23"/>
      <c r="X2351" s="23"/>
    </row>
    <row r="2352">
      <c r="A2352" s="61"/>
      <c r="B2352" s="21"/>
      <c r="T2352" s="23"/>
      <c r="U2352" s="23"/>
      <c r="V2352" s="23"/>
      <c r="W2352" s="23"/>
      <c r="X2352" s="23"/>
    </row>
    <row r="2353">
      <c r="A2353" s="61"/>
      <c r="B2353" s="21"/>
      <c r="T2353" s="23"/>
      <c r="U2353" s="23"/>
      <c r="V2353" s="23"/>
      <c r="W2353" s="23"/>
      <c r="X2353" s="23"/>
    </row>
    <row r="2354">
      <c r="A2354" s="61"/>
      <c r="B2354" s="21"/>
      <c r="T2354" s="23"/>
      <c r="U2354" s="23"/>
      <c r="V2354" s="23"/>
      <c r="W2354" s="23"/>
      <c r="X2354" s="23"/>
    </row>
    <row r="2355">
      <c r="A2355" s="61"/>
      <c r="B2355" s="21"/>
      <c r="T2355" s="23"/>
      <c r="U2355" s="23"/>
      <c r="V2355" s="23"/>
      <c r="W2355" s="23"/>
      <c r="X2355" s="23"/>
    </row>
    <row r="2356">
      <c r="A2356" s="61"/>
      <c r="B2356" s="21"/>
      <c r="T2356" s="23"/>
      <c r="U2356" s="23"/>
      <c r="V2356" s="23"/>
      <c r="W2356" s="23"/>
      <c r="X2356" s="23"/>
    </row>
    <row r="2357">
      <c r="A2357" s="61"/>
      <c r="B2357" s="21"/>
      <c r="T2357" s="23"/>
      <c r="U2357" s="23"/>
      <c r="V2357" s="23"/>
      <c r="W2357" s="23"/>
      <c r="X2357" s="23"/>
    </row>
    <row r="2358">
      <c r="A2358" s="61"/>
      <c r="B2358" s="21"/>
      <c r="T2358" s="23"/>
      <c r="U2358" s="23"/>
      <c r="V2358" s="23"/>
      <c r="W2358" s="23"/>
      <c r="X2358" s="23"/>
    </row>
    <row r="2359">
      <c r="A2359" s="61"/>
      <c r="B2359" s="21"/>
      <c r="T2359" s="23"/>
      <c r="U2359" s="23"/>
      <c r="V2359" s="23"/>
      <c r="W2359" s="23"/>
      <c r="X2359" s="23"/>
    </row>
    <row r="2360">
      <c r="A2360" s="61"/>
      <c r="B2360" s="21"/>
      <c r="T2360" s="23"/>
      <c r="U2360" s="23"/>
      <c r="V2360" s="23"/>
      <c r="W2360" s="23"/>
      <c r="X2360" s="23"/>
    </row>
    <row r="2361">
      <c r="A2361" s="61"/>
      <c r="B2361" s="21"/>
      <c r="T2361" s="23"/>
      <c r="U2361" s="23"/>
      <c r="V2361" s="23"/>
      <c r="W2361" s="23"/>
      <c r="X2361" s="23"/>
    </row>
    <row r="2362">
      <c r="A2362" s="61"/>
      <c r="B2362" s="21"/>
      <c r="T2362" s="23"/>
      <c r="U2362" s="23"/>
      <c r="V2362" s="23"/>
      <c r="W2362" s="23"/>
      <c r="X2362" s="23"/>
    </row>
    <row r="2363">
      <c r="A2363" s="61"/>
      <c r="B2363" s="21"/>
      <c r="T2363" s="23"/>
      <c r="U2363" s="23"/>
      <c r="V2363" s="23"/>
      <c r="W2363" s="23"/>
      <c r="X2363" s="23"/>
    </row>
    <row r="2364">
      <c r="A2364" s="61"/>
      <c r="B2364" s="21"/>
      <c r="T2364" s="23"/>
      <c r="U2364" s="23"/>
      <c r="V2364" s="23"/>
      <c r="W2364" s="23"/>
      <c r="X2364" s="23"/>
    </row>
    <row r="2365">
      <c r="A2365" s="61"/>
      <c r="B2365" s="21"/>
      <c r="T2365" s="23"/>
      <c r="U2365" s="23"/>
      <c r="V2365" s="23"/>
      <c r="W2365" s="23"/>
      <c r="X2365" s="23"/>
    </row>
    <row r="2366">
      <c r="A2366" s="61"/>
      <c r="B2366" s="21"/>
      <c r="T2366" s="23"/>
      <c r="U2366" s="23"/>
      <c r="V2366" s="23"/>
      <c r="W2366" s="23"/>
      <c r="X2366" s="23"/>
    </row>
    <row r="2367">
      <c r="A2367" s="61"/>
      <c r="B2367" s="21"/>
      <c r="T2367" s="23"/>
      <c r="U2367" s="23"/>
      <c r="V2367" s="23"/>
      <c r="W2367" s="23"/>
      <c r="X2367" s="23"/>
    </row>
    <row r="2368">
      <c r="A2368" s="61"/>
      <c r="B2368" s="21"/>
      <c r="T2368" s="23"/>
      <c r="U2368" s="23"/>
      <c r="V2368" s="23"/>
      <c r="W2368" s="23"/>
      <c r="X2368" s="23"/>
    </row>
    <row r="2369">
      <c r="A2369" s="61"/>
      <c r="B2369" s="21"/>
      <c r="T2369" s="23"/>
      <c r="U2369" s="23"/>
      <c r="V2369" s="23"/>
      <c r="W2369" s="23"/>
      <c r="X2369" s="23"/>
    </row>
    <row r="2370">
      <c r="A2370" s="61"/>
      <c r="B2370" s="21"/>
      <c r="T2370" s="23"/>
      <c r="U2370" s="23"/>
      <c r="V2370" s="23"/>
      <c r="W2370" s="23"/>
      <c r="X2370" s="23"/>
    </row>
    <row r="2371">
      <c r="A2371" s="61"/>
      <c r="B2371" s="21"/>
      <c r="T2371" s="23"/>
      <c r="U2371" s="23"/>
      <c r="V2371" s="23"/>
      <c r="W2371" s="23"/>
      <c r="X2371" s="23"/>
    </row>
    <row r="2372">
      <c r="A2372" s="61"/>
      <c r="B2372" s="21"/>
      <c r="T2372" s="23"/>
      <c r="U2372" s="23"/>
      <c r="V2372" s="23"/>
      <c r="W2372" s="23"/>
      <c r="X2372" s="23"/>
    </row>
    <row r="2373">
      <c r="A2373" s="61"/>
      <c r="B2373" s="21"/>
      <c r="T2373" s="23"/>
      <c r="U2373" s="23"/>
      <c r="V2373" s="23"/>
      <c r="W2373" s="23"/>
      <c r="X2373" s="23"/>
    </row>
    <row r="2374">
      <c r="A2374" s="61"/>
      <c r="B2374" s="21"/>
      <c r="T2374" s="23"/>
      <c r="U2374" s="23"/>
      <c r="V2374" s="23"/>
      <c r="W2374" s="23"/>
      <c r="X2374" s="23"/>
    </row>
    <row r="2375">
      <c r="A2375" s="61"/>
      <c r="B2375" s="21"/>
      <c r="T2375" s="23"/>
      <c r="U2375" s="23"/>
      <c r="V2375" s="23"/>
      <c r="W2375" s="23"/>
      <c r="X2375" s="23"/>
    </row>
    <row r="2376">
      <c r="A2376" s="61"/>
      <c r="B2376" s="21"/>
      <c r="T2376" s="23"/>
      <c r="U2376" s="23"/>
      <c r="V2376" s="23"/>
      <c r="W2376" s="23"/>
      <c r="X2376" s="23"/>
    </row>
    <row r="2377">
      <c r="A2377" s="61"/>
      <c r="B2377" s="21"/>
      <c r="T2377" s="23"/>
      <c r="U2377" s="23"/>
      <c r="V2377" s="23"/>
      <c r="W2377" s="23"/>
      <c r="X2377" s="23"/>
    </row>
    <row r="2378">
      <c r="A2378" s="61"/>
      <c r="B2378" s="21"/>
      <c r="T2378" s="23"/>
      <c r="U2378" s="23"/>
      <c r="V2378" s="23"/>
      <c r="W2378" s="23"/>
      <c r="X2378" s="23"/>
    </row>
    <row r="2379">
      <c r="A2379" s="61"/>
      <c r="B2379" s="21"/>
      <c r="T2379" s="23"/>
      <c r="U2379" s="23"/>
      <c r="V2379" s="23"/>
      <c r="W2379" s="23"/>
      <c r="X2379" s="23"/>
    </row>
    <row r="2380">
      <c r="A2380" s="61"/>
      <c r="B2380" s="21"/>
      <c r="T2380" s="23"/>
      <c r="U2380" s="23"/>
      <c r="V2380" s="23"/>
      <c r="W2380" s="23"/>
      <c r="X2380" s="23"/>
    </row>
    <row r="2381">
      <c r="A2381" s="61"/>
      <c r="B2381" s="21"/>
      <c r="T2381" s="23"/>
      <c r="U2381" s="23"/>
      <c r="V2381" s="23"/>
      <c r="W2381" s="23"/>
      <c r="X2381" s="23"/>
    </row>
    <row r="2382">
      <c r="A2382" s="61"/>
      <c r="B2382" s="21"/>
      <c r="T2382" s="23"/>
      <c r="U2382" s="23"/>
      <c r="V2382" s="23"/>
      <c r="W2382" s="23"/>
      <c r="X2382" s="23"/>
    </row>
    <row r="2383">
      <c r="A2383" s="61"/>
      <c r="B2383" s="21"/>
      <c r="T2383" s="23"/>
      <c r="U2383" s="23"/>
      <c r="V2383" s="23"/>
      <c r="W2383" s="23"/>
      <c r="X2383" s="23"/>
    </row>
    <row r="2384">
      <c r="A2384" s="61"/>
      <c r="B2384" s="21"/>
      <c r="T2384" s="23"/>
      <c r="U2384" s="23"/>
      <c r="V2384" s="23"/>
      <c r="W2384" s="23"/>
      <c r="X2384" s="23"/>
    </row>
    <row r="2385">
      <c r="A2385" s="61"/>
      <c r="B2385" s="21"/>
      <c r="T2385" s="23"/>
      <c r="U2385" s="23"/>
      <c r="V2385" s="23"/>
      <c r="W2385" s="23"/>
      <c r="X2385" s="23"/>
    </row>
    <row r="2386">
      <c r="A2386" s="61"/>
      <c r="B2386" s="21"/>
      <c r="T2386" s="23"/>
      <c r="U2386" s="23"/>
      <c r="V2386" s="23"/>
      <c r="W2386" s="23"/>
      <c r="X2386" s="23"/>
    </row>
    <row r="2387">
      <c r="A2387" s="61"/>
      <c r="B2387" s="21"/>
      <c r="T2387" s="23"/>
      <c r="U2387" s="23"/>
      <c r="V2387" s="23"/>
      <c r="W2387" s="23"/>
      <c r="X2387" s="23"/>
    </row>
    <row r="2388">
      <c r="A2388" s="61"/>
      <c r="B2388" s="21"/>
      <c r="T2388" s="23"/>
      <c r="U2388" s="23"/>
      <c r="V2388" s="23"/>
      <c r="W2388" s="23"/>
      <c r="X2388" s="23"/>
    </row>
    <row r="2389">
      <c r="A2389" s="61"/>
      <c r="B2389" s="21"/>
      <c r="T2389" s="23"/>
      <c r="U2389" s="23"/>
      <c r="V2389" s="23"/>
      <c r="W2389" s="23"/>
      <c r="X2389" s="23"/>
    </row>
    <row r="2390">
      <c r="A2390" s="61"/>
      <c r="B2390" s="21"/>
      <c r="T2390" s="23"/>
      <c r="U2390" s="23"/>
      <c r="V2390" s="23"/>
      <c r="W2390" s="23"/>
      <c r="X2390" s="23"/>
    </row>
    <row r="2391">
      <c r="A2391" s="61"/>
      <c r="B2391" s="21"/>
      <c r="T2391" s="23"/>
      <c r="U2391" s="23"/>
      <c r="V2391" s="23"/>
      <c r="W2391" s="23"/>
      <c r="X2391" s="23"/>
    </row>
    <row r="2392">
      <c r="A2392" s="61"/>
      <c r="B2392" s="21"/>
      <c r="T2392" s="23"/>
      <c r="U2392" s="23"/>
      <c r="V2392" s="23"/>
      <c r="W2392" s="23"/>
      <c r="X2392" s="23"/>
    </row>
    <row r="2393">
      <c r="A2393" s="61"/>
      <c r="B2393" s="21"/>
      <c r="T2393" s="23"/>
      <c r="U2393" s="23"/>
      <c r="V2393" s="23"/>
      <c r="W2393" s="23"/>
      <c r="X2393" s="23"/>
    </row>
    <row r="2394">
      <c r="A2394" s="61"/>
      <c r="B2394" s="21"/>
      <c r="T2394" s="23"/>
      <c r="U2394" s="23"/>
      <c r="V2394" s="23"/>
      <c r="W2394" s="23"/>
      <c r="X2394" s="23"/>
    </row>
    <row r="2395">
      <c r="A2395" s="61"/>
      <c r="B2395" s="21"/>
      <c r="T2395" s="23"/>
      <c r="U2395" s="23"/>
      <c r="V2395" s="23"/>
      <c r="W2395" s="23"/>
      <c r="X2395" s="23"/>
    </row>
    <row r="2396">
      <c r="A2396" s="61"/>
      <c r="B2396" s="21"/>
      <c r="T2396" s="23"/>
      <c r="U2396" s="23"/>
      <c r="V2396" s="23"/>
      <c r="W2396" s="23"/>
      <c r="X2396" s="23"/>
    </row>
    <row r="2397">
      <c r="A2397" s="61"/>
      <c r="B2397" s="21"/>
      <c r="T2397" s="23"/>
      <c r="U2397" s="23"/>
      <c r="V2397" s="23"/>
      <c r="W2397" s="23"/>
      <c r="X2397" s="23"/>
    </row>
    <row r="2398">
      <c r="A2398" s="61"/>
      <c r="B2398" s="21"/>
      <c r="T2398" s="23"/>
      <c r="U2398" s="23"/>
      <c r="V2398" s="23"/>
      <c r="W2398" s="23"/>
      <c r="X2398" s="23"/>
    </row>
    <row r="2399">
      <c r="A2399" s="61"/>
      <c r="B2399" s="21"/>
      <c r="T2399" s="23"/>
      <c r="U2399" s="23"/>
      <c r="V2399" s="23"/>
      <c r="W2399" s="23"/>
      <c r="X2399" s="23"/>
    </row>
    <row r="2400">
      <c r="A2400" s="61"/>
      <c r="B2400" s="21"/>
      <c r="T2400" s="23"/>
      <c r="U2400" s="23"/>
      <c r="V2400" s="23"/>
      <c r="W2400" s="23"/>
      <c r="X2400" s="23"/>
    </row>
    <row r="2401">
      <c r="A2401" s="61"/>
      <c r="B2401" s="21"/>
      <c r="T2401" s="23"/>
      <c r="U2401" s="23"/>
      <c r="V2401" s="23"/>
      <c r="W2401" s="23"/>
      <c r="X2401" s="23"/>
    </row>
    <row r="2402">
      <c r="A2402" s="61"/>
      <c r="B2402" s="21"/>
      <c r="T2402" s="23"/>
      <c r="U2402" s="23"/>
      <c r="V2402" s="23"/>
      <c r="W2402" s="23"/>
      <c r="X2402" s="23"/>
    </row>
    <row r="2403">
      <c r="A2403" s="61"/>
      <c r="B2403" s="21"/>
      <c r="T2403" s="23"/>
      <c r="U2403" s="23"/>
      <c r="V2403" s="23"/>
      <c r="W2403" s="23"/>
      <c r="X2403" s="23"/>
    </row>
    <row r="2404">
      <c r="A2404" s="61"/>
      <c r="B2404" s="21"/>
      <c r="T2404" s="23"/>
      <c r="U2404" s="23"/>
      <c r="V2404" s="23"/>
      <c r="W2404" s="23"/>
      <c r="X2404" s="23"/>
    </row>
    <row r="2405">
      <c r="A2405" s="61"/>
      <c r="B2405" s="21"/>
      <c r="T2405" s="23"/>
      <c r="U2405" s="23"/>
      <c r="V2405" s="23"/>
      <c r="W2405" s="23"/>
      <c r="X2405" s="23"/>
    </row>
    <row r="2406">
      <c r="A2406" s="61"/>
      <c r="B2406" s="21"/>
      <c r="T2406" s="23"/>
      <c r="U2406" s="23"/>
      <c r="V2406" s="23"/>
      <c r="W2406" s="23"/>
      <c r="X2406" s="23"/>
    </row>
    <row r="2407">
      <c r="A2407" s="61"/>
      <c r="B2407" s="21"/>
      <c r="T2407" s="23"/>
      <c r="U2407" s="23"/>
      <c r="V2407" s="23"/>
      <c r="W2407" s="23"/>
      <c r="X2407" s="23"/>
    </row>
    <row r="2408">
      <c r="A2408" s="61"/>
      <c r="B2408" s="21"/>
      <c r="T2408" s="23"/>
      <c r="U2408" s="23"/>
      <c r="V2408" s="23"/>
      <c r="W2408" s="23"/>
      <c r="X2408" s="23"/>
    </row>
    <row r="2409">
      <c r="A2409" s="61"/>
      <c r="B2409" s="21"/>
      <c r="T2409" s="23"/>
      <c r="U2409" s="23"/>
      <c r="V2409" s="23"/>
      <c r="W2409" s="23"/>
      <c r="X2409" s="23"/>
    </row>
    <row r="2410">
      <c r="A2410" s="61"/>
      <c r="B2410" s="21"/>
      <c r="T2410" s="23"/>
      <c r="U2410" s="23"/>
      <c r="V2410" s="23"/>
      <c r="W2410" s="23"/>
      <c r="X2410" s="23"/>
    </row>
    <row r="2411">
      <c r="A2411" s="61"/>
      <c r="B2411" s="21"/>
      <c r="T2411" s="23"/>
      <c r="U2411" s="23"/>
      <c r="V2411" s="23"/>
      <c r="W2411" s="23"/>
      <c r="X2411" s="23"/>
    </row>
    <row r="2412">
      <c r="A2412" s="61"/>
      <c r="B2412" s="21"/>
      <c r="T2412" s="23"/>
      <c r="U2412" s="23"/>
      <c r="V2412" s="23"/>
      <c r="W2412" s="23"/>
      <c r="X2412" s="23"/>
    </row>
    <row r="2413">
      <c r="A2413" s="61"/>
      <c r="B2413" s="21"/>
      <c r="T2413" s="23"/>
      <c r="U2413" s="23"/>
      <c r="V2413" s="23"/>
      <c r="W2413" s="23"/>
      <c r="X2413" s="23"/>
    </row>
    <row r="2414">
      <c r="A2414" s="61"/>
      <c r="B2414" s="21"/>
      <c r="T2414" s="23"/>
      <c r="U2414" s="23"/>
      <c r="V2414" s="23"/>
      <c r="W2414" s="23"/>
      <c r="X2414" s="23"/>
    </row>
    <row r="2415">
      <c r="A2415" s="61"/>
      <c r="B2415" s="21"/>
      <c r="T2415" s="23"/>
      <c r="U2415" s="23"/>
      <c r="V2415" s="23"/>
      <c r="W2415" s="23"/>
      <c r="X2415" s="23"/>
    </row>
    <row r="2416">
      <c r="A2416" s="61"/>
      <c r="B2416" s="21"/>
      <c r="T2416" s="23"/>
      <c r="U2416" s="23"/>
      <c r="V2416" s="23"/>
      <c r="W2416" s="23"/>
      <c r="X2416" s="23"/>
    </row>
    <row r="2417">
      <c r="A2417" s="61"/>
      <c r="B2417" s="21"/>
      <c r="T2417" s="23"/>
      <c r="U2417" s="23"/>
      <c r="V2417" s="23"/>
      <c r="W2417" s="23"/>
      <c r="X2417" s="23"/>
    </row>
    <row r="2418">
      <c r="A2418" s="61"/>
      <c r="B2418" s="21"/>
      <c r="T2418" s="23"/>
      <c r="U2418" s="23"/>
      <c r="V2418" s="23"/>
      <c r="W2418" s="23"/>
      <c r="X2418" s="23"/>
    </row>
    <row r="2419">
      <c r="A2419" s="61"/>
      <c r="B2419" s="21"/>
      <c r="T2419" s="23"/>
      <c r="U2419" s="23"/>
      <c r="V2419" s="23"/>
      <c r="W2419" s="23"/>
      <c r="X2419" s="23"/>
    </row>
    <row r="2420">
      <c r="A2420" s="61"/>
      <c r="B2420" s="21"/>
      <c r="T2420" s="23"/>
      <c r="U2420" s="23"/>
      <c r="V2420" s="23"/>
      <c r="W2420" s="23"/>
      <c r="X2420" s="23"/>
    </row>
    <row r="2421">
      <c r="A2421" s="61"/>
      <c r="B2421" s="21"/>
      <c r="T2421" s="23"/>
      <c r="U2421" s="23"/>
      <c r="V2421" s="23"/>
      <c r="W2421" s="23"/>
      <c r="X2421" s="23"/>
    </row>
    <row r="2422">
      <c r="A2422" s="61"/>
      <c r="B2422" s="21"/>
      <c r="T2422" s="23"/>
      <c r="U2422" s="23"/>
      <c r="V2422" s="23"/>
      <c r="W2422" s="23"/>
      <c r="X2422" s="23"/>
    </row>
    <row r="2423">
      <c r="A2423" s="61"/>
      <c r="B2423" s="21"/>
      <c r="T2423" s="23"/>
      <c r="U2423" s="23"/>
      <c r="V2423" s="23"/>
      <c r="W2423" s="23"/>
      <c r="X2423" s="23"/>
    </row>
    <row r="2424">
      <c r="A2424" s="61"/>
      <c r="B2424" s="21"/>
      <c r="T2424" s="23"/>
      <c r="U2424" s="23"/>
      <c r="V2424" s="23"/>
      <c r="W2424" s="23"/>
      <c r="X2424" s="23"/>
    </row>
    <row r="2425">
      <c r="A2425" s="61"/>
      <c r="B2425" s="21"/>
      <c r="T2425" s="23"/>
      <c r="U2425" s="23"/>
      <c r="V2425" s="23"/>
      <c r="W2425" s="23"/>
      <c r="X2425" s="23"/>
    </row>
    <row r="2426">
      <c r="A2426" s="61"/>
      <c r="B2426" s="21"/>
      <c r="T2426" s="23"/>
      <c r="U2426" s="23"/>
      <c r="V2426" s="23"/>
      <c r="W2426" s="23"/>
      <c r="X2426" s="23"/>
    </row>
    <row r="2427">
      <c r="A2427" s="61"/>
      <c r="B2427" s="21"/>
      <c r="T2427" s="23"/>
      <c r="U2427" s="23"/>
      <c r="V2427" s="23"/>
      <c r="W2427" s="23"/>
      <c r="X2427" s="23"/>
    </row>
    <row r="2428">
      <c r="A2428" s="61"/>
      <c r="B2428" s="21"/>
      <c r="T2428" s="23"/>
      <c r="U2428" s="23"/>
      <c r="V2428" s="23"/>
      <c r="W2428" s="23"/>
      <c r="X2428" s="23"/>
    </row>
    <row r="2429">
      <c r="A2429" s="61"/>
      <c r="B2429" s="21"/>
      <c r="T2429" s="23"/>
      <c r="U2429" s="23"/>
      <c r="V2429" s="23"/>
      <c r="W2429" s="23"/>
      <c r="X2429" s="23"/>
    </row>
    <row r="2430">
      <c r="A2430" s="61"/>
      <c r="B2430" s="21"/>
      <c r="T2430" s="23"/>
      <c r="U2430" s="23"/>
      <c r="V2430" s="23"/>
      <c r="W2430" s="23"/>
      <c r="X2430" s="23"/>
    </row>
    <row r="2431">
      <c r="A2431" s="61"/>
      <c r="B2431" s="21"/>
      <c r="T2431" s="23"/>
      <c r="U2431" s="23"/>
      <c r="V2431" s="23"/>
      <c r="W2431" s="23"/>
      <c r="X2431" s="23"/>
    </row>
    <row r="2432">
      <c r="A2432" s="61"/>
      <c r="B2432" s="21"/>
      <c r="T2432" s="23"/>
      <c r="U2432" s="23"/>
      <c r="V2432" s="23"/>
      <c r="W2432" s="23"/>
      <c r="X2432" s="23"/>
    </row>
    <row r="2433">
      <c r="A2433" s="61"/>
      <c r="B2433" s="21"/>
      <c r="T2433" s="23"/>
      <c r="U2433" s="23"/>
      <c r="V2433" s="23"/>
      <c r="W2433" s="23"/>
      <c r="X2433" s="23"/>
    </row>
    <row r="2434">
      <c r="A2434" s="61"/>
      <c r="B2434" s="21"/>
      <c r="T2434" s="23"/>
      <c r="U2434" s="23"/>
      <c r="V2434" s="23"/>
      <c r="W2434" s="23"/>
      <c r="X2434" s="23"/>
    </row>
    <row r="2435">
      <c r="A2435" s="61"/>
      <c r="B2435" s="21"/>
      <c r="T2435" s="23"/>
      <c r="U2435" s="23"/>
      <c r="V2435" s="23"/>
      <c r="W2435" s="23"/>
      <c r="X2435" s="23"/>
    </row>
    <row r="2436">
      <c r="A2436" s="61"/>
      <c r="B2436" s="21"/>
      <c r="T2436" s="23"/>
      <c r="U2436" s="23"/>
      <c r="V2436" s="23"/>
      <c r="W2436" s="23"/>
      <c r="X2436" s="23"/>
    </row>
    <row r="2437">
      <c r="A2437" s="61"/>
      <c r="B2437" s="21"/>
      <c r="T2437" s="23"/>
      <c r="U2437" s="23"/>
      <c r="V2437" s="23"/>
      <c r="W2437" s="23"/>
      <c r="X2437" s="23"/>
    </row>
    <row r="2438">
      <c r="A2438" s="61"/>
      <c r="B2438" s="21"/>
      <c r="T2438" s="23"/>
      <c r="U2438" s="23"/>
      <c r="V2438" s="23"/>
      <c r="W2438" s="23"/>
      <c r="X2438" s="23"/>
    </row>
    <row r="2439">
      <c r="A2439" s="61"/>
      <c r="B2439" s="21"/>
      <c r="T2439" s="23"/>
      <c r="U2439" s="23"/>
      <c r="V2439" s="23"/>
      <c r="W2439" s="23"/>
      <c r="X2439" s="23"/>
    </row>
    <row r="2440">
      <c r="A2440" s="61"/>
      <c r="B2440" s="21"/>
      <c r="T2440" s="23"/>
      <c r="U2440" s="23"/>
      <c r="V2440" s="23"/>
      <c r="W2440" s="23"/>
      <c r="X2440" s="23"/>
    </row>
    <row r="2441">
      <c r="A2441" s="61"/>
      <c r="B2441" s="21"/>
      <c r="T2441" s="23"/>
      <c r="U2441" s="23"/>
      <c r="V2441" s="23"/>
      <c r="W2441" s="23"/>
      <c r="X2441" s="23"/>
    </row>
    <row r="2442">
      <c r="A2442" s="61"/>
      <c r="B2442" s="21"/>
      <c r="T2442" s="23"/>
      <c r="U2442" s="23"/>
      <c r="V2442" s="23"/>
      <c r="W2442" s="23"/>
      <c r="X2442" s="23"/>
    </row>
    <row r="2443">
      <c r="A2443" s="61"/>
      <c r="B2443" s="21"/>
      <c r="T2443" s="23"/>
      <c r="U2443" s="23"/>
      <c r="V2443" s="23"/>
      <c r="W2443" s="23"/>
      <c r="X2443" s="23"/>
    </row>
    <row r="2444">
      <c r="A2444" s="61"/>
      <c r="B2444" s="21"/>
      <c r="T2444" s="23"/>
      <c r="U2444" s="23"/>
      <c r="V2444" s="23"/>
      <c r="W2444" s="23"/>
      <c r="X2444" s="23"/>
    </row>
    <row r="2445">
      <c r="A2445" s="61"/>
      <c r="B2445" s="21"/>
      <c r="T2445" s="23"/>
      <c r="U2445" s="23"/>
      <c r="V2445" s="23"/>
      <c r="W2445" s="23"/>
      <c r="X2445" s="23"/>
    </row>
    <row r="2446">
      <c r="A2446" s="61"/>
      <c r="B2446" s="21"/>
      <c r="T2446" s="23"/>
      <c r="U2446" s="23"/>
      <c r="V2446" s="23"/>
      <c r="W2446" s="23"/>
      <c r="X2446" s="23"/>
    </row>
    <row r="2447">
      <c r="A2447" s="61"/>
      <c r="B2447" s="21"/>
      <c r="T2447" s="23"/>
      <c r="U2447" s="23"/>
      <c r="V2447" s="23"/>
      <c r="W2447" s="23"/>
      <c r="X2447" s="23"/>
    </row>
    <row r="2448">
      <c r="A2448" s="61"/>
      <c r="B2448" s="21"/>
      <c r="T2448" s="23"/>
      <c r="U2448" s="23"/>
      <c r="V2448" s="23"/>
      <c r="W2448" s="23"/>
      <c r="X2448" s="23"/>
    </row>
    <row r="2449">
      <c r="A2449" s="61"/>
      <c r="B2449" s="21"/>
      <c r="T2449" s="23"/>
      <c r="U2449" s="23"/>
      <c r="V2449" s="23"/>
      <c r="W2449" s="23"/>
      <c r="X2449" s="23"/>
    </row>
    <row r="2450">
      <c r="A2450" s="61"/>
      <c r="B2450" s="21"/>
      <c r="T2450" s="23"/>
      <c r="U2450" s="23"/>
      <c r="V2450" s="23"/>
      <c r="W2450" s="23"/>
      <c r="X2450" s="23"/>
    </row>
    <row r="2451">
      <c r="A2451" s="61"/>
      <c r="B2451" s="21"/>
      <c r="T2451" s="23"/>
      <c r="U2451" s="23"/>
      <c r="V2451" s="23"/>
      <c r="W2451" s="23"/>
      <c r="X2451" s="23"/>
    </row>
    <row r="2452">
      <c r="A2452" s="61"/>
      <c r="B2452" s="21"/>
      <c r="T2452" s="23"/>
      <c r="U2452" s="23"/>
      <c r="V2452" s="23"/>
      <c r="W2452" s="23"/>
      <c r="X2452" s="23"/>
    </row>
    <row r="2453">
      <c r="A2453" s="61"/>
      <c r="B2453" s="21"/>
      <c r="T2453" s="23"/>
      <c r="U2453" s="23"/>
      <c r="V2453" s="23"/>
      <c r="W2453" s="23"/>
      <c r="X2453" s="23"/>
    </row>
    <row r="2454">
      <c r="A2454" s="61"/>
      <c r="B2454" s="21"/>
      <c r="T2454" s="23"/>
      <c r="U2454" s="23"/>
      <c r="V2454" s="23"/>
      <c r="W2454" s="23"/>
      <c r="X2454" s="23"/>
    </row>
    <row r="2455">
      <c r="A2455" s="61"/>
      <c r="B2455" s="21"/>
      <c r="T2455" s="23"/>
      <c r="U2455" s="23"/>
      <c r="V2455" s="23"/>
      <c r="W2455" s="23"/>
      <c r="X2455" s="23"/>
    </row>
    <row r="2456">
      <c r="A2456" s="61"/>
      <c r="B2456" s="21"/>
      <c r="T2456" s="23"/>
      <c r="U2456" s="23"/>
      <c r="V2456" s="23"/>
      <c r="W2456" s="23"/>
      <c r="X2456" s="23"/>
    </row>
    <row r="2457">
      <c r="A2457" s="61"/>
      <c r="B2457" s="21"/>
      <c r="T2457" s="23"/>
      <c r="U2457" s="23"/>
      <c r="V2457" s="23"/>
      <c r="W2457" s="23"/>
      <c r="X2457" s="23"/>
    </row>
    <row r="2458">
      <c r="A2458" s="61"/>
      <c r="B2458" s="21"/>
      <c r="T2458" s="23"/>
      <c r="U2458" s="23"/>
      <c r="V2458" s="23"/>
      <c r="W2458" s="23"/>
      <c r="X2458" s="23"/>
    </row>
    <row r="2459">
      <c r="A2459" s="61"/>
      <c r="B2459" s="21"/>
      <c r="T2459" s="23"/>
      <c r="U2459" s="23"/>
      <c r="V2459" s="23"/>
      <c r="W2459" s="23"/>
      <c r="X2459" s="23"/>
    </row>
    <row r="2460">
      <c r="A2460" s="61"/>
      <c r="B2460" s="21"/>
      <c r="T2460" s="23"/>
      <c r="U2460" s="23"/>
      <c r="V2460" s="23"/>
      <c r="W2460" s="23"/>
      <c r="X2460" s="23"/>
    </row>
    <row r="2461">
      <c r="A2461" s="61"/>
      <c r="B2461" s="21"/>
      <c r="T2461" s="23"/>
      <c r="U2461" s="23"/>
      <c r="V2461" s="23"/>
      <c r="W2461" s="23"/>
      <c r="X2461" s="23"/>
    </row>
    <row r="2462">
      <c r="A2462" s="61"/>
      <c r="B2462" s="21"/>
      <c r="T2462" s="23"/>
      <c r="U2462" s="23"/>
      <c r="V2462" s="23"/>
      <c r="W2462" s="23"/>
      <c r="X2462" s="23"/>
    </row>
    <row r="2463">
      <c r="A2463" s="61"/>
      <c r="B2463" s="21"/>
      <c r="T2463" s="23"/>
      <c r="U2463" s="23"/>
      <c r="V2463" s="23"/>
      <c r="W2463" s="23"/>
      <c r="X2463" s="23"/>
    </row>
    <row r="2464">
      <c r="A2464" s="61"/>
      <c r="B2464" s="21"/>
      <c r="T2464" s="23"/>
      <c r="U2464" s="23"/>
      <c r="V2464" s="23"/>
      <c r="W2464" s="23"/>
      <c r="X2464" s="23"/>
    </row>
    <row r="2465">
      <c r="A2465" s="61"/>
      <c r="B2465" s="21"/>
      <c r="T2465" s="23"/>
      <c r="U2465" s="23"/>
      <c r="V2465" s="23"/>
      <c r="W2465" s="23"/>
      <c r="X2465" s="23"/>
    </row>
    <row r="2466">
      <c r="A2466" s="61"/>
      <c r="B2466" s="21"/>
      <c r="T2466" s="23"/>
      <c r="U2466" s="23"/>
      <c r="V2466" s="23"/>
      <c r="W2466" s="23"/>
      <c r="X2466" s="23"/>
    </row>
    <row r="2467">
      <c r="A2467" s="61"/>
      <c r="B2467" s="21"/>
      <c r="T2467" s="23"/>
      <c r="U2467" s="23"/>
      <c r="V2467" s="23"/>
      <c r="W2467" s="23"/>
      <c r="X2467" s="23"/>
    </row>
    <row r="2468">
      <c r="A2468" s="61"/>
      <c r="B2468" s="21"/>
      <c r="T2468" s="23"/>
      <c r="U2468" s="23"/>
      <c r="V2468" s="23"/>
      <c r="W2468" s="23"/>
      <c r="X2468" s="23"/>
    </row>
    <row r="2469">
      <c r="A2469" s="61"/>
      <c r="B2469" s="21"/>
      <c r="T2469" s="23"/>
      <c r="U2469" s="23"/>
      <c r="V2469" s="23"/>
      <c r="W2469" s="23"/>
      <c r="X2469" s="23"/>
    </row>
    <row r="2470">
      <c r="A2470" s="61"/>
      <c r="B2470" s="21"/>
      <c r="T2470" s="23"/>
      <c r="U2470" s="23"/>
      <c r="V2470" s="23"/>
      <c r="W2470" s="23"/>
      <c r="X2470" s="23"/>
    </row>
    <row r="2471">
      <c r="A2471" s="61"/>
      <c r="B2471" s="21"/>
      <c r="T2471" s="23"/>
      <c r="U2471" s="23"/>
      <c r="V2471" s="23"/>
      <c r="W2471" s="23"/>
      <c r="X2471" s="23"/>
    </row>
    <row r="2472">
      <c r="A2472" s="61"/>
      <c r="B2472" s="21"/>
      <c r="T2472" s="23"/>
      <c r="U2472" s="23"/>
      <c r="V2472" s="23"/>
      <c r="W2472" s="23"/>
      <c r="X2472" s="23"/>
    </row>
    <row r="2473">
      <c r="A2473" s="61"/>
      <c r="B2473" s="21"/>
      <c r="T2473" s="23"/>
      <c r="U2473" s="23"/>
      <c r="V2473" s="23"/>
      <c r="W2473" s="23"/>
      <c r="X2473" s="23"/>
    </row>
    <row r="2474">
      <c r="A2474" s="61"/>
      <c r="B2474" s="21"/>
      <c r="T2474" s="23"/>
      <c r="U2474" s="23"/>
      <c r="V2474" s="23"/>
      <c r="W2474" s="23"/>
      <c r="X2474" s="23"/>
    </row>
    <row r="2475">
      <c r="A2475" s="61"/>
      <c r="B2475" s="21"/>
      <c r="T2475" s="23"/>
      <c r="U2475" s="23"/>
      <c r="V2475" s="23"/>
      <c r="W2475" s="23"/>
      <c r="X2475" s="23"/>
    </row>
    <row r="2476">
      <c r="A2476" s="61"/>
      <c r="B2476" s="21"/>
      <c r="T2476" s="23"/>
      <c r="U2476" s="23"/>
      <c r="V2476" s="23"/>
      <c r="W2476" s="23"/>
      <c r="X2476" s="23"/>
    </row>
    <row r="2477">
      <c r="A2477" s="61"/>
      <c r="B2477" s="21"/>
      <c r="T2477" s="23"/>
      <c r="U2477" s="23"/>
      <c r="V2477" s="23"/>
      <c r="W2477" s="23"/>
      <c r="X2477" s="23"/>
    </row>
    <row r="2478">
      <c r="A2478" s="61"/>
      <c r="B2478" s="21"/>
      <c r="T2478" s="23"/>
      <c r="U2478" s="23"/>
      <c r="V2478" s="23"/>
      <c r="W2478" s="23"/>
      <c r="X2478" s="23"/>
    </row>
    <row r="2479">
      <c r="A2479" s="61"/>
      <c r="B2479" s="21"/>
      <c r="T2479" s="23"/>
      <c r="U2479" s="23"/>
      <c r="V2479" s="23"/>
      <c r="W2479" s="23"/>
      <c r="X2479" s="23"/>
    </row>
    <row r="2480">
      <c r="A2480" s="61"/>
      <c r="B2480" s="21"/>
      <c r="T2480" s="23"/>
      <c r="U2480" s="23"/>
      <c r="V2480" s="23"/>
      <c r="W2480" s="23"/>
      <c r="X2480" s="23"/>
    </row>
    <row r="2481">
      <c r="A2481" s="61"/>
      <c r="B2481" s="21"/>
      <c r="T2481" s="23"/>
      <c r="U2481" s="23"/>
      <c r="V2481" s="23"/>
      <c r="W2481" s="23"/>
      <c r="X2481" s="23"/>
    </row>
    <row r="2482">
      <c r="A2482" s="61"/>
      <c r="B2482" s="21"/>
      <c r="T2482" s="23"/>
      <c r="U2482" s="23"/>
      <c r="V2482" s="23"/>
      <c r="W2482" s="23"/>
      <c r="X2482" s="23"/>
    </row>
    <row r="2483">
      <c r="A2483" s="61"/>
      <c r="B2483" s="21"/>
      <c r="T2483" s="23"/>
      <c r="U2483" s="23"/>
      <c r="V2483" s="23"/>
      <c r="W2483" s="23"/>
      <c r="X2483" s="23"/>
    </row>
    <row r="2484">
      <c r="A2484" s="61"/>
      <c r="B2484" s="21"/>
      <c r="T2484" s="23"/>
      <c r="U2484" s="23"/>
      <c r="V2484" s="23"/>
      <c r="W2484" s="23"/>
      <c r="X2484" s="23"/>
    </row>
    <row r="2485">
      <c r="A2485" s="61"/>
      <c r="B2485" s="21"/>
      <c r="T2485" s="23"/>
      <c r="U2485" s="23"/>
      <c r="V2485" s="23"/>
      <c r="W2485" s="23"/>
      <c r="X2485" s="23"/>
    </row>
    <row r="2486">
      <c r="A2486" s="61"/>
      <c r="B2486" s="21"/>
      <c r="T2486" s="23"/>
      <c r="U2486" s="23"/>
      <c r="V2486" s="23"/>
      <c r="W2486" s="23"/>
      <c r="X2486" s="23"/>
    </row>
    <row r="2487">
      <c r="A2487" s="61"/>
      <c r="B2487" s="21"/>
      <c r="T2487" s="23"/>
      <c r="U2487" s="23"/>
      <c r="V2487" s="23"/>
      <c r="W2487" s="23"/>
      <c r="X2487" s="23"/>
    </row>
    <row r="2488">
      <c r="A2488" s="61"/>
      <c r="B2488" s="21"/>
      <c r="T2488" s="23"/>
      <c r="U2488" s="23"/>
      <c r="V2488" s="23"/>
      <c r="W2488" s="23"/>
      <c r="X2488" s="23"/>
    </row>
    <row r="2489">
      <c r="A2489" s="61"/>
      <c r="B2489" s="21"/>
      <c r="T2489" s="23"/>
      <c r="U2489" s="23"/>
      <c r="V2489" s="23"/>
      <c r="W2489" s="23"/>
      <c r="X2489" s="23"/>
    </row>
    <row r="2490">
      <c r="A2490" s="61"/>
      <c r="B2490" s="21"/>
      <c r="T2490" s="23"/>
      <c r="U2490" s="23"/>
      <c r="V2490" s="23"/>
      <c r="W2490" s="23"/>
      <c r="X2490" s="23"/>
    </row>
    <row r="2491">
      <c r="A2491" s="61"/>
      <c r="B2491" s="21"/>
      <c r="T2491" s="23"/>
      <c r="U2491" s="23"/>
      <c r="V2491" s="23"/>
      <c r="W2491" s="23"/>
      <c r="X2491" s="23"/>
    </row>
    <row r="2492">
      <c r="A2492" s="61"/>
      <c r="B2492" s="21"/>
      <c r="T2492" s="23"/>
      <c r="U2492" s="23"/>
      <c r="V2492" s="23"/>
      <c r="W2492" s="23"/>
      <c r="X2492" s="23"/>
    </row>
    <row r="2493">
      <c r="A2493" s="61"/>
      <c r="B2493" s="21"/>
      <c r="T2493" s="23"/>
      <c r="U2493" s="23"/>
      <c r="V2493" s="23"/>
      <c r="W2493" s="23"/>
      <c r="X2493" s="23"/>
    </row>
    <row r="2494">
      <c r="A2494" s="61"/>
      <c r="B2494" s="21"/>
      <c r="T2494" s="23"/>
      <c r="U2494" s="23"/>
      <c r="V2494" s="23"/>
      <c r="W2494" s="23"/>
      <c r="X2494" s="23"/>
    </row>
    <row r="2495">
      <c r="A2495" s="61"/>
      <c r="B2495" s="21"/>
      <c r="T2495" s="23"/>
      <c r="U2495" s="23"/>
      <c r="V2495" s="23"/>
      <c r="W2495" s="23"/>
      <c r="X2495" s="23"/>
    </row>
    <row r="2496">
      <c r="A2496" s="61"/>
      <c r="B2496" s="21"/>
      <c r="T2496" s="23"/>
      <c r="U2496" s="23"/>
      <c r="V2496" s="23"/>
      <c r="W2496" s="23"/>
      <c r="X2496" s="23"/>
    </row>
    <row r="2497">
      <c r="A2497" s="61"/>
      <c r="B2497" s="21"/>
      <c r="T2497" s="23"/>
      <c r="U2497" s="23"/>
      <c r="V2497" s="23"/>
      <c r="W2497" s="23"/>
      <c r="X2497" s="23"/>
    </row>
    <row r="2498">
      <c r="A2498" s="61"/>
      <c r="B2498" s="21"/>
      <c r="T2498" s="23"/>
      <c r="U2498" s="23"/>
      <c r="V2498" s="23"/>
      <c r="W2498" s="23"/>
      <c r="X2498" s="23"/>
    </row>
    <row r="2499">
      <c r="A2499" s="61"/>
      <c r="B2499" s="21"/>
      <c r="T2499" s="23"/>
      <c r="U2499" s="23"/>
      <c r="V2499" s="23"/>
      <c r="W2499" s="23"/>
      <c r="X2499" s="23"/>
    </row>
    <row r="2500">
      <c r="A2500" s="61"/>
      <c r="B2500" s="21"/>
      <c r="T2500" s="23"/>
      <c r="U2500" s="23"/>
      <c r="V2500" s="23"/>
      <c r="W2500" s="23"/>
      <c r="X2500" s="23"/>
    </row>
    <row r="2501">
      <c r="A2501" s="61"/>
      <c r="B2501" s="21"/>
      <c r="T2501" s="23"/>
      <c r="U2501" s="23"/>
      <c r="V2501" s="23"/>
      <c r="W2501" s="23"/>
      <c r="X2501" s="23"/>
    </row>
    <row r="2502">
      <c r="A2502" s="61"/>
      <c r="B2502" s="21"/>
      <c r="T2502" s="23"/>
      <c r="U2502" s="23"/>
      <c r="V2502" s="23"/>
      <c r="W2502" s="23"/>
      <c r="X2502" s="23"/>
    </row>
    <row r="2503">
      <c r="A2503" s="61"/>
      <c r="B2503" s="21"/>
      <c r="T2503" s="23"/>
      <c r="U2503" s="23"/>
      <c r="V2503" s="23"/>
      <c r="W2503" s="23"/>
      <c r="X2503" s="23"/>
    </row>
    <row r="2504">
      <c r="A2504" s="61"/>
      <c r="B2504" s="21"/>
      <c r="T2504" s="23"/>
      <c r="U2504" s="23"/>
      <c r="V2504" s="23"/>
      <c r="W2504" s="23"/>
      <c r="X2504" s="23"/>
    </row>
    <row r="2505">
      <c r="A2505" s="61"/>
      <c r="B2505" s="21"/>
      <c r="T2505" s="23"/>
      <c r="U2505" s="23"/>
      <c r="V2505" s="23"/>
      <c r="W2505" s="23"/>
      <c r="X2505" s="23"/>
    </row>
    <row r="2506">
      <c r="A2506" s="61"/>
      <c r="B2506" s="21"/>
      <c r="T2506" s="23"/>
      <c r="U2506" s="23"/>
      <c r="V2506" s="23"/>
      <c r="W2506" s="23"/>
      <c r="X2506" s="23"/>
    </row>
    <row r="2507">
      <c r="A2507" s="61"/>
      <c r="B2507" s="21"/>
      <c r="T2507" s="23"/>
      <c r="U2507" s="23"/>
      <c r="V2507" s="23"/>
      <c r="W2507" s="23"/>
      <c r="X2507" s="23"/>
    </row>
    <row r="2508">
      <c r="A2508" s="61"/>
      <c r="B2508" s="21"/>
      <c r="T2508" s="23"/>
      <c r="U2508" s="23"/>
      <c r="V2508" s="23"/>
      <c r="W2508" s="23"/>
      <c r="X2508" s="23"/>
    </row>
    <row r="2509">
      <c r="A2509" s="61"/>
      <c r="B2509" s="21"/>
      <c r="T2509" s="23"/>
      <c r="U2509" s="23"/>
      <c r="V2509" s="23"/>
      <c r="W2509" s="23"/>
      <c r="X2509" s="23"/>
    </row>
    <row r="2510">
      <c r="A2510" s="61"/>
      <c r="B2510" s="21"/>
      <c r="T2510" s="23"/>
      <c r="U2510" s="23"/>
      <c r="V2510" s="23"/>
      <c r="W2510" s="23"/>
      <c r="X2510" s="23"/>
    </row>
    <row r="2511">
      <c r="A2511" s="61"/>
      <c r="B2511" s="21"/>
      <c r="T2511" s="23"/>
      <c r="U2511" s="23"/>
      <c r="V2511" s="23"/>
      <c r="W2511" s="23"/>
      <c r="X2511" s="23"/>
    </row>
    <row r="2512">
      <c r="A2512" s="61"/>
      <c r="B2512" s="21"/>
      <c r="T2512" s="23"/>
      <c r="U2512" s="23"/>
      <c r="V2512" s="23"/>
      <c r="W2512" s="23"/>
      <c r="X2512" s="23"/>
    </row>
    <row r="2513">
      <c r="A2513" s="61"/>
      <c r="B2513" s="21"/>
      <c r="T2513" s="23"/>
      <c r="U2513" s="23"/>
      <c r="V2513" s="23"/>
      <c r="W2513" s="23"/>
      <c r="X2513" s="23"/>
    </row>
    <row r="2514">
      <c r="A2514" s="61"/>
      <c r="B2514" s="21"/>
      <c r="T2514" s="23"/>
      <c r="U2514" s="23"/>
      <c r="V2514" s="23"/>
      <c r="W2514" s="23"/>
      <c r="X2514" s="23"/>
    </row>
    <row r="2515">
      <c r="A2515" s="61"/>
      <c r="B2515" s="21"/>
      <c r="T2515" s="23"/>
      <c r="U2515" s="23"/>
      <c r="V2515" s="23"/>
      <c r="W2515" s="23"/>
      <c r="X2515" s="23"/>
    </row>
    <row r="2516">
      <c r="A2516" s="61"/>
      <c r="B2516" s="21"/>
      <c r="T2516" s="23"/>
      <c r="U2516" s="23"/>
      <c r="V2516" s="23"/>
      <c r="W2516" s="23"/>
      <c r="X2516" s="23"/>
    </row>
    <row r="2517">
      <c r="A2517" s="61"/>
      <c r="B2517" s="21"/>
      <c r="T2517" s="23"/>
      <c r="U2517" s="23"/>
      <c r="V2517" s="23"/>
      <c r="W2517" s="23"/>
      <c r="X2517" s="23"/>
    </row>
    <row r="2518">
      <c r="A2518" s="61"/>
      <c r="B2518" s="21"/>
      <c r="T2518" s="23"/>
      <c r="U2518" s="23"/>
      <c r="V2518" s="23"/>
      <c r="W2518" s="23"/>
      <c r="X2518" s="23"/>
    </row>
    <row r="2519">
      <c r="A2519" s="61"/>
      <c r="B2519" s="21"/>
      <c r="T2519" s="23"/>
      <c r="U2519" s="23"/>
      <c r="V2519" s="23"/>
      <c r="W2519" s="23"/>
      <c r="X2519" s="23"/>
    </row>
    <row r="2520">
      <c r="A2520" s="61"/>
      <c r="B2520" s="21"/>
      <c r="T2520" s="23"/>
      <c r="U2520" s="23"/>
      <c r="V2520" s="23"/>
      <c r="W2520" s="23"/>
      <c r="X2520" s="23"/>
    </row>
    <row r="2521">
      <c r="A2521" s="61"/>
      <c r="B2521" s="21"/>
      <c r="T2521" s="23"/>
      <c r="U2521" s="23"/>
      <c r="V2521" s="23"/>
      <c r="W2521" s="23"/>
      <c r="X2521" s="23"/>
    </row>
    <row r="2522">
      <c r="A2522" s="61"/>
      <c r="B2522" s="21"/>
      <c r="T2522" s="23"/>
      <c r="U2522" s="23"/>
      <c r="V2522" s="23"/>
      <c r="W2522" s="23"/>
      <c r="X2522" s="23"/>
    </row>
    <row r="2523">
      <c r="A2523" s="61"/>
      <c r="B2523" s="21"/>
      <c r="T2523" s="23"/>
      <c r="U2523" s="23"/>
      <c r="V2523" s="23"/>
      <c r="W2523" s="23"/>
      <c r="X2523" s="23"/>
    </row>
    <row r="2524">
      <c r="A2524" s="61"/>
      <c r="B2524" s="21"/>
      <c r="T2524" s="23"/>
      <c r="U2524" s="23"/>
      <c r="V2524" s="23"/>
      <c r="W2524" s="23"/>
      <c r="X2524" s="23"/>
    </row>
    <row r="2525">
      <c r="A2525" s="61"/>
      <c r="B2525" s="21"/>
      <c r="T2525" s="23"/>
      <c r="U2525" s="23"/>
      <c r="V2525" s="23"/>
      <c r="W2525" s="23"/>
      <c r="X2525" s="23"/>
    </row>
    <row r="2526">
      <c r="A2526" s="61"/>
      <c r="B2526" s="21"/>
      <c r="T2526" s="23"/>
      <c r="U2526" s="23"/>
      <c r="V2526" s="23"/>
      <c r="W2526" s="23"/>
      <c r="X2526" s="23"/>
    </row>
    <row r="2527">
      <c r="A2527" s="61"/>
      <c r="B2527" s="21"/>
      <c r="T2527" s="23"/>
      <c r="U2527" s="23"/>
      <c r="V2527" s="23"/>
      <c r="W2527" s="23"/>
      <c r="X2527" s="23"/>
    </row>
    <row r="2528">
      <c r="A2528" s="61"/>
      <c r="B2528" s="21"/>
      <c r="T2528" s="23"/>
      <c r="U2528" s="23"/>
      <c r="V2528" s="23"/>
      <c r="W2528" s="23"/>
      <c r="X2528" s="23"/>
    </row>
    <row r="2529">
      <c r="A2529" s="61"/>
      <c r="B2529" s="21"/>
      <c r="T2529" s="23"/>
      <c r="U2529" s="23"/>
      <c r="V2529" s="23"/>
      <c r="W2529" s="23"/>
      <c r="X2529" s="23"/>
    </row>
    <row r="2530">
      <c r="A2530" s="61"/>
      <c r="B2530" s="21"/>
      <c r="T2530" s="23"/>
      <c r="U2530" s="23"/>
      <c r="V2530" s="23"/>
      <c r="W2530" s="23"/>
      <c r="X2530" s="23"/>
    </row>
    <row r="2531">
      <c r="A2531" s="61"/>
      <c r="B2531" s="21"/>
      <c r="T2531" s="23"/>
      <c r="U2531" s="23"/>
      <c r="V2531" s="23"/>
      <c r="W2531" s="23"/>
      <c r="X2531" s="23"/>
    </row>
    <row r="2532">
      <c r="A2532" s="61"/>
      <c r="B2532" s="21"/>
      <c r="T2532" s="23"/>
      <c r="U2532" s="23"/>
      <c r="V2532" s="23"/>
      <c r="W2532" s="23"/>
      <c r="X2532" s="23"/>
    </row>
    <row r="2533">
      <c r="A2533" s="61"/>
      <c r="B2533" s="21"/>
      <c r="T2533" s="23"/>
      <c r="U2533" s="23"/>
      <c r="V2533" s="23"/>
      <c r="W2533" s="23"/>
      <c r="X2533" s="23"/>
    </row>
    <row r="2534">
      <c r="A2534" s="61"/>
      <c r="B2534" s="21"/>
      <c r="T2534" s="23"/>
      <c r="U2534" s="23"/>
      <c r="V2534" s="23"/>
      <c r="W2534" s="23"/>
      <c r="X2534" s="23"/>
    </row>
    <row r="2535">
      <c r="A2535" s="61"/>
      <c r="B2535" s="21"/>
      <c r="T2535" s="23"/>
      <c r="U2535" s="23"/>
      <c r="V2535" s="23"/>
      <c r="W2535" s="23"/>
      <c r="X2535" s="23"/>
    </row>
    <row r="2536">
      <c r="A2536" s="61"/>
      <c r="B2536" s="21"/>
      <c r="T2536" s="23"/>
      <c r="U2536" s="23"/>
      <c r="V2536" s="23"/>
      <c r="W2536" s="23"/>
      <c r="X2536" s="23"/>
    </row>
    <row r="2537">
      <c r="A2537" s="61"/>
      <c r="B2537" s="21"/>
      <c r="T2537" s="23"/>
      <c r="U2537" s="23"/>
      <c r="V2537" s="23"/>
      <c r="W2537" s="23"/>
      <c r="X2537" s="23"/>
    </row>
    <row r="2538">
      <c r="A2538" s="61"/>
      <c r="B2538" s="21"/>
      <c r="T2538" s="23"/>
      <c r="U2538" s="23"/>
      <c r="V2538" s="23"/>
      <c r="W2538" s="23"/>
      <c r="X2538" s="23"/>
    </row>
    <row r="2539">
      <c r="A2539" s="61"/>
      <c r="B2539" s="21"/>
      <c r="T2539" s="23"/>
      <c r="U2539" s="23"/>
      <c r="V2539" s="23"/>
      <c r="W2539" s="23"/>
      <c r="X2539" s="23"/>
    </row>
    <row r="2540">
      <c r="A2540" s="61"/>
      <c r="B2540" s="21"/>
      <c r="T2540" s="23"/>
      <c r="U2540" s="23"/>
      <c r="V2540" s="23"/>
      <c r="W2540" s="23"/>
      <c r="X2540" s="23"/>
    </row>
    <row r="2541">
      <c r="A2541" s="61"/>
      <c r="B2541" s="21"/>
      <c r="T2541" s="23"/>
      <c r="U2541" s="23"/>
      <c r="V2541" s="23"/>
      <c r="W2541" s="23"/>
      <c r="X2541" s="23"/>
    </row>
    <row r="2542">
      <c r="A2542" s="61"/>
      <c r="B2542" s="21"/>
      <c r="T2542" s="23"/>
      <c r="U2542" s="23"/>
      <c r="V2542" s="23"/>
      <c r="W2542" s="23"/>
      <c r="X2542" s="23"/>
    </row>
    <row r="2543">
      <c r="A2543" s="61"/>
      <c r="B2543" s="21"/>
      <c r="T2543" s="23"/>
      <c r="U2543" s="23"/>
      <c r="V2543" s="23"/>
      <c r="W2543" s="23"/>
      <c r="X2543" s="23"/>
    </row>
    <row r="2544">
      <c r="A2544" s="61"/>
      <c r="B2544" s="21"/>
      <c r="T2544" s="23"/>
      <c r="U2544" s="23"/>
      <c r="V2544" s="23"/>
      <c r="W2544" s="23"/>
      <c r="X2544" s="23"/>
    </row>
    <row r="2545">
      <c r="A2545" s="61"/>
      <c r="B2545" s="21"/>
      <c r="T2545" s="23"/>
      <c r="U2545" s="23"/>
      <c r="V2545" s="23"/>
      <c r="W2545" s="23"/>
      <c r="X2545" s="23"/>
    </row>
    <row r="2546">
      <c r="A2546" s="61"/>
      <c r="B2546" s="21"/>
      <c r="T2546" s="23"/>
      <c r="U2546" s="23"/>
      <c r="V2546" s="23"/>
      <c r="W2546" s="23"/>
      <c r="X2546" s="23"/>
    </row>
    <row r="2547">
      <c r="A2547" s="61"/>
      <c r="B2547" s="21"/>
      <c r="T2547" s="23"/>
      <c r="U2547" s="23"/>
      <c r="V2547" s="23"/>
      <c r="W2547" s="23"/>
      <c r="X2547" s="23"/>
    </row>
    <row r="2548">
      <c r="A2548" s="61"/>
      <c r="B2548" s="21"/>
      <c r="T2548" s="23"/>
      <c r="U2548" s="23"/>
      <c r="V2548" s="23"/>
      <c r="W2548" s="23"/>
      <c r="X2548" s="23"/>
    </row>
    <row r="2549">
      <c r="A2549" s="61"/>
      <c r="B2549" s="21"/>
      <c r="T2549" s="23"/>
      <c r="U2549" s="23"/>
      <c r="V2549" s="23"/>
      <c r="W2549" s="23"/>
      <c r="X2549" s="23"/>
    </row>
    <row r="2550">
      <c r="A2550" s="61"/>
      <c r="B2550" s="21"/>
      <c r="T2550" s="23"/>
      <c r="U2550" s="23"/>
      <c r="V2550" s="23"/>
      <c r="W2550" s="23"/>
      <c r="X2550" s="23"/>
    </row>
    <row r="2551">
      <c r="A2551" s="61"/>
      <c r="B2551" s="21"/>
      <c r="T2551" s="23"/>
      <c r="U2551" s="23"/>
      <c r="V2551" s="23"/>
      <c r="W2551" s="23"/>
      <c r="X2551" s="23"/>
    </row>
    <row r="2552">
      <c r="A2552" s="61"/>
      <c r="B2552" s="21"/>
      <c r="T2552" s="23"/>
      <c r="U2552" s="23"/>
      <c r="V2552" s="23"/>
      <c r="W2552" s="23"/>
      <c r="X2552" s="23"/>
    </row>
    <row r="2553">
      <c r="A2553" s="61"/>
      <c r="B2553" s="21"/>
      <c r="T2553" s="23"/>
      <c r="U2553" s="23"/>
      <c r="V2553" s="23"/>
      <c r="W2553" s="23"/>
      <c r="X2553" s="23"/>
    </row>
    <row r="2554">
      <c r="A2554" s="61"/>
      <c r="B2554" s="21"/>
      <c r="T2554" s="23"/>
      <c r="U2554" s="23"/>
      <c r="V2554" s="23"/>
      <c r="W2554" s="23"/>
      <c r="X2554" s="23"/>
    </row>
    <row r="2555">
      <c r="A2555" s="61"/>
      <c r="B2555" s="21"/>
      <c r="T2555" s="23"/>
      <c r="U2555" s="23"/>
      <c r="V2555" s="23"/>
      <c r="W2555" s="23"/>
      <c r="X2555" s="23"/>
    </row>
    <row r="2556">
      <c r="A2556" s="61"/>
      <c r="B2556" s="21"/>
      <c r="T2556" s="23"/>
      <c r="U2556" s="23"/>
      <c r="V2556" s="23"/>
      <c r="W2556" s="23"/>
      <c r="X2556" s="23"/>
    </row>
    <row r="2557">
      <c r="A2557" s="61"/>
      <c r="B2557" s="21"/>
      <c r="T2557" s="23"/>
      <c r="U2557" s="23"/>
      <c r="V2557" s="23"/>
      <c r="W2557" s="23"/>
      <c r="X2557" s="23"/>
    </row>
    <row r="2558">
      <c r="A2558" s="61"/>
      <c r="B2558" s="21"/>
      <c r="T2558" s="23"/>
      <c r="U2558" s="23"/>
      <c r="V2558" s="23"/>
      <c r="W2558" s="23"/>
      <c r="X2558" s="23"/>
    </row>
    <row r="2559">
      <c r="A2559" s="61"/>
      <c r="B2559" s="21"/>
      <c r="T2559" s="23"/>
      <c r="U2559" s="23"/>
      <c r="V2559" s="23"/>
      <c r="W2559" s="23"/>
      <c r="X2559" s="23"/>
    </row>
    <row r="2560">
      <c r="A2560" s="61"/>
      <c r="B2560" s="21"/>
      <c r="T2560" s="23"/>
      <c r="U2560" s="23"/>
      <c r="V2560" s="23"/>
      <c r="W2560" s="23"/>
      <c r="X2560" s="23"/>
    </row>
    <row r="2561">
      <c r="A2561" s="61"/>
      <c r="B2561" s="21"/>
      <c r="T2561" s="23"/>
      <c r="U2561" s="23"/>
      <c r="V2561" s="23"/>
      <c r="W2561" s="23"/>
      <c r="X2561" s="23"/>
    </row>
    <row r="2562">
      <c r="A2562" s="61"/>
      <c r="B2562" s="21"/>
      <c r="T2562" s="23"/>
      <c r="U2562" s="23"/>
      <c r="V2562" s="23"/>
      <c r="W2562" s="23"/>
      <c r="X2562" s="23"/>
    </row>
    <row r="2563">
      <c r="A2563" s="61"/>
      <c r="B2563" s="21"/>
      <c r="T2563" s="23"/>
      <c r="U2563" s="23"/>
      <c r="V2563" s="23"/>
      <c r="W2563" s="23"/>
      <c r="X2563" s="23"/>
    </row>
    <row r="2564">
      <c r="A2564" s="61"/>
      <c r="B2564" s="21"/>
      <c r="T2564" s="23"/>
      <c r="U2564" s="23"/>
      <c r="V2564" s="23"/>
      <c r="W2564" s="23"/>
      <c r="X2564" s="23"/>
    </row>
    <row r="2565">
      <c r="A2565" s="61"/>
      <c r="B2565" s="21"/>
      <c r="T2565" s="23"/>
      <c r="U2565" s="23"/>
      <c r="V2565" s="23"/>
      <c r="W2565" s="23"/>
      <c r="X2565" s="23"/>
    </row>
    <row r="2566">
      <c r="A2566" s="61"/>
      <c r="B2566" s="21"/>
      <c r="T2566" s="23"/>
      <c r="U2566" s="23"/>
      <c r="V2566" s="23"/>
      <c r="W2566" s="23"/>
      <c r="X2566" s="23"/>
    </row>
    <row r="2567">
      <c r="A2567" s="61"/>
      <c r="B2567" s="21"/>
      <c r="T2567" s="23"/>
      <c r="U2567" s="23"/>
      <c r="V2567" s="23"/>
      <c r="W2567" s="23"/>
      <c r="X2567" s="23"/>
    </row>
    <row r="2568">
      <c r="A2568" s="61"/>
      <c r="B2568" s="21"/>
      <c r="T2568" s="23"/>
      <c r="U2568" s="23"/>
      <c r="V2568" s="23"/>
      <c r="W2568" s="23"/>
      <c r="X2568" s="23"/>
    </row>
    <row r="2569">
      <c r="A2569" s="61"/>
      <c r="B2569" s="21"/>
      <c r="T2569" s="23"/>
      <c r="U2569" s="23"/>
      <c r="V2569" s="23"/>
      <c r="W2569" s="23"/>
      <c r="X2569" s="23"/>
    </row>
    <row r="2570">
      <c r="A2570" s="61"/>
      <c r="B2570" s="21"/>
      <c r="T2570" s="23"/>
      <c r="U2570" s="23"/>
      <c r="V2570" s="23"/>
      <c r="W2570" s="23"/>
      <c r="X2570" s="23"/>
    </row>
    <row r="2571">
      <c r="A2571" s="61"/>
      <c r="B2571" s="21"/>
      <c r="T2571" s="23"/>
      <c r="U2571" s="23"/>
      <c r="V2571" s="23"/>
      <c r="W2571" s="23"/>
      <c r="X2571" s="23"/>
    </row>
    <row r="2572">
      <c r="A2572" s="61"/>
      <c r="B2572" s="21"/>
      <c r="T2572" s="23"/>
      <c r="U2572" s="23"/>
      <c r="V2572" s="23"/>
      <c r="W2572" s="23"/>
      <c r="X2572" s="23"/>
    </row>
    <row r="2573">
      <c r="A2573" s="61"/>
      <c r="B2573" s="21"/>
      <c r="T2573" s="23"/>
      <c r="U2573" s="23"/>
      <c r="V2573" s="23"/>
      <c r="W2573" s="23"/>
      <c r="X2573" s="23"/>
    </row>
    <row r="2574">
      <c r="A2574" s="61"/>
      <c r="B2574" s="21"/>
      <c r="T2574" s="23"/>
      <c r="U2574" s="23"/>
      <c r="V2574" s="23"/>
      <c r="W2574" s="23"/>
      <c r="X2574" s="23"/>
    </row>
    <row r="2575">
      <c r="A2575" s="61"/>
      <c r="B2575" s="21"/>
      <c r="T2575" s="23"/>
      <c r="U2575" s="23"/>
      <c r="V2575" s="23"/>
      <c r="W2575" s="23"/>
      <c r="X2575" s="23"/>
    </row>
    <row r="2576">
      <c r="A2576" s="61"/>
      <c r="B2576" s="21"/>
      <c r="T2576" s="23"/>
      <c r="U2576" s="23"/>
      <c r="V2576" s="23"/>
      <c r="W2576" s="23"/>
      <c r="X2576" s="23"/>
    </row>
    <row r="2577">
      <c r="A2577" s="61"/>
      <c r="B2577" s="21"/>
      <c r="T2577" s="23"/>
      <c r="U2577" s="23"/>
      <c r="V2577" s="23"/>
      <c r="W2577" s="23"/>
      <c r="X2577" s="23"/>
    </row>
    <row r="2578">
      <c r="A2578" s="61"/>
      <c r="B2578" s="21"/>
      <c r="T2578" s="23"/>
      <c r="U2578" s="23"/>
      <c r="V2578" s="23"/>
      <c r="W2578" s="23"/>
      <c r="X2578" s="23"/>
    </row>
    <row r="2579">
      <c r="A2579" s="61"/>
      <c r="B2579" s="21"/>
      <c r="T2579" s="23"/>
      <c r="U2579" s="23"/>
      <c r="V2579" s="23"/>
      <c r="W2579" s="23"/>
      <c r="X2579" s="23"/>
    </row>
    <row r="2580">
      <c r="A2580" s="61"/>
      <c r="B2580" s="21"/>
      <c r="T2580" s="23"/>
      <c r="U2580" s="23"/>
      <c r="V2580" s="23"/>
      <c r="W2580" s="23"/>
      <c r="X2580" s="23"/>
    </row>
    <row r="2581">
      <c r="A2581" s="61"/>
      <c r="B2581" s="21"/>
      <c r="T2581" s="23"/>
      <c r="U2581" s="23"/>
      <c r="V2581" s="23"/>
      <c r="W2581" s="23"/>
      <c r="X2581" s="23"/>
    </row>
    <row r="2582">
      <c r="A2582" s="61"/>
      <c r="B2582" s="21"/>
      <c r="T2582" s="23"/>
      <c r="U2582" s="23"/>
      <c r="V2582" s="23"/>
      <c r="W2582" s="23"/>
      <c r="X2582" s="23"/>
    </row>
    <row r="2583">
      <c r="A2583" s="61"/>
      <c r="B2583" s="21"/>
      <c r="T2583" s="23"/>
      <c r="U2583" s="23"/>
      <c r="V2583" s="23"/>
      <c r="W2583" s="23"/>
      <c r="X2583" s="23"/>
    </row>
    <row r="2584">
      <c r="A2584" s="61"/>
      <c r="B2584" s="21"/>
      <c r="T2584" s="23"/>
      <c r="U2584" s="23"/>
      <c r="V2584" s="23"/>
      <c r="W2584" s="23"/>
      <c r="X2584" s="23"/>
    </row>
    <row r="2585">
      <c r="A2585" s="61"/>
      <c r="B2585" s="21"/>
      <c r="T2585" s="23"/>
      <c r="U2585" s="23"/>
      <c r="V2585" s="23"/>
      <c r="W2585" s="23"/>
      <c r="X2585" s="23"/>
    </row>
    <row r="2586">
      <c r="A2586" s="61"/>
      <c r="B2586" s="21"/>
      <c r="T2586" s="23"/>
      <c r="U2586" s="23"/>
      <c r="V2586" s="23"/>
      <c r="W2586" s="23"/>
      <c r="X2586" s="23"/>
    </row>
    <row r="2587">
      <c r="A2587" s="61"/>
      <c r="B2587" s="21"/>
      <c r="T2587" s="23"/>
      <c r="U2587" s="23"/>
      <c r="V2587" s="23"/>
      <c r="W2587" s="23"/>
      <c r="X2587" s="23"/>
    </row>
    <row r="2588">
      <c r="A2588" s="61"/>
      <c r="B2588" s="21"/>
      <c r="T2588" s="23"/>
      <c r="U2588" s="23"/>
      <c r="V2588" s="23"/>
      <c r="W2588" s="23"/>
      <c r="X2588" s="23"/>
    </row>
    <row r="2589">
      <c r="A2589" s="61"/>
      <c r="B2589" s="21"/>
      <c r="T2589" s="23"/>
      <c r="U2589" s="23"/>
      <c r="V2589" s="23"/>
      <c r="W2589" s="23"/>
      <c r="X2589" s="23"/>
    </row>
    <row r="2590">
      <c r="A2590" s="61"/>
      <c r="B2590" s="21"/>
      <c r="T2590" s="23"/>
      <c r="U2590" s="23"/>
      <c r="V2590" s="23"/>
      <c r="W2590" s="23"/>
      <c r="X2590" s="23"/>
    </row>
    <row r="2591">
      <c r="A2591" s="61"/>
      <c r="B2591" s="21"/>
      <c r="T2591" s="23"/>
      <c r="U2591" s="23"/>
      <c r="V2591" s="23"/>
      <c r="W2591" s="23"/>
      <c r="X2591" s="23"/>
    </row>
    <row r="2592">
      <c r="A2592" s="61"/>
      <c r="B2592" s="21"/>
      <c r="T2592" s="23"/>
      <c r="U2592" s="23"/>
      <c r="V2592" s="23"/>
      <c r="W2592" s="23"/>
      <c r="X2592" s="23"/>
    </row>
    <row r="2593">
      <c r="A2593" s="61"/>
      <c r="B2593" s="21"/>
      <c r="T2593" s="23"/>
      <c r="U2593" s="23"/>
      <c r="V2593" s="23"/>
      <c r="W2593" s="23"/>
      <c r="X2593" s="23"/>
    </row>
    <row r="2594">
      <c r="A2594" s="61"/>
      <c r="B2594" s="21"/>
      <c r="T2594" s="23"/>
      <c r="U2594" s="23"/>
      <c r="V2594" s="23"/>
      <c r="W2594" s="23"/>
      <c r="X2594" s="23"/>
    </row>
    <row r="2595">
      <c r="A2595" s="61"/>
      <c r="B2595" s="21"/>
      <c r="T2595" s="23"/>
      <c r="U2595" s="23"/>
      <c r="V2595" s="23"/>
      <c r="W2595" s="23"/>
      <c r="X2595" s="23"/>
    </row>
    <row r="2596">
      <c r="A2596" s="61"/>
      <c r="B2596" s="21"/>
      <c r="T2596" s="23"/>
      <c r="U2596" s="23"/>
      <c r="V2596" s="23"/>
      <c r="W2596" s="23"/>
      <c r="X2596" s="23"/>
    </row>
    <row r="2597">
      <c r="A2597" s="61"/>
      <c r="B2597" s="21"/>
      <c r="T2597" s="23"/>
      <c r="U2597" s="23"/>
      <c r="V2597" s="23"/>
      <c r="W2597" s="23"/>
      <c r="X2597" s="23"/>
    </row>
    <row r="2598">
      <c r="A2598" s="61"/>
      <c r="B2598" s="21"/>
      <c r="T2598" s="23"/>
      <c r="U2598" s="23"/>
      <c r="V2598" s="23"/>
      <c r="W2598" s="23"/>
      <c r="X2598" s="23"/>
    </row>
    <row r="2599">
      <c r="A2599" s="61"/>
      <c r="B2599" s="21"/>
      <c r="T2599" s="23"/>
      <c r="U2599" s="23"/>
      <c r="V2599" s="23"/>
      <c r="W2599" s="23"/>
      <c r="X2599" s="23"/>
    </row>
    <row r="2600">
      <c r="A2600" s="61"/>
      <c r="B2600" s="21"/>
      <c r="T2600" s="23"/>
      <c r="U2600" s="23"/>
      <c r="V2600" s="23"/>
      <c r="W2600" s="23"/>
      <c r="X2600" s="23"/>
    </row>
    <row r="2601">
      <c r="A2601" s="61"/>
      <c r="B2601" s="21"/>
      <c r="T2601" s="23"/>
      <c r="U2601" s="23"/>
      <c r="V2601" s="23"/>
      <c r="W2601" s="23"/>
      <c r="X2601" s="23"/>
    </row>
    <row r="2602">
      <c r="A2602" s="61"/>
      <c r="B2602" s="21"/>
      <c r="T2602" s="23"/>
      <c r="U2602" s="23"/>
      <c r="V2602" s="23"/>
      <c r="W2602" s="23"/>
      <c r="X2602" s="23"/>
    </row>
    <row r="2603">
      <c r="A2603" s="61"/>
      <c r="B2603" s="21"/>
      <c r="T2603" s="23"/>
      <c r="U2603" s="23"/>
      <c r="V2603" s="23"/>
      <c r="W2603" s="23"/>
      <c r="X2603" s="23"/>
    </row>
    <row r="2604">
      <c r="A2604" s="61"/>
      <c r="B2604" s="21"/>
      <c r="T2604" s="23"/>
      <c r="U2604" s="23"/>
      <c r="V2604" s="23"/>
      <c r="W2604" s="23"/>
      <c r="X2604" s="23"/>
    </row>
    <row r="2605">
      <c r="A2605" s="61"/>
      <c r="B2605" s="21"/>
      <c r="T2605" s="23"/>
      <c r="U2605" s="23"/>
      <c r="V2605" s="23"/>
      <c r="W2605" s="23"/>
      <c r="X2605" s="23"/>
    </row>
    <row r="2606">
      <c r="A2606" s="61"/>
      <c r="B2606" s="21"/>
      <c r="T2606" s="23"/>
      <c r="U2606" s="23"/>
      <c r="V2606" s="23"/>
      <c r="W2606" s="23"/>
      <c r="X2606" s="23"/>
    </row>
    <row r="2607">
      <c r="A2607" s="61"/>
      <c r="B2607" s="21"/>
      <c r="T2607" s="23"/>
      <c r="U2607" s="23"/>
      <c r="V2607" s="23"/>
      <c r="W2607" s="23"/>
      <c r="X2607" s="23"/>
    </row>
    <row r="2608">
      <c r="A2608" s="61"/>
      <c r="B2608" s="21"/>
      <c r="T2608" s="23"/>
      <c r="U2608" s="23"/>
      <c r="V2608" s="23"/>
      <c r="W2608" s="23"/>
      <c r="X2608" s="23"/>
    </row>
    <row r="2609">
      <c r="A2609" s="61"/>
      <c r="B2609" s="21"/>
      <c r="T2609" s="23"/>
      <c r="U2609" s="23"/>
      <c r="V2609" s="23"/>
      <c r="W2609" s="23"/>
      <c r="X2609" s="23"/>
    </row>
    <row r="2610">
      <c r="A2610" s="61"/>
      <c r="B2610" s="21"/>
      <c r="T2610" s="23"/>
      <c r="U2610" s="23"/>
      <c r="V2610" s="23"/>
      <c r="W2610" s="23"/>
      <c r="X2610" s="23"/>
    </row>
    <row r="2611">
      <c r="A2611" s="61"/>
      <c r="B2611" s="21"/>
      <c r="T2611" s="23"/>
      <c r="U2611" s="23"/>
      <c r="V2611" s="23"/>
      <c r="W2611" s="23"/>
      <c r="X2611" s="23"/>
    </row>
    <row r="2612">
      <c r="A2612" s="61"/>
      <c r="B2612" s="21"/>
      <c r="T2612" s="23"/>
      <c r="U2612" s="23"/>
      <c r="V2612" s="23"/>
      <c r="W2612" s="23"/>
      <c r="X2612" s="23"/>
    </row>
    <row r="2613">
      <c r="A2613" s="61"/>
      <c r="B2613" s="21"/>
      <c r="T2613" s="23"/>
      <c r="U2613" s="23"/>
      <c r="V2613" s="23"/>
      <c r="W2613" s="23"/>
      <c r="X2613" s="23"/>
    </row>
    <row r="2614">
      <c r="A2614" s="61"/>
      <c r="B2614" s="21"/>
      <c r="T2614" s="23"/>
      <c r="U2614" s="23"/>
      <c r="V2614" s="23"/>
      <c r="W2614" s="23"/>
      <c r="X2614" s="23"/>
    </row>
    <row r="2615">
      <c r="A2615" s="61"/>
      <c r="B2615" s="21"/>
      <c r="T2615" s="23"/>
      <c r="U2615" s="23"/>
      <c r="V2615" s="23"/>
      <c r="W2615" s="23"/>
      <c r="X2615" s="23"/>
    </row>
    <row r="2616">
      <c r="A2616" s="61"/>
      <c r="B2616" s="21"/>
      <c r="T2616" s="23"/>
      <c r="U2616" s="23"/>
      <c r="V2616" s="23"/>
      <c r="W2616" s="23"/>
      <c r="X2616" s="23"/>
    </row>
    <row r="2617">
      <c r="A2617" s="61"/>
      <c r="B2617" s="21"/>
      <c r="T2617" s="23"/>
      <c r="U2617" s="23"/>
      <c r="V2617" s="23"/>
      <c r="W2617" s="23"/>
      <c r="X2617" s="23"/>
    </row>
    <row r="2618">
      <c r="A2618" s="61"/>
      <c r="B2618" s="21"/>
      <c r="T2618" s="23"/>
      <c r="U2618" s="23"/>
      <c r="V2618" s="23"/>
      <c r="W2618" s="23"/>
      <c r="X2618" s="23"/>
    </row>
    <row r="2619">
      <c r="A2619" s="61"/>
      <c r="B2619" s="21"/>
      <c r="T2619" s="23"/>
      <c r="U2619" s="23"/>
      <c r="V2619" s="23"/>
      <c r="W2619" s="23"/>
      <c r="X2619" s="23"/>
    </row>
    <row r="2620">
      <c r="A2620" s="61"/>
      <c r="B2620" s="21"/>
      <c r="T2620" s="23"/>
      <c r="U2620" s="23"/>
      <c r="V2620" s="23"/>
      <c r="W2620" s="23"/>
      <c r="X2620" s="23"/>
    </row>
    <row r="2621">
      <c r="A2621" s="61"/>
      <c r="B2621" s="21"/>
      <c r="T2621" s="23"/>
      <c r="U2621" s="23"/>
      <c r="V2621" s="23"/>
      <c r="W2621" s="23"/>
      <c r="X2621" s="23"/>
    </row>
    <row r="2622">
      <c r="A2622" s="61"/>
      <c r="B2622" s="21"/>
      <c r="T2622" s="23"/>
      <c r="U2622" s="23"/>
      <c r="V2622" s="23"/>
      <c r="W2622" s="23"/>
      <c r="X2622" s="23"/>
    </row>
    <row r="2623">
      <c r="A2623" s="61"/>
      <c r="B2623" s="21"/>
      <c r="T2623" s="23"/>
      <c r="U2623" s="23"/>
      <c r="V2623" s="23"/>
      <c r="W2623" s="23"/>
      <c r="X2623" s="23"/>
    </row>
    <row r="2624">
      <c r="A2624" s="61"/>
      <c r="B2624" s="21"/>
      <c r="T2624" s="23"/>
      <c r="U2624" s="23"/>
      <c r="V2624" s="23"/>
      <c r="W2624" s="23"/>
      <c r="X2624" s="23"/>
    </row>
    <row r="2625">
      <c r="A2625" s="61"/>
      <c r="B2625" s="21"/>
      <c r="T2625" s="23"/>
      <c r="U2625" s="23"/>
      <c r="V2625" s="23"/>
      <c r="W2625" s="23"/>
      <c r="X2625" s="23"/>
    </row>
    <row r="2626">
      <c r="A2626" s="61"/>
      <c r="B2626" s="21"/>
      <c r="T2626" s="23"/>
      <c r="U2626" s="23"/>
      <c r="V2626" s="23"/>
      <c r="W2626" s="23"/>
      <c r="X2626" s="23"/>
    </row>
    <row r="2627">
      <c r="A2627" s="61"/>
      <c r="B2627" s="21"/>
      <c r="T2627" s="23"/>
      <c r="U2627" s="23"/>
      <c r="V2627" s="23"/>
      <c r="W2627" s="23"/>
      <c r="X2627" s="23"/>
    </row>
    <row r="2628">
      <c r="A2628" s="61"/>
      <c r="B2628" s="21"/>
      <c r="T2628" s="23"/>
      <c r="U2628" s="23"/>
      <c r="V2628" s="23"/>
      <c r="W2628" s="23"/>
      <c r="X2628" s="23"/>
    </row>
    <row r="2629">
      <c r="A2629" s="61"/>
      <c r="B2629" s="21"/>
      <c r="T2629" s="23"/>
      <c r="U2629" s="23"/>
      <c r="V2629" s="23"/>
      <c r="W2629" s="23"/>
      <c r="X2629" s="23"/>
    </row>
    <row r="2630">
      <c r="A2630" s="61"/>
      <c r="B2630" s="21"/>
      <c r="T2630" s="23"/>
      <c r="U2630" s="23"/>
      <c r="V2630" s="23"/>
      <c r="W2630" s="23"/>
      <c r="X2630" s="23"/>
    </row>
    <row r="2631">
      <c r="A2631" s="61"/>
      <c r="B2631" s="21"/>
      <c r="T2631" s="23"/>
      <c r="U2631" s="23"/>
      <c r="V2631" s="23"/>
      <c r="W2631" s="23"/>
      <c r="X2631" s="23"/>
    </row>
    <row r="2632">
      <c r="A2632" s="61"/>
      <c r="B2632" s="21"/>
      <c r="T2632" s="23"/>
      <c r="U2632" s="23"/>
      <c r="V2632" s="23"/>
      <c r="W2632" s="23"/>
      <c r="X2632" s="23"/>
    </row>
    <row r="2633">
      <c r="A2633" s="61"/>
      <c r="B2633" s="21"/>
      <c r="T2633" s="23"/>
      <c r="U2633" s="23"/>
      <c r="V2633" s="23"/>
      <c r="W2633" s="23"/>
      <c r="X2633" s="23"/>
    </row>
    <row r="2634">
      <c r="A2634" s="61"/>
      <c r="B2634" s="21"/>
      <c r="T2634" s="23"/>
      <c r="U2634" s="23"/>
      <c r="V2634" s="23"/>
      <c r="W2634" s="23"/>
      <c r="X2634" s="23"/>
    </row>
    <row r="2635">
      <c r="A2635" s="61"/>
      <c r="B2635" s="21"/>
      <c r="T2635" s="23"/>
      <c r="U2635" s="23"/>
      <c r="V2635" s="23"/>
      <c r="W2635" s="23"/>
      <c r="X2635" s="23"/>
    </row>
    <row r="2636">
      <c r="A2636" s="61"/>
      <c r="B2636" s="21"/>
      <c r="T2636" s="23"/>
      <c r="U2636" s="23"/>
      <c r="V2636" s="23"/>
      <c r="W2636" s="23"/>
      <c r="X2636" s="23"/>
    </row>
    <row r="2637">
      <c r="A2637" s="61"/>
      <c r="B2637" s="21"/>
      <c r="T2637" s="23"/>
      <c r="U2637" s="23"/>
      <c r="V2637" s="23"/>
      <c r="W2637" s="23"/>
      <c r="X2637" s="23"/>
    </row>
    <row r="2638">
      <c r="A2638" s="61"/>
      <c r="B2638" s="21"/>
      <c r="T2638" s="23"/>
      <c r="U2638" s="23"/>
      <c r="V2638" s="23"/>
      <c r="W2638" s="23"/>
      <c r="X2638" s="23"/>
    </row>
    <row r="2639">
      <c r="A2639" s="61"/>
      <c r="B2639" s="21"/>
      <c r="T2639" s="23"/>
      <c r="U2639" s="23"/>
      <c r="V2639" s="23"/>
      <c r="W2639" s="23"/>
      <c r="X2639" s="23"/>
    </row>
    <row r="2640">
      <c r="A2640" s="61"/>
      <c r="B2640" s="21"/>
      <c r="T2640" s="23"/>
      <c r="U2640" s="23"/>
      <c r="V2640" s="23"/>
      <c r="W2640" s="23"/>
      <c r="X2640" s="23"/>
    </row>
    <row r="2641">
      <c r="A2641" s="61"/>
      <c r="B2641" s="21"/>
      <c r="T2641" s="23"/>
      <c r="U2641" s="23"/>
      <c r="V2641" s="23"/>
      <c r="W2641" s="23"/>
      <c r="X2641" s="23"/>
    </row>
    <row r="2642">
      <c r="A2642" s="61"/>
      <c r="B2642" s="21"/>
      <c r="T2642" s="23"/>
      <c r="U2642" s="23"/>
      <c r="V2642" s="23"/>
      <c r="W2642" s="23"/>
      <c r="X2642" s="23"/>
    </row>
    <row r="2643">
      <c r="A2643" s="61"/>
      <c r="B2643" s="21"/>
      <c r="T2643" s="23"/>
      <c r="U2643" s="23"/>
      <c r="V2643" s="23"/>
      <c r="W2643" s="23"/>
      <c r="X2643" s="23"/>
    </row>
    <row r="2644">
      <c r="A2644" s="61"/>
      <c r="B2644" s="21"/>
      <c r="T2644" s="23"/>
      <c r="U2644" s="23"/>
      <c r="V2644" s="23"/>
      <c r="W2644" s="23"/>
      <c r="X2644" s="23"/>
    </row>
    <row r="2645">
      <c r="A2645" s="61"/>
      <c r="B2645" s="21"/>
      <c r="T2645" s="23"/>
      <c r="U2645" s="23"/>
      <c r="V2645" s="23"/>
      <c r="W2645" s="23"/>
      <c r="X2645" s="23"/>
    </row>
    <row r="2646">
      <c r="A2646" s="61"/>
      <c r="B2646" s="21"/>
      <c r="T2646" s="23"/>
      <c r="U2646" s="23"/>
      <c r="V2646" s="23"/>
      <c r="W2646" s="23"/>
      <c r="X2646" s="23"/>
    </row>
    <row r="2647">
      <c r="A2647" s="61"/>
      <c r="B2647" s="21"/>
      <c r="T2647" s="23"/>
      <c r="U2647" s="23"/>
      <c r="V2647" s="23"/>
      <c r="W2647" s="23"/>
      <c r="X2647" s="23"/>
    </row>
    <row r="2648">
      <c r="A2648" s="61"/>
      <c r="B2648" s="21"/>
      <c r="T2648" s="23"/>
      <c r="U2648" s="23"/>
      <c r="V2648" s="23"/>
      <c r="W2648" s="23"/>
      <c r="X2648" s="23"/>
    </row>
    <row r="2649">
      <c r="A2649" s="61"/>
      <c r="B2649" s="21"/>
      <c r="T2649" s="23"/>
      <c r="U2649" s="23"/>
      <c r="V2649" s="23"/>
      <c r="W2649" s="23"/>
      <c r="X2649" s="23"/>
    </row>
    <row r="2650">
      <c r="A2650" s="61"/>
      <c r="B2650" s="21"/>
      <c r="T2650" s="23"/>
      <c r="U2650" s="23"/>
      <c r="V2650" s="23"/>
      <c r="W2650" s="23"/>
      <c r="X2650" s="23"/>
    </row>
    <row r="2651">
      <c r="A2651" s="61"/>
      <c r="B2651" s="21"/>
      <c r="T2651" s="23"/>
      <c r="U2651" s="23"/>
      <c r="V2651" s="23"/>
      <c r="W2651" s="23"/>
      <c r="X2651" s="23"/>
    </row>
    <row r="2652">
      <c r="A2652" s="61"/>
      <c r="B2652" s="21"/>
      <c r="T2652" s="23"/>
      <c r="U2652" s="23"/>
      <c r="V2652" s="23"/>
      <c r="W2652" s="23"/>
      <c r="X2652" s="23"/>
    </row>
    <row r="2653">
      <c r="A2653" s="61"/>
      <c r="B2653" s="21"/>
      <c r="T2653" s="23"/>
      <c r="U2653" s="23"/>
      <c r="V2653" s="23"/>
      <c r="W2653" s="23"/>
      <c r="X2653" s="23"/>
    </row>
    <row r="2654">
      <c r="A2654" s="61"/>
      <c r="B2654" s="21"/>
      <c r="T2654" s="23"/>
      <c r="U2654" s="23"/>
      <c r="V2654" s="23"/>
      <c r="W2654" s="23"/>
      <c r="X2654" s="23"/>
    </row>
    <row r="2655">
      <c r="A2655" s="61"/>
      <c r="B2655" s="21"/>
      <c r="T2655" s="23"/>
      <c r="U2655" s="23"/>
      <c r="V2655" s="23"/>
      <c r="W2655" s="23"/>
      <c r="X2655" s="23"/>
    </row>
    <row r="2656">
      <c r="A2656" s="61"/>
      <c r="B2656" s="21"/>
      <c r="T2656" s="23"/>
      <c r="U2656" s="23"/>
      <c r="V2656" s="23"/>
      <c r="W2656" s="23"/>
      <c r="X2656" s="23"/>
    </row>
    <row r="2657">
      <c r="A2657" s="61"/>
      <c r="B2657" s="21"/>
      <c r="T2657" s="23"/>
      <c r="U2657" s="23"/>
      <c r="V2657" s="23"/>
      <c r="W2657" s="23"/>
      <c r="X2657" s="23"/>
    </row>
    <row r="2658">
      <c r="A2658" s="61"/>
      <c r="B2658" s="21"/>
      <c r="T2658" s="23"/>
      <c r="U2658" s="23"/>
      <c r="V2658" s="23"/>
      <c r="W2658" s="23"/>
      <c r="X2658" s="23"/>
    </row>
    <row r="2659">
      <c r="A2659" s="61"/>
      <c r="B2659" s="21"/>
      <c r="T2659" s="23"/>
      <c r="U2659" s="23"/>
      <c r="V2659" s="23"/>
      <c r="W2659" s="23"/>
      <c r="X2659" s="23"/>
    </row>
    <row r="2660">
      <c r="A2660" s="61"/>
      <c r="B2660" s="21"/>
      <c r="T2660" s="23"/>
      <c r="U2660" s="23"/>
      <c r="V2660" s="23"/>
      <c r="W2660" s="23"/>
      <c r="X2660" s="23"/>
    </row>
    <row r="2661">
      <c r="A2661" s="61"/>
      <c r="B2661" s="21"/>
      <c r="T2661" s="23"/>
      <c r="U2661" s="23"/>
      <c r="V2661" s="23"/>
      <c r="W2661" s="23"/>
      <c r="X2661" s="23"/>
    </row>
    <row r="2662">
      <c r="A2662" s="61"/>
      <c r="B2662" s="21"/>
      <c r="T2662" s="23"/>
      <c r="U2662" s="23"/>
      <c r="V2662" s="23"/>
      <c r="W2662" s="23"/>
      <c r="X2662" s="23"/>
    </row>
    <row r="2663">
      <c r="A2663" s="61"/>
      <c r="B2663" s="21"/>
      <c r="T2663" s="23"/>
      <c r="U2663" s="23"/>
      <c r="V2663" s="23"/>
      <c r="W2663" s="23"/>
      <c r="X2663" s="23"/>
    </row>
    <row r="2664">
      <c r="A2664" s="61"/>
      <c r="B2664" s="21"/>
      <c r="T2664" s="23"/>
      <c r="U2664" s="23"/>
      <c r="V2664" s="23"/>
      <c r="W2664" s="23"/>
      <c r="X2664" s="23"/>
    </row>
    <row r="2665">
      <c r="A2665" s="61"/>
      <c r="B2665" s="21"/>
      <c r="T2665" s="23"/>
      <c r="U2665" s="23"/>
      <c r="V2665" s="23"/>
      <c r="W2665" s="23"/>
      <c r="X2665" s="23"/>
    </row>
    <row r="2666">
      <c r="A2666" s="61"/>
      <c r="B2666" s="21"/>
      <c r="T2666" s="23"/>
      <c r="U2666" s="23"/>
      <c r="V2666" s="23"/>
      <c r="W2666" s="23"/>
      <c r="X2666" s="23"/>
    </row>
    <row r="2667">
      <c r="A2667" s="61"/>
      <c r="B2667" s="21"/>
      <c r="T2667" s="23"/>
      <c r="U2667" s="23"/>
      <c r="V2667" s="23"/>
      <c r="W2667" s="23"/>
      <c r="X2667" s="23"/>
    </row>
    <row r="2668">
      <c r="A2668" s="61"/>
      <c r="B2668" s="21"/>
      <c r="T2668" s="23"/>
      <c r="U2668" s="23"/>
      <c r="V2668" s="23"/>
      <c r="W2668" s="23"/>
      <c r="X2668" s="23"/>
    </row>
    <row r="2669">
      <c r="A2669" s="61"/>
      <c r="B2669" s="21"/>
      <c r="T2669" s="23"/>
      <c r="U2669" s="23"/>
      <c r="V2669" s="23"/>
      <c r="W2669" s="23"/>
      <c r="X2669" s="23"/>
    </row>
    <row r="2670">
      <c r="A2670" s="61"/>
      <c r="B2670" s="21"/>
      <c r="T2670" s="23"/>
      <c r="U2670" s="23"/>
      <c r="V2670" s="23"/>
      <c r="W2670" s="23"/>
      <c r="X2670" s="23"/>
    </row>
    <row r="2671">
      <c r="A2671" s="61"/>
      <c r="B2671" s="21"/>
      <c r="T2671" s="23"/>
      <c r="U2671" s="23"/>
      <c r="V2671" s="23"/>
      <c r="W2671" s="23"/>
      <c r="X2671" s="23"/>
    </row>
    <row r="2672">
      <c r="A2672" s="61"/>
      <c r="B2672" s="21"/>
      <c r="T2672" s="23"/>
      <c r="U2672" s="23"/>
      <c r="V2672" s="23"/>
      <c r="W2672" s="23"/>
      <c r="X2672" s="23"/>
    </row>
    <row r="2673">
      <c r="A2673" s="61"/>
      <c r="B2673" s="21"/>
      <c r="T2673" s="23"/>
      <c r="U2673" s="23"/>
      <c r="V2673" s="23"/>
      <c r="W2673" s="23"/>
      <c r="X2673" s="23"/>
    </row>
    <row r="2674">
      <c r="A2674" s="61"/>
      <c r="B2674" s="21"/>
      <c r="T2674" s="23"/>
      <c r="U2674" s="23"/>
      <c r="V2674" s="23"/>
      <c r="W2674" s="23"/>
      <c r="X2674" s="23"/>
    </row>
    <row r="2675">
      <c r="A2675" s="61"/>
      <c r="B2675" s="21"/>
      <c r="T2675" s="23"/>
      <c r="U2675" s="23"/>
      <c r="V2675" s="23"/>
      <c r="W2675" s="23"/>
      <c r="X2675" s="23"/>
    </row>
    <row r="2676">
      <c r="A2676" s="61"/>
      <c r="B2676" s="21"/>
      <c r="T2676" s="23"/>
      <c r="U2676" s="23"/>
      <c r="V2676" s="23"/>
      <c r="W2676" s="23"/>
      <c r="X2676" s="23"/>
    </row>
    <row r="2677">
      <c r="A2677" s="61"/>
      <c r="B2677" s="21"/>
      <c r="T2677" s="23"/>
      <c r="U2677" s="23"/>
      <c r="V2677" s="23"/>
      <c r="W2677" s="23"/>
      <c r="X2677" s="23"/>
    </row>
    <row r="2678">
      <c r="A2678" s="61"/>
      <c r="B2678" s="21"/>
      <c r="T2678" s="23"/>
      <c r="U2678" s="23"/>
      <c r="V2678" s="23"/>
      <c r="W2678" s="23"/>
      <c r="X2678" s="23"/>
    </row>
    <row r="2679">
      <c r="A2679" s="61"/>
      <c r="B2679" s="21"/>
      <c r="T2679" s="23"/>
      <c r="U2679" s="23"/>
      <c r="V2679" s="23"/>
      <c r="W2679" s="23"/>
      <c r="X2679" s="23"/>
    </row>
    <row r="2680">
      <c r="A2680" s="61"/>
      <c r="B2680" s="21"/>
      <c r="T2680" s="23"/>
      <c r="U2680" s="23"/>
      <c r="V2680" s="23"/>
      <c r="W2680" s="23"/>
      <c r="X2680" s="23"/>
    </row>
    <row r="2681">
      <c r="A2681" s="61"/>
      <c r="B2681" s="21"/>
      <c r="T2681" s="23"/>
      <c r="U2681" s="23"/>
      <c r="V2681" s="23"/>
      <c r="W2681" s="23"/>
      <c r="X2681" s="23"/>
    </row>
    <row r="2682">
      <c r="A2682" s="61"/>
      <c r="B2682" s="21"/>
      <c r="T2682" s="23"/>
      <c r="U2682" s="23"/>
      <c r="V2682" s="23"/>
      <c r="W2682" s="23"/>
      <c r="X2682" s="23"/>
    </row>
    <row r="2683">
      <c r="A2683" s="61"/>
      <c r="B2683" s="21"/>
      <c r="T2683" s="23"/>
      <c r="U2683" s="23"/>
      <c r="V2683" s="23"/>
      <c r="W2683" s="23"/>
      <c r="X2683" s="23"/>
    </row>
    <row r="2684">
      <c r="A2684" s="61"/>
      <c r="B2684" s="21"/>
      <c r="T2684" s="23"/>
      <c r="U2684" s="23"/>
      <c r="V2684" s="23"/>
      <c r="W2684" s="23"/>
      <c r="X2684" s="23"/>
    </row>
    <row r="2685">
      <c r="A2685" s="61"/>
      <c r="B2685" s="21"/>
      <c r="T2685" s="23"/>
      <c r="U2685" s="23"/>
      <c r="V2685" s="23"/>
      <c r="W2685" s="23"/>
      <c r="X2685" s="23"/>
    </row>
    <row r="2686">
      <c r="A2686" s="61"/>
      <c r="B2686" s="21"/>
      <c r="T2686" s="23"/>
      <c r="U2686" s="23"/>
      <c r="V2686" s="23"/>
      <c r="W2686" s="23"/>
      <c r="X2686" s="23"/>
    </row>
    <row r="2687">
      <c r="A2687" s="61"/>
      <c r="B2687" s="21"/>
      <c r="T2687" s="23"/>
      <c r="U2687" s="23"/>
      <c r="V2687" s="23"/>
      <c r="W2687" s="23"/>
      <c r="X2687" s="23"/>
    </row>
    <row r="2688">
      <c r="A2688" s="61"/>
      <c r="B2688" s="21"/>
      <c r="T2688" s="23"/>
      <c r="U2688" s="23"/>
      <c r="V2688" s="23"/>
      <c r="W2688" s="23"/>
      <c r="X2688" s="23"/>
    </row>
    <row r="2689">
      <c r="A2689" s="61"/>
      <c r="B2689" s="21"/>
      <c r="T2689" s="23"/>
      <c r="U2689" s="23"/>
      <c r="V2689" s="23"/>
      <c r="W2689" s="23"/>
      <c r="X2689" s="23"/>
    </row>
    <row r="2690">
      <c r="A2690" s="61"/>
      <c r="B2690" s="21"/>
      <c r="T2690" s="23"/>
      <c r="U2690" s="23"/>
      <c r="V2690" s="23"/>
      <c r="W2690" s="23"/>
      <c r="X2690" s="23"/>
    </row>
    <row r="2691">
      <c r="A2691" s="61"/>
      <c r="B2691" s="21"/>
      <c r="T2691" s="23"/>
      <c r="U2691" s="23"/>
      <c r="V2691" s="23"/>
      <c r="W2691" s="23"/>
      <c r="X2691" s="23"/>
    </row>
    <row r="2692">
      <c r="A2692" s="61"/>
      <c r="B2692" s="21"/>
      <c r="T2692" s="23"/>
      <c r="U2692" s="23"/>
      <c r="V2692" s="23"/>
      <c r="W2692" s="23"/>
      <c r="X2692" s="23"/>
    </row>
    <row r="2693">
      <c r="A2693" s="61"/>
      <c r="B2693" s="21"/>
      <c r="T2693" s="23"/>
      <c r="U2693" s="23"/>
      <c r="V2693" s="23"/>
      <c r="W2693" s="23"/>
      <c r="X2693" s="23"/>
    </row>
    <row r="2694">
      <c r="A2694" s="61"/>
      <c r="B2694" s="21"/>
      <c r="T2694" s="23"/>
      <c r="U2694" s="23"/>
      <c r="V2694" s="23"/>
      <c r="W2694" s="23"/>
      <c r="X2694" s="23"/>
    </row>
    <row r="2695">
      <c r="A2695" s="61"/>
      <c r="B2695" s="21"/>
      <c r="T2695" s="23"/>
      <c r="U2695" s="23"/>
      <c r="V2695" s="23"/>
      <c r="W2695" s="23"/>
      <c r="X2695" s="23"/>
    </row>
    <row r="2696">
      <c r="A2696" s="61"/>
      <c r="B2696" s="21"/>
      <c r="T2696" s="23"/>
      <c r="U2696" s="23"/>
      <c r="V2696" s="23"/>
      <c r="W2696" s="23"/>
      <c r="X2696" s="23"/>
    </row>
    <row r="2697">
      <c r="A2697" s="61"/>
      <c r="B2697" s="21"/>
      <c r="T2697" s="23"/>
      <c r="U2697" s="23"/>
      <c r="V2697" s="23"/>
      <c r="W2697" s="23"/>
      <c r="X2697" s="23"/>
    </row>
    <row r="2698">
      <c r="A2698" s="61"/>
      <c r="B2698" s="21"/>
      <c r="T2698" s="23"/>
      <c r="U2698" s="23"/>
      <c r="V2698" s="23"/>
      <c r="W2698" s="23"/>
      <c r="X2698" s="23"/>
    </row>
    <row r="2699">
      <c r="A2699" s="61"/>
      <c r="B2699" s="21"/>
      <c r="T2699" s="23"/>
      <c r="U2699" s="23"/>
      <c r="V2699" s="23"/>
      <c r="W2699" s="23"/>
      <c r="X2699" s="23"/>
    </row>
    <row r="2700">
      <c r="A2700" s="61"/>
      <c r="B2700" s="21"/>
      <c r="T2700" s="23"/>
      <c r="U2700" s="23"/>
      <c r="V2700" s="23"/>
      <c r="W2700" s="23"/>
      <c r="X2700" s="23"/>
    </row>
    <row r="2701">
      <c r="A2701" s="61"/>
      <c r="B2701" s="21"/>
      <c r="T2701" s="23"/>
      <c r="U2701" s="23"/>
      <c r="V2701" s="23"/>
      <c r="W2701" s="23"/>
      <c r="X2701" s="23"/>
    </row>
    <row r="2702">
      <c r="A2702" s="61"/>
      <c r="B2702" s="21"/>
      <c r="T2702" s="23"/>
      <c r="U2702" s="23"/>
      <c r="V2702" s="23"/>
      <c r="W2702" s="23"/>
      <c r="X2702" s="23"/>
    </row>
    <row r="2703">
      <c r="A2703" s="61"/>
      <c r="B2703" s="21"/>
      <c r="T2703" s="23"/>
      <c r="U2703" s="23"/>
      <c r="V2703" s="23"/>
      <c r="W2703" s="23"/>
      <c r="X2703" s="23"/>
    </row>
    <row r="2704">
      <c r="A2704" s="61"/>
      <c r="B2704" s="21"/>
      <c r="T2704" s="23"/>
      <c r="U2704" s="23"/>
      <c r="V2704" s="23"/>
      <c r="W2704" s="23"/>
      <c r="X2704" s="23"/>
    </row>
    <row r="2705">
      <c r="A2705" s="61"/>
      <c r="B2705" s="21"/>
      <c r="T2705" s="23"/>
      <c r="U2705" s="23"/>
      <c r="V2705" s="23"/>
      <c r="W2705" s="23"/>
      <c r="X2705" s="23"/>
    </row>
    <row r="2706">
      <c r="A2706" s="61"/>
      <c r="B2706" s="21"/>
      <c r="T2706" s="23"/>
      <c r="U2706" s="23"/>
      <c r="V2706" s="23"/>
      <c r="W2706" s="23"/>
      <c r="X2706" s="23"/>
    </row>
    <row r="2707">
      <c r="A2707" s="61"/>
      <c r="B2707" s="21"/>
      <c r="T2707" s="23"/>
      <c r="U2707" s="23"/>
      <c r="V2707" s="23"/>
      <c r="W2707" s="23"/>
      <c r="X2707" s="23"/>
    </row>
    <row r="2708">
      <c r="A2708" s="61"/>
      <c r="B2708" s="21"/>
      <c r="T2708" s="23"/>
      <c r="U2708" s="23"/>
      <c r="V2708" s="23"/>
      <c r="W2708" s="23"/>
      <c r="X2708" s="23"/>
    </row>
    <row r="2709">
      <c r="A2709" s="61"/>
      <c r="B2709" s="21"/>
      <c r="T2709" s="23"/>
      <c r="U2709" s="23"/>
      <c r="V2709" s="23"/>
      <c r="W2709" s="23"/>
      <c r="X2709" s="23"/>
    </row>
    <row r="2710">
      <c r="A2710" s="61"/>
      <c r="B2710" s="21"/>
      <c r="T2710" s="23"/>
      <c r="U2710" s="23"/>
      <c r="V2710" s="23"/>
      <c r="W2710" s="23"/>
      <c r="X2710" s="23"/>
    </row>
    <row r="2711">
      <c r="A2711" s="61"/>
      <c r="B2711" s="21"/>
      <c r="T2711" s="23"/>
      <c r="U2711" s="23"/>
      <c r="V2711" s="23"/>
      <c r="W2711" s="23"/>
      <c r="X2711" s="23"/>
    </row>
    <row r="2712">
      <c r="A2712" s="61"/>
      <c r="B2712" s="21"/>
      <c r="T2712" s="23"/>
      <c r="U2712" s="23"/>
      <c r="V2712" s="23"/>
      <c r="W2712" s="23"/>
      <c r="X2712" s="23"/>
    </row>
    <row r="2713">
      <c r="A2713" s="61"/>
      <c r="B2713" s="21"/>
      <c r="T2713" s="23"/>
      <c r="U2713" s="23"/>
      <c r="V2713" s="23"/>
      <c r="W2713" s="23"/>
      <c r="X2713" s="23"/>
    </row>
    <row r="2714">
      <c r="A2714" s="61"/>
      <c r="B2714" s="21"/>
      <c r="T2714" s="23"/>
      <c r="U2714" s="23"/>
      <c r="V2714" s="23"/>
      <c r="W2714" s="23"/>
      <c r="X2714" s="23"/>
    </row>
    <row r="2715">
      <c r="A2715" s="61"/>
      <c r="B2715" s="21"/>
      <c r="T2715" s="23"/>
      <c r="U2715" s="23"/>
      <c r="V2715" s="23"/>
      <c r="W2715" s="23"/>
      <c r="X2715" s="23"/>
    </row>
    <row r="2716">
      <c r="A2716" s="61"/>
      <c r="B2716" s="21"/>
      <c r="T2716" s="23"/>
      <c r="U2716" s="23"/>
      <c r="V2716" s="23"/>
      <c r="W2716" s="23"/>
      <c r="X2716" s="23"/>
    </row>
    <row r="2717">
      <c r="A2717" s="61"/>
      <c r="B2717" s="21"/>
      <c r="T2717" s="23"/>
      <c r="U2717" s="23"/>
      <c r="V2717" s="23"/>
      <c r="W2717" s="23"/>
      <c r="X2717" s="23"/>
    </row>
    <row r="2718">
      <c r="A2718" s="61"/>
      <c r="B2718" s="21"/>
      <c r="T2718" s="23"/>
      <c r="U2718" s="23"/>
      <c r="V2718" s="23"/>
      <c r="W2718" s="23"/>
      <c r="X2718" s="23"/>
    </row>
    <row r="2719">
      <c r="A2719" s="61"/>
      <c r="B2719" s="21"/>
      <c r="T2719" s="23"/>
      <c r="U2719" s="23"/>
      <c r="V2719" s="23"/>
      <c r="W2719" s="23"/>
      <c r="X2719" s="23"/>
    </row>
    <row r="2720">
      <c r="A2720" s="61"/>
      <c r="B2720" s="21"/>
      <c r="T2720" s="23"/>
      <c r="U2720" s="23"/>
      <c r="V2720" s="23"/>
      <c r="W2720" s="23"/>
      <c r="X2720" s="23"/>
    </row>
    <row r="2721">
      <c r="A2721" s="61"/>
      <c r="B2721" s="21"/>
      <c r="T2721" s="23"/>
      <c r="U2721" s="23"/>
      <c r="V2721" s="23"/>
      <c r="W2721" s="23"/>
      <c r="X2721" s="23"/>
    </row>
    <row r="2722">
      <c r="A2722" s="61"/>
      <c r="B2722" s="21"/>
      <c r="T2722" s="23"/>
      <c r="U2722" s="23"/>
      <c r="V2722" s="23"/>
      <c r="W2722" s="23"/>
      <c r="X2722" s="23"/>
    </row>
    <row r="2723">
      <c r="A2723" s="61"/>
      <c r="B2723" s="21"/>
      <c r="T2723" s="23"/>
      <c r="U2723" s="23"/>
      <c r="V2723" s="23"/>
      <c r="W2723" s="23"/>
      <c r="X2723" s="23"/>
    </row>
    <row r="2724">
      <c r="A2724" s="61"/>
      <c r="B2724" s="21"/>
      <c r="T2724" s="23"/>
      <c r="U2724" s="23"/>
      <c r="V2724" s="23"/>
      <c r="W2724" s="23"/>
      <c r="X2724" s="23"/>
    </row>
    <row r="2725">
      <c r="A2725" s="61"/>
      <c r="B2725" s="21"/>
      <c r="T2725" s="23"/>
      <c r="U2725" s="23"/>
      <c r="V2725" s="23"/>
      <c r="W2725" s="23"/>
      <c r="X2725" s="23"/>
    </row>
    <row r="2726">
      <c r="A2726" s="61"/>
      <c r="B2726" s="21"/>
      <c r="T2726" s="23"/>
      <c r="U2726" s="23"/>
      <c r="V2726" s="23"/>
      <c r="W2726" s="23"/>
      <c r="X2726" s="23"/>
    </row>
    <row r="2727">
      <c r="A2727" s="61"/>
      <c r="B2727" s="21"/>
      <c r="T2727" s="23"/>
      <c r="U2727" s="23"/>
      <c r="V2727" s="23"/>
      <c r="W2727" s="23"/>
      <c r="X2727" s="23"/>
    </row>
    <row r="2728">
      <c r="A2728" s="61"/>
      <c r="B2728" s="21"/>
      <c r="T2728" s="23"/>
      <c r="U2728" s="23"/>
      <c r="V2728" s="23"/>
      <c r="W2728" s="23"/>
      <c r="X2728" s="23"/>
    </row>
    <row r="2729">
      <c r="A2729" s="61"/>
      <c r="B2729" s="21"/>
      <c r="T2729" s="23"/>
      <c r="U2729" s="23"/>
      <c r="V2729" s="23"/>
      <c r="W2729" s="23"/>
      <c r="X2729" s="23"/>
    </row>
    <row r="2730">
      <c r="A2730" s="61"/>
      <c r="B2730" s="21"/>
      <c r="T2730" s="23"/>
      <c r="U2730" s="23"/>
      <c r="V2730" s="23"/>
      <c r="W2730" s="23"/>
      <c r="X2730" s="23"/>
    </row>
    <row r="2731">
      <c r="A2731" s="61"/>
      <c r="B2731" s="21"/>
      <c r="T2731" s="23"/>
      <c r="U2731" s="23"/>
      <c r="V2731" s="23"/>
      <c r="W2731" s="23"/>
      <c r="X2731" s="23"/>
    </row>
    <row r="2732">
      <c r="A2732" s="61"/>
      <c r="B2732" s="21"/>
      <c r="T2732" s="23"/>
      <c r="U2732" s="23"/>
      <c r="V2732" s="23"/>
      <c r="W2732" s="23"/>
      <c r="X2732" s="23"/>
    </row>
    <row r="2733">
      <c r="A2733" s="61"/>
      <c r="B2733" s="21"/>
      <c r="T2733" s="23"/>
      <c r="U2733" s="23"/>
      <c r="V2733" s="23"/>
      <c r="W2733" s="23"/>
      <c r="X2733" s="23"/>
    </row>
    <row r="2734">
      <c r="A2734" s="61"/>
      <c r="B2734" s="21"/>
      <c r="T2734" s="23"/>
      <c r="U2734" s="23"/>
      <c r="V2734" s="23"/>
      <c r="W2734" s="23"/>
      <c r="X2734" s="23"/>
    </row>
    <row r="2735">
      <c r="A2735" s="61"/>
      <c r="B2735" s="21"/>
      <c r="T2735" s="23"/>
      <c r="U2735" s="23"/>
      <c r="V2735" s="23"/>
      <c r="W2735" s="23"/>
      <c r="X2735" s="23"/>
    </row>
    <row r="2736">
      <c r="A2736" s="61"/>
      <c r="B2736" s="21"/>
      <c r="T2736" s="23"/>
      <c r="U2736" s="23"/>
      <c r="V2736" s="23"/>
      <c r="W2736" s="23"/>
      <c r="X2736" s="23"/>
    </row>
    <row r="2737">
      <c r="A2737" s="61"/>
      <c r="B2737" s="21"/>
      <c r="T2737" s="23"/>
      <c r="U2737" s="23"/>
      <c r="V2737" s="23"/>
      <c r="W2737" s="23"/>
      <c r="X2737" s="23"/>
    </row>
    <row r="2738">
      <c r="A2738" s="61"/>
      <c r="B2738" s="21"/>
      <c r="T2738" s="23"/>
      <c r="U2738" s="23"/>
      <c r="V2738" s="23"/>
      <c r="W2738" s="23"/>
      <c r="X2738" s="23"/>
    </row>
    <row r="2739">
      <c r="A2739" s="61"/>
      <c r="B2739" s="21"/>
      <c r="T2739" s="23"/>
      <c r="U2739" s="23"/>
      <c r="V2739" s="23"/>
      <c r="W2739" s="23"/>
      <c r="X2739" s="23"/>
    </row>
    <row r="2740">
      <c r="A2740" s="61"/>
      <c r="B2740" s="21"/>
      <c r="T2740" s="23"/>
      <c r="U2740" s="23"/>
      <c r="V2740" s="23"/>
      <c r="W2740" s="23"/>
      <c r="X2740" s="23"/>
    </row>
    <row r="2741">
      <c r="A2741" s="61"/>
      <c r="B2741" s="21"/>
      <c r="T2741" s="23"/>
      <c r="U2741" s="23"/>
      <c r="V2741" s="23"/>
      <c r="W2741" s="23"/>
      <c r="X2741" s="23"/>
    </row>
    <row r="2742">
      <c r="A2742" s="61"/>
      <c r="B2742" s="21"/>
      <c r="T2742" s="23"/>
      <c r="U2742" s="23"/>
      <c r="V2742" s="23"/>
      <c r="W2742" s="23"/>
      <c r="X2742" s="23"/>
    </row>
    <row r="2743">
      <c r="A2743" s="61"/>
      <c r="B2743" s="21"/>
      <c r="T2743" s="23"/>
      <c r="U2743" s="23"/>
      <c r="V2743" s="23"/>
      <c r="W2743" s="23"/>
      <c r="X2743" s="23"/>
    </row>
    <row r="2744">
      <c r="A2744" s="61"/>
      <c r="B2744" s="21"/>
      <c r="T2744" s="23"/>
      <c r="U2744" s="23"/>
      <c r="V2744" s="23"/>
      <c r="W2744" s="23"/>
      <c r="X2744" s="23"/>
    </row>
    <row r="2745">
      <c r="A2745" s="61"/>
      <c r="B2745" s="21"/>
      <c r="T2745" s="23"/>
      <c r="U2745" s="23"/>
      <c r="V2745" s="23"/>
      <c r="W2745" s="23"/>
      <c r="X2745" s="23"/>
    </row>
    <row r="2746">
      <c r="A2746" s="61"/>
      <c r="B2746" s="21"/>
      <c r="T2746" s="23"/>
      <c r="U2746" s="23"/>
      <c r="V2746" s="23"/>
      <c r="W2746" s="23"/>
      <c r="X2746" s="23"/>
    </row>
    <row r="2747">
      <c r="A2747" s="61"/>
      <c r="B2747" s="21"/>
      <c r="T2747" s="23"/>
      <c r="U2747" s="23"/>
      <c r="V2747" s="23"/>
      <c r="W2747" s="23"/>
      <c r="X2747" s="23"/>
    </row>
    <row r="2748">
      <c r="A2748" s="61"/>
      <c r="B2748" s="21"/>
      <c r="T2748" s="23"/>
      <c r="U2748" s="23"/>
      <c r="V2748" s="23"/>
      <c r="W2748" s="23"/>
      <c r="X2748" s="23"/>
    </row>
    <row r="2749">
      <c r="A2749" s="61"/>
      <c r="B2749" s="21"/>
      <c r="T2749" s="23"/>
      <c r="U2749" s="23"/>
      <c r="V2749" s="23"/>
      <c r="W2749" s="23"/>
      <c r="X2749" s="23"/>
    </row>
    <row r="2750">
      <c r="A2750" s="61"/>
      <c r="B2750" s="21"/>
      <c r="T2750" s="23"/>
      <c r="U2750" s="23"/>
      <c r="V2750" s="23"/>
      <c r="W2750" s="23"/>
      <c r="X2750" s="23"/>
    </row>
    <row r="2751">
      <c r="A2751" s="61"/>
      <c r="B2751" s="21"/>
      <c r="T2751" s="23"/>
      <c r="U2751" s="23"/>
      <c r="V2751" s="23"/>
      <c r="W2751" s="23"/>
      <c r="X2751" s="23"/>
    </row>
    <row r="2752">
      <c r="A2752" s="61"/>
      <c r="B2752" s="21"/>
      <c r="T2752" s="23"/>
      <c r="U2752" s="23"/>
      <c r="V2752" s="23"/>
      <c r="W2752" s="23"/>
      <c r="X2752" s="23"/>
    </row>
    <row r="2753">
      <c r="A2753" s="61"/>
      <c r="B2753" s="21"/>
      <c r="T2753" s="23"/>
      <c r="U2753" s="23"/>
      <c r="V2753" s="23"/>
      <c r="W2753" s="23"/>
      <c r="X2753" s="23"/>
    </row>
    <row r="2754">
      <c r="A2754" s="61"/>
      <c r="B2754" s="21"/>
      <c r="T2754" s="23"/>
      <c r="U2754" s="23"/>
      <c r="V2754" s="23"/>
      <c r="W2754" s="23"/>
      <c r="X2754" s="23"/>
    </row>
    <row r="2755">
      <c r="A2755" s="61"/>
      <c r="B2755" s="21"/>
      <c r="T2755" s="23"/>
      <c r="U2755" s="23"/>
      <c r="V2755" s="23"/>
      <c r="W2755" s="23"/>
      <c r="X2755" s="23"/>
    </row>
    <row r="2756">
      <c r="A2756" s="61"/>
      <c r="B2756" s="21"/>
      <c r="T2756" s="23"/>
      <c r="U2756" s="23"/>
      <c r="V2756" s="23"/>
      <c r="W2756" s="23"/>
      <c r="X2756" s="23"/>
    </row>
    <row r="2757">
      <c r="A2757" s="61"/>
      <c r="B2757" s="21"/>
      <c r="T2757" s="23"/>
      <c r="U2757" s="23"/>
      <c r="V2757" s="23"/>
      <c r="W2757" s="23"/>
      <c r="X2757" s="23"/>
    </row>
    <row r="2758">
      <c r="A2758" s="61"/>
      <c r="B2758" s="21"/>
      <c r="T2758" s="23"/>
      <c r="U2758" s="23"/>
      <c r="V2758" s="23"/>
      <c r="W2758" s="23"/>
      <c r="X2758" s="23"/>
    </row>
    <row r="2759">
      <c r="A2759" s="61"/>
      <c r="B2759" s="21"/>
      <c r="T2759" s="23"/>
      <c r="U2759" s="23"/>
      <c r="V2759" s="23"/>
      <c r="W2759" s="23"/>
      <c r="X2759" s="23"/>
    </row>
    <row r="2760">
      <c r="A2760" s="61"/>
      <c r="B2760" s="21"/>
      <c r="T2760" s="23"/>
      <c r="U2760" s="23"/>
      <c r="V2760" s="23"/>
      <c r="W2760" s="23"/>
      <c r="X2760" s="23"/>
    </row>
    <row r="2761">
      <c r="A2761" s="61"/>
      <c r="B2761" s="21"/>
      <c r="T2761" s="23"/>
      <c r="U2761" s="23"/>
      <c r="V2761" s="23"/>
      <c r="W2761" s="23"/>
      <c r="X2761" s="23"/>
    </row>
    <row r="2762">
      <c r="A2762" s="61"/>
      <c r="B2762" s="21"/>
      <c r="T2762" s="23"/>
      <c r="U2762" s="23"/>
      <c r="V2762" s="23"/>
      <c r="W2762" s="23"/>
      <c r="X2762" s="23"/>
    </row>
    <row r="2763">
      <c r="A2763" s="61"/>
      <c r="B2763" s="21"/>
      <c r="T2763" s="23"/>
      <c r="U2763" s="23"/>
      <c r="V2763" s="23"/>
      <c r="W2763" s="23"/>
      <c r="X2763" s="23"/>
    </row>
    <row r="2764">
      <c r="A2764" s="61"/>
      <c r="B2764" s="21"/>
      <c r="T2764" s="23"/>
      <c r="U2764" s="23"/>
      <c r="V2764" s="23"/>
      <c r="W2764" s="23"/>
      <c r="X2764" s="23"/>
    </row>
    <row r="2765">
      <c r="A2765" s="61"/>
      <c r="B2765" s="21"/>
      <c r="T2765" s="23"/>
      <c r="U2765" s="23"/>
      <c r="V2765" s="23"/>
      <c r="W2765" s="23"/>
      <c r="X2765" s="23"/>
    </row>
    <row r="2766">
      <c r="A2766" s="61"/>
      <c r="B2766" s="21"/>
      <c r="T2766" s="23"/>
      <c r="U2766" s="23"/>
      <c r="V2766" s="23"/>
      <c r="W2766" s="23"/>
      <c r="X2766" s="23"/>
    </row>
    <row r="2767">
      <c r="A2767" s="61"/>
      <c r="B2767" s="21"/>
      <c r="T2767" s="23"/>
      <c r="U2767" s="23"/>
      <c r="V2767" s="23"/>
      <c r="W2767" s="23"/>
      <c r="X2767" s="23"/>
    </row>
    <row r="2768">
      <c r="A2768" s="61"/>
      <c r="B2768" s="21"/>
      <c r="T2768" s="23"/>
      <c r="U2768" s="23"/>
      <c r="V2768" s="23"/>
      <c r="W2768" s="23"/>
      <c r="X2768" s="23"/>
    </row>
    <row r="2769">
      <c r="A2769" s="61"/>
      <c r="B2769" s="21"/>
      <c r="T2769" s="23"/>
      <c r="U2769" s="23"/>
      <c r="V2769" s="23"/>
      <c r="W2769" s="23"/>
      <c r="X2769" s="23"/>
    </row>
    <row r="2770">
      <c r="A2770" s="61"/>
      <c r="B2770" s="21"/>
      <c r="T2770" s="23"/>
      <c r="U2770" s="23"/>
      <c r="V2770" s="23"/>
      <c r="W2770" s="23"/>
      <c r="X2770" s="23"/>
    </row>
    <row r="2771">
      <c r="A2771" s="61"/>
      <c r="B2771" s="21"/>
      <c r="T2771" s="23"/>
      <c r="U2771" s="23"/>
      <c r="V2771" s="23"/>
      <c r="W2771" s="23"/>
      <c r="X2771" s="23"/>
    </row>
    <row r="2772">
      <c r="A2772" s="61"/>
      <c r="B2772" s="21"/>
      <c r="T2772" s="23"/>
      <c r="U2772" s="23"/>
      <c r="V2772" s="23"/>
      <c r="W2772" s="23"/>
      <c r="X2772" s="23"/>
    </row>
    <row r="2773">
      <c r="A2773" s="61"/>
      <c r="B2773" s="21"/>
      <c r="T2773" s="23"/>
      <c r="U2773" s="23"/>
      <c r="V2773" s="23"/>
      <c r="W2773" s="23"/>
      <c r="X2773" s="23"/>
    </row>
    <row r="2774">
      <c r="A2774" s="61"/>
      <c r="B2774" s="21"/>
      <c r="T2774" s="23"/>
      <c r="U2774" s="23"/>
      <c r="V2774" s="23"/>
      <c r="W2774" s="23"/>
      <c r="X2774" s="23"/>
    </row>
    <row r="2775">
      <c r="A2775" s="61"/>
      <c r="B2775" s="21"/>
      <c r="T2775" s="23"/>
      <c r="U2775" s="23"/>
      <c r="V2775" s="23"/>
      <c r="W2775" s="23"/>
      <c r="X2775" s="23"/>
    </row>
    <row r="2776">
      <c r="A2776" s="61"/>
      <c r="B2776" s="21"/>
      <c r="T2776" s="23"/>
      <c r="U2776" s="23"/>
      <c r="V2776" s="23"/>
      <c r="W2776" s="23"/>
      <c r="X2776" s="23"/>
    </row>
    <row r="2777">
      <c r="A2777" s="61"/>
      <c r="B2777" s="21"/>
      <c r="T2777" s="23"/>
      <c r="U2777" s="23"/>
      <c r="V2777" s="23"/>
      <c r="W2777" s="23"/>
      <c r="X2777" s="23"/>
    </row>
    <row r="2778">
      <c r="A2778" s="61"/>
      <c r="B2778" s="21"/>
      <c r="T2778" s="23"/>
      <c r="U2778" s="23"/>
      <c r="V2778" s="23"/>
      <c r="W2778" s="23"/>
      <c r="X2778" s="23"/>
    </row>
    <row r="2779">
      <c r="A2779" s="61"/>
      <c r="B2779" s="21"/>
      <c r="T2779" s="23"/>
      <c r="U2779" s="23"/>
      <c r="V2779" s="23"/>
      <c r="W2779" s="23"/>
      <c r="X2779" s="23"/>
    </row>
    <row r="2780">
      <c r="A2780" s="61"/>
      <c r="B2780" s="21"/>
      <c r="T2780" s="23"/>
      <c r="U2780" s="23"/>
      <c r="V2780" s="23"/>
      <c r="W2780" s="23"/>
      <c r="X2780" s="23"/>
    </row>
    <row r="2781">
      <c r="A2781" s="61"/>
      <c r="B2781" s="21"/>
      <c r="T2781" s="23"/>
      <c r="U2781" s="23"/>
      <c r="V2781" s="23"/>
      <c r="W2781" s="23"/>
      <c r="X2781" s="23"/>
    </row>
    <row r="2782">
      <c r="A2782" s="61"/>
      <c r="B2782" s="21"/>
      <c r="T2782" s="23"/>
      <c r="U2782" s="23"/>
      <c r="V2782" s="23"/>
      <c r="W2782" s="23"/>
      <c r="X2782" s="23"/>
    </row>
    <row r="2783">
      <c r="A2783" s="61"/>
      <c r="B2783" s="21"/>
      <c r="T2783" s="23"/>
      <c r="U2783" s="23"/>
      <c r="V2783" s="23"/>
      <c r="W2783" s="23"/>
      <c r="X2783" s="23"/>
    </row>
    <row r="2784">
      <c r="A2784" s="61"/>
      <c r="B2784" s="21"/>
      <c r="T2784" s="23"/>
      <c r="U2784" s="23"/>
      <c r="V2784" s="23"/>
      <c r="W2784" s="23"/>
      <c r="X2784" s="23"/>
    </row>
    <row r="2785">
      <c r="A2785" s="61"/>
      <c r="B2785" s="21"/>
      <c r="T2785" s="23"/>
      <c r="U2785" s="23"/>
      <c r="V2785" s="23"/>
      <c r="W2785" s="23"/>
      <c r="X2785" s="23"/>
    </row>
    <row r="2786">
      <c r="A2786" s="61"/>
      <c r="B2786" s="21"/>
      <c r="T2786" s="23"/>
      <c r="U2786" s="23"/>
      <c r="V2786" s="23"/>
      <c r="W2786" s="23"/>
      <c r="X2786" s="23"/>
    </row>
    <row r="2787">
      <c r="A2787" s="61"/>
      <c r="B2787" s="21"/>
      <c r="T2787" s="23"/>
      <c r="U2787" s="23"/>
      <c r="V2787" s="23"/>
      <c r="W2787" s="23"/>
      <c r="X2787" s="23"/>
    </row>
    <row r="2788">
      <c r="A2788" s="61"/>
      <c r="B2788" s="21"/>
      <c r="T2788" s="23"/>
      <c r="U2788" s="23"/>
      <c r="V2788" s="23"/>
      <c r="W2788" s="23"/>
      <c r="X2788" s="23"/>
    </row>
    <row r="2789">
      <c r="A2789" s="61"/>
      <c r="B2789" s="21"/>
      <c r="T2789" s="23"/>
      <c r="U2789" s="23"/>
      <c r="V2789" s="23"/>
      <c r="W2789" s="23"/>
      <c r="X2789" s="23"/>
    </row>
    <row r="2790">
      <c r="A2790" s="61"/>
      <c r="B2790" s="21"/>
      <c r="T2790" s="23"/>
      <c r="U2790" s="23"/>
      <c r="V2790" s="23"/>
      <c r="W2790" s="23"/>
      <c r="X2790" s="23"/>
    </row>
    <row r="2791">
      <c r="A2791" s="61"/>
      <c r="B2791" s="21"/>
      <c r="T2791" s="23"/>
      <c r="U2791" s="23"/>
      <c r="V2791" s="23"/>
      <c r="W2791" s="23"/>
      <c r="X2791" s="23"/>
    </row>
    <row r="2792">
      <c r="A2792" s="61"/>
      <c r="B2792" s="21"/>
      <c r="T2792" s="23"/>
      <c r="U2792" s="23"/>
      <c r="V2792" s="23"/>
      <c r="W2792" s="23"/>
      <c r="X2792" s="23"/>
    </row>
    <row r="2793">
      <c r="A2793" s="61"/>
      <c r="B2793" s="21"/>
      <c r="T2793" s="23"/>
      <c r="U2793" s="23"/>
      <c r="V2793" s="23"/>
      <c r="W2793" s="23"/>
      <c r="X2793" s="23"/>
    </row>
    <row r="2794">
      <c r="A2794" s="61"/>
      <c r="B2794" s="21"/>
      <c r="T2794" s="23"/>
      <c r="U2794" s="23"/>
      <c r="V2794" s="23"/>
      <c r="W2794" s="23"/>
      <c r="X2794" s="23"/>
    </row>
    <row r="2795">
      <c r="A2795" s="61"/>
      <c r="B2795" s="21"/>
      <c r="T2795" s="23"/>
      <c r="U2795" s="23"/>
      <c r="V2795" s="23"/>
      <c r="W2795" s="23"/>
      <c r="X2795" s="23"/>
    </row>
    <row r="2796">
      <c r="A2796" s="61"/>
      <c r="B2796" s="21"/>
      <c r="T2796" s="23"/>
      <c r="U2796" s="23"/>
      <c r="V2796" s="23"/>
      <c r="W2796" s="23"/>
      <c r="X2796" s="23"/>
    </row>
    <row r="2797">
      <c r="A2797" s="61"/>
      <c r="B2797" s="21"/>
      <c r="T2797" s="23"/>
      <c r="U2797" s="23"/>
      <c r="V2797" s="23"/>
      <c r="W2797" s="23"/>
      <c r="X2797" s="23"/>
    </row>
    <row r="2798">
      <c r="A2798" s="61"/>
      <c r="B2798" s="21"/>
      <c r="T2798" s="23"/>
      <c r="U2798" s="23"/>
      <c r="V2798" s="23"/>
      <c r="W2798" s="23"/>
      <c r="X2798" s="23"/>
    </row>
    <row r="2799">
      <c r="A2799" s="61"/>
      <c r="B2799" s="21"/>
      <c r="T2799" s="23"/>
      <c r="U2799" s="23"/>
      <c r="V2799" s="23"/>
      <c r="W2799" s="23"/>
      <c r="X2799" s="23"/>
    </row>
    <row r="2800">
      <c r="A2800" s="61"/>
      <c r="B2800" s="21"/>
      <c r="T2800" s="23"/>
      <c r="U2800" s="23"/>
      <c r="V2800" s="23"/>
      <c r="W2800" s="23"/>
      <c r="X2800" s="23"/>
    </row>
    <row r="2801">
      <c r="A2801" s="61"/>
      <c r="B2801" s="21"/>
      <c r="T2801" s="23"/>
      <c r="U2801" s="23"/>
      <c r="V2801" s="23"/>
      <c r="W2801" s="23"/>
      <c r="X2801" s="23"/>
    </row>
    <row r="2802">
      <c r="A2802" s="61"/>
      <c r="B2802" s="21"/>
      <c r="T2802" s="23"/>
      <c r="U2802" s="23"/>
      <c r="V2802" s="23"/>
      <c r="W2802" s="23"/>
      <c r="X2802" s="23"/>
    </row>
    <row r="2803">
      <c r="A2803" s="61"/>
      <c r="B2803" s="21"/>
      <c r="T2803" s="23"/>
      <c r="U2803" s="23"/>
      <c r="V2803" s="23"/>
      <c r="W2803" s="23"/>
      <c r="X2803" s="23"/>
    </row>
    <row r="2804">
      <c r="A2804" s="61"/>
      <c r="B2804" s="21"/>
      <c r="T2804" s="23"/>
      <c r="U2804" s="23"/>
      <c r="V2804" s="23"/>
      <c r="W2804" s="23"/>
      <c r="X2804" s="23"/>
    </row>
    <row r="2805">
      <c r="A2805" s="61"/>
      <c r="B2805" s="21"/>
      <c r="T2805" s="23"/>
      <c r="U2805" s="23"/>
      <c r="V2805" s="23"/>
      <c r="W2805" s="23"/>
      <c r="X2805" s="23"/>
    </row>
    <row r="2806">
      <c r="A2806" s="61"/>
      <c r="B2806" s="21"/>
      <c r="T2806" s="23"/>
      <c r="U2806" s="23"/>
      <c r="V2806" s="23"/>
      <c r="W2806" s="23"/>
      <c r="X2806" s="23"/>
    </row>
    <row r="2807">
      <c r="A2807" s="61"/>
      <c r="B2807" s="21"/>
      <c r="T2807" s="23"/>
      <c r="U2807" s="23"/>
      <c r="V2807" s="23"/>
      <c r="W2807" s="23"/>
      <c r="X2807" s="23"/>
    </row>
    <row r="2808">
      <c r="A2808" s="61"/>
      <c r="B2808" s="21"/>
      <c r="T2808" s="23"/>
      <c r="U2808" s="23"/>
      <c r="V2808" s="23"/>
      <c r="W2808" s="23"/>
      <c r="X2808" s="23"/>
    </row>
    <row r="2809">
      <c r="A2809" s="61"/>
      <c r="B2809" s="21"/>
      <c r="T2809" s="23"/>
      <c r="U2809" s="23"/>
      <c r="V2809" s="23"/>
      <c r="W2809" s="23"/>
      <c r="X2809" s="23"/>
    </row>
    <row r="2810">
      <c r="A2810" s="61"/>
      <c r="B2810" s="21"/>
      <c r="T2810" s="23"/>
      <c r="U2810" s="23"/>
      <c r="V2810" s="23"/>
      <c r="W2810" s="23"/>
      <c r="X2810" s="23"/>
    </row>
    <row r="2811">
      <c r="A2811" s="61"/>
      <c r="B2811" s="21"/>
      <c r="T2811" s="23"/>
      <c r="U2811" s="23"/>
      <c r="V2811" s="23"/>
      <c r="W2811" s="23"/>
      <c r="X2811" s="23"/>
    </row>
    <row r="2812">
      <c r="A2812" s="61"/>
      <c r="B2812" s="21"/>
      <c r="T2812" s="23"/>
      <c r="U2812" s="23"/>
      <c r="V2812" s="23"/>
      <c r="W2812" s="23"/>
      <c r="X2812" s="23"/>
    </row>
    <row r="2813">
      <c r="A2813" s="61"/>
      <c r="B2813" s="21"/>
      <c r="T2813" s="23"/>
      <c r="U2813" s="23"/>
      <c r="V2813" s="23"/>
      <c r="W2813" s="23"/>
      <c r="X2813" s="23"/>
    </row>
    <row r="2814">
      <c r="A2814" s="61"/>
      <c r="B2814" s="21"/>
      <c r="T2814" s="23"/>
      <c r="U2814" s="23"/>
      <c r="V2814" s="23"/>
      <c r="W2814" s="23"/>
      <c r="X2814" s="23"/>
    </row>
    <row r="2815">
      <c r="A2815" s="61"/>
      <c r="B2815" s="21"/>
      <c r="T2815" s="23"/>
      <c r="U2815" s="23"/>
      <c r="V2815" s="23"/>
      <c r="W2815" s="23"/>
      <c r="X2815" s="23"/>
    </row>
    <row r="2816">
      <c r="A2816" s="61"/>
      <c r="B2816" s="21"/>
      <c r="T2816" s="23"/>
      <c r="U2816" s="23"/>
      <c r="V2816" s="23"/>
      <c r="W2816" s="23"/>
      <c r="X2816" s="23"/>
    </row>
    <row r="2817">
      <c r="A2817" s="61"/>
      <c r="B2817" s="21"/>
      <c r="T2817" s="23"/>
      <c r="U2817" s="23"/>
      <c r="V2817" s="23"/>
      <c r="W2817" s="23"/>
      <c r="X2817" s="23"/>
    </row>
    <row r="2818">
      <c r="A2818" s="61"/>
      <c r="B2818" s="21"/>
      <c r="T2818" s="23"/>
      <c r="U2818" s="23"/>
      <c r="V2818" s="23"/>
      <c r="W2818" s="23"/>
      <c r="X2818" s="23"/>
    </row>
    <row r="2819">
      <c r="A2819" s="61"/>
      <c r="B2819" s="21"/>
      <c r="T2819" s="23"/>
      <c r="U2819" s="23"/>
      <c r="V2819" s="23"/>
      <c r="W2819" s="23"/>
      <c r="X2819" s="23"/>
    </row>
    <row r="2820">
      <c r="A2820" s="61"/>
      <c r="B2820" s="21"/>
      <c r="T2820" s="23"/>
      <c r="U2820" s="23"/>
      <c r="V2820" s="23"/>
      <c r="W2820" s="23"/>
      <c r="X2820" s="23"/>
    </row>
    <row r="2821">
      <c r="A2821" s="61"/>
      <c r="B2821" s="21"/>
      <c r="T2821" s="23"/>
      <c r="U2821" s="23"/>
      <c r="V2821" s="23"/>
      <c r="W2821" s="23"/>
      <c r="X2821" s="23"/>
    </row>
    <row r="2822">
      <c r="A2822" s="61"/>
      <c r="B2822" s="21"/>
      <c r="T2822" s="23"/>
      <c r="U2822" s="23"/>
      <c r="V2822" s="23"/>
      <c r="W2822" s="23"/>
      <c r="X2822" s="23"/>
    </row>
    <row r="2823">
      <c r="A2823" s="61"/>
      <c r="B2823" s="21"/>
      <c r="T2823" s="23"/>
      <c r="U2823" s="23"/>
      <c r="V2823" s="23"/>
      <c r="W2823" s="23"/>
      <c r="X2823" s="23"/>
    </row>
    <row r="2824">
      <c r="A2824" s="61"/>
      <c r="B2824" s="21"/>
      <c r="T2824" s="23"/>
      <c r="U2824" s="23"/>
      <c r="V2824" s="23"/>
      <c r="W2824" s="23"/>
      <c r="X2824" s="23"/>
    </row>
    <row r="2825">
      <c r="A2825" s="61"/>
      <c r="B2825" s="21"/>
      <c r="T2825" s="23"/>
      <c r="U2825" s="23"/>
      <c r="V2825" s="23"/>
      <c r="W2825" s="23"/>
      <c r="X2825" s="23"/>
    </row>
    <row r="2826">
      <c r="A2826" s="61"/>
      <c r="B2826" s="21"/>
      <c r="T2826" s="23"/>
      <c r="U2826" s="23"/>
      <c r="V2826" s="23"/>
      <c r="W2826" s="23"/>
      <c r="X2826" s="23"/>
    </row>
    <row r="2827">
      <c r="A2827" s="61"/>
      <c r="B2827" s="21"/>
      <c r="T2827" s="23"/>
      <c r="U2827" s="23"/>
      <c r="V2827" s="23"/>
      <c r="W2827" s="23"/>
      <c r="X2827" s="23"/>
    </row>
    <row r="2828">
      <c r="A2828" s="61"/>
      <c r="B2828" s="21"/>
      <c r="T2828" s="23"/>
      <c r="U2828" s="23"/>
      <c r="V2828" s="23"/>
      <c r="W2828" s="23"/>
      <c r="X2828" s="23"/>
    </row>
    <row r="2829">
      <c r="A2829" s="61"/>
      <c r="B2829" s="21"/>
      <c r="T2829" s="23"/>
      <c r="U2829" s="23"/>
      <c r="V2829" s="23"/>
      <c r="W2829" s="23"/>
      <c r="X2829" s="23"/>
    </row>
    <row r="2830">
      <c r="A2830" s="61"/>
      <c r="B2830" s="21"/>
      <c r="T2830" s="23"/>
      <c r="U2830" s="23"/>
      <c r="V2830" s="23"/>
      <c r="W2830" s="23"/>
      <c r="X2830" s="23"/>
    </row>
    <row r="2831">
      <c r="A2831" s="61"/>
      <c r="B2831" s="21"/>
      <c r="T2831" s="23"/>
      <c r="U2831" s="23"/>
      <c r="V2831" s="23"/>
      <c r="W2831" s="23"/>
      <c r="X2831" s="23"/>
    </row>
    <row r="2832">
      <c r="A2832" s="61"/>
      <c r="B2832" s="21"/>
      <c r="T2832" s="23"/>
      <c r="U2832" s="23"/>
      <c r="V2832" s="23"/>
      <c r="W2832" s="23"/>
      <c r="X2832" s="23"/>
    </row>
    <row r="2833">
      <c r="A2833" s="61"/>
      <c r="B2833" s="21"/>
      <c r="T2833" s="23"/>
      <c r="U2833" s="23"/>
      <c r="V2833" s="23"/>
      <c r="W2833" s="23"/>
      <c r="X2833" s="23"/>
    </row>
    <row r="2834">
      <c r="A2834" s="61"/>
      <c r="B2834" s="21"/>
      <c r="T2834" s="23"/>
      <c r="U2834" s="23"/>
      <c r="V2834" s="23"/>
      <c r="W2834" s="23"/>
      <c r="X2834" s="23"/>
    </row>
    <row r="2835">
      <c r="A2835" s="61"/>
      <c r="B2835" s="21"/>
      <c r="T2835" s="23"/>
      <c r="U2835" s="23"/>
      <c r="V2835" s="23"/>
      <c r="W2835" s="23"/>
      <c r="X2835" s="23"/>
    </row>
    <row r="2836">
      <c r="A2836" s="61"/>
      <c r="B2836" s="21"/>
      <c r="T2836" s="23"/>
      <c r="U2836" s="23"/>
      <c r="V2836" s="23"/>
      <c r="W2836" s="23"/>
      <c r="X2836" s="23"/>
    </row>
    <row r="2837">
      <c r="A2837" s="61"/>
      <c r="B2837" s="21"/>
      <c r="T2837" s="23"/>
      <c r="U2837" s="23"/>
      <c r="V2837" s="23"/>
      <c r="W2837" s="23"/>
      <c r="X2837" s="23"/>
    </row>
    <row r="2838">
      <c r="A2838" s="61"/>
      <c r="B2838" s="21"/>
      <c r="T2838" s="23"/>
      <c r="U2838" s="23"/>
      <c r="V2838" s="23"/>
      <c r="W2838" s="23"/>
      <c r="X2838" s="23"/>
    </row>
    <row r="2839">
      <c r="A2839" s="61"/>
      <c r="B2839" s="21"/>
      <c r="T2839" s="23"/>
      <c r="U2839" s="23"/>
      <c r="V2839" s="23"/>
      <c r="W2839" s="23"/>
      <c r="X2839" s="23"/>
    </row>
    <row r="2840">
      <c r="A2840" s="61"/>
      <c r="B2840" s="21"/>
      <c r="T2840" s="23"/>
      <c r="U2840" s="23"/>
      <c r="V2840" s="23"/>
      <c r="W2840" s="23"/>
      <c r="X2840" s="23"/>
    </row>
    <row r="2841">
      <c r="A2841" s="61"/>
      <c r="B2841" s="21"/>
      <c r="T2841" s="23"/>
      <c r="U2841" s="23"/>
      <c r="V2841" s="23"/>
      <c r="W2841" s="23"/>
      <c r="X2841" s="23"/>
    </row>
    <row r="2842">
      <c r="A2842" s="61"/>
      <c r="B2842" s="21"/>
      <c r="T2842" s="23"/>
      <c r="U2842" s="23"/>
      <c r="V2842" s="23"/>
      <c r="W2842" s="23"/>
      <c r="X2842" s="23"/>
    </row>
    <row r="2843">
      <c r="A2843" s="61"/>
      <c r="B2843" s="21"/>
      <c r="T2843" s="23"/>
      <c r="U2843" s="23"/>
      <c r="V2843" s="23"/>
      <c r="W2843" s="23"/>
      <c r="X2843" s="23"/>
    </row>
    <row r="2844">
      <c r="A2844" s="61"/>
      <c r="B2844" s="21"/>
      <c r="T2844" s="23"/>
      <c r="U2844" s="23"/>
      <c r="V2844" s="23"/>
      <c r="W2844" s="23"/>
      <c r="X2844" s="23"/>
    </row>
    <row r="2845">
      <c r="A2845" s="61"/>
      <c r="B2845" s="21"/>
      <c r="T2845" s="23"/>
      <c r="U2845" s="23"/>
      <c r="V2845" s="23"/>
      <c r="W2845" s="23"/>
      <c r="X2845" s="23"/>
    </row>
    <row r="2846">
      <c r="A2846" s="61"/>
      <c r="B2846" s="21"/>
      <c r="T2846" s="23"/>
      <c r="U2846" s="23"/>
      <c r="V2846" s="23"/>
      <c r="W2846" s="23"/>
      <c r="X2846" s="23"/>
    </row>
    <row r="2847">
      <c r="A2847" s="61"/>
      <c r="B2847" s="21"/>
      <c r="T2847" s="23"/>
      <c r="U2847" s="23"/>
      <c r="V2847" s="23"/>
      <c r="W2847" s="23"/>
      <c r="X2847" s="23"/>
    </row>
    <row r="2848">
      <c r="A2848" s="61"/>
      <c r="B2848" s="21"/>
      <c r="T2848" s="23"/>
      <c r="U2848" s="23"/>
      <c r="V2848" s="23"/>
      <c r="W2848" s="23"/>
      <c r="X2848" s="23"/>
    </row>
    <row r="2849">
      <c r="A2849" s="61"/>
      <c r="B2849" s="21"/>
      <c r="T2849" s="23"/>
      <c r="U2849" s="23"/>
      <c r="V2849" s="23"/>
      <c r="W2849" s="23"/>
      <c r="X2849" s="23"/>
    </row>
    <row r="2850">
      <c r="A2850" s="61"/>
      <c r="B2850" s="21"/>
      <c r="T2850" s="23"/>
      <c r="U2850" s="23"/>
      <c r="V2850" s="23"/>
      <c r="W2850" s="23"/>
      <c r="X2850" s="23"/>
    </row>
    <row r="2851">
      <c r="A2851" s="61"/>
      <c r="B2851" s="21"/>
      <c r="T2851" s="23"/>
      <c r="U2851" s="23"/>
      <c r="V2851" s="23"/>
      <c r="W2851" s="23"/>
      <c r="X2851" s="23"/>
    </row>
    <row r="2852">
      <c r="A2852" s="61"/>
      <c r="B2852" s="21"/>
      <c r="T2852" s="23"/>
      <c r="U2852" s="23"/>
      <c r="V2852" s="23"/>
      <c r="W2852" s="23"/>
      <c r="X2852" s="23"/>
    </row>
    <row r="2853">
      <c r="A2853" s="61"/>
      <c r="B2853" s="21"/>
      <c r="T2853" s="23"/>
      <c r="U2853" s="23"/>
      <c r="V2853" s="23"/>
      <c r="W2853" s="23"/>
      <c r="X2853" s="23"/>
    </row>
    <row r="2854">
      <c r="A2854" s="61"/>
      <c r="B2854" s="21"/>
      <c r="T2854" s="23"/>
      <c r="U2854" s="23"/>
      <c r="V2854" s="23"/>
      <c r="W2854" s="23"/>
      <c r="X2854" s="23"/>
    </row>
    <row r="2855">
      <c r="A2855" s="61"/>
      <c r="B2855" s="21"/>
      <c r="T2855" s="23"/>
      <c r="U2855" s="23"/>
      <c r="V2855" s="23"/>
      <c r="W2855" s="23"/>
      <c r="X2855" s="23"/>
    </row>
    <row r="2856">
      <c r="A2856" s="61"/>
      <c r="B2856" s="21"/>
      <c r="T2856" s="23"/>
      <c r="U2856" s="23"/>
      <c r="V2856" s="23"/>
      <c r="W2856" s="23"/>
      <c r="X2856" s="23"/>
    </row>
    <row r="2857">
      <c r="A2857" s="61"/>
      <c r="B2857" s="21"/>
      <c r="T2857" s="23"/>
      <c r="U2857" s="23"/>
      <c r="V2857" s="23"/>
      <c r="W2857" s="23"/>
      <c r="X2857" s="23"/>
    </row>
    <row r="2858">
      <c r="A2858" s="61"/>
      <c r="B2858" s="21"/>
      <c r="T2858" s="23"/>
      <c r="U2858" s="23"/>
      <c r="V2858" s="23"/>
      <c r="W2858" s="23"/>
      <c r="X2858" s="23"/>
    </row>
    <row r="2859">
      <c r="A2859" s="61"/>
      <c r="B2859" s="21"/>
      <c r="T2859" s="23"/>
      <c r="U2859" s="23"/>
      <c r="V2859" s="23"/>
      <c r="W2859" s="23"/>
      <c r="X2859" s="23"/>
    </row>
    <row r="2860">
      <c r="A2860" s="61"/>
      <c r="B2860" s="21"/>
      <c r="T2860" s="23"/>
      <c r="U2860" s="23"/>
      <c r="V2860" s="23"/>
      <c r="W2860" s="23"/>
      <c r="X2860" s="23"/>
    </row>
    <row r="2861">
      <c r="A2861" s="61"/>
      <c r="B2861" s="21"/>
      <c r="T2861" s="23"/>
      <c r="U2861" s="23"/>
      <c r="V2861" s="23"/>
      <c r="W2861" s="23"/>
      <c r="X2861" s="23"/>
    </row>
    <row r="2862">
      <c r="A2862" s="61"/>
      <c r="B2862" s="21"/>
      <c r="T2862" s="23"/>
      <c r="U2862" s="23"/>
      <c r="V2862" s="23"/>
      <c r="W2862" s="23"/>
      <c r="X2862" s="23"/>
    </row>
    <row r="2863">
      <c r="A2863" s="61"/>
      <c r="B2863" s="21"/>
      <c r="T2863" s="23"/>
      <c r="U2863" s="23"/>
      <c r="V2863" s="23"/>
      <c r="W2863" s="23"/>
      <c r="X2863" s="23"/>
    </row>
    <row r="2864">
      <c r="A2864" s="61"/>
      <c r="B2864" s="21"/>
      <c r="T2864" s="23"/>
      <c r="U2864" s="23"/>
      <c r="V2864" s="23"/>
      <c r="W2864" s="23"/>
      <c r="X2864" s="23"/>
    </row>
    <row r="2865">
      <c r="A2865" s="61"/>
      <c r="B2865" s="21"/>
      <c r="T2865" s="23"/>
      <c r="U2865" s="23"/>
      <c r="V2865" s="23"/>
      <c r="W2865" s="23"/>
      <c r="X2865" s="23"/>
    </row>
    <row r="2866">
      <c r="A2866" s="61"/>
      <c r="B2866" s="21"/>
      <c r="T2866" s="23"/>
      <c r="U2866" s="23"/>
      <c r="V2866" s="23"/>
      <c r="W2866" s="23"/>
      <c r="X2866" s="23"/>
    </row>
    <row r="2867">
      <c r="A2867" s="61"/>
      <c r="B2867" s="21"/>
      <c r="T2867" s="23"/>
      <c r="U2867" s="23"/>
      <c r="V2867" s="23"/>
      <c r="W2867" s="23"/>
      <c r="X2867" s="23"/>
    </row>
    <row r="2868">
      <c r="A2868" s="61"/>
      <c r="B2868" s="21"/>
      <c r="T2868" s="23"/>
      <c r="U2868" s="23"/>
      <c r="V2868" s="23"/>
      <c r="W2868" s="23"/>
      <c r="X2868" s="23"/>
    </row>
    <row r="2869">
      <c r="A2869" s="61"/>
      <c r="B2869" s="21"/>
      <c r="T2869" s="23"/>
      <c r="U2869" s="23"/>
      <c r="V2869" s="23"/>
      <c r="W2869" s="23"/>
      <c r="X2869" s="23"/>
    </row>
    <row r="2870">
      <c r="A2870" s="61"/>
      <c r="B2870" s="21"/>
      <c r="T2870" s="23"/>
      <c r="U2870" s="23"/>
      <c r="V2870" s="23"/>
      <c r="W2870" s="23"/>
      <c r="X2870" s="23"/>
    </row>
    <row r="2871">
      <c r="A2871" s="61"/>
      <c r="B2871" s="21"/>
      <c r="T2871" s="23"/>
      <c r="U2871" s="23"/>
      <c r="V2871" s="23"/>
      <c r="W2871" s="23"/>
      <c r="X2871" s="23"/>
    </row>
    <row r="2872">
      <c r="A2872" s="61"/>
      <c r="B2872" s="21"/>
      <c r="T2872" s="23"/>
      <c r="U2872" s="23"/>
      <c r="V2872" s="23"/>
      <c r="W2872" s="23"/>
      <c r="X2872" s="23"/>
    </row>
    <row r="2873">
      <c r="A2873" s="61"/>
      <c r="B2873" s="21"/>
      <c r="T2873" s="23"/>
      <c r="U2873" s="23"/>
      <c r="V2873" s="23"/>
      <c r="W2873" s="23"/>
      <c r="X2873" s="23"/>
    </row>
    <row r="2874">
      <c r="A2874" s="61"/>
      <c r="B2874" s="21"/>
      <c r="T2874" s="23"/>
      <c r="U2874" s="23"/>
      <c r="V2874" s="23"/>
      <c r="W2874" s="23"/>
      <c r="X2874" s="23"/>
    </row>
    <row r="2875">
      <c r="A2875" s="61"/>
      <c r="B2875" s="21"/>
      <c r="T2875" s="23"/>
      <c r="U2875" s="23"/>
      <c r="V2875" s="23"/>
      <c r="W2875" s="23"/>
      <c r="X2875" s="23"/>
    </row>
    <row r="2876">
      <c r="A2876" s="61"/>
      <c r="B2876" s="21"/>
      <c r="T2876" s="23"/>
      <c r="U2876" s="23"/>
      <c r="V2876" s="23"/>
      <c r="W2876" s="23"/>
      <c r="X2876" s="23"/>
    </row>
    <row r="2877">
      <c r="A2877" s="61"/>
      <c r="B2877" s="21"/>
      <c r="T2877" s="23"/>
      <c r="U2877" s="23"/>
      <c r="V2877" s="23"/>
      <c r="W2877" s="23"/>
      <c r="X2877" s="23"/>
    </row>
    <row r="2878">
      <c r="A2878" s="61"/>
      <c r="B2878" s="21"/>
      <c r="T2878" s="23"/>
      <c r="U2878" s="23"/>
      <c r="V2878" s="23"/>
      <c r="W2878" s="23"/>
      <c r="X2878" s="23"/>
    </row>
    <row r="2879">
      <c r="A2879" s="61"/>
      <c r="B2879" s="21"/>
      <c r="T2879" s="23"/>
      <c r="U2879" s="23"/>
      <c r="V2879" s="23"/>
      <c r="W2879" s="23"/>
      <c r="X2879" s="23"/>
    </row>
    <row r="2880">
      <c r="A2880" s="61"/>
      <c r="B2880" s="21"/>
      <c r="T2880" s="23"/>
      <c r="U2880" s="23"/>
      <c r="V2880" s="23"/>
      <c r="W2880" s="23"/>
      <c r="X2880" s="23"/>
    </row>
    <row r="2881">
      <c r="A2881" s="61"/>
      <c r="B2881" s="21"/>
      <c r="T2881" s="23"/>
      <c r="U2881" s="23"/>
      <c r="V2881" s="23"/>
      <c r="W2881" s="23"/>
      <c r="X2881" s="23"/>
    </row>
    <row r="2882">
      <c r="A2882" s="61"/>
      <c r="B2882" s="21"/>
      <c r="T2882" s="23"/>
      <c r="U2882" s="23"/>
      <c r="V2882" s="23"/>
      <c r="W2882" s="23"/>
      <c r="X2882" s="23"/>
    </row>
    <row r="2883">
      <c r="A2883" s="61"/>
      <c r="B2883" s="21"/>
      <c r="T2883" s="23"/>
      <c r="U2883" s="23"/>
      <c r="V2883" s="23"/>
      <c r="W2883" s="23"/>
      <c r="X2883" s="23"/>
    </row>
    <row r="2884">
      <c r="A2884" s="61"/>
      <c r="B2884" s="21"/>
      <c r="T2884" s="23"/>
      <c r="U2884" s="23"/>
      <c r="V2884" s="23"/>
      <c r="W2884" s="23"/>
      <c r="X2884" s="23"/>
    </row>
    <row r="2885">
      <c r="A2885" s="61"/>
      <c r="B2885" s="21"/>
      <c r="T2885" s="23"/>
      <c r="U2885" s="23"/>
      <c r="V2885" s="23"/>
      <c r="W2885" s="23"/>
      <c r="X2885" s="23"/>
    </row>
    <row r="2886">
      <c r="A2886" s="61"/>
      <c r="B2886" s="21"/>
      <c r="T2886" s="23"/>
      <c r="U2886" s="23"/>
      <c r="V2886" s="23"/>
      <c r="W2886" s="23"/>
      <c r="X2886" s="23"/>
    </row>
    <row r="2887">
      <c r="A2887" s="61"/>
      <c r="B2887" s="21"/>
      <c r="T2887" s="23"/>
      <c r="U2887" s="23"/>
      <c r="V2887" s="23"/>
      <c r="W2887" s="23"/>
      <c r="X2887" s="23"/>
    </row>
    <row r="2888">
      <c r="A2888" s="61"/>
      <c r="B2888" s="21"/>
      <c r="T2888" s="23"/>
      <c r="U2888" s="23"/>
      <c r="V2888" s="23"/>
      <c r="W2888" s="23"/>
      <c r="X2888" s="23"/>
    </row>
    <row r="2889">
      <c r="A2889" s="61"/>
      <c r="B2889" s="21"/>
      <c r="T2889" s="23"/>
      <c r="U2889" s="23"/>
      <c r="V2889" s="23"/>
      <c r="W2889" s="23"/>
      <c r="X2889" s="23"/>
    </row>
    <row r="2890">
      <c r="A2890" s="61"/>
      <c r="B2890" s="21"/>
      <c r="T2890" s="23"/>
      <c r="U2890" s="23"/>
      <c r="V2890" s="23"/>
      <c r="W2890" s="23"/>
      <c r="X2890" s="23"/>
    </row>
    <row r="2891">
      <c r="A2891" s="61"/>
      <c r="B2891" s="21"/>
      <c r="T2891" s="23"/>
      <c r="U2891" s="23"/>
      <c r="V2891" s="23"/>
      <c r="W2891" s="23"/>
      <c r="X2891" s="23"/>
    </row>
    <row r="2892">
      <c r="A2892" s="61"/>
      <c r="B2892" s="21"/>
      <c r="T2892" s="23"/>
      <c r="U2892" s="23"/>
      <c r="V2892" s="23"/>
      <c r="W2892" s="23"/>
      <c r="X2892" s="23"/>
    </row>
    <row r="2893">
      <c r="A2893" s="61"/>
      <c r="B2893" s="21"/>
      <c r="T2893" s="23"/>
      <c r="U2893" s="23"/>
      <c r="V2893" s="23"/>
      <c r="W2893" s="23"/>
      <c r="X2893" s="23"/>
    </row>
    <row r="2894">
      <c r="A2894" s="61"/>
      <c r="B2894" s="21"/>
      <c r="T2894" s="23"/>
      <c r="U2894" s="23"/>
      <c r="V2894" s="23"/>
      <c r="W2894" s="23"/>
      <c r="X2894" s="23"/>
    </row>
    <row r="2895">
      <c r="A2895" s="61"/>
      <c r="B2895" s="21"/>
      <c r="T2895" s="23"/>
      <c r="U2895" s="23"/>
      <c r="V2895" s="23"/>
      <c r="W2895" s="23"/>
      <c r="X2895" s="23"/>
    </row>
    <row r="2896">
      <c r="A2896" s="61"/>
      <c r="B2896" s="21"/>
      <c r="T2896" s="23"/>
      <c r="U2896" s="23"/>
      <c r="V2896" s="23"/>
      <c r="W2896" s="23"/>
      <c r="X2896" s="23"/>
    </row>
    <row r="2897">
      <c r="A2897" s="61"/>
      <c r="B2897" s="21"/>
      <c r="T2897" s="23"/>
      <c r="U2897" s="23"/>
      <c r="V2897" s="23"/>
      <c r="W2897" s="23"/>
      <c r="X2897" s="23"/>
    </row>
    <row r="2898">
      <c r="A2898" s="61"/>
      <c r="B2898" s="21"/>
      <c r="T2898" s="23"/>
      <c r="U2898" s="23"/>
      <c r="V2898" s="23"/>
      <c r="W2898" s="23"/>
      <c r="X2898" s="23"/>
    </row>
    <row r="2899">
      <c r="A2899" s="61"/>
      <c r="B2899" s="21"/>
      <c r="T2899" s="23"/>
      <c r="U2899" s="23"/>
      <c r="V2899" s="23"/>
      <c r="W2899" s="23"/>
      <c r="X2899" s="23"/>
    </row>
    <row r="2900">
      <c r="A2900" s="61"/>
      <c r="B2900" s="21"/>
      <c r="T2900" s="23"/>
      <c r="U2900" s="23"/>
      <c r="V2900" s="23"/>
      <c r="W2900" s="23"/>
      <c r="X2900" s="23"/>
    </row>
    <row r="2901">
      <c r="A2901" s="61"/>
      <c r="B2901" s="21"/>
      <c r="T2901" s="23"/>
      <c r="U2901" s="23"/>
      <c r="V2901" s="23"/>
      <c r="W2901" s="23"/>
      <c r="X2901" s="23"/>
    </row>
    <row r="2902">
      <c r="A2902" s="61"/>
      <c r="B2902" s="21"/>
      <c r="T2902" s="23"/>
      <c r="U2902" s="23"/>
      <c r="V2902" s="23"/>
      <c r="W2902" s="23"/>
      <c r="X2902" s="23"/>
    </row>
    <row r="2903">
      <c r="A2903" s="61"/>
      <c r="B2903" s="21"/>
      <c r="T2903" s="23"/>
      <c r="U2903" s="23"/>
      <c r="V2903" s="23"/>
      <c r="W2903" s="23"/>
      <c r="X2903" s="23"/>
    </row>
    <row r="2904">
      <c r="A2904" s="61"/>
      <c r="B2904" s="21"/>
      <c r="T2904" s="23"/>
      <c r="U2904" s="23"/>
      <c r="V2904" s="23"/>
      <c r="W2904" s="23"/>
      <c r="X2904" s="23"/>
    </row>
    <row r="2905">
      <c r="A2905" s="61"/>
      <c r="B2905" s="21"/>
      <c r="T2905" s="23"/>
      <c r="U2905" s="23"/>
      <c r="V2905" s="23"/>
      <c r="W2905" s="23"/>
      <c r="X2905" s="23"/>
    </row>
    <row r="2906">
      <c r="A2906" s="61"/>
      <c r="B2906" s="21"/>
      <c r="T2906" s="23"/>
      <c r="U2906" s="23"/>
      <c r="V2906" s="23"/>
      <c r="W2906" s="23"/>
      <c r="X2906" s="23"/>
    </row>
    <row r="2907">
      <c r="A2907" s="61"/>
      <c r="B2907" s="21"/>
      <c r="T2907" s="23"/>
      <c r="U2907" s="23"/>
      <c r="V2907" s="23"/>
      <c r="W2907" s="23"/>
      <c r="X2907" s="23"/>
    </row>
    <row r="2908">
      <c r="A2908" s="61"/>
      <c r="B2908" s="21"/>
      <c r="T2908" s="23"/>
      <c r="U2908" s="23"/>
      <c r="V2908" s="23"/>
      <c r="W2908" s="23"/>
      <c r="X2908" s="23"/>
    </row>
    <row r="2909">
      <c r="A2909" s="61"/>
      <c r="B2909" s="21"/>
      <c r="T2909" s="23"/>
      <c r="U2909" s="23"/>
      <c r="V2909" s="23"/>
      <c r="W2909" s="23"/>
      <c r="X2909" s="23"/>
    </row>
    <row r="2910">
      <c r="A2910" s="61"/>
      <c r="B2910" s="21"/>
      <c r="T2910" s="23"/>
      <c r="U2910" s="23"/>
      <c r="V2910" s="23"/>
      <c r="W2910" s="23"/>
      <c r="X2910" s="23"/>
    </row>
    <row r="2911">
      <c r="A2911" s="61"/>
      <c r="B2911" s="21"/>
      <c r="T2911" s="23"/>
      <c r="U2911" s="23"/>
      <c r="V2911" s="23"/>
      <c r="W2911" s="23"/>
      <c r="X2911" s="23"/>
    </row>
    <row r="2912">
      <c r="A2912" s="61"/>
      <c r="B2912" s="21"/>
      <c r="T2912" s="23"/>
      <c r="U2912" s="23"/>
      <c r="V2912" s="23"/>
      <c r="W2912" s="23"/>
      <c r="X2912" s="23"/>
    </row>
    <row r="2913">
      <c r="A2913" s="61"/>
      <c r="B2913" s="21"/>
      <c r="T2913" s="23"/>
      <c r="U2913" s="23"/>
      <c r="V2913" s="23"/>
      <c r="W2913" s="23"/>
      <c r="X2913" s="23"/>
    </row>
    <row r="2914">
      <c r="A2914" s="61"/>
      <c r="B2914" s="21"/>
      <c r="T2914" s="23"/>
      <c r="U2914" s="23"/>
      <c r="V2914" s="23"/>
      <c r="W2914" s="23"/>
      <c r="X2914" s="23"/>
    </row>
    <row r="2915">
      <c r="A2915" s="61"/>
      <c r="B2915" s="21"/>
      <c r="T2915" s="23"/>
      <c r="U2915" s="23"/>
      <c r="V2915" s="23"/>
      <c r="W2915" s="23"/>
      <c r="X2915" s="23"/>
    </row>
    <row r="2916">
      <c r="A2916" s="61"/>
      <c r="B2916" s="21"/>
      <c r="T2916" s="23"/>
      <c r="U2916" s="23"/>
      <c r="V2916" s="23"/>
      <c r="W2916" s="23"/>
      <c r="X2916" s="23"/>
    </row>
    <row r="2917">
      <c r="A2917" s="61"/>
      <c r="B2917" s="21"/>
      <c r="T2917" s="23"/>
      <c r="U2917" s="23"/>
      <c r="V2917" s="23"/>
      <c r="W2917" s="23"/>
      <c r="X2917" s="23"/>
    </row>
    <row r="2918">
      <c r="A2918" s="61"/>
      <c r="B2918" s="21"/>
      <c r="T2918" s="23"/>
      <c r="U2918" s="23"/>
      <c r="V2918" s="23"/>
      <c r="W2918" s="23"/>
      <c r="X2918" s="23"/>
    </row>
    <row r="2919">
      <c r="A2919" s="61"/>
      <c r="B2919" s="21"/>
      <c r="T2919" s="23"/>
      <c r="U2919" s="23"/>
      <c r="V2919" s="23"/>
      <c r="W2919" s="23"/>
      <c r="X2919" s="23"/>
    </row>
    <row r="2920">
      <c r="A2920" s="61"/>
      <c r="B2920" s="21"/>
      <c r="T2920" s="23"/>
      <c r="U2920" s="23"/>
      <c r="V2920" s="23"/>
      <c r="W2920" s="23"/>
      <c r="X2920" s="23"/>
    </row>
    <row r="2921">
      <c r="A2921" s="61"/>
      <c r="B2921" s="21"/>
      <c r="T2921" s="23"/>
      <c r="U2921" s="23"/>
      <c r="V2921" s="23"/>
      <c r="W2921" s="23"/>
      <c r="X2921" s="23"/>
    </row>
    <row r="2922">
      <c r="A2922" s="61"/>
      <c r="B2922" s="21"/>
      <c r="T2922" s="23"/>
      <c r="U2922" s="23"/>
      <c r="V2922" s="23"/>
      <c r="W2922" s="23"/>
      <c r="X2922" s="23"/>
    </row>
    <row r="2923">
      <c r="A2923" s="61"/>
      <c r="B2923" s="21"/>
      <c r="T2923" s="23"/>
      <c r="U2923" s="23"/>
      <c r="V2923" s="23"/>
      <c r="W2923" s="23"/>
      <c r="X2923" s="23"/>
    </row>
    <row r="2924">
      <c r="A2924" s="61"/>
      <c r="B2924" s="21"/>
      <c r="T2924" s="23"/>
      <c r="U2924" s="23"/>
      <c r="V2924" s="23"/>
      <c r="W2924" s="23"/>
      <c r="X2924" s="23"/>
    </row>
    <row r="2925">
      <c r="A2925" s="61"/>
      <c r="B2925" s="21"/>
      <c r="T2925" s="23"/>
      <c r="U2925" s="23"/>
      <c r="V2925" s="23"/>
      <c r="W2925" s="23"/>
      <c r="X2925" s="23"/>
    </row>
    <row r="2926">
      <c r="A2926" s="61"/>
      <c r="B2926" s="21"/>
      <c r="T2926" s="23"/>
      <c r="U2926" s="23"/>
      <c r="V2926" s="23"/>
      <c r="W2926" s="23"/>
      <c r="X2926" s="23"/>
    </row>
    <row r="2927">
      <c r="A2927" s="61"/>
      <c r="B2927" s="21"/>
      <c r="T2927" s="23"/>
      <c r="U2927" s="23"/>
      <c r="V2927" s="23"/>
      <c r="W2927" s="23"/>
      <c r="X2927" s="23"/>
    </row>
  </sheetData>
  <dataValidations>
    <dataValidation type="list" allowBlank="1" sqref="C2:D2927 I2:I2927">
      <formula1>Organizations!$A$2:$A$2498</formula1>
    </dataValidation>
    <dataValidation type="list" allowBlank="1" sqref="L2:L1488 L1490:L2927">
      <formula1>Vocabularies!$A$2:$A$501</formula1>
    </dataValidation>
    <dataValidation type="list" allowBlank="1" sqref="F2:F2927">
      <formula1>Vocabularies!$C$2:$C$99</formula1>
    </dataValidation>
    <dataValidation type="list" allowBlank="1" sqref="H2:H2927">
      <formula1>Vocabularies!$D$2:$D$99</formula1>
    </dataValidation>
    <dataValidation type="list" allowBlank="1" sqref="S2:S2927">
      <formula1>Guidelines_Mandates!$A$2:$A$499</formula1>
    </dataValidation>
    <dataValidation type="list" allowBlank="1" sqref="K282">
      <formula1>Vocabularies!$E$2:$E$101</formula1>
    </dataValidation>
    <dataValidation type="list" allowBlank="1" sqref="E2:E2927">
      <formula1>Vocabularies!$B$2:$B$99</formula1>
    </dataValidation>
    <dataValidation type="list" allowBlank="1" sqref="J2:J2927">
      <formula1>Programs!$A$2:$A$496</formula1>
    </dataValidation>
    <dataValidation type="list" allowBlank="1" sqref="K2:K281 K283:K2927">
      <formula1>Vocabularies!$E$3:$E$101</formula1>
    </dataValidation>
  </dataValidations>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3"/>
    <hyperlink r:id="rId22" ref="M24"/>
    <hyperlink r:id="rId23" ref="M25"/>
    <hyperlink r:id="rId24" ref="M26"/>
    <hyperlink r:id="rId25" ref="M27"/>
    <hyperlink r:id="rId26" ref="M28"/>
    <hyperlink r:id="rId27" ref="M29"/>
    <hyperlink r:id="rId28" ref="M30"/>
    <hyperlink r:id="rId29" ref="M32"/>
    <hyperlink r:id="rId30" ref="M33"/>
    <hyperlink r:id="rId31" ref="M34"/>
    <hyperlink r:id="rId32" ref="M35"/>
    <hyperlink r:id="rId33" ref="M36"/>
    <hyperlink r:id="rId34" ref="M37"/>
    <hyperlink r:id="rId35" ref="M38"/>
    <hyperlink r:id="rId36" ref="M39"/>
    <hyperlink r:id="rId37" ref="M40"/>
    <hyperlink r:id="rId38" ref="M41"/>
    <hyperlink r:id="rId39" ref="M42"/>
    <hyperlink r:id="rId40" ref="M43"/>
    <hyperlink r:id="rId41" ref="M44"/>
    <hyperlink r:id="rId42" ref="M45"/>
    <hyperlink r:id="rId43" ref="M46"/>
    <hyperlink r:id="rId44" ref="M47"/>
    <hyperlink r:id="rId45" ref="M48"/>
    <hyperlink r:id="rId46" ref="M49"/>
    <hyperlink r:id="rId47" ref="M50"/>
    <hyperlink r:id="rId48" ref="M51"/>
    <hyperlink r:id="rId49" ref="M52"/>
    <hyperlink r:id="rId50" ref="M53"/>
    <hyperlink r:id="rId51" ref="M54"/>
    <hyperlink r:id="rId52" ref="M55"/>
    <hyperlink r:id="rId53" ref="M56"/>
    <hyperlink r:id="rId54" ref="M57"/>
    <hyperlink r:id="rId55" ref="M58"/>
    <hyperlink r:id="rId56" ref="M59"/>
    <hyperlink r:id="rId57" ref="M60"/>
    <hyperlink r:id="rId58" ref="M61"/>
    <hyperlink r:id="rId59" ref="M62"/>
    <hyperlink r:id="rId60" ref="M63"/>
    <hyperlink r:id="rId61" ref="M64"/>
    <hyperlink r:id="rId62" ref="M65"/>
    <hyperlink r:id="rId63" ref="M66"/>
    <hyperlink r:id="rId64" ref="M67"/>
    <hyperlink r:id="rId65" ref="M68"/>
    <hyperlink r:id="rId66" ref="M69"/>
    <hyperlink r:id="rId67" ref="M70"/>
    <hyperlink r:id="rId68" ref="M71"/>
    <hyperlink r:id="rId69" ref="M72"/>
    <hyperlink r:id="rId70" ref="M73"/>
    <hyperlink r:id="rId71" ref="M74"/>
    <hyperlink r:id="rId72" ref="M75"/>
    <hyperlink r:id="rId73" ref="M76"/>
    <hyperlink r:id="rId74" ref="M77"/>
    <hyperlink r:id="rId75" ref="M78"/>
    <hyperlink r:id="rId76" ref="M80"/>
    <hyperlink r:id="rId77" ref="M81"/>
    <hyperlink r:id="rId78" ref="M83"/>
    <hyperlink r:id="rId79" ref="M84"/>
    <hyperlink r:id="rId80" ref="M85"/>
    <hyperlink r:id="rId81" ref="M86"/>
    <hyperlink r:id="rId82" ref="M87"/>
    <hyperlink r:id="rId83" ref="M88"/>
    <hyperlink r:id="rId84" ref="M89"/>
    <hyperlink r:id="rId85" ref="M90"/>
    <hyperlink r:id="rId86" ref="M91"/>
    <hyperlink r:id="rId87" ref="M92"/>
    <hyperlink r:id="rId88" ref="M93"/>
    <hyperlink r:id="rId89" ref="M94"/>
    <hyperlink r:id="rId90" ref="M95"/>
    <hyperlink r:id="rId91" ref="M96"/>
    <hyperlink r:id="rId92" ref="M97"/>
    <hyperlink r:id="rId93" ref="M98"/>
    <hyperlink r:id="rId94" ref="M99"/>
    <hyperlink r:id="rId95" ref="M100"/>
    <hyperlink r:id="rId96" ref="M101"/>
    <hyperlink r:id="rId97" ref="M102"/>
    <hyperlink r:id="rId98" ref="M103"/>
    <hyperlink r:id="rId99" ref="M104"/>
    <hyperlink r:id="rId100" ref="M105"/>
    <hyperlink r:id="rId101" ref="M106"/>
    <hyperlink r:id="rId102" ref="M107"/>
    <hyperlink r:id="rId103" ref="M108"/>
    <hyperlink r:id="rId104" ref="M109"/>
    <hyperlink r:id="rId105" ref="M110"/>
    <hyperlink r:id="rId106" ref="M111"/>
    <hyperlink r:id="rId107" ref="M112"/>
    <hyperlink r:id="rId108" ref="M113"/>
    <hyperlink r:id="rId109" ref="M114"/>
    <hyperlink r:id="rId110" ref="M115"/>
    <hyperlink r:id="rId111" ref="M116"/>
    <hyperlink r:id="rId112" ref="M117"/>
    <hyperlink r:id="rId113" ref="M118"/>
    <hyperlink r:id="rId114" ref="M119"/>
    <hyperlink r:id="rId115" ref="M120"/>
    <hyperlink r:id="rId116" ref="M121"/>
    <hyperlink r:id="rId117" ref="M122"/>
    <hyperlink r:id="rId118" ref="M123"/>
    <hyperlink r:id="rId119" ref="M124"/>
    <hyperlink r:id="rId120" ref="M125"/>
    <hyperlink r:id="rId121" ref="M126"/>
    <hyperlink r:id="rId122" ref="M127"/>
    <hyperlink r:id="rId123" ref="M128"/>
    <hyperlink r:id="rId124" ref="M129"/>
    <hyperlink r:id="rId125" ref="M130"/>
    <hyperlink r:id="rId126" ref="M131"/>
    <hyperlink r:id="rId127" ref="M132"/>
    <hyperlink r:id="rId128" ref="M133"/>
    <hyperlink r:id="rId129" ref="M134"/>
    <hyperlink r:id="rId130" ref="M135"/>
    <hyperlink r:id="rId131" ref="M136"/>
    <hyperlink r:id="rId132" ref="M137"/>
    <hyperlink r:id="rId133" ref="M138"/>
    <hyperlink r:id="rId134" ref="M139"/>
    <hyperlink r:id="rId135" ref="M140"/>
    <hyperlink r:id="rId136" ref="M141"/>
    <hyperlink r:id="rId137" ref="M142"/>
    <hyperlink r:id="rId138" ref="M143"/>
    <hyperlink r:id="rId139" ref="M144"/>
    <hyperlink r:id="rId140" ref="M145"/>
    <hyperlink r:id="rId141" ref="M146"/>
    <hyperlink r:id="rId142" ref="M147"/>
    <hyperlink r:id="rId143" ref="M148"/>
    <hyperlink r:id="rId144" ref="M149"/>
    <hyperlink r:id="rId145" ref="M150"/>
    <hyperlink r:id="rId146" ref="M151"/>
    <hyperlink r:id="rId147" ref="M152"/>
    <hyperlink r:id="rId148" ref="M153"/>
    <hyperlink r:id="rId149" ref="M154"/>
    <hyperlink r:id="rId150" ref="M155"/>
    <hyperlink r:id="rId151" ref="M156"/>
    <hyperlink r:id="rId152" ref="M157"/>
    <hyperlink r:id="rId153" ref="M158"/>
    <hyperlink r:id="rId154" ref="M159"/>
    <hyperlink r:id="rId155" ref="M160"/>
    <hyperlink r:id="rId156" ref="M161"/>
    <hyperlink r:id="rId157" ref="M162"/>
    <hyperlink r:id="rId158" ref="M163"/>
    <hyperlink r:id="rId159" ref="M164"/>
    <hyperlink r:id="rId160" ref="M165"/>
    <hyperlink r:id="rId161" ref="M166"/>
    <hyperlink r:id="rId162" ref="M167"/>
    <hyperlink r:id="rId163" ref="M168"/>
    <hyperlink r:id="rId164" ref="M169"/>
    <hyperlink r:id="rId165" ref="M170"/>
    <hyperlink r:id="rId166" ref="M171"/>
    <hyperlink r:id="rId167" ref="M172"/>
    <hyperlink r:id="rId168" ref="M173"/>
    <hyperlink r:id="rId169" ref="M174"/>
    <hyperlink r:id="rId170" ref="M175"/>
    <hyperlink r:id="rId171" ref="M176"/>
    <hyperlink r:id="rId172" ref="M177"/>
    <hyperlink r:id="rId173" ref="M178"/>
    <hyperlink r:id="rId174" ref="M179"/>
    <hyperlink r:id="rId175" ref="M180"/>
    <hyperlink r:id="rId176" ref="M181"/>
    <hyperlink r:id="rId177" ref="M182"/>
    <hyperlink r:id="rId178" ref="M184"/>
    <hyperlink r:id="rId179" ref="M185"/>
    <hyperlink r:id="rId180" ref="M186"/>
    <hyperlink r:id="rId181" ref="M187"/>
    <hyperlink r:id="rId182" ref="M188"/>
    <hyperlink r:id="rId183" ref="M189"/>
    <hyperlink r:id="rId184" ref="M190"/>
    <hyperlink r:id="rId185" ref="M191"/>
    <hyperlink r:id="rId186" ref="M192"/>
    <hyperlink r:id="rId187" ref="M193"/>
    <hyperlink r:id="rId188" ref="M194"/>
    <hyperlink r:id="rId189" ref="M195"/>
    <hyperlink r:id="rId190" ref="M196"/>
    <hyperlink r:id="rId191" ref="M197"/>
    <hyperlink r:id="rId192" ref="M198"/>
    <hyperlink r:id="rId193" ref="M199"/>
    <hyperlink r:id="rId194" ref="M200"/>
    <hyperlink r:id="rId195" ref="M201"/>
    <hyperlink r:id="rId196" ref="M202"/>
    <hyperlink r:id="rId197" ref="M203"/>
    <hyperlink r:id="rId198" ref="M204"/>
    <hyperlink r:id="rId199" ref="M205"/>
    <hyperlink r:id="rId200" ref="M206"/>
    <hyperlink r:id="rId201" ref="M207"/>
    <hyperlink r:id="rId202" ref="M208"/>
    <hyperlink r:id="rId203" ref="M209"/>
    <hyperlink r:id="rId204" ref="M210"/>
    <hyperlink r:id="rId205" ref="M211"/>
    <hyperlink r:id="rId206" ref="M212"/>
    <hyperlink r:id="rId207" ref="M213"/>
    <hyperlink r:id="rId208" ref="M214"/>
    <hyperlink r:id="rId209" ref="M215"/>
    <hyperlink r:id="rId210" ref="M216"/>
    <hyperlink r:id="rId211" ref="M217"/>
    <hyperlink r:id="rId212" ref="M218"/>
    <hyperlink r:id="rId213" ref="M219"/>
    <hyperlink r:id="rId214" ref="M220"/>
    <hyperlink r:id="rId215" ref="M221"/>
    <hyperlink r:id="rId216" ref="M222"/>
    <hyperlink r:id="rId217" ref="M223"/>
    <hyperlink r:id="rId218" ref="M224"/>
    <hyperlink r:id="rId219" ref="M225"/>
    <hyperlink r:id="rId220" ref="M226"/>
    <hyperlink r:id="rId221" ref="M227"/>
    <hyperlink r:id="rId222" ref="M228"/>
    <hyperlink r:id="rId223" ref="M229"/>
    <hyperlink r:id="rId224" ref="M230"/>
    <hyperlink r:id="rId225" ref="M231"/>
    <hyperlink r:id="rId226" ref="M232"/>
    <hyperlink r:id="rId227" ref="M233"/>
    <hyperlink r:id="rId228" ref="M234"/>
    <hyperlink r:id="rId229" ref="M235"/>
    <hyperlink r:id="rId230" ref="M236"/>
    <hyperlink r:id="rId231" ref="M237"/>
    <hyperlink r:id="rId232" ref="M238"/>
    <hyperlink r:id="rId233" ref="M239"/>
    <hyperlink r:id="rId234" ref="M240"/>
    <hyperlink r:id="rId235" ref="M241"/>
    <hyperlink r:id="rId236" ref="M242"/>
    <hyperlink r:id="rId237" ref="M243"/>
    <hyperlink r:id="rId238" ref="M244"/>
    <hyperlink r:id="rId239" ref="M245"/>
    <hyperlink r:id="rId240" ref="M246"/>
    <hyperlink r:id="rId241" ref="M247"/>
    <hyperlink r:id="rId242" ref="M248"/>
    <hyperlink r:id="rId243" ref="M249"/>
    <hyperlink r:id="rId244" ref="M250"/>
    <hyperlink r:id="rId245" ref="M251"/>
    <hyperlink r:id="rId246" ref="M252"/>
    <hyperlink r:id="rId247" ref="M253"/>
    <hyperlink r:id="rId248" ref="M254"/>
    <hyperlink r:id="rId249" ref="M255"/>
    <hyperlink r:id="rId250" ref="M256"/>
    <hyperlink r:id="rId251" ref="M257"/>
    <hyperlink r:id="rId252" ref="M258"/>
    <hyperlink r:id="rId253" ref="M259"/>
    <hyperlink r:id="rId254" ref="M260"/>
    <hyperlink r:id="rId255" ref="M261"/>
    <hyperlink r:id="rId256" ref="M262"/>
    <hyperlink r:id="rId257" ref="M263"/>
    <hyperlink r:id="rId258" ref="M264"/>
    <hyperlink r:id="rId259" ref="M265"/>
    <hyperlink r:id="rId260" ref="M266"/>
    <hyperlink r:id="rId261" ref="M267"/>
    <hyperlink r:id="rId262" ref="M268"/>
    <hyperlink r:id="rId263" ref="M269"/>
    <hyperlink r:id="rId264" ref="M270"/>
    <hyperlink r:id="rId265" ref="M271"/>
    <hyperlink r:id="rId266" ref="M272"/>
    <hyperlink r:id="rId267" ref="M273"/>
    <hyperlink r:id="rId268" ref="M274"/>
    <hyperlink r:id="rId269" ref="M275"/>
    <hyperlink r:id="rId270" ref="M276"/>
    <hyperlink r:id="rId271" ref="M277"/>
    <hyperlink r:id="rId272" ref="M278"/>
    <hyperlink r:id="rId273" ref="M279"/>
    <hyperlink r:id="rId274" ref="M280"/>
    <hyperlink r:id="rId275" ref="M281"/>
    <hyperlink r:id="rId276" ref="M282"/>
    <hyperlink r:id="rId277" ref="M283"/>
    <hyperlink r:id="rId278" ref="M284"/>
    <hyperlink r:id="rId279" ref="M285"/>
    <hyperlink r:id="rId280" ref="M286"/>
    <hyperlink r:id="rId281" ref="M287"/>
    <hyperlink r:id="rId282" ref="M288"/>
    <hyperlink r:id="rId283" ref="M289"/>
    <hyperlink r:id="rId284" ref="M290"/>
    <hyperlink r:id="rId285" ref="M291"/>
    <hyperlink r:id="rId286" ref="M292"/>
    <hyperlink r:id="rId287" ref="M293"/>
    <hyperlink r:id="rId288" ref="M294"/>
    <hyperlink r:id="rId289" ref="M295"/>
    <hyperlink r:id="rId290" ref="M296"/>
    <hyperlink r:id="rId291" ref="M297"/>
    <hyperlink r:id="rId292" ref="M298"/>
    <hyperlink r:id="rId293" ref="M299"/>
    <hyperlink r:id="rId294" ref="M300"/>
    <hyperlink r:id="rId295" ref="M301"/>
    <hyperlink r:id="rId296" ref="M302"/>
    <hyperlink r:id="rId297" ref="M303"/>
    <hyperlink r:id="rId298" ref="M304"/>
    <hyperlink r:id="rId299" ref="M305"/>
    <hyperlink r:id="rId300" ref="M306"/>
    <hyperlink r:id="rId301" ref="M307"/>
    <hyperlink r:id="rId302" ref="M308"/>
    <hyperlink r:id="rId303" ref="M309"/>
    <hyperlink r:id="rId304" ref="M310"/>
    <hyperlink r:id="rId305" ref="M311"/>
    <hyperlink r:id="rId306" ref="M312"/>
    <hyperlink r:id="rId307" ref="M313"/>
    <hyperlink r:id="rId308" ref="M314"/>
    <hyperlink r:id="rId309" ref="M315"/>
    <hyperlink r:id="rId310" ref="M316"/>
    <hyperlink r:id="rId311" ref="M317"/>
    <hyperlink r:id="rId312" ref="M318"/>
    <hyperlink r:id="rId313" ref="M319"/>
    <hyperlink r:id="rId314" ref="M320"/>
    <hyperlink r:id="rId315" ref="M321"/>
    <hyperlink r:id="rId316" ref="M322"/>
    <hyperlink r:id="rId317" ref="M323"/>
    <hyperlink r:id="rId318" ref="M324"/>
    <hyperlink r:id="rId319" ref="M325"/>
    <hyperlink r:id="rId320" ref="M326"/>
    <hyperlink r:id="rId321" ref="M327"/>
    <hyperlink r:id="rId322" ref="M328"/>
    <hyperlink r:id="rId323" ref="M329"/>
    <hyperlink r:id="rId324" ref="M330"/>
    <hyperlink r:id="rId325" ref="M331"/>
    <hyperlink r:id="rId326" ref="M332"/>
    <hyperlink r:id="rId327" ref="M333"/>
    <hyperlink r:id="rId328" ref="M334"/>
    <hyperlink r:id="rId329" ref="M335"/>
    <hyperlink r:id="rId330" ref="M336"/>
    <hyperlink r:id="rId331" ref="M337"/>
    <hyperlink r:id="rId332" ref="M338"/>
    <hyperlink r:id="rId333" ref="M339"/>
    <hyperlink r:id="rId334" ref="M340"/>
    <hyperlink r:id="rId335" ref="M342"/>
    <hyperlink r:id="rId336" ref="M343"/>
    <hyperlink r:id="rId337" ref="M344"/>
    <hyperlink r:id="rId338" ref="M345"/>
    <hyperlink r:id="rId339" ref="M346"/>
    <hyperlink r:id="rId340" ref="M347"/>
    <hyperlink r:id="rId341" ref="M348"/>
    <hyperlink r:id="rId342" ref="M349"/>
    <hyperlink r:id="rId343" ref="M351"/>
    <hyperlink r:id="rId344" ref="M352"/>
    <hyperlink r:id="rId345" ref="M353"/>
    <hyperlink r:id="rId346" ref="M354"/>
    <hyperlink r:id="rId347" ref="M355"/>
    <hyperlink r:id="rId348" ref="M358"/>
    <hyperlink r:id="rId349" ref="M359"/>
    <hyperlink r:id="rId350" ref="M361"/>
    <hyperlink r:id="rId351" ref="M362"/>
    <hyperlink r:id="rId352" ref="M363"/>
    <hyperlink r:id="rId353" ref="M364"/>
    <hyperlink r:id="rId354" ref="M365"/>
    <hyperlink r:id="rId355" ref="M366"/>
    <hyperlink r:id="rId356" ref="M367"/>
    <hyperlink r:id="rId357" ref="M368"/>
    <hyperlink r:id="rId358" ref="M369"/>
    <hyperlink r:id="rId359" ref="M371"/>
    <hyperlink r:id="rId360" ref="M372"/>
    <hyperlink r:id="rId361" ref="M373"/>
    <hyperlink r:id="rId362" ref="M374"/>
    <hyperlink r:id="rId363" ref="M375"/>
    <hyperlink r:id="rId364" ref="M376"/>
    <hyperlink r:id="rId365" ref="M377"/>
    <hyperlink r:id="rId366" ref="M378"/>
    <hyperlink r:id="rId367" ref="M379"/>
    <hyperlink r:id="rId368" ref="M380"/>
    <hyperlink r:id="rId369" ref="M381"/>
    <hyperlink r:id="rId370" ref="M382"/>
    <hyperlink r:id="rId371" ref="M383"/>
    <hyperlink r:id="rId372" ref="M384"/>
    <hyperlink r:id="rId373" ref="M385"/>
    <hyperlink r:id="rId374" ref="M386"/>
    <hyperlink r:id="rId375" ref="M387"/>
    <hyperlink r:id="rId376" ref="M388"/>
    <hyperlink r:id="rId377" ref="M389"/>
    <hyperlink r:id="rId378" ref="M390"/>
    <hyperlink r:id="rId379" ref="M391"/>
    <hyperlink r:id="rId380" ref="M392"/>
    <hyperlink r:id="rId381" ref="M393"/>
    <hyperlink r:id="rId382" ref="M394"/>
    <hyperlink r:id="rId383" ref="M395"/>
    <hyperlink r:id="rId384" ref="M396"/>
    <hyperlink r:id="rId385" ref="M397"/>
    <hyperlink r:id="rId386" ref="M398"/>
    <hyperlink r:id="rId387" ref="M399"/>
    <hyperlink r:id="rId388" ref="M400"/>
    <hyperlink r:id="rId389" ref="M401"/>
    <hyperlink r:id="rId390" ref="M402"/>
    <hyperlink r:id="rId391" ref="M403"/>
    <hyperlink r:id="rId392" ref="M404"/>
    <hyperlink r:id="rId393" ref="M405"/>
    <hyperlink r:id="rId394" ref="M406"/>
    <hyperlink r:id="rId395" ref="M407"/>
    <hyperlink r:id="rId396" ref="M409"/>
    <hyperlink r:id="rId397" ref="M410"/>
    <hyperlink r:id="rId398" ref="M411"/>
    <hyperlink r:id="rId399" ref="M412"/>
    <hyperlink r:id="rId400" ref="M414"/>
    <hyperlink r:id="rId401" ref="M415"/>
    <hyperlink r:id="rId402" ref="M416"/>
    <hyperlink r:id="rId403" ref="M417"/>
    <hyperlink r:id="rId404" ref="M418"/>
    <hyperlink r:id="rId405" ref="M419"/>
    <hyperlink r:id="rId406" ref="M420"/>
    <hyperlink r:id="rId407" ref="M421"/>
    <hyperlink r:id="rId408" ref="M422"/>
    <hyperlink r:id="rId409" ref="M423"/>
    <hyperlink r:id="rId410" ref="M424"/>
    <hyperlink r:id="rId411" ref="M425"/>
    <hyperlink r:id="rId412" ref="M426"/>
    <hyperlink r:id="rId413" ref="M427"/>
    <hyperlink r:id="rId414" ref="M428"/>
    <hyperlink r:id="rId415" ref="M429"/>
    <hyperlink r:id="rId416" ref="M430"/>
    <hyperlink r:id="rId417" ref="M431"/>
    <hyperlink r:id="rId418" ref="M432"/>
    <hyperlink r:id="rId419" ref="M433"/>
    <hyperlink r:id="rId420" ref="M434"/>
    <hyperlink r:id="rId421" ref="M435"/>
    <hyperlink r:id="rId422" ref="M436"/>
    <hyperlink r:id="rId423" ref="M437"/>
    <hyperlink r:id="rId424" ref="M438"/>
    <hyperlink r:id="rId425" ref="M439"/>
    <hyperlink r:id="rId426" ref="M440"/>
    <hyperlink r:id="rId427" ref="M441"/>
    <hyperlink r:id="rId428" ref="M442"/>
    <hyperlink r:id="rId429" ref="M443"/>
    <hyperlink r:id="rId430" ref="M444"/>
    <hyperlink r:id="rId431" ref="M445"/>
    <hyperlink r:id="rId432" ref="M446"/>
    <hyperlink r:id="rId433" ref="M447"/>
    <hyperlink r:id="rId434" ref="M448"/>
    <hyperlink r:id="rId435" ref="M449"/>
    <hyperlink r:id="rId436" ref="M450"/>
    <hyperlink r:id="rId437" ref="M451"/>
    <hyperlink r:id="rId438" ref="M452"/>
    <hyperlink r:id="rId439" ref="M453"/>
    <hyperlink r:id="rId440" ref="M454"/>
    <hyperlink r:id="rId441" ref="M455"/>
    <hyperlink r:id="rId442" ref="M456"/>
    <hyperlink r:id="rId443" ref="M457"/>
    <hyperlink r:id="rId444" ref="M458"/>
    <hyperlink r:id="rId445" ref="M459"/>
    <hyperlink r:id="rId446" ref="M460"/>
    <hyperlink r:id="rId447" ref="M461"/>
    <hyperlink r:id="rId448" ref="M462"/>
    <hyperlink r:id="rId449" ref="M463"/>
    <hyperlink r:id="rId450" ref="M464"/>
    <hyperlink r:id="rId451" ref="M465"/>
    <hyperlink r:id="rId452" ref="M466"/>
    <hyperlink r:id="rId453" ref="M467"/>
    <hyperlink r:id="rId454" ref="M468"/>
    <hyperlink r:id="rId455" ref="M469"/>
    <hyperlink r:id="rId456" ref="M470"/>
    <hyperlink r:id="rId457" ref="M471"/>
    <hyperlink r:id="rId458" ref="M472"/>
    <hyperlink r:id="rId459" ref="M473"/>
    <hyperlink r:id="rId460" ref="M474"/>
    <hyperlink r:id="rId461" ref="M475"/>
    <hyperlink r:id="rId462" ref="M476"/>
    <hyperlink r:id="rId463" ref="M477"/>
    <hyperlink r:id="rId464" ref="M478"/>
    <hyperlink r:id="rId465" ref="M479"/>
    <hyperlink r:id="rId466" ref="M480"/>
    <hyperlink r:id="rId467" ref="M481"/>
    <hyperlink r:id="rId468" ref="M482"/>
    <hyperlink r:id="rId469" ref="M483"/>
    <hyperlink r:id="rId470" ref="M484"/>
    <hyperlink r:id="rId471" ref="M485"/>
    <hyperlink r:id="rId472" ref="M486"/>
    <hyperlink r:id="rId473" ref="M487"/>
    <hyperlink r:id="rId474" ref="M488"/>
    <hyperlink r:id="rId475" ref="M489"/>
    <hyperlink r:id="rId476" ref="M490"/>
    <hyperlink r:id="rId477" ref="M491"/>
    <hyperlink r:id="rId478" ref="M492"/>
    <hyperlink r:id="rId479" ref="M493"/>
    <hyperlink r:id="rId480" ref="M494"/>
    <hyperlink r:id="rId481" ref="M495"/>
    <hyperlink r:id="rId482" ref="M496"/>
    <hyperlink r:id="rId483" ref="M497"/>
    <hyperlink r:id="rId484" ref="M498"/>
    <hyperlink r:id="rId485" ref="M499"/>
    <hyperlink r:id="rId486" ref="M500"/>
    <hyperlink r:id="rId487" ref="M501"/>
    <hyperlink r:id="rId488" ref="M502"/>
    <hyperlink r:id="rId489" ref="M503"/>
    <hyperlink r:id="rId490" ref="M504"/>
    <hyperlink r:id="rId491" ref="M505"/>
    <hyperlink r:id="rId492" ref="M506"/>
    <hyperlink r:id="rId493" ref="M507"/>
    <hyperlink r:id="rId494" ref="M508"/>
    <hyperlink r:id="rId495" ref="M509"/>
    <hyperlink r:id="rId496" ref="M510"/>
    <hyperlink r:id="rId497" ref="M511"/>
    <hyperlink r:id="rId498" ref="M512"/>
    <hyperlink r:id="rId499" ref="M513"/>
    <hyperlink r:id="rId500" ref="M514"/>
    <hyperlink r:id="rId501" ref="M515"/>
    <hyperlink r:id="rId502" ref="M516"/>
    <hyperlink r:id="rId503" ref="M517"/>
    <hyperlink r:id="rId504" ref="M518"/>
    <hyperlink r:id="rId505" ref="M519"/>
    <hyperlink r:id="rId506" ref="M520"/>
    <hyperlink r:id="rId507" ref="M521"/>
    <hyperlink r:id="rId508" ref="M522"/>
    <hyperlink r:id="rId509" ref="M523"/>
    <hyperlink r:id="rId510" ref="M524"/>
    <hyperlink r:id="rId511" ref="M525"/>
    <hyperlink r:id="rId512" ref="M526"/>
    <hyperlink r:id="rId513" ref="M527"/>
    <hyperlink r:id="rId514" ref="M528"/>
    <hyperlink r:id="rId515" ref="M529"/>
    <hyperlink r:id="rId516" ref="M530"/>
    <hyperlink r:id="rId517" ref="M531"/>
    <hyperlink r:id="rId518" ref="M532"/>
    <hyperlink r:id="rId519" ref="M533"/>
    <hyperlink r:id="rId520" ref="M534"/>
    <hyperlink r:id="rId521" ref="M535"/>
    <hyperlink r:id="rId522" ref="M536"/>
    <hyperlink r:id="rId523" ref="M537"/>
    <hyperlink r:id="rId524" ref="M538"/>
    <hyperlink r:id="rId525" ref="M539"/>
    <hyperlink r:id="rId526" ref="M540"/>
    <hyperlink r:id="rId527" ref="M541"/>
    <hyperlink r:id="rId528" ref="M542"/>
    <hyperlink r:id="rId529" ref="M543"/>
    <hyperlink r:id="rId530" ref="M544"/>
    <hyperlink r:id="rId531" ref="M545"/>
    <hyperlink r:id="rId532" ref="M546"/>
    <hyperlink r:id="rId533" ref="M547"/>
    <hyperlink r:id="rId534" ref="M548"/>
    <hyperlink r:id="rId535" ref="M549"/>
    <hyperlink r:id="rId536" ref="M550"/>
    <hyperlink r:id="rId537" ref="M551"/>
    <hyperlink r:id="rId538" ref="M552"/>
    <hyperlink r:id="rId539" ref="M553"/>
    <hyperlink r:id="rId540" ref="M554"/>
    <hyperlink r:id="rId541" ref="M555"/>
    <hyperlink r:id="rId542" ref="M556"/>
    <hyperlink r:id="rId543" ref="M557"/>
    <hyperlink r:id="rId544" ref="M558"/>
    <hyperlink r:id="rId545" ref="M559"/>
    <hyperlink r:id="rId546" ref="M560"/>
    <hyperlink r:id="rId547" ref="M561"/>
    <hyperlink r:id="rId548" ref="M562"/>
    <hyperlink r:id="rId549" ref="M564"/>
    <hyperlink r:id="rId550" ref="M565"/>
    <hyperlink r:id="rId551" ref="M566"/>
    <hyperlink r:id="rId552" ref="M567"/>
    <hyperlink r:id="rId553" ref="M568"/>
    <hyperlink r:id="rId554" ref="M569"/>
    <hyperlink r:id="rId555" ref="M571"/>
    <hyperlink r:id="rId556" ref="M572"/>
    <hyperlink r:id="rId557" ref="M573"/>
    <hyperlink r:id="rId558" ref="M574"/>
    <hyperlink r:id="rId559" ref="M575"/>
    <hyperlink r:id="rId560" ref="M576"/>
    <hyperlink r:id="rId561" ref="M577"/>
    <hyperlink r:id="rId562" ref="M578"/>
    <hyperlink r:id="rId563" ref="M579"/>
    <hyperlink r:id="rId564" ref="M582"/>
    <hyperlink r:id="rId565" ref="M583"/>
    <hyperlink r:id="rId566" ref="M585"/>
    <hyperlink r:id="rId567" ref="M588"/>
    <hyperlink r:id="rId568" ref="M589"/>
    <hyperlink r:id="rId569" ref="M590"/>
    <hyperlink r:id="rId570" ref="M591"/>
    <hyperlink r:id="rId571" ref="M592"/>
    <hyperlink r:id="rId572" ref="M593"/>
    <hyperlink r:id="rId573" ref="M594"/>
    <hyperlink r:id="rId574" ref="M595"/>
    <hyperlink r:id="rId575" ref="M596"/>
    <hyperlink r:id="rId576" ref="M597"/>
    <hyperlink r:id="rId577" ref="M598"/>
    <hyperlink r:id="rId578" ref="M599"/>
    <hyperlink r:id="rId579" ref="M600"/>
    <hyperlink r:id="rId580" ref="M601"/>
    <hyperlink r:id="rId581" ref="M602"/>
    <hyperlink r:id="rId582" ref="M603"/>
    <hyperlink r:id="rId583" ref="M604"/>
    <hyperlink r:id="rId584" ref="M605"/>
    <hyperlink r:id="rId585" ref="M606"/>
    <hyperlink r:id="rId586" ref="M607"/>
    <hyperlink r:id="rId587" ref="M608"/>
    <hyperlink r:id="rId588" ref="M609"/>
    <hyperlink r:id="rId589" ref="M610"/>
    <hyperlink r:id="rId590" ref="M611"/>
    <hyperlink r:id="rId591" ref="M612"/>
    <hyperlink r:id="rId592" ref="M613"/>
    <hyperlink r:id="rId593" ref="M614"/>
    <hyperlink r:id="rId594" ref="M615"/>
    <hyperlink r:id="rId595" ref="M616"/>
    <hyperlink r:id="rId596" ref="M617"/>
    <hyperlink r:id="rId597" ref="M618"/>
    <hyperlink r:id="rId598" ref="M619"/>
    <hyperlink r:id="rId599" ref="M620"/>
    <hyperlink r:id="rId600" ref="M621"/>
    <hyperlink r:id="rId601" ref="M622"/>
    <hyperlink r:id="rId602" ref="M623"/>
    <hyperlink r:id="rId603" ref="M625"/>
    <hyperlink r:id="rId604" ref="M626"/>
    <hyperlink r:id="rId605" ref="M627"/>
    <hyperlink r:id="rId606" ref="M628"/>
    <hyperlink r:id="rId607" ref="M629"/>
    <hyperlink r:id="rId608" ref="M630"/>
    <hyperlink r:id="rId609" ref="M631"/>
    <hyperlink r:id="rId610" ref="M632"/>
    <hyperlink r:id="rId611" ref="M634"/>
    <hyperlink r:id="rId612" ref="M635"/>
    <hyperlink r:id="rId613" ref="M636"/>
    <hyperlink r:id="rId614" ref="M637"/>
    <hyperlink r:id="rId615" ref="M638"/>
    <hyperlink r:id="rId616" ref="M639"/>
    <hyperlink r:id="rId617" ref="M641"/>
    <hyperlink r:id="rId618" ref="M642"/>
    <hyperlink r:id="rId619" ref="M644"/>
    <hyperlink r:id="rId620" ref="M646"/>
    <hyperlink r:id="rId621" ref="M647"/>
    <hyperlink r:id="rId622" ref="M648"/>
    <hyperlink r:id="rId623" ref="M649"/>
    <hyperlink r:id="rId624" location="sgma" ref="M650"/>
    <hyperlink r:id="rId625" ref="M651"/>
    <hyperlink r:id="rId626" ref="M652"/>
    <hyperlink r:id="rId627" ref="M653"/>
    <hyperlink r:id="rId628" ref="M654"/>
    <hyperlink r:id="rId629" ref="M655"/>
    <hyperlink r:id="rId630" ref="M656"/>
    <hyperlink r:id="rId631" ref="M657"/>
    <hyperlink r:id="rId632" ref="M658"/>
    <hyperlink r:id="rId633" ref="M659"/>
    <hyperlink r:id="rId634" ref="M660"/>
    <hyperlink r:id="rId635" ref="M661"/>
    <hyperlink r:id="rId636" ref="M662"/>
    <hyperlink r:id="rId637" ref="M663"/>
    <hyperlink r:id="rId638" ref="M664"/>
    <hyperlink r:id="rId639" ref="M665"/>
    <hyperlink r:id="rId640" ref="M666"/>
    <hyperlink r:id="rId641" ref="M667"/>
    <hyperlink r:id="rId642" ref="M668"/>
    <hyperlink r:id="rId643" ref="M669"/>
    <hyperlink r:id="rId644" ref="M670"/>
    <hyperlink r:id="rId645" ref="M672"/>
    <hyperlink r:id="rId646" ref="M673"/>
    <hyperlink r:id="rId647" ref="M674"/>
    <hyperlink r:id="rId648" ref="M675"/>
    <hyperlink r:id="rId649" ref="M676"/>
    <hyperlink r:id="rId650" ref="M677"/>
    <hyperlink r:id="rId651" ref="M678"/>
    <hyperlink r:id="rId652" ref="M679"/>
    <hyperlink r:id="rId653" ref="M680"/>
    <hyperlink r:id="rId654" ref="M681"/>
    <hyperlink r:id="rId655" ref="M682"/>
    <hyperlink r:id="rId656" ref="M683"/>
    <hyperlink r:id="rId657" ref="M685"/>
    <hyperlink r:id="rId658" ref="M686"/>
    <hyperlink r:id="rId659" ref="M687"/>
    <hyperlink r:id="rId660" ref="M688"/>
    <hyperlink r:id="rId661" ref="M689"/>
    <hyperlink r:id="rId662" ref="M690"/>
    <hyperlink r:id="rId663" ref="M691"/>
    <hyperlink r:id="rId664" ref="M692"/>
    <hyperlink r:id="rId665" ref="M693"/>
    <hyperlink r:id="rId666" ref="M694"/>
    <hyperlink r:id="rId667" ref="M695"/>
    <hyperlink r:id="rId668" ref="M696"/>
    <hyperlink r:id="rId669" ref="M697"/>
    <hyperlink r:id="rId670" ref="M698"/>
    <hyperlink r:id="rId671" ref="M699"/>
    <hyperlink r:id="rId672" ref="M700"/>
    <hyperlink r:id="rId673" ref="M701"/>
    <hyperlink r:id="rId674" ref="M702"/>
    <hyperlink r:id="rId675" ref="M703"/>
    <hyperlink r:id="rId676" ref="M704"/>
    <hyperlink r:id="rId677" ref="M705"/>
    <hyperlink r:id="rId678" ref="M706"/>
    <hyperlink r:id="rId679" ref="M707"/>
    <hyperlink r:id="rId680" ref="M708"/>
    <hyperlink r:id="rId681" ref="M709"/>
    <hyperlink r:id="rId682" ref="M710"/>
    <hyperlink r:id="rId683" ref="M711"/>
    <hyperlink r:id="rId684" ref="M712"/>
    <hyperlink r:id="rId685" ref="M713"/>
    <hyperlink r:id="rId686" ref="M714"/>
    <hyperlink r:id="rId687" ref="M715"/>
    <hyperlink r:id="rId688" ref="M716"/>
    <hyperlink r:id="rId689" location="OFA" ref="M717"/>
    <hyperlink r:id="rId690" location="opp" ref="M718"/>
    <hyperlink r:id="rId691" ref="M719"/>
    <hyperlink r:id="rId692" ref="M720"/>
    <hyperlink r:id="rId693" ref="M721"/>
    <hyperlink r:id="rId694" ref="M723"/>
    <hyperlink r:id="rId695" ref="M724"/>
    <hyperlink r:id="rId696" ref="M725"/>
    <hyperlink r:id="rId697" ref="M726"/>
    <hyperlink r:id="rId698" ref="M727"/>
    <hyperlink r:id="rId699" ref="M728"/>
    <hyperlink r:id="rId700" ref="M729"/>
    <hyperlink r:id="rId701" ref="M730"/>
    <hyperlink r:id="rId702" ref="M731"/>
    <hyperlink r:id="rId703" ref="M732"/>
    <hyperlink r:id="rId704" ref="M733"/>
    <hyperlink r:id="rId705" ref="M734"/>
    <hyperlink r:id="rId706" ref="M735"/>
    <hyperlink r:id="rId707" ref="M736"/>
    <hyperlink r:id="rId708" ref="M737"/>
    <hyperlink r:id="rId709" ref="M738"/>
    <hyperlink r:id="rId710" ref="M739"/>
    <hyperlink r:id="rId711" ref="M740"/>
    <hyperlink r:id="rId712" ref="M741"/>
    <hyperlink r:id="rId713" ref="M742"/>
    <hyperlink r:id="rId714" ref="M743"/>
    <hyperlink r:id="rId715" ref="M744"/>
    <hyperlink r:id="rId716" ref="M745"/>
    <hyperlink r:id="rId717" ref="M746"/>
    <hyperlink r:id="rId718" ref="M748"/>
    <hyperlink r:id="rId719" ref="M749"/>
    <hyperlink r:id="rId720" ref="M750"/>
    <hyperlink r:id="rId721" ref="M752"/>
    <hyperlink r:id="rId722" ref="M753"/>
    <hyperlink r:id="rId723" ref="M754"/>
    <hyperlink r:id="rId724" ref="M755"/>
    <hyperlink r:id="rId725" ref="M756"/>
    <hyperlink r:id="rId726" ref="M757"/>
    <hyperlink r:id="rId727" ref="M758"/>
    <hyperlink r:id="rId728" ref="M759"/>
    <hyperlink r:id="rId729" ref="M760"/>
    <hyperlink r:id="rId730" ref="M761"/>
    <hyperlink r:id="rId731" ref="M762"/>
    <hyperlink r:id="rId732" ref="M763"/>
    <hyperlink r:id="rId733" ref="M764"/>
    <hyperlink r:id="rId734" ref="M765"/>
    <hyperlink r:id="rId735" ref="M766"/>
    <hyperlink r:id="rId736" ref="M767"/>
    <hyperlink r:id="rId737" ref="M768"/>
    <hyperlink r:id="rId738" ref="M769"/>
    <hyperlink r:id="rId739" ref="M770"/>
    <hyperlink r:id="rId740" ref="M771"/>
    <hyperlink r:id="rId741" ref="M772"/>
    <hyperlink r:id="rId742" ref="M773"/>
    <hyperlink r:id="rId743" ref="M774"/>
    <hyperlink r:id="rId744" ref="M775"/>
    <hyperlink r:id="rId745" ref="M776"/>
    <hyperlink r:id="rId746" ref="M778"/>
    <hyperlink r:id="rId747" ref="M779"/>
    <hyperlink r:id="rId748" ref="M780"/>
    <hyperlink r:id="rId749" ref="M781"/>
    <hyperlink r:id="rId750" ref="M782"/>
    <hyperlink r:id="rId751" ref="M783"/>
    <hyperlink r:id="rId752" ref="M784"/>
    <hyperlink r:id="rId753" ref="M786"/>
    <hyperlink r:id="rId754" ref="M787"/>
    <hyperlink r:id="rId755" ref="M788"/>
    <hyperlink r:id="rId756" ref="M789"/>
    <hyperlink r:id="rId757" ref="M790"/>
    <hyperlink r:id="rId758" ref="M791"/>
    <hyperlink r:id="rId759" ref="M792"/>
    <hyperlink r:id="rId760" ref="M793"/>
    <hyperlink r:id="rId761" ref="M794"/>
    <hyperlink r:id="rId762" ref="M795"/>
    <hyperlink r:id="rId763" ref="M796"/>
    <hyperlink r:id="rId764" ref="M797"/>
    <hyperlink r:id="rId765" ref="M798"/>
    <hyperlink r:id="rId766" ref="M799"/>
    <hyperlink r:id="rId767" ref="M800"/>
    <hyperlink r:id="rId768" ref="M801"/>
    <hyperlink r:id="rId769" ref="M802"/>
    <hyperlink r:id="rId770" ref="M803"/>
    <hyperlink r:id="rId771" ref="M804"/>
    <hyperlink r:id="rId772" ref="M805"/>
    <hyperlink r:id="rId773" ref="M806"/>
    <hyperlink r:id="rId774" ref="M807"/>
    <hyperlink r:id="rId775" ref="M808"/>
    <hyperlink r:id="rId776" ref="M809"/>
    <hyperlink r:id="rId777" ref="M810"/>
    <hyperlink r:id="rId778" ref="M811"/>
    <hyperlink r:id="rId779" ref="M812"/>
    <hyperlink r:id="rId780" ref="M813"/>
    <hyperlink r:id="rId781" ref="M814"/>
    <hyperlink r:id="rId782" ref="M815"/>
    <hyperlink r:id="rId783" ref="M816"/>
    <hyperlink r:id="rId784" ref="M817"/>
    <hyperlink r:id="rId785" ref="M818"/>
    <hyperlink r:id="rId786" ref="M819"/>
    <hyperlink r:id="rId787" ref="M820"/>
    <hyperlink r:id="rId788" ref="M821"/>
    <hyperlink r:id="rId789" ref="M822"/>
    <hyperlink r:id="rId790" ref="M824"/>
    <hyperlink r:id="rId791" ref="M825"/>
    <hyperlink r:id="rId792" ref="M826"/>
    <hyperlink r:id="rId793" ref="M827"/>
    <hyperlink r:id="rId794" ref="M828"/>
    <hyperlink r:id="rId795" ref="M829"/>
    <hyperlink r:id="rId796" ref="M830"/>
    <hyperlink r:id="rId797" ref="M831"/>
    <hyperlink r:id="rId798" ref="M832"/>
    <hyperlink r:id="rId799" ref="M833"/>
    <hyperlink r:id="rId800" ref="M834"/>
    <hyperlink r:id="rId801" ref="M836"/>
    <hyperlink r:id="rId802" ref="M837"/>
    <hyperlink r:id="rId803" ref="M838"/>
    <hyperlink r:id="rId804" ref="M839"/>
    <hyperlink r:id="rId805" ref="M840"/>
    <hyperlink r:id="rId806" ref="M841"/>
    <hyperlink r:id="rId807" ref="M842"/>
    <hyperlink r:id="rId808" ref="M843"/>
    <hyperlink r:id="rId809" ref="M845"/>
    <hyperlink r:id="rId810" ref="M846"/>
    <hyperlink r:id="rId811" ref="M847"/>
    <hyperlink r:id="rId812" ref="M848"/>
    <hyperlink r:id="rId813" ref="M849"/>
    <hyperlink r:id="rId814" ref="M850"/>
    <hyperlink r:id="rId815" ref="M851"/>
    <hyperlink r:id="rId816" ref="M852"/>
    <hyperlink r:id="rId817" ref="M854"/>
    <hyperlink r:id="rId818" ref="M855"/>
    <hyperlink r:id="rId819" ref="M856"/>
    <hyperlink r:id="rId820" ref="M857"/>
    <hyperlink r:id="rId821" ref="M858"/>
    <hyperlink r:id="rId822" ref="M859"/>
    <hyperlink r:id="rId823" ref="M860"/>
    <hyperlink r:id="rId824" ref="M861"/>
    <hyperlink r:id="rId825" ref="M862"/>
    <hyperlink r:id="rId826" ref="M863"/>
    <hyperlink r:id="rId827" ref="M864"/>
    <hyperlink r:id="rId828" ref="M865"/>
    <hyperlink r:id="rId829" ref="M866"/>
    <hyperlink r:id="rId830" ref="M867"/>
    <hyperlink r:id="rId831" ref="M868"/>
    <hyperlink r:id="rId832" ref="M869"/>
    <hyperlink r:id="rId833" ref="M870"/>
    <hyperlink r:id="rId834" ref="M871"/>
    <hyperlink r:id="rId835" ref="M872"/>
    <hyperlink r:id="rId836" ref="M873"/>
    <hyperlink r:id="rId837" ref="M874"/>
    <hyperlink r:id="rId838" ref="M875"/>
    <hyperlink r:id="rId839" ref="M876"/>
    <hyperlink r:id="rId840" ref="M877"/>
    <hyperlink r:id="rId841" ref="M878"/>
    <hyperlink r:id="rId842" ref="M879"/>
    <hyperlink r:id="rId843" ref="M880"/>
    <hyperlink r:id="rId844" ref="M881"/>
    <hyperlink r:id="rId845" ref="M882"/>
    <hyperlink r:id="rId846" ref="M883"/>
    <hyperlink r:id="rId847" ref="M884"/>
    <hyperlink r:id="rId848" ref="M885"/>
    <hyperlink r:id="rId849" ref="M886"/>
    <hyperlink r:id="rId850" ref="M887"/>
    <hyperlink r:id="rId851" ref="M888"/>
    <hyperlink r:id="rId852" ref="M889"/>
    <hyperlink r:id="rId853" ref="M890"/>
    <hyperlink r:id="rId854" ref="M891"/>
    <hyperlink r:id="rId855" ref="M892"/>
    <hyperlink r:id="rId856" ref="M893"/>
    <hyperlink r:id="rId857" ref="M894"/>
    <hyperlink r:id="rId858" ref="M895"/>
    <hyperlink r:id="rId859" ref="M896"/>
    <hyperlink r:id="rId860" ref="M897"/>
    <hyperlink r:id="rId861" ref="M898"/>
    <hyperlink r:id="rId862" ref="M899"/>
    <hyperlink r:id="rId863" ref="M900"/>
    <hyperlink r:id="rId864" ref="M902"/>
    <hyperlink r:id="rId865" ref="M903"/>
    <hyperlink r:id="rId866" ref="M904"/>
    <hyperlink r:id="rId867" ref="M905"/>
    <hyperlink r:id="rId868" ref="M906"/>
    <hyperlink r:id="rId869" ref="M907"/>
    <hyperlink r:id="rId870" ref="M909"/>
    <hyperlink r:id="rId871" ref="M911"/>
    <hyperlink r:id="rId872" ref="M912"/>
    <hyperlink r:id="rId873" ref="M913"/>
    <hyperlink r:id="rId874" ref="M914"/>
    <hyperlink r:id="rId875" ref="M915"/>
    <hyperlink r:id="rId876" ref="M916"/>
    <hyperlink r:id="rId877" ref="M917"/>
    <hyperlink r:id="rId878" ref="M919"/>
    <hyperlink r:id="rId879" ref="M920"/>
    <hyperlink r:id="rId880" ref="M921"/>
    <hyperlink r:id="rId881" ref="M922"/>
    <hyperlink r:id="rId882" ref="M923"/>
    <hyperlink r:id="rId883" ref="M924"/>
    <hyperlink r:id="rId884" ref="M925"/>
    <hyperlink r:id="rId885" ref="M926"/>
    <hyperlink r:id="rId886" ref="M927"/>
    <hyperlink r:id="rId887" ref="M928"/>
    <hyperlink r:id="rId888" ref="M929"/>
    <hyperlink r:id="rId889" ref="M930"/>
    <hyperlink r:id="rId890" ref="M931"/>
    <hyperlink r:id="rId891" ref="M933"/>
    <hyperlink r:id="rId892" ref="M934"/>
    <hyperlink r:id="rId893" ref="M935"/>
    <hyperlink r:id="rId894" ref="M936"/>
    <hyperlink r:id="rId895" ref="M937"/>
    <hyperlink r:id="rId896" ref="M938"/>
    <hyperlink r:id="rId897" ref="M939"/>
    <hyperlink r:id="rId898" ref="M940"/>
    <hyperlink r:id="rId899" ref="M941"/>
    <hyperlink r:id="rId900" ref="M942"/>
    <hyperlink r:id="rId901" ref="M943"/>
    <hyperlink r:id="rId902" ref="M945"/>
    <hyperlink r:id="rId903" ref="M946"/>
    <hyperlink r:id="rId904" ref="M947"/>
    <hyperlink r:id="rId905" ref="M948"/>
    <hyperlink r:id="rId906" ref="M949"/>
    <hyperlink r:id="rId907" ref="M950"/>
    <hyperlink r:id="rId908" ref="M951"/>
    <hyperlink r:id="rId909" ref="M952"/>
    <hyperlink r:id="rId910" ref="M953"/>
    <hyperlink r:id="rId911" ref="M954"/>
    <hyperlink r:id="rId912" ref="M955"/>
    <hyperlink r:id="rId913" ref="M956"/>
    <hyperlink r:id="rId914" ref="M957"/>
    <hyperlink r:id="rId915" ref="M958"/>
    <hyperlink r:id="rId916" ref="M959"/>
    <hyperlink r:id="rId917" ref="M960"/>
    <hyperlink r:id="rId918" ref="M961"/>
    <hyperlink r:id="rId919" ref="M962"/>
    <hyperlink r:id="rId920" ref="M963"/>
    <hyperlink r:id="rId921" ref="M964"/>
    <hyperlink r:id="rId922" ref="M966"/>
    <hyperlink r:id="rId923" ref="M967"/>
    <hyperlink r:id="rId924" ref="M968"/>
    <hyperlink r:id="rId925" ref="M969"/>
    <hyperlink r:id="rId926" ref="M970"/>
    <hyperlink r:id="rId927" ref="M971"/>
    <hyperlink r:id="rId928" ref="M972"/>
    <hyperlink r:id="rId929" ref="M973"/>
    <hyperlink r:id="rId930" ref="M974"/>
    <hyperlink r:id="rId931" ref="M975"/>
    <hyperlink r:id="rId932" ref="M976"/>
    <hyperlink r:id="rId933" ref="M978"/>
    <hyperlink r:id="rId934" ref="M979"/>
    <hyperlink r:id="rId935" ref="M980"/>
    <hyperlink r:id="rId936" ref="M981"/>
    <hyperlink r:id="rId937" ref="M984"/>
    <hyperlink r:id="rId938" ref="M985"/>
    <hyperlink r:id="rId939" ref="M986"/>
    <hyperlink r:id="rId940" ref="M987"/>
    <hyperlink r:id="rId941" ref="M988"/>
    <hyperlink r:id="rId942" ref="M989"/>
    <hyperlink r:id="rId943" ref="M990"/>
    <hyperlink r:id="rId944" ref="M991"/>
    <hyperlink r:id="rId945" ref="M992"/>
    <hyperlink r:id="rId946" ref="M993"/>
    <hyperlink r:id="rId947" ref="M994"/>
    <hyperlink r:id="rId948" ref="M995"/>
    <hyperlink r:id="rId949" ref="M996"/>
    <hyperlink r:id="rId950" ref="M997"/>
    <hyperlink r:id="rId951" ref="M998"/>
    <hyperlink r:id="rId952" ref="M999"/>
    <hyperlink r:id="rId953" ref="M1000"/>
    <hyperlink r:id="rId954" ref="M1001"/>
    <hyperlink r:id="rId955" ref="M1002"/>
    <hyperlink r:id="rId956" ref="M1003"/>
    <hyperlink r:id="rId957" ref="M1004"/>
    <hyperlink r:id="rId958" ref="M1006"/>
    <hyperlink r:id="rId959" ref="M1008"/>
    <hyperlink r:id="rId960" ref="M1010"/>
    <hyperlink r:id="rId961" ref="M1011"/>
    <hyperlink r:id="rId962" ref="M1012"/>
    <hyperlink r:id="rId963" ref="M1013"/>
    <hyperlink r:id="rId964" ref="M1015"/>
    <hyperlink r:id="rId965" ref="M1017"/>
    <hyperlink r:id="rId966" ref="M1018"/>
    <hyperlink r:id="rId967" ref="M1019"/>
    <hyperlink r:id="rId968" ref="M1020"/>
    <hyperlink r:id="rId969" ref="M1021"/>
    <hyperlink r:id="rId970" ref="M1023"/>
    <hyperlink r:id="rId971" ref="M1024"/>
    <hyperlink r:id="rId972" ref="M1025"/>
    <hyperlink r:id="rId973" ref="M1026"/>
    <hyperlink r:id="rId974" ref="M1027"/>
    <hyperlink r:id="rId975" ref="M1028"/>
    <hyperlink r:id="rId976" ref="M1029"/>
    <hyperlink r:id="rId977" ref="M1030"/>
    <hyperlink r:id="rId978" ref="M1031"/>
    <hyperlink r:id="rId979" ref="M1032"/>
    <hyperlink r:id="rId980" ref="M1033"/>
    <hyperlink r:id="rId981" ref="M1034"/>
    <hyperlink r:id="rId982" ref="M1035"/>
    <hyperlink r:id="rId983" ref="M1036"/>
    <hyperlink r:id="rId984" ref="M1037"/>
    <hyperlink r:id="rId985" ref="M1038"/>
    <hyperlink r:id="rId986" ref="M1039"/>
    <hyperlink r:id="rId987" ref="M1040"/>
    <hyperlink r:id="rId988" ref="M1041"/>
    <hyperlink r:id="rId989" ref="M1043"/>
    <hyperlink r:id="rId990" ref="M1044"/>
    <hyperlink r:id="rId991" ref="M1045"/>
    <hyperlink r:id="rId992" ref="M1046"/>
    <hyperlink r:id="rId993" ref="M1047"/>
    <hyperlink r:id="rId994" ref="M1048"/>
    <hyperlink r:id="rId995" ref="M1049"/>
    <hyperlink r:id="rId996" ref="M1051"/>
    <hyperlink r:id="rId997" ref="M1052"/>
    <hyperlink r:id="rId998" ref="M1054"/>
    <hyperlink r:id="rId999" ref="M1055"/>
    <hyperlink r:id="rId1000" ref="M1056"/>
    <hyperlink r:id="rId1001" ref="M1057"/>
    <hyperlink r:id="rId1002" ref="M1058"/>
    <hyperlink r:id="rId1003" ref="M1059"/>
    <hyperlink r:id="rId1004" ref="M1060"/>
    <hyperlink r:id="rId1005" ref="M1061"/>
    <hyperlink r:id="rId1006" ref="M1062"/>
    <hyperlink r:id="rId1007" ref="M1063"/>
    <hyperlink r:id="rId1008" ref="M1064"/>
    <hyperlink r:id="rId1009" ref="M1065"/>
    <hyperlink r:id="rId1010" ref="M1066"/>
    <hyperlink r:id="rId1011" ref="M1067"/>
    <hyperlink r:id="rId1012" ref="M1068"/>
    <hyperlink r:id="rId1013" ref="M1069"/>
    <hyperlink r:id="rId1014" ref="M1070"/>
    <hyperlink r:id="rId1015" ref="M1071"/>
    <hyperlink r:id="rId1016" ref="M1072"/>
    <hyperlink r:id="rId1017" ref="M1073"/>
    <hyperlink r:id="rId1018" ref="M1074"/>
    <hyperlink r:id="rId1019" ref="M1075"/>
    <hyperlink r:id="rId1020" ref="M1076"/>
    <hyperlink r:id="rId1021" ref="M1077"/>
    <hyperlink r:id="rId1022" ref="M1078"/>
    <hyperlink r:id="rId1023" ref="M1079"/>
    <hyperlink r:id="rId1024" ref="M1080"/>
    <hyperlink r:id="rId1025" ref="M1081"/>
    <hyperlink r:id="rId1026" ref="M1082"/>
    <hyperlink r:id="rId1027" ref="M1083"/>
    <hyperlink r:id="rId1028" ref="M1084"/>
    <hyperlink r:id="rId1029" ref="M1085"/>
    <hyperlink r:id="rId1030" ref="M1086"/>
    <hyperlink r:id="rId1031" ref="M1088"/>
    <hyperlink r:id="rId1032" ref="M1089"/>
    <hyperlink r:id="rId1033" ref="M1090"/>
    <hyperlink r:id="rId1034" ref="M1091"/>
    <hyperlink r:id="rId1035" ref="M1092"/>
    <hyperlink r:id="rId1036" ref="M1093"/>
    <hyperlink r:id="rId1037" ref="M1094"/>
    <hyperlink r:id="rId1038" ref="M1095"/>
    <hyperlink r:id="rId1039" ref="M1096"/>
    <hyperlink r:id="rId1040" ref="M1097"/>
    <hyperlink r:id="rId1041" ref="M1098"/>
    <hyperlink r:id="rId1042" ref="M1099"/>
    <hyperlink r:id="rId1043" ref="M1100"/>
    <hyperlink r:id="rId1044" ref="M1101"/>
    <hyperlink r:id="rId1045" ref="M1102"/>
    <hyperlink r:id="rId1046" ref="M1103"/>
    <hyperlink r:id="rId1047" ref="M1104"/>
    <hyperlink r:id="rId1048" ref="M1105"/>
    <hyperlink r:id="rId1049" ref="M1106"/>
    <hyperlink r:id="rId1050" ref="M1107"/>
    <hyperlink r:id="rId1051" ref="M1108"/>
    <hyperlink r:id="rId1052" ref="M1109"/>
    <hyperlink r:id="rId1053" ref="M1110"/>
    <hyperlink r:id="rId1054" ref="M1111"/>
    <hyperlink r:id="rId1055" ref="M1112"/>
    <hyperlink r:id="rId1056" ref="M1113"/>
    <hyperlink r:id="rId1057" ref="E1114"/>
    <hyperlink r:id="rId1058" ref="M1114"/>
    <hyperlink r:id="rId1059" ref="M1116"/>
    <hyperlink r:id="rId1060" ref="M1117"/>
    <hyperlink r:id="rId1061" ref="M1118"/>
    <hyperlink r:id="rId1062" ref="M1119"/>
    <hyperlink r:id="rId1063" ref="M1120"/>
    <hyperlink r:id="rId1064" ref="M1121"/>
    <hyperlink r:id="rId1065" ref="M1122"/>
    <hyperlink r:id="rId1066" ref="M1123"/>
    <hyperlink r:id="rId1067" ref="M1124"/>
    <hyperlink r:id="rId1068" ref="M1125"/>
    <hyperlink r:id="rId1069" ref="M1126"/>
    <hyperlink r:id="rId1070" ref="M1127"/>
    <hyperlink r:id="rId1071" ref="M1128"/>
    <hyperlink r:id="rId1072" ref="M1129"/>
    <hyperlink r:id="rId1073" ref="M1130"/>
    <hyperlink r:id="rId1074" ref="M1131"/>
    <hyperlink r:id="rId1075" ref="M1132"/>
    <hyperlink r:id="rId1076" ref="M1133"/>
    <hyperlink r:id="rId1077" ref="M1134"/>
    <hyperlink r:id="rId1078" ref="M1135"/>
    <hyperlink r:id="rId1079" ref="M1136"/>
    <hyperlink r:id="rId1080" ref="M1137"/>
    <hyperlink r:id="rId1081" ref="M1138"/>
    <hyperlink r:id="rId1082" ref="M1139"/>
    <hyperlink r:id="rId1083" ref="M1140"/>
    <hyperlink r:id="rId1084" ref="M1141"/>
    <hyperlink r:id="rId1085" ref="M1142"/>
    <hyperlink r:id="rId1086" ref="M1143"/>
    <hyperlink r:id="rId1087" ref="M1144"/>
    <hyperlink r:id="rId1088" ref="M1145"/>
    <hyperlink r:id="rId1089" ref="M1146"/>
    <hyperlink r:id="rId1090" ref="M1147"/>
    <hyperlink r:id="rId1091" ref="M1148"/>
    <hyperlink r:id="rId1092" ref="M1149"/>
    <hyperlink r:id="rId1093" ref="M1150"/>
    <hyperlink r:id="rId1094" ref="M1151"/>
    <hyperlink r:id="rId1095" ref="M1152"/>
    <hyperlink r:id="rId1096" ref="M1153"/>
    <hyperlink r:id="rId1097" ref="M1154"/>
    <hyperlink r:id="rId1098" ref="M1155"/>
    <hyperlink r:id="rId1099" ref="M1156"/>
    <hyperlink r:id="rId1100" ref="M1157"/>
    <hyperlink r:id="rId1101" location="s-home" ref="M1158"/>
    <hyperlink r:id="rId1102" ref="M1159"/>
    <hyperlink r:id="rId1103" ref="M1160"/>
    <hyperlink r:id="rId1104" ref="M1161"/>
    <hyperlink r:id="rId1105" ref="M1162"/>
    <hyperlink r:id="rId1106" ref="M1163"/>
    <hyperlink r:id="rId1107" ref="M1164"/>
    <hyperlink r:id="rId1108" ref="M1165"/>
    <hyperlink r:id="rId1109" ref="M1166"/>
    <hyperlink r:id="rId1110" ref="M1167"/>
    <hyperlink r:id="rId1111" ref="M1168"/>
    <hyperlink r:id="rId1112" ref="M1169"/>
    <hyperlink r:id="rId1113" ref="M1170"/>
    <hyperlink r:id="rId1114" ref="M1172"/>
    <hyperlink r:id="rId1115" ref="M1173"/>
    <hyperlink r:id="rId1116" ref="M1174"/>
    <hyperlink r:id="rId1117" ref="M1175"/>
    <hyperlink r:id="rId1118" ref="M1176"/>
    <hyperlink r:id="rId1119" ref="M1177"/>
    <hyperlink r:id="rId1120" ref="M1178"/>
    <hyperlink r:id="rId1121" ref="M1179"/>
    <hyperlink r:id="rId1122" ref="M1180"/>
    <hyperlink r:id="rId1123" ref="M1181"/>
    <hyperlink r:id="rId1124" ref="M1182"/>
    <hyperlink r:id="rId1125" ref="M1183"/>
    <hyperlink r:id="rId1126" ref="M1184"/>
    <hyperlink r:id="rId1127" ref="M1185"/>
    <hyperlink r:id="rId1128" ref="M1186"/>
    <hyperlink r:id="rId1129" ref="M1187"/>
    <hyperlink r:id="rId1130" ref="M1188"/>
    <hyperlink r:id="rId1131" ref="M1189"/>
    <hyperlink r:id="rId1132" ref="M1190"/>
    <hyperlink r:id="rId1133" ref="M1191"/>
    <hyperlink r:id="rId1134" ref="M1192"/>
    <hyperlink r:id="rId1135" ref="M1193"/>
    <hyperlink r:id="rId1136" ref="M1194"/>
    <hyperlink r:id="rId1137" ref="M1195"/>
    <hyperlink r:id="rId1138" ref="M1196"/>
    <hyperlink r:id="rId1139" ref="M1197"/>
    <hyperlink r:id="rId1140" ref="M1198"/>
    <hyperlink r:id="rId1141" ref="M1199"/>
    <hyperlink r:id="rId1142" ref="M1200"/>
    <hyperlink r:id="rId1143" ref="M1202"/>
    <hyperlink r:id="rId1144" ref="M1204"/>
    <hyperlink r:id="rId1145" ref="M1206"/>
    <hyperlink r:id="rId1146" ref="M1207"/>
    <hyperlink r:id="rId1147" ref="M1208"/>
    <hyperlink r:id="rId1148" ref="M1209"/>
    <hyperlink r:id="rId1149" ref="M1210"/>
    <hyperlink r:id="rId1150" ref="M1211"/>
    <hyperlink r:id="rId1151" ref="M1212"/>
    <hyperlink r:id="rId1152" ref="M1213"/>
    <hyperlink r:id="rId1153" ref="M1214"/>
    <hyperlink r:id="rId1154" ref="M1215"/>
    <hyperlink r:id="rId1155" location="/" ref="M1216"/>
    <hyperlink r:id="rId1156" ref="M1217"/>
    <hyperlink r:id="rId1157" ref="M1218"/>
    <hyperlink r:id="rId1158" ref="M1219"/>
    <hyperlink r:id="rId1159" ref="M1220"/>
    <hyperlink r:id="rId1160" ref="M1221"/>
    <hyperlink r:id="rId1161" ref="M1222"/>
    <hyperlink r:id="rId1162" ref="M1223"/>
    <hyperlink r:id="rId1163" ref="M1224"/>
    <hyperlink r:id="rId1164" ref="M1225"/>
    <hyperlink r:id="rId1165" ref="M1226"/>
    <hyperlink r:id="rId1166" ref="M1227"/>
    <hyperlink r:id="rId1167" ref="M1228"/>
    <hyperlink r:id="rId1168" ref="M1229"/>
    <hyperlink r:id="rId1169" ref="M1230"/>
    <hyperlink r:id="rId1170" ref="M1231"/>
    <hyperlink r:id="rId1171" ref="M1232"/>
    <hyperlink r:id="rId1172" ref="M1233"/>
    <hyperlink r:id="rId1173" ref="M1234"/>
    <hyperlink r:id="rId1174" ref="M1235"/>
    <hyperlink r:id="rId1175" ref="M1236"/>
    <hyperlink r:id="rId1176" ref="M1237"/>
    <hyperlink r:id="rId1177" ref="M1238"/>
    <hyperlink r:id="rId1178" ref="M1239"/>
    <hyperlink r:id="rId1179" ref="M1240"/>
    <hyperlink r:id="rId1180" ref="M1241"/>
    <hyperlink r:id="rId1181" ref="M1242"/>
    <hyperlink r:id="rId1182" ref="M1243"/>
    <hyperlink r:id="rId1183" ref="M1244"/>
    <hyperlink r:id="rId1184" ref="M1245"/>
    <hyperlink r:id="rId1185" ref="M1246"/>
    <hyperlink r:id="rId1186" ref="M1247"/>
    <hyperlink r:id="rId1187" ref="M1248"/>
    <hyperlink r:id="rId1188" ref="M1249"/>
    <hyperlink r:id="rId1189" ref="M1250"/>
    <hyperlink r:id="rId1190" ref="M1252"/>
    <hyperlink r:id="rId1191" ref="M1254"/>
    <hyperlink r:id="rId1192" ref="M1257"/>
    <hyperlink r:id="rId1193" ref="M1259"/>
    <hyperlink r:id="rId1194" ref="M1260"/>
    <hyperlink r:id="rId1195" ref="M1261"/>
    <hyperlink r:id="rId1196" ref="M1262"/>
    <hyperlink r:id="rId1197" ref="M1263"/>
    <hyperlink r:id="rId1198" ref="M1264"/>
    <hyperlink r:id="rId1199" ref="M1265"/>
    <hyperlink r:id="rId1200" ref="M1266"/>
    <hyperlink r:id="rId1201" ref="M1267"/>
    <hyperlink r:id="rId1202" ref="M1268"/>
    <hyperlink r:id="rId1203" ref="M1269"/>
    <hyperlink r:id="rId1204" ref="M1270"/>
    <hyperlink r:id="rId1205" ref="M1271"/>
    <hyperlink r:id="rId1206" ref="M1272"/>
    <hyperlink r:id="rId1207" ref="M1273"/>
    <hyperlink r:id="rId1208" ref="M1274"/>
    <hyperlink r:id="rId1209" ref="M1275"/>
    <hyperlink r:id="rId1210" ref="M1276"/>
    <hyperlink r:id="rId1211" ref="M1277"/>
    <hyperlink r:id="rId1212" ref="M1278"/>
    <hyperlink r:id="rId1213" ref="M1279"/>
    <hyperlink r:id="rId1214" ref="M1280"/>
    <hyperlink r:id="rId1215" ref="M1281"/>
    <hyperlink r:id="rId1216" ref="M1282"/>
    <hyperlink r:id="rId1217" ref="M1283"/>
    <hyperlink r:id="rId1218" ref="M1284"/>
    <hyperlink r:id="rId1219" ref="M1285"/>
    <hyperlink r:id="rId1220" ref="M1286"/>
    <hyperlink r:id="rId1221" ref="M1287"/>
    <hyperlink r:id="rId1222" ref="M1288"/>
    <hyperlink r:id="rId1223" ref="M1289"/>
    <hyperlink r:id="rId1224" ref="M1290"/>
    <hyperlink r:id="rId1225" ref="M1292"/>
    <hyperlink r:id="rId1226" ref="M1293"/>
    <hyperlink r:id="rId1227" ref="M1295"/>
    <hyperlink r:id="rId1228" ref="M1296"/>
    <hyperlink r:id="rId1229" ref="M1297"/>
    <hyperlink r:id="rId1230" ref="M1298"/>
    <hyperlink r:id="rId1231" ref="M1299"/>
    <hyperlink r:id="rId1232" ref="M1300"/>
    <hyperlink r:id="rId1233" ref="M1301"/>
    <hyperlink r:id="rId1234" ref="M1302"/>
    <hyperlink r:id="rId1235" ref="M1303"/>
    <hyperlink r:id="rId1236" ref="M1304"/>
    <hyperlink r:id="rId1237" ref="M1305"/>
    <hyperlink r:id="rId1238" ref="M1306"/>
    <hyperlink r:id="rId1239" ref="M1307"/>
    <hyperlink r:id="rId1240" ref="M1308"/>
    <hyperlink r:id="rId1241" ref="M1309"/>
    <hyperlink r:id="rId1242" ref="M1310"/>
    <hyperlink r:id="rId1243" ref="M1311"/>
    <hyperlink r:id="rId1244" ref="M1312"/>
    <hyperlink r:id="rId1245" ref="M1313"/>
    <hyperlink r:id="rId1246" ref="M1316"/>
    <hyperlink r:id="rId1247" ref="M1317"/>
    <hyperlink r:id="rId1248" ref="M1318"/>
    <hyperlink r:id="rId1249" ref="M1319"/>
    <hyperlink r:id="rId1250" ref="M1320"/>
    <hyperlink r:id="rId1251" ref="M1321"/>
    <hyperlink r:id="rId1252" ref="M1322"/>
    <hyperlink r:id="rId1253" ref="M1323"/>
    <hyperlink r:id="rId1254" ref="M1324"/>
    <hyperlink r:id="rId1255" ref="M1325"/>
    <hyperlink r:id="rId1256" ref="M1326"/>
    <hyperlink r:id="rId1257" ref="M1327"/>
    <hyperlink r:id="rId1258" ref="M1328"/>
    <hyperlink r:id="rId1259" ref="M1329"/>
    <hyperlink r:id="rId1260" ref="M1330"/>
    <hyperlink r:id="rId1261" ref="M1331"/>
    <hyperlink r:id="rId1262" ref="M1332"/>
    <hyperlink r:id="rId1263" ref="M1333"/>
    <hyperlink r:id="rId1264" ref="M1334"/>
    <hyperlink r:id="rId1265" ref="M1335"/>
    <hyperlink r:id="rId1266" ref="M1336"/>
    <hyperlink r:id="rId1267" ref="M1337"/>
    <hyperlink r:id="rId1268" ref="M1338"/>
    <hyperlink r:id="rId1269" ref="M1339"/>
    <hyperlink r:id="rId1270" ref="M1340"/>
    <hyperlink r:id="rId1271" ref="M1341"/>
    <hyperlink r:id="rId1272" ref="M1342"/>
    <hyperlink r:id="rId1273" ref="M1343"/>
    <hyperlink r:id="rId1274" ref="M1344"/>
    <hyperlink r:id="rId1275" ref="M1346"/>
    <hyperlink r:id="rId1276" ref="M1347"/>
    <hyperlink r:id="rId1277" ref="M1348"/>
    <hyperlink r:id="rId1278" ref="M1349"/>
    <hyperlink r:id="rId1279" ref="M1350"/>
    <hyperlink r:id="rId1280" ref="M1351"/>
    <hyperlink r:id="rId1281" ref="M1352"/>
    <hyperlink r:id="rId1282" ref="M1354"/>
    <hyperlink r:id="rId1283" ref="M1355"/>
    <hyperlink r:id="rId1284" ref="M1356"/>
    <hyperlink r:id="rId1285" ref="M1357"/>
    <hyperlink r:id="rId1286" ref="M1358"/>
    <hyperlink r:id="rId1287" ref="M1359"/>
    <hyperlink r:id="rId1288" ref="M1360"/>
    <hyperlink r:id="rId1289" ref="M1361"/>
    <hyperlink r:id="rId1290" ref="M1362"/>
    <hyperlink r:id="rId1291" ref="M1363"/>
    <hyperlink r:id="rId1292" ref="M1364"/>
    <hyperlink r:id="rId1293" ref="M1365"/>
    <hyperlink r:id="rId1294" ref="M1366"/>
    <hyperlink r:id="rId1295" ref="M1367"/>
    <hyperlink r:id="rId1296" ref="M1368"/>
    <hyperlink r:id="rId1297" ref="M1369"/>
    <hyperlink r:id="rId1298" ref="M1370"/>
    <hyperlink r:id="rId1299" ref="M1371"/>
    <hyperlink r:id="rId1300" ref="M1372"/>
    <hyperlink r:id="rId1301" ref="M1373"/>
    <hyperlink r:id="rId1302" ref="M1374"/>
    <hyperlink r:id="rId1303" ref="M1375"/>
    <hyperlink r:id="rId1304" ref="M1377"/>
    <hyperlink r:id="rId1305" ref="M1378"/>
    <hyperlink r:id="rId1306" ref="M1379"/>
    <hyperlink r:id="rId1307" ref="M1380"/>
    <hyperlink r:id="rId1308" ref="M1381"/>
    <hyperlink r:id="rId1309" ref="M1382"/>
    <hyperlink r:id="rId1310" ref="M1383"/>
    <hyperlink r:id="rId1311" ref="M1384"/>
    <hyperlink r:id="rId1312" ref="M1385"/>
    <hyperlink r:id="rId1313" ref="M1386"/>
    <hyperlink r:id="rId1314" ref="M1387"/>
    <hyperlink r:id="rId1315" ref="M1388"/>
    <hyperlink r:id="rId1316" ref="M1389"/>
    <hyperlink r:id="rId1317" ref="M1390"/>
    <hyperlink r:id="rId1318" ref="M1391"/>
    <hyperlink r:id="rId1319" ref="M1392"/>
    <hyperlink r:id="rId1320" ref="M1393"/>
    <hyperlink r:id="rId1321" ref="M1395"/>
    <hyperlink r:id="rId1322" ref="M1396"/>
    <hyperlink r:id="rId1323" ref="M1397"/>
    <hyperlink r:id="rId1324" ref="M1398"/>
    <hyperlink r:id="rId1325" ref="M1399"/>
    <hyperlink r:id="rId1326" ref="M1400"/>
    <hyperlink r:id="rId1327" ref="M1401"/>
    <hyperlink r:id="rId1328" ref="M1402"/>
    <hyperlink r:id="rId1329" ref="M1403"/>
    <hyperlink r:id="rId1330" ref="M1404"/>
    <hyperlink r:id="rId1331" ref="M1405"/>
    <hyperlink r:id="rId1332" ref="M1406"/>
    <hyperlink r:id="rId1333" ref="M1407"/>
    <hyperlink r:id="rId1334" ref="M1408"/>
    <hyperlink r:id="rId1335" ref="M1409"/>
    <hyperlink r:id="rId1336" ref="M1410"/>
    <hyperlink r:id="rId1337" ref="M1411"/>
    <hyperlink r:id="rId1338" ref="M1412"/>
    <hyperlink r:id="rId1339" ref="M1413"/>
    <hyperlink r:id="rId1340" ref="M1414"/>
    <hyperlink r:id="rId1341" ref="M1415"/>
    <hyperlink r:id="rId1342" ref="M1416"/>
    <hyperlink r:id="rId1343" ref="M1417"/>
    <hyperlink r:id="rId1344" ref="M1418"/>
    <hyperlink r:id="rId1345" ref="M1419"/>
    <hyperlink r:id="rId1346" ref="M1420"/>
    <hyperlink r:id="rId1347" ref="M1421"/>
    <hyperlink r:id="rId1348" ref="M1423"/>
    <hyperlink r:id="rId1349" ref="M1424"/>
    <hyperlink r:id="rId1350" ref="M1425"/>
    <hyperlink r:id="rId1351" ref="M1426"/>
    <hyperlink r:id="rId1352" ref="M1427"/>
    <hyperlink r:id="rId1353" ref="M1428"/>
    <hyperlink r:id="rId1354" ref="M1429"/>
    <hyperlink r:id="rId1355" ref="M1430"/>
    <hyperlink r:id="rId1356" ref="M1431"/>
    <hyperlink r:id="rId1357" ref="M1432"/>
    <hyperlink r:id="rId1358" ref="M1433"/>
    <hyperlink r:id="rId1359" ref="M1434"/>
    <hyperlink r:id="rId1360" ref="M1435"/>
    <hyperlink r:id="rId1361" ref="M1436"/>
    <hyperlink r:id="rId1362" ref="M1437"/>
    <hyperlink r:id="rId1363" ref="M1438"/>
    <hyperlink r:id="rId1364" ref="M1439"/>
    <hyperlink r:id="rId1365" ref="M1440"/>
    <hyperlink r:id="rId1366" ref="M1441"/>
    <hyperlink r:id="rId1367" ref="M1442"/>
    <hyperlink r:id="rId1368" ref="M1443"/>
    <hyperlink r:id="rId1369" ref="M1444"/>
    <hyperlink r:id="rId1370" ref="M1445"/>
    <hyperlink r:id="rId1371" ref="M1446"/>
    <hyperlink r:id="rId1372" ref="M1447"/>
    <hyperlink r:id="rId1373" ref="M1448"/>
    <hyperlink r:id="rId1374" ref="M1449"/>
    <hyperlink r:id="rId1375" ref="M1450"/>
    <hyperlink r:id="rId1376" ref="M1451"/>
    <hyperlink r:id="rId1377" ref="M1452"/>
    <hyperlink r:id="rId1378" ref="M1453"/>
    <hyperlink r:id="rId1379" ref="M1454"/>
    <hyperlink r:id="rId1380" ref="M1455"/>
    <hyperlink r:id="rId1381" ref="M1456"/>
    <hyperlink r:id="rId1382" ref="M1457"/>
    <hyperlink r:id="rId1383" ref="M1458"/>
    <hyperlink r:id="rId1384" ref="M1459"/>
    <hyperlink r:id="rId1385" ref="M1460"/>
    <hyperlink r:id="rId1386" ref="M1461"/>
    <hyperlink r:id="rId1387" ref="M1462"/>
    <hyperlink r:id="rId1388" ref="M1463"/>
    <hyperlink r:id="rId1389" ref="M1464"/>
    <hyperlink r:id="rId1390" ref="M1465"/>
    <hyperlink r:id="rId1391" ref="M1466"/>
    <hyperlink r:id="rId1392" ref="M1467"/>
    <hyperlink r:id="rId1393" ref="M1468"/>
    <hyperlink r:id="rId1394" ref="M1469"/>
    <hyperlink r:id="rId1395" ref="M1470"/>
    <hyperlink r:id="rId1396" ref="M1471"/>
    <hyperlink r:id="rId1397" ref="M1472"/>
    <hyperlink r:id="rId1398" ref="M1473"/>
    <hyperlink r:id="rId1399" ref="M1474"/>
    <hyperlink r:id="rId1400" ref="M1477"/>
    <hyperlink r:id="rId1401" ref="M1478"/>
    <hyperlink r:id="rId1402" ref="M1479"/>
    <hyperlink r:id="rId1403" ref="M1480"/>
    <hyperlink r:id="rId1404" ref="M1481"/>
    <hyperlink r:id="rId1405" ref="M1482"/>
    <hyperlink r:id="rId1406" ref="M1483"/>
    <hyperlink r:id="rId1407" ref="M1484"/>
    <hyperlink r:id="rId1408" ref="M1486"/>
    <hyperlink r:id="rId1409" ref="M1487"/>
    <hyperlink r:id="rId1410" ref="M1489"/>
    <hyperlink r:id="rId1411" ref="M1490"/>
    <hyperlink r:id="rId1412" ref="M1491"/>
    <hyperlink r:id="rId1413" ref="M1492"/>
    <hyperlink r:id="rId1414" ref="M1493"/>
    <hyperlink r:id="rId1415" ref="M1494"/>
    <hyperlink r:id="rId1416" ref="M1495"/>
    <hyperlink r:id="rId1417" ref="M1496"/>
    <hyperlink r:id="rId1418" ref="M1497"/>
    <hyperlink r:id="rId1419" ref="M1498"/>
    <hyperlink r:id="rId1420" ref="M1499"/>
    <hyperlink r:id="rId1421" ref="M1500"/>
    <hyperlink r:id="rId1422" ref="M1501"/>
    <hyperlink r:id="rId1423" ref="M1502"/>
    <hyperlink r:id="rId1424" ref="M1503"/>
    <hyperlink r:id="rId1425" ref="M1504"/>
    <hyperlink r:id="rId1426" ref="M1505"/>
    <hyperlink r:id="rId1427" ref="M1506"/>
    <hyperlink r:id="rId1428" ref="M1507"/>
    <hyperlink r:id="rId1429" ref="M1508"/>
    <hyperlink r:id="rId1430" ref="M1509"/>
    <hyperlink r:id="rId1431" ref="M1510"/>
    <hyperlink r:id="rId1432" ref="M1511"/>
    <hyperlink r:id="rId1433" ref="M1513"/>
    <hyperlink r:id="rId1434" ref="M1514"/>
    <hyperlink r:id="rId1435" ref="M1515"/>
    <hyperlink r:id="rId1436" ref="M1516"/>
    <hyperlink r:id="rId1437" ref="M1517"/>
    <hyperlink r:id="rId1438" ref="M1518"/>
    <hyperlink r:id="rId1439" ref="M1519"/>
    <hyperlink r:id="rId1440" ref="M1520"/>
    <hyperlink r:id="rId1441" ref="M1521"/>
    <hyperlink r:id="rId1442" ref="M1522"/>
    <hyperlink r:id="rId1443" ref="M1523"/>
    <hyperlink r:id="rId1444" ref="M1524"/>
    <hyperlink r:id="rId1445" ref="M1525"/>
    <hyperlink r:id="rId1446" ref="M1526"/>
    <hyperlink r:id="rId1447" ref="M1527"/>
    <hyperlink r:id="rId1448" ref="M1528"/>
    <hyperlink r:id="rId1449" ref="M1529"/>
    <hyperlink r:id="rId1450" ref="M1530"/>
    <hyperlink r:id="rId1451" ref="M1531"/>
    <hyperlink r:id="rId1452" ref="M1532"/>
    <hyperlink r:id="rId1453" ref="M1533"/>
    <hyperlink r:id="rId1454" ref="M1534"/>
    <hyperlink r:id="rId1455" ref="M1535"/>
    <hyperlink r:id="rId1456" ref="M1536"/>
    <hyperlink r:id="rId1457" ref="M1537"/>
    <hyperlink r:id="rId1458" ref="M1538"/>
    <hyperlink r:id="rId1459" ref="M1539"/>
    <hyperlink r:id="rId1460" ref="M1540"/>
    <hyperlink r:id="rId1461" ref="M1541"/>
    <hyperlink r:id="rId1462" ref="M1542"/>
    <hyperlink r:id="rId1463" ref="M1543"/>
    <hyperlink r:id="rId1464" ref="M1544"/>
    <hyperlink r:id="rId1465" ref="M1545"/>
    <hyperlink r:id="rId1466" ref="M1546"/>
    <hyperlink r:id="rId1467" ref="M1547"/>
    <hyperlink r:id="rId1468" ref="M1548"/>
    <hyperlink r:id="rId1469" ref="M1549"/>
    <hyperlink r:id="rId1470" ref="M1550"/>
    <hyperlink r:id="rId1471" ref="M1551"/>
    <hyperlink r:id="rId1472" ref="M1552"/>
    <hyperlink r:id="rId1473" ref="M1553"/>
    <hyperlink r:id="rId1474" ref="M1554"/>
    <hyperlink r:id="rId1475" ref="M1556"/>
    <hyperlink r:id="rId1476" ref="M1557"/>
    <hyperlink r:id="rId1477" ref="M1558"/>
    <hyperlink r:id="rId1478" ref="M1559"/>
    <hyperlink r:id="rId1479" ref="M1560"/>
    <hyperlink r:id="rId1480" ref="M1561"/>
    <hyperlink r:id="rId1481" ref="M1562"/>
    <hyperlink r:id="rId1482" ref="M1563"/>
    <hyperlink r:id="rId1483" ref="M1564"/>
    <hyperlink r:id="rId1484" ref="M1565"/>
    <hyperlink r:id="rId1485" ref="M1566"/>
    <hyperlink r:id="rId1486" ref="M1567"/>
    <hyperlink r:id="rId1487" ref="M1568"/>
    <hyperlink r:id="rId1488" ref="M1569"/>
    <hyperlink r:id="rId1489" ref="M1570"/>
    <hyperlink r:id="rId1490" ref="M1571"/>
    <hyperlink r:id="rId1491" ref="M1572"/>
    <hyperlink r:id="rId1492" ref="M1573"/>
    <hyperlink r:id="rId1493" ref="M1574"/>
    <hyperlink r:id="rId1494" ref="M1575"/>
    <hyperlink r:id="rId1495" ref="M1576"/>
    <hyperlink r:id="rId1496" ref="M1577"/>
    <hyperlink r:id="rId1497" ref="M1578"/>
    <hyperlink r:id="rId1498" ref="M1579"/>
    <hyperlink r:id="rId1499" ref="M1580"/>
    <hyperlink r:id="rId1500" ref="M1581"/>
    <hyperlink r:id="rId1501" ref="M1582"/>
    <hyperlink r:id="rId1502" ref="M1583"/>
    <hyperlink r:id="rId1503" ref="M1584"/>
    <hyperlink r:id="rId1504" ref="M1585"/>
    <hyperlink r:id="rId1505" ref="M1586"/>
    <hyperlink r:id="rId1506" ref="M1587"/>
    <hyperlink r:id="rId1507" ref="M1588"/>
    <hyperlink r:id="rId1508" ref="M1589"/>
    <hyperlink r:id="rId1509" ref="M1590"/>
    <hyperlink r:id="rId1510" ref="M1591"/>
    <hyperlink r:id="rId1511" ref="M1592"/>
    <hyperlink r:id="rId1512" ref="M1593"/>
    <hyperlink r:id="rId1513" ref="M1594"/>
    <hyperlink r:id="rId1514" ref="M1595"/>
    <hyperlink r:id="rId1515" ref="M1596"/>
    <hyperlink r:id="rId1516" ref="M1597"/>
    <hyperlink r:id="rId1517" ref="M1599"/>
    <hyperlink r:id="rId1518" ref="M1600"/>
    <hyperlink r:id="rId1519" ref="M1601"/>
    <hyperlink r:id="rId1520" ref="M1602"/>
    <hyperlink r:id="rId1521" ref="M1603"/>
    <hyperlink r:id="rId1522" ref="M1604"/>
    <hyperlink r:id="rId1523" ref="M1605"/>
    <hyperlink r:id="rId1524" ref="M1606"/>
    <hyperlink r:id="rId1525" ref="M1607"/>
    <hyperlink r:id="rId1526" ref="M1608"/>
    <hyperlink r:id="rId1527" ref="M1609"/>
    <hyperlink r:id="rId1528" ref="M1610"/>
    <hyperlink r:id="rId1529" ref="M1611"/>
    <hyperlink r:id="rId1530" ref="M1612"/>
    <hyperlink r:id="rId1531" ref="M1613"/>
    <hyperlink r:id="rId1532" ref="M1614"/>
    <hyperlink r:id="rId1533" ref="M1615"/>
    <hyperlink r:id="rId1534" ref="M1616"/>
    <hyperlink r:id="rId1535" ref="M1618"/>
    <hyperlink r:id="rId1536" ref="M1619"/>
    <hyperlink r:id="rId1537" ref="M1620"/>
    <hyperlink r:id="rId1538" ref="M1621"/>
    <hyperlink r:id="rId1539" ref="M1622"/>
    <hyperlink r:id="rId1540" ref="M1623"/>
    <hyperlink r:id="rId1541" ref="M1624"/>
    <hyperlink r:id="rId1542" ref="M1625"/>
    <hyperlink r:id="rId1543" ref="M1627"/>
    <hyperlink r:id="rId1544" ref="M1628"/>
    <hyperlink r:id="rId1545" ref="M1629"/>
    <hyperlink r:id="rId1546" ref="M1630"/>
    <hyperlink r:id="rId1547" ref="M1631"/>
    <hyperlink r:id="rId1548" ref="M1632"/>
    <hyperlink r:id="rId1549" ref="M1633"/>
    <hyperlink r:id="rId1550" ref="M1634"/>
    <hyperlink r:id="rId1551" ref="M1635"/>
    <hyperlink r:id="rId1552" ref="M1636"/>
    <hyperlink r:id="rId1553" ref="M1637"/>
    <hyperlink r:id="rId1554" ref="M1638"/>
    <hyperlink r:id="rId1555" ref="M1639"/>
    <hyperlink r:id="rId1556" ref="M1640"/>
    <hyperlink r:id="rId1557" ref="M1641"/>
    <hyperlink r:id="rId1558" ref="M1642"/>
    <hyperlink r:id="rId1559" ref="M1643"/>
    <hyperlink r:id="rId1560" ref="M1644"/>
    <hyperlink r:id="rId1561" ref="M1645"/>
    <hyperlink r:id="rId1562" ref="M1646"/>
    <hyperlink r:id="rId1563" ref="M1647"/>
    <hyperlink r:id="rId1564" ref="M1648"/>
    <hyperlink r:id="rId1565" ref="M1649"/>
    <hyperlink r:id="rId1566" ref="M1650"/>
    <hyperlink r:id="rId1567" ref="M1651"/>
    <hyperlink r:id="rId1568" ref="M1652"/>
    <hyperlink r:id="rId1569" ref="M1653"/>
    <hyperlink r:id="rId1570" ref="M1654"/>
    <hyperlink r:id="rId1571" ref="M1655"/>
    <hyperlink r:id="rId1572" ref="M1656"/>
    <hyperlink r:id="rId1573" ref="M1657"/>
    <hyperlink r:id="rId1574" ref="M1658"/>
    <hyperlink r:id="rId1575" ref="M1659"/>
    <hyperlink r:id="rId1576" ref="M1660"/>
    <hyperlink r:id="rId1577" ref="M1661"/>
    <hyperlink r:id="rId1578" ref="M1662"/>
    <hyperlink r:id="rId1579" ref="M1663"/>
    <hyperlink r:id="rId1580" ref="M1664"/>
    <hyperlink r:id="rId1581" ref="M1665"/>
    <hyperlink r:id="rId1582" ref="M1666"/>
    <hyperlink r:id="rId1583" ref="M1667"/>
    <hyperlink r:id="rId1584" ref="M1668"/>
    <hyperlink r:id="rId1585" ref="M1669"/>
    <hyperlink r:id="rId1586" ref="M1670"/>
    <hyperlink r:id="rId1587" ref="M1671"/>
    <hyperlink r:id="rId1588" ref="M1672"/>
    <hyperlink r:id="rId1589" ref="M1673"/>
    <hyperlink r:id="rId1590" ref="M1674"/>
    <hyperlink r:id="rId1591" ref="M1675"/>
    <hyperlink r:id="rId1592" ref="M1676"/>
    <hyperlink r:id="rId1593" ref="M1677"/>
    <hyperlink r:id="rId1594" ref="M1678"/>
    <hyperlink r:id="rId1595" ref="M1679"/>
    <hyperlink r:id="rId1596" ref="M1680"/>
    <hyperlink r:id="rId1597" ref="M1681"/>
    <hyperlink r:id="rId1598" ref="M1682"/>
    <hyperlink r:id="rId1599" ref="M1683"/>
    <hyperlink r:id="rId1600" ref="M1684"/>
    <hyperlink r:id="rId1601" ref="M1685"/>
    <hyperlink r:id="rId1602" ref="M1686"/>
    <hyperlink r:id="rId1603" ref="M1687"/>
    <hyperlink r:id="rId1604" ref="M1688"/>
    <hyperlink r:id="rId1605" ref="M1689"/>
    <hyperlink r:id="rId1606" ref="M1691"/>
    <hyperlink r:id="rId1607" ref="M1692"/>
    <hyperlink r:id="rId1608" ref="M1693"/>
    <hyperlink r:id="rId1609" ref="M1694"/>
    <hyperlink r:id="rId1610" ref="M1695"/>
    <hyperlink r:id="rId1611" ref="M1696"/>
    <hyperlink r:id="rId1612" ref="M1697"/>
    <hyperlink r:id="rId1613" ref="M1698"/>
    <hyperlink r:id="rId1614" ref="M1699"/>
    <hyperlink r:id="rId1615" ref="M1700"/>
    <hyperlink r:id="rId1616" ref="M1701"/>
    <hyperlink r:id="rId1617" ref="M1702"/>
    <hyperlink r:id="rId1618" ref="M1703"/>
    <hyperlink r:id="rId1619" ref="M1704"/>
    <hyperlink r:id="rId1620" ref="M1705"/>
    <hyperlink r:id="rId1621" ref="M1706"/>
    <hyperlink r:id="rId1622" ref="M1707"/>
    <hyperlink r:id="rId1623" ref="M1708"/>
    <hyperlink r:id="rId1624" ref="M1709"/>
    <hyperlink r:id="rId1625" ref="M1710"/>
    <hyperlink r:id="rId1626" ref="M1711"/>
    <hyperlink r:id="rId1627" ref="M1712"/>
    <hyperlink r:id="rId1628" ref="M1713"/>
    <hyperlink r:id="rId1629" ref="M1714"/>
    <hyperlink r:id="rId1630" ref="M1715"/>
    <hyperlink r:id="rId1631" ref="M1716"/>
    <hyperlink r:id="rId1632" ref="M1717"/>
    <hyperlink r:id="rId1633" ref="M1718"/>
    <hyperlink r:id="rId1634" ref="M1719"/>
    <hyperlink r:id="rId1635" ref="M1720"/>
    <hyperlink r:id="rId1636" ref="M1721"/>
    <hyperlink r:id="rId1637" ref="M1722"/>
    <hyperlink r:id="rId1638" ref="M1723"/>
    <hyperlink r:id="rId1639" ref="M1724"/>
    <hyperlink r:id="rId1640" ref="M1725"/>
    <hyperlink r:id="rId1641" ref="M1726"/>
    <hyperlink r:id="rId1642" ref="M1727"/>
    <hyperlink r:id="rId1643" ref="M1728"/>
    <hyperlink r:id="rId1644" ref="M1729"/>
    <hyperlink r:id="rId1645" ref="M1730"/>
    <hyperlink r:id="rId1646" ref="M1731"/>
    <hyperlink r:id="rId1647" ref="M1732"/>
    <hyperlink r:id="rId1648" ref="M1733"/>
    <hyperlink r:id="rId1649" ref="M1734"/>
    <hyperlink r:id="rId1650" ref="M1735"/>
    <hyperlink r:id="rId1651" ref="M1736"/>
    <hyperlink r:id="rId1652" ref="M1737"/>
    <hyperlink r:id="rId1653" ref="M1738"/>
    <hyperlink r:id="rId1654" ref="M1739"/>
    <hyperlink r:id="rId1655" ref="M1740"/>
    <hyperlink r:id="rId1656" ref="M1741"/>
    <hyperlink r:id="rId1657" ref="M1742"/>
    <hyperlink r:id="rId1658" ref="M1743"/>
    <hyperlink r:id="rId1659" ref="M1744"/>
    <hyperlink r:id="rId1660" ref="M1746"/>
    <hyperlink r:id="rId1661" ref="M1747"/>
    <hyperlink r:id="rId1662" ref="M1748"/>
    <hyperlink r:id="rId1663" ref="M1749"/>
    <hyperlink r:id="rId1664" ref="M1750"/>
    <hyperlink r:id="rId1665" ref="M1751"/>
    <hyperlink r:id="rId1666" ref="M1752"/>
    <hyperlink r:id="rId1667" ref="M1753"/>
    <hyperlink r:id="rId1668" ref="M1754"/>
    <hyperlink r:id="rId1669" ref="M1755"/>
    <hyperlink r:id="rId1670" ref="M1756"/>
    <hyperlink r:id="rId1671" ref="M1757"/>
    <hyperlink r:id="rId1672" ref="M1758"/>
    <hyperlink r:id="rId1673" ref="M1759"/>
    <hyperlink r:id="rId1674" ref="M1760"/>
    <hyperlink r:id="rId1675" ref="M1761"/>
    <hyperlink r:id="rId1676" ref="M1762"/>
    <hyperlink r:id="rId1677" ref="M1763"/>
    <hyperlink r:id="rId1678" ref="M1765"/>
    <hyperlink r:id="rId1679" ref="M1766"/>
    <hyperlink r:id="rId1680" ref="M1767"/>
    <hyperlink r:id="rId1681" ref="M1768"/>
    <hyperlink r:id="rId1682" ref="M1770"/>
    <hyperlink r:id="rId1683" ref="M1771"/>
    <hyperlink r:id="rId1684" ref="M1772"/>
    <hyperlink r:id="rId1685" ref="M1773"/>
    <hyperlink r:id="rId1686" ref="M1774"/>
    <hyperlink r:id="rId1687" ref="M1775"/>
    <hyperlink r:id="rId1688" ref="M1776"/>
    <hyperlink r:id="rId1689" ref="M1777"/>
    <hyperlink r:id="rId1690" ref="M1778"/>
    <hyperlink r:id="rId1691" ref="M1779"/>
    <hyperlink r:id="rId1692" ref="M1780"/>
    <hyperlink r:id="rId1693" ref="M1781"/>
    <hyperlink r:id="rId1694" ref="M1782"/>
    <hyperlink r:id="rId1695" ref="M1783"/>
    <hyperlink r:id="rId1696" ref="M1784"/>
    <hyperlink r:id="rId1697" ref="M1785"/>
    <hyperlink r:id="rId1698" ref="M1786"/>
    <hyperlink r:id="rId1699" ref="M1787"/>
    <hyperlink r:id="rId1700" ref="M1788"/>
    <hyperlink r:id="rId1701" ref="M1789"/>
    <hyperlink r:id="rId1702" ref="M1790"/>
    <hyperlink r:id="rId1703" ref="M1791"/>
    <hyperlink r:id="rId1704" ref="M1792"/>
    <hyperlink r:id="rId1705" ref="M1793"/>
    <hyperlink r:id="rId1706" ref="M1794"/>
    <hyperlink r:id="rId1707" ref="M1795"/>
    <hyperlink r:id="rId1708" ref="M1796"/>
    <hyperlink r:id="rId1709" ref="M1797"/>
    <hyperlink r:id="rId1710" ref="M1798"/>
    <hyperlink r:id="rId1711" ref="M1799"/>
    <hyperlink r:id="rId1712" ref="M1800"/>
    <hyperlink r:id="rId1713" ref="M1801"/>
    <hyperlink r:id="rId1714" ref="M1803"/>
    <hyperlink r:id="rId1715" ref="M1804"/>
    <hyperlink r:id="rId1716" ref="M1805"/>
    <hyperlink r:id="rId1717" ref="M1806"/>
    <hyperlink r:id="rId1718" ref="M1807"/>
    <hyperlink r:id="rId1719" ref="M1808"/>
    <hyperlink r:id="rId1720" ref="M1809"/>
    <hyperlink r:id="rId1721" ref="M1810"/>
    <hyperlink r:id="rId1722" ref="M1811"/>
    <hyperlink r:id="rId1723" ref="M1812"/>
    <hyperlink r:id="rId1724" ref="M1813"/>
    <hyperlink r:id="rId1725" ref="M1814"/>
    <hyperlink r:id="rId1726" ref="M1815"/>
    <hyperlink r:id="rId1727" ref="M1816"/>
    <hyperlink r:id="rId1728" ref="M1817"/>
    <hyperlink r:id="rId1729" ref="M1818"/>
    <hyperlink r:id="rId1730" ref="M1819"/>
    <hyperlink r:id="rId1731" ref="M1820"/>
    <hyperlink r:id="rId1732" ref="M1821"/>
    <hyperlink r:id="rId1733" ref="M1822"/>
    <hyperlink r:id="rId1734" ref="M1823"/>
    <hyperlink r:id="rId1735" ref="M1824"/>
    <hyperlink r:id="rId1736" ref="M1827"/>
    <hyperlink r:id="rId1737" ref="M1828"/>
    <hyperlink r:id="rId1738" ref="M1829"/>
    <hyperlink r:id="rId1739" ref="M1830"/>
    <hyperlink r:id="rId1740" ref="M1831"/>
    <hyperlink r:id="rId1741" ref="M1832"/>
    <hyperlink r:id="rId1742" ref="M1833"/>
    <hyperlink r:id="rId1743" ref="M1834"/>
    <hyperlink r:id="rId1744" ref="M1835"/>
    <hyperlink r:id="rId1745" ref="M1836"/>
    <hyperlink r:id="rId1746" ref="M1837"/>
    <hyperlink r:id="rId1747" ref="M1838"/>
    <hyperlink r:id="rId1748" ref="M1839"/>
    <hyperlink r:id="rId1749" ref="M1840"/>
    <hyperlink r:id="rId1750" ref="M1842"/>
    <hyperlink r:id="rId1751" ref="M1843"/>
    <hyperlink r:id="rId1752" ref="M1844"/>
    <hyperlink r:id="rId1753" ref="M1845"/>
    <hyperlink r:id="rId1754" ref="M1846"/>
    <hyperlink r:id="rId1755" ref="M1847"/>
    <hyperlink r:id="rId1756" ref="M1848"/>
    <hyperlink r:id="rId1757" ref="M1849"/>
    <hyperlink r:id="rId1758" ref="M1850"/>
    <hyperlink r:id="rId1759" ref="M1851"/>
    <hyperlink r:id="rId1760" ref="M1852"/>
    <hyperlink r:id="rId1761" ref="M1853"/>
    <hyperlink r:id="rId1762" ref="M1854"/>
    <hyperlink r:id="rId1763" ref="M1855"/>
    <hyperlink r:id="rId1764" ref="M1856"/>
    <hyperlink r:id="rId1765" ref="M1857"/>
    <hyperlink r:id="rId1766" ref="M1858"/>
    <hyperlink r:id="rId1767" ref="M1859"/>
    <hyperlink r:id="rId1768" ref="M1860"/>
    <hyperlink r:id="rId1769" ref="M1861"/>
    <hyperlink r:id="rId1770" ref="M1862"/>
    <hyperlink r:id="rId1771" ref="M1863"/>
    <hyperlink r:id="rId1772" ref="M1864"/>
    <hyperlink r:id="rId1773" ref="M1865"/>
    <hyperlink r:id="rId1774" ref="M1866"/>
    <hyperlink r:id="rId1775" ref="M1867"/>
    <hyperlink r:id="rId1776" ref="M1868"/>
    <hyperlink r:id="rId1777" ref="M1869"/>
    <hyperlink r:id="rId1778" ref="M1870"/>
    <hyperlink r:id="rId1779" ref="M1871"/>
    <hyperlink r:id="rId1780" ref="M1872"/>
    <hyperlink r:id="rId1781" location="/" ref="M1873"/>
    <hyperlink r:id="rId1782" ref="M1874"/>
    <hyperlink r:id="rId1783" ref="M1875"/>
    <hyperlink r:id="rId1784" ref="M1877"/>
    <hyperlink r:id="rId1785" ref="M1878"/>
    <hyperlink r:id="rId1786" ref="M1879"/>
    <hyperlink r:id="rId1787" ref="M1880"/>
    <hyperlink r:id="rId1788" ref="M1881"/>
    <hyperlink r:id="rId1789" ref="M1882"/>
    <hyperlink r:id="rId1790" ref="M1883"/>
    <hyperlink r:id="rId1791" ref="M1884"/>
    <hyperlink r:id="rId1792" ref="M1885"/>
    <hyperlink r:id="rId1793" ref="M1886"/>
    <hyperlink r:id="rId1794" ref="M1887"/>
    <hyperlink r:id="rId1795" ref="M1888"/>
    <hyperlink r:id="rId1796" ref="M1889"/>
    <hyperlink r:id="rId1797" ref="M1890"/>
    <hyperlink r:id="rId1798" ref="M1891"/>
    <hyperlink r:id="rId1799" ref="M1892"/>
    <hyperlink r:id="rId1800" ref="M1893"/>
    <hyperlink r:id="rId1801" ref="M1894"/>
    <hyperlink r:id="rId1802" ref="M1895"/>
    <hyperlink r:id="rId1803" ref="M1896"/>
    <hyperlink r:id="rId1804" ref="M1897"/>
    <hyperlink r:id="rId1805" ref="M1898"/>
    <hyperlink r:id="rId1806" ref="M1899"/>
    <hyperlink r:id="rId1807" ref="M1900"/>
    <hyperlink r:id="rId1808" ref="M1901"/>
    <hyperlink r:id="rId1809" ref="M1902"/>
    <hyperlink r:id="rId1810" ref="M1903"/>
    <hyperlink r:id="rId1811" ref="M1904"/>
    <hyperlink r:id="rId1812" ref="M1905"/>
    <hyperlink r:id="rId1813" ref="M1906"/>
    <hyperlink r:id="rId1814" ref="M1907"/>
    <hyperlink r:id="rId1815" ref="M1908"/>
    <hyperlink r:id="rId1816" ref="M1909"/>
    <hyperlink r:id="rId1817" ref="M1910"/>
    <hyperlink r:id="rId1818" ref="M1911"/>
    <hyperlink r:id="rId1819" ref="M1912"/>
    <hyperlink r:id="rId1820" ref="M1913"/>
    <hyperlink r:id="rId1821" ref="M1914"/>
    <hyperlink r:id="rId1822" ref="M1915"/>
    <hyperlink r:id="rId1823" ref="M1916"/>
    <hyperlink r:id="rId1824" ref="M1917"/>
    <hyperlink r:id="rId1825" ref="M1918"/>
    <hyperlink r:id="rId1826" ref="M1919"/>
    <hyperlink r:id="rId1827" ref="M1920"/>
    <hyperlink r:id="rId1828" ref="M1921"/>
    <hyperlink r:id="rId1829" ref="M1922"/>
    <hyperlink r:id="rId1830" ref="M1923"/>
    <hyperlink r:id="rId1831" ref="M1924"/>
    <hyperlink r:id="rId1832" ref="M1925"/>
    <hyperlink r:id="rId1833" ref="M1926"/>
    <hyperlink r:id="rId1834" ref="M1927"/>
    <hyperlink r:id="rId1835" ref="M1928"/>
    <hyperlink r:id="rId1836" ref="M1929"/>
    <hyperlink r:id="rId1837" ref="M1930"/>
    <hyperlink r:id="rId1838" ref="M1931"/>
    <hyperlink r:id="rId1839" ref="M1932"/>
    <hyperlink r:id="rId1840" ref="M1933"/>
    <hyperlink r:id="rId1841" ref="M1934"/>
    <hyperlink r:id="rId1842" ref="M1935"/>
    <hyperlink r:id="rId1843" ref="M1936"/>
    <hyperlink r:id="rId1844" ref="M1937"/>
    <hyperlink r:id="rId1845" ref="M1938"/>
    <hyperlink r:id="rId1846" ref="M1939"/>
    <hyperlink r:id="rId1847" ref="M1940"/>
    <hyperlink r:id="rId1848" ref="M1941"/>
    <hyperlink r:id="rId1849" ref="M1942"/>
    <hyperlink r:id="rId1850" ref="M1943"/>
    <hyperlink r:id="rId1851" ref="M1944"/>
    <hyperlink r:id="rId1852" ref="M1945"/>
    <hyperlink r:id="rId1853" ref="M1946"/>
    <hyperlink r:id="rId1854" ref="M1947"/>
    <hyperlink r:id="rId1855" ref="M1948"/>
    <hyperlink r:id="rId1856" ref="M1949"/>
    <hyperlink r:id="rId1857" ref="M1950"/>
    <hyperlink r:id="rId1858" ref="M1951"/>
    <hyperlink r:id="rId1859" ref="M1952"/>
    <hyperlink r:id="rId1860" ref="M1953"/>
    <hyperlink r:id="rId1861" ref="M1954"/>
    <hyperlink r:id="rId1862" ref="M1955"/>
    <hyperlink r:id="rId1863" ref="M1956"/>
    <hyperlink r:id="rId1864" ref="M1957"/>
    <hyperlink r:id="rId1865" ref="M1958"/>
    <hyperlink r:id="rId1866" ref="M1959"/>
    <hyperlink r:id="rId1867" ref="M1960"/>
    <hyperlink r:id="rId1868" ref="M1961"/>
    <hyperlink r:id="rId1869" ref="M1962"/>
    <hyperlink r:id="rId1870" ref="M1963"/>
    <hyperlink r:id="rId1871" ref="M1964"/>
    <hyperlink r:id="rId1872" ref="M1965"/>
    <hyperlink r:id="rId1873" ref="M1966"/>
    <hyperlink r:id="rId1874" ref="M1967"/>
    <hyperlink r:id="rId1875" ref="M1968"/>
    <hyperlink r:id="rId1876" ref="M1970"/>
    <hyperlink r:id="rId1877" ref="M1971"/>
    <hyperlink r:id="rId1878" ref="M1972"/>
    <hyperlink r:id="rId1879" ref="M1973"/>
    <hyperlink r:id="rId1880" ref="M1974"/>
    <hyperlink r:id="rId1881" ref="M1975"/>
    <hyperlink r:id="rId1882" ref="M1976"/>
    <hyperlink r:id="rId1883" ref="M1977"/>
    <hyperlink r:id="rId1884" ref="M1978"/>
    <hyperlink r:id="rId1885" ref="M1979"/>
    <hyperlink r:id="rId1886" ref="M1980"/>
    <hyperlink r:id="rId1887" ref="M1981"/>
    <hyperlink r:id="rId1888" ref="M1982"/>
    <hyperlink r:id="rId1889" ref="M1983"/>
    <hyperlink r:id="rId1890" ref="M1984"/>
    <hyperlink r:id="rId1891" ref="M1985"/>
    <hyperlink r:id="rId1892" ref="M1986"/>
    <hyperlink r:id="rId1893" ref="M1987"/>
    <hyperlink r:id="rId1894" ref="M1988"/>
    <hyperlink r:id="rId1895" ref="M1989"/>
    <hyperlink r:id="rId1896" ref="M1990"/>
    <hyperlink r:id="rId1897" ref="M1991"/>
    <hyperlink r:id="rId1898" ref="M1992"/>
    <hyperlink r:id="rId1899" ref="M1993"/>
    <hyperlink r:id="rId1900" ref="M1994"/>
    <hyperlink r:id="rId1901" ref="M1995"/>
    <hyperlink r:id="rId1902" ref="M1996"/>
    <hyperlink r:id="rId1903" ref="M1997"/>
    <hyperlink r:id="rId1904" ref="M1998"/>
    <hyperlink r:id="rId1905" ref="M1999"/>
    <hyperlink r:id="rId1906" ref="M2000"/>
    <hyperlink r:id="rId1907" ref="M2001"/>
    <hyperlink r:id="rId1908" ref="M2002"/>
    <hyperlink r:id="rId1909" ref="M2003"/>
    <hyperlink r:id="rId1910" ref="M2004"/>
    <hyperlink r:id="rId1911" ref="M2005"/>
    <hyperlink r:id="rId1912" ref="M2006"/>
    <hyperlink r:id="rId1913" ref="M2007"/>
    <hyperlink r:id="rId1914" ref="M2008"/>
    <hyperlink r:id="rId1915" ref="M2009"/>
    <hyperlink r:id="rId1916" ref="M2010"/>
    <hyperlink r:id="rId1917" ref="M2011"/>
    <hyperlink r:id="rId1918" ref="M2012"/>
    <hyperlink r:id="rId1919" ref="M2013"/>
    <hyperlink r:id="rId1920" ref="M2014"/>
    <hyperlink r:id="rId1921" ref="M2015"/>
    <hyperlink r:id="rId1922" ref="M2016"/>
    <hyperlink r:id="rId1923" ref="M2017"/>
    <hyperlink r:id="rId1924" ref="M2018"/>
    <hyperlink r:id="rId1925" ref="M2019"/>
    <hyperlink r:id="rId1926" ref="M2020"/>
    <hyperlink r:id="rId1927" ref="M2021"/>
    <hyperlink r:id="rId1928" ref="M2022"/>
    <hyperlink r:id="rId1929" ref="M2023"/>
    <hyperlink r:id="rId1930" ref="M2024"/>
    <hyperlink r:id="rId1931" ref="M2025"/>
    <hyperlink r:id="rId1932" ref="M2026"/>
    <hyperlink r:id="rId1933" ref="M2027"/>
    <hyperlink r:id="rId1934" ref="M2028"/>
    <hyperlink r:id="rId1935" ref="M2029"/>
    <hyperlink r:id="rId1936" ref="M2030"/>
    <hyperlink r:id="rId1937" ref="M2031"/>
    <hyperlink r:id="rId1938" ref="M2032"/>
    <hyperlink r:id="rId1939" ref="M2033"/>
    <hyperlink r:id="rId1940" ref="M2034"/>
    <hyperlink r:id="rId1941" ref="M2035"/>
    <hyperlink r:id="rId1942" ref="M2036"/>
    <hyperlink r:id="rId1943" ref="M2037"/>
    <hyperlink r:id="rId1944" ref="M2038"/>
    <hyperlink r:id="rId1945" ref="M2039"/>
    <hyperlink r:id="rId1946" ref="M2040"/>
    <hyperlink r:id="rId1947" ref="M2041"/>
    <hyperlink r:id="rId1948" ref="M2042"/>
    <hyperlink r:id="rId1949" ref="M2043"/>
    <hyperlink r:id="rId1950" ref="M2044"/>
    <hyperlink r:id="rId1951" ref="M2045"/>
    <hyperlink r:id="rId1952" ref="M2046"/>
    <hyperlink r:id="rId1953" ref="M2047"/>
    <hyperlink r:id="rId1954" ref="M2048"/>
    <hyperlink r:id="rId1955" ref="M2049"/>
    <hyperlink r:id="rId1956" ref="M2050"/>
    <hyperlink r:id="rId1957" ref="M2051"/>
    <hyperlink r:id="rId1958" ref="M2052"/>
    <hyperlink r:id="rId1959" ref="M2053"/>
    <hyperlink r:id="rId1960" ref="M2055"/>
    <hyperlink r:id="rId1961" ref="M2057"/>
    <hyperlink r:id="rId1962" ref="M2058"/>
    <hyperlink r:id="rId1963" ref="M2059"/>
    <hyperlink r:id="rId1964" ref="M2060"/>
    <hyperlink r:id="rId1965" ref="M2061"/>
    <hyperlink r:id="rId1966" ref="M2062"/>
    <hyperlink r:id="rId1967" ref="M2063"/>
    <hyperlink r:id="rId1968" ref="M2064"/>
    <hyperlink r:id="rId1969" ref="M2065"/>
    <hyperlink r:id="rId1970" ref="M2067"/>
    <hyperlink r:id="rId1971" ref="M2068"/>
    <hyperlink r:id="rId1972" ref="M2069"/>
    <hyperlink r:id="rId1973" ref="M2070"/>
    <hyperlink r:id="rId1974" ref="M2071"/>
    <hyperlink r:id="rId1975" ref="M2072"/>
    <hyperlink r:id="rId1976" ref="M2073"/>
    <hyperlink r:id="rId1977" ref="M2074"/>
    <hyperlink r:id="rId1978" ref="M2075"/>
    <hyperlink r:id="rId1979" ref="M2076"/>
    <hyperlink r:id="rId1980" ref="M2077"/>
    <hyperlink r:id="rId1981" ref="M2078"/>
    <hyperlink r:id="rId1982" ref="M2079"/>
    <hyperlink r:id="rId1983" ref="M2080"/>
    <hyperlink r:id="rId1984" ref="M2081"/>
    <hyperlink r:id="rId1985" ref="M2082"/>
    <hyperlink r:id="rId1986" ref="M2083"/>
    <hyperlink r:id="rId1987" ref="M2084"/>
    <hyperlink r:id="rId1988" ref="M2085"/>
    <hyperlink r:id="rId1989" ref="M2086"/>
    <hyperlink r:id="rId1990" ref="M2087"/>
    <hyperlink r:id="rId1991" ref="M2088"/>
    <hyperlink r:id="rId1992" ref="M2089"/>
    <hyperlink r:id="rId1993" ref="M2090"/>
    <hyperlink r:id="rId1994" ref="M2091"/>
    <hyperlink r:id="rId1995" ref="M2092"/>
    <hyperlink r:id="rId1996" ref="M2093"/>
    <hyperlink r:id="rId1997" ref="M2094"/>
    <hyperlink r:id="rId1998" ref="M2095"/>
    <hyperlink r:id="rId1999" ref="M2096"/>
    <hyperlink r:id="rId2000" ref="M2097"/>
    <hyperlink r:id="rId2001" ref="M2098"/>
    <hyperlink r:id="rId2002" ref="M2099"/>
    <hyperlink r:id="rId2003" ref="M2100"/>
    <hyperlink r:id="rId2004" ref="M2101"/>
    <hyperlink r:id="rId2005" ref="M2102"/>
    <hyperlink r:id="rId2006" ref="M2103"/>
    <hyperlink r:id="rId2007" ref="M2104"/>
    <hyperlink r:id="rId2008" ref="M2105"/>
    <hyperlink r:id="rId2009" ref="M2106"/>
    <hyperlink r:id="rId2010" ref="M2107"/>
    <hyperlink r:id="rId2011" ref="M2108"/>
    <hyperlink r:id="rId2012" ref="M2109"/>
    <hyperlink r:id="rId2013" ref="M2110"/>
    <hyperlink r:id="rId2014" ref="M2111"/>
    <hyperlink r:id="rId2015" ref="M2112"/>
    <hyperlink r:id="rId2016" ref="M2113"/>
    <hyperlink r:id="rId2017" ref="M2115"/>
    <hyperlink r:id="rId2018" ref="M2116"/>
    <hyperlink r:id="rId2019" ref="M2117"/>
    <hyperlink r:id="rId2020" ref="M2118"/>
    <hyperlink r:id="rId2021" ref="M2119"/>
    <hyperlink r:id="rId2022" ref="M2120"/>
  </hyperlinks>
  <drawing r:id="rId20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2.0"/>
    <col customWidth="1" min="4" max="4" width="28.86"/>
  </cols>
  <sheetData>
    <row r="1">
      <c r="A1" s="16" t="s">
        <v>6936</v>
      </c>
      <c r="B1" s="16" t="s">
        <v>322</v>
      </c>
      <c r="C1" s="16" t="s">
        <v>57</v>
      </c>
      <c r="D1" s="16" t="s">
        <v>321</v>
      </c>
      <c r="E1" s="16" t="s">
        <v>328</v>
      </c>
      <c r="F1" s="16" t="s">
        <v>330</v>
      </c>
      <c r="G1" s="16" t="s">
        <v>6937</v>
      </c>
      <c r="H1" s="16" t="s">
        <v>336</v>
      </c>
      <c r="I1" s="16" t="s">
        <v>52</v>
      </c>
      <c r="J1" s="16" t="s">
        <v>325</v>
      </c>
      <c r="K1" s="16" t="s">
        <v>331</v>
      </c>
      <c r="L1" s="16" t="s">
        <v>333</v>
      </c>
      <c r="M1" s="19" t="s">
        <v>6938</v>
      </c>
      <c r="N1" s="1" t="s">
        <v>6939</v>
      </c>
      <c r="O1" s="1" t="s">
        <v>6940</v>
      </c>
      <c r="P1" s="62" t="s">
        <v>6941</v>
      </c>
      <c r="Q1" s="63"/>
      <c r="R1" s="63"/>
      <c r="S1" s="63"/>
      <c r="T1" s="63"/>
      <c r="U1" s="63"/>
      <c r="V1" s="63"/>
      <c r="W1" s="63"/>
      <c r="X1" s="63"/>
      <c r="Y1" s="63"/>
      <c r="Z1" s="63"/>
      <c r="AA1" s="63"/>
      <c r="AB1" s="63"/>
      <c r="AC1" s="63"/>
      <c r="AD1" s="63"/>
      <c r="AE1" s="63"/>
      <c r="AF1" s="63"/>
      <c r="AG1" s="63"/>
    </row>
    <row r="2">
      <c r="A2" s="20" t="s">
        <v>6942</v>
      </c>
      <c r="B2" s="61"/>
      <c r="C2" s="61"/>
      <c r="D2" s="20" t="s">
        <v>665</v>
      </c>
      <c r="E2" s="61"/>
      <c r="F2" s="20" t="s">
        <v>723</v>
      </c>
      <c r="G2" s="61"/>
      <c r="H2" s="61"/>
      <c r="I2" s="20" t="s">
        <v>71</v>
      </c>
      <c r="J2" s="20" t="s">
        <v>71</v>
      </c>
      <c r="K2" s="64" t="s">
        <v>6943</v>
      </c>
      <c r="L2" s="61"/>
      <c r="M2" s="61"/>
      <c r="N2" s="61"/>
      <c r="O2" s="61"/>
      <c r="P2" s="65"/>
      <c r="Q2" s="61"/>
      <c r="R2" s="61"/>
      <c r="S2" s="61"/>
      <c r="T2" s="61"/>
      <c r="U2" s="61"/>
      <c r="V2" s="61"/>
      <c r="W2" s="61"/>
      <c r="X2" s="61"/>
      <c r="Y2" s="61"/>
      <c r="Z2" s="61"/>
      <c r="AA2" s="61"/>
      <c r="AB2" s="61"/>
      <c r="AC2" s="61"/>
      <c r="AD2" s="61"/>
      <c r="AE2" s="61"/>
      <c r="AF2" s="61"/>
      <c r="AG2" s="61"/>
    </row>
    <row r="3">
      <c r="A3" s="20" t="s">
        <v>6944</v>
      </c>
      <c r="B3" s="20"/>
      <c r="C3" s="20" t="s">
        <v>105</v>
      </c>
      <c r="D3" s="20" t="s">
        <v>4183</v>
      </c>
      <c r="E3" s="61"/>
      <c r="F3" s="20" t="s">
        <v>1099</v>
      </c>
      <c r="G3" s="61"/>
      <c r="H3" s="61"/>
      <c r="I3" s="61"/>
      <c r="J3" s="61"/>
      <c r="K3" s="64" t="s">
        <v>6945</v>
      </c>
      <c r="L3" s="61"/>
      <c r="M3" s="61"/>
      <c r="N3" s="61"/>
      <c r="O3" s="61"/>
      <c r="P3" s="65"/>
      <c r="Q3" s="61"/>
      <c r="R3" s="61"/>
      <c r="S3" s="61"/>
      <c r="T3" s="61"/>
      <c r="U3" s="61"/>
      <c r="V3" s="61"/>
      <c r="W3" s="61"/>
      <c r="X3" s="61"/>
      <c r="Y3" s="61"/>
      <c r="Z3" s="61"/>
      <c r="AA3" s="61"/>
      <c r="AB3" s="61"/>
      <c r="AC3" s="61"/>
      <c r="AD3" s="61"/>
      <c r="AE3" s="61"/>
      <c r="AF3" s="61"/>
      <c r="AG3" s="61"/>
    </row>
    <row r="4">
      <c r="A4" s="20" t="s">
        <v>6946</v>
      </c>
      <c r="B4" s="61"/>
      <c r="C4" s="61"/>
      <c r="D4" s="20" t="s">
        <v>1112</v>
      </c>
      <c r="E4" s="20" t="s">
        <v>1194</v>
      </c>
      <c r="F4" s="20" t="s">
        <v>610</v>
      </c>
      <c r="G4" s="20" t="s">
        <v>6947</v>
      </c>
      <c r="H4" s="61"/>
      <c r="I4" s="20" t="s">
        <v>71</v>
      </c>
      <c r="J4" s="20" t="s">
        <v>71</v>
      </c>
      <c r="K4" s="64" t="s">
        <v>6948</v>
      </c>
      <c r="L4" s="61"/>
      <c r="M4" s="61"/>
      <c r="N4" s="61"/>
      <c r="O4" s="61"/>
      <c r="P4" s="65"/>
      <c r="Q4" s="61"/>
      <c r="R4" s="61"/>
      <c r="S4" s="61"/>
      <c r="T4" s="61"/>
      <c r="U4" s="61"/>
      <c r="V4" s="61"/>
      <c r="W4" s="61"/>
      <c r="X4" s="61"/>
      <c r="Y4" s="61"/>
      <c r="Z4" s="61"/>
      <c r="AA4" s="61"/>
      <c r="AB4" s="61"/>
      <c r="AC4" s="61"/>
      <c r="AD4" s="61"/>
      <c r="AE4" s="61"/>
      <c r="AF4" s="61"/>
      <c r="AG4" s="61"/>
    </row>
    <row r="5">
      <c r="A5" s="20" t="s">
        <v>6949</v>
      </c>
      <c r="B5" s="20"/>
      <c r="C5" s="20" t="s">
        <v>6784</v>
      </c>
      <c r="D5" s="20" t="s">
        <v>4231</v>
      </c>
      <c r="E5" s="61"/>
      <c r="F5" s="20" t="s">
        <v>752</v>
      </c>
      <c r="G5" s="61"/>
      <c r="H5" s="61"/>
      <c r="I5" s="20" t="s">
        <v>71</v>
      </c>
      <c r="J5" s="20" t="s">
        <v>71</v>
      </c>
      <c r="K5" s="64" t="s">
        <v>6950</v>
      </c>
      <c r="L5" s="61"/>
      <c r="M5" s="61"/>
      <c r="N5" s="61"/>
      <c r="O5" s="61"/>
      <c r="P5" s="65"/>
      <c r="Q5" s="61"/>
      <c r="R5" s="61"/>
      <c r="S5" s="61"/>
      <c r="T5" s="61"/>
      <c r="U5" s="61"/>
      <c r="V5" s="61"/>
      <c r="W5" s="61"/>
      <c r="X5" s="61"/>
      <c r="Y5" s="61"/>
      <c r="Z5" s="61"/>
      <c r="AA5" s="61"/>
      <c r="AB5" s="61"/>
      <c r="AC5" s="61"/>
      <c r="AD5" s="61"/>
      <c r="AE5" s="61"/>
      <c r="AF5" s="61"/>
      <c r="AG5" s="61"/>
    </row>
    <row r="6">
      <c r="A6" s="20" t="s">
        <v>6951</v>
      </c>
      <c r="B6" s="20" t="s">
        <v>6952</v>
      </c>
      <c r="C6" s="20" t="s">
        <v>105</v>
      </c>
      <c r="D6" s="20" t="s">
        <v>2526</v>
      </c>
      <c r="E6" s="20" t="s">
        <v>1265</v>
      </c>
      <c r="F6" s="20" t="s">
        <v>6953</v>
      </c>
      <c r="G6" s="20" t="s">
        <v>6954</v>
      </c>
      <c r="H6" s="61"/>
      <c r="I6" s="20" t="s">
        <v>6955</v>
      </c>
      <c r="J6" s="20"/>
      <c r="K6" s="64" t="s">
        <v>6956</v>
      </c>
      <c r="L6" s="61"/>
      <c r="M6" s="61"/>
      <c r="N6" s="61"/>
      <c r="O6" s="61"/>
      <c r="P6" s="65"/>
      <c r="Q6" s="61"/>
      <c r="R6" s="61"/>
      <c r="S6" s="61"/>
      <c r="T6" s="61"/>
      <c r="U6" s="61"/>
      <c r="V6" s="61"/>
      <c r="W6" s="61"/>
      <c r="X6" s="61"/>
      <c r="Y6" s="61"/>
      <c r="Z6" s="61"/>
      <c r="AA6" s="61"/>
      <c r="AB6" s="61"/>
      <c r="AC6" s="61"/>
      <c r="AD6" s="61"/>
      <c r="AE6" s="61"/>
      <c r="AF6" s="61"/>
      <c r="AG6" s="61"/>
    </row>
    <row r="7">
      <c r="A7" s="20" t="s">
        <v>6957</v>
      </c>
      <c r="B7" s="20"/>
      <c r="C7" s="20" t="s">
        <v>105</v>
      </c>
      <c r="D7" s="3" t="s">
        <v>1436</v>
      </c>
      <c r="E7" s="61"/>
      <c r="F7" s="20" t="s">
        <v>1731</v>
      </c>
      <c r="G7" s="61"/>
      <c r="H7" s="20" t="s">
        <v>6958</v>
      </c>
      <c r="I7" s="20" t="s">
        <v>71</v>
      </c>
      <c r="J7" s="20" t="s">
        <v>71</v>
      </c>
      <c r="K7" s="64" t="s">
        <v>6959</v>
      </c>
      <c r="L7" s="61"/>
      <c r="M7" s="61"/>
      <c r="N7" s="61"/>
      <c r="O7" s="61"/>
      <c r="P7" s="65"/>
      <c r="Q7" s="61"/>
      <c r="R7" s="61"/>
      <c r="S7" s="61"/>
      <c r="T7" s="61"/>
      <c r="U7" s="61"/>
      <c r="V7" s="61"/>
      <c r="W7" s="61"/>
      <c r="X7" s="61"/>
      <c r="Y7" s="61"/>
      <c r="Z7" s="61"/>
      <c r="AA7" s="61"/>
      <c r="AB7" s="61"/>
      <c r="AC7" s="61"/>
      <c r="AD7" s="61"/>
      <c r="AE7" s="61"/>
      <c r="AF7" s="61"/>
      <c r="AG7" s="61"/>
    </row>
    <row r="8">
      <c r="A8" s="20" t="s">
        <v>6960</v>
      </c>
      <c r="B8" s="20" t="s">
        <v>6961</v>
      </c>
      <c r="C8" s="20" t="s">
        <v>105</v>
      </c>
      <c r="D8" s="20" t="s">
        <v>4380</v>
      </c>
      <c r="E8" s="20" t="s">
        <v>2330</v>
      </c>
      <c r="F8" s="20" t="s">
        <v>6962</v>
      </c>
      <c r="G8" s="61"/>
      <c r="H8" s="61"/>
      <c r="I8" s="20" t="s">
        <v>71</v>
      </c>
      <c r="J8" s="20" t="s">
        <v>71</v>
      </c>
      <c r="K8" s="64" t="s">
        <v>6963</v>
      </c>
      <c r="L8" s="61"/>
      <c r="M8" s="61"/>
      <c r="N8" s="61"/>
      <c r="O8" s="61"/>
      <c r="P8" s="65"/>
      <c r="Q8" s="61"/>
      <c r="R8" s="61"/>
      <c r="S8" s="61"/>
      <c r="T8" s="61"/>
      <c r="U8" s="61"/>
      <c r="V8" s="61"/>
      <c r="W8" s="61"/>
      <c r="X8" s="61"/>
      <c r="Y8" s="61"/>
      <c r="Z8" s="61"/>
      <c r="AA8" s="61"/>
      <c r="AB8" s="61"/>
      <c r="AC8" s="61"/>
      <c r="AD8" s="61"/>
      <c r="AE8" s="61"/>
      <c r="AF8" s="61"/>
      <c r="AG8" s="61"/>
    </row>
    <row r="9">
      <c r="A9" s="20" t="s">
        <v>6964</v>
      </c>
      <c r="B9" s="20" t="s">
        <v>6965</v>
      </c>
      <c r="C9" s="20" t="s">
        <v>105</v>
      </c>
      <c r="D9" s="20" t="s">
        <v>6325</v>
      </c>
      <c r="E9" s="61"/>
      <c r="F9" s="20" t="s">
        <v>6183</v>
      </c>
      <c r="G9" s="20" t="s">
        <v>6966</v>
      </c>
      <c r="H9" s="20" t="s">
        <v>6967</v>
      </c>
      <c r="I9" s="20"/>
      <c r="J9" s="20" t="s">
        <v>129</v>
      </c>
      <c r="K9" s="64" t="s">
        <v>6968</v>
      </c>
      <c r="L9" s="20" t="s">
        <v>1383</v>
      </c>
      <c r="M9" s="61"/>
      <c r="N9" s="61"/>
      <c r="O9" s="61"/>
      <c r="P9" s="65"/>
      <c r="Q9" s="61"/>
      <c r="R9" s="61"/>
      <c r="S9" s="61"/>
      <c r="T9" s="61"/>
      <c r="U9" s="61"/>
      <c r="V9" s="61"/>
      <c r="W9" s="61"/>
      <c r="X9" s="61"/>
      <c r="Y9" s="61"/>
      <c r="Z9" s="61"/>
      <c r="AA9" s="61"/>
      <c r="AB9" s="61"/>
      <c r="AC9" s="61"/>
      <c r="AD9" s="61"/>
      <c r="AE9" s="61"/>
      <c r="AF9" s="61"/>
      <c r="AG9" s="61"/>
    </row>
    <row r="10">
      <c r="A10" s="20" t="s">
        <v>6969</v>
      </c>
      <c r="B10" s="20" t="s">
        <v>6970</v>
      </c>
      <c r="C10" s="20" t="s">
        <v>156</v>
      </c>
      <c r="D10" s="20" t="s">
        <v>1064</v>
      </c>
      <c r="E10" s="61"/>
      <c r="F10" s="20" t="s">
        <v>6971</v>
      </c>
      <c r="G10" s="61"/>
      <c r="H10" s="20" t="s">
        <v>6972</v>
      </c>
      <c r="I10" s="20" t="s">
        <v>71</v>
      </c>
      <c r="J10" s="20" t="s">
        <v>71</v>
      </c>
      <c r="K10" s="64" t="s">
        <v>6973</v>
      </c>
      <c r="L10" s="61"/>
      <c r="M10" s="61"/>
      <c r="N10" s="61"/>
      <c r="O10" s="61"/>
      <c r="P10" s="65"/>
      <c r="Q10" s="61"/>
      <c r="R10" s="61"/>
      <c r="S10" s="61"/>
      <c r="T10" s="61"/>
      <c r="U10" s="61"/>
      <c r="V10" s="61"/>
      <c r="W10" s="61"/>
      <c r="X10" s="61"/>
      <c r="Y10" s="61"/>
      <c r="Z10" s="61"/>
      <c r="AA10" s="61"/>
      <c r="AB10" s="61"/>
      <c r="AC10" s="61"/>
      <c r="AD10" s="61"/>
      <c r="AE10" s="61"/>
      <c r="AF10" s="61"/>
      <c r="AG10" s="61"/>
    </row>
    <row r="11">
      <c r="A11" s="3" t="s">
        <v>6974</v>
      </c>
      <c r="B11" s="20"/>
      <c r="C11" s="20" t="s">
        <v>105</v>
      </c>
      <c r="D11" s="20" t="s">
        <v>448</v>
      </c>
      <c r="E11" s="20" t="s">
        <v>4649</v>
      </c>
      <c r="F11" s="20" t="s">
        <v>3186</v>
      </c>
      <c r="G11" s="61"/>
      <c r="H11" s="61"/>
      <c r="I11" s="20" t="s">
        <v>71</v>
      </c>
      <c r="J11" s="20" t="s">
        <v>71</v>
      </c>
      <c r="K11" s="61"/>
      <c r="L11" s="61"/>
      <c r="M11" s="61"/>
      <c r="N11" s="61"/>
      <c r="O11" s="61"/>
      <c r="P11" s="65"/>
      <c r="Q11" s="61"/>
      <c r="R11" s="61"/>
      <c r="S11" s="61"/>
      <c r="T11" s="61"/>
      <c r="U11" s="61"/>
      <c r="V11" s="61"/>
      <c r="W11" s="61"/>
      <c r="X11" s="61"/>
      <c r="Y11" s="61"/>
      <c r="Z11" s="61"/>
      <c r="AA11" s="61"/>
      <c r="AB11" s="61"/>
      <c r="AC11" s="61"/>
      <c r="AD11" s="61"/>
      <c r="AE11" s="61"/>
      <c r="AF11" s="61"/>
      <c r="AG11" s="61"/>
    </row>
    <row r="12">
      <c r="A12" s="3" t="s">
        <v>6975</v>
      </c>
      <c r="B12" s="20" t="s">
        <v>6976</v>
      </c>
      <c r="C12" s="20" t="s">
        <v>105</v>
      </c>
      <c r="D12" s="53" t="s">
        <v>4189</v>
      </c>
      <c r="E12" s="61"/>
      <c r="F12" s="20" t="s">
        <v>6977</v>
      </c>
      <c r="G12" s="61"/>
      <c r="H12" s="61"/>
      <c r="I12" s="20" t="s">
        <v>71</v>
      </c>
      <c r="J12" s="20" t="s">
        <v>71</v>
      </c>
      <c r="K12" s="64" t="s">
        <v>6978</v>
      </c>
      <c r="L12" s="61"/>
      <c r="M12" s="61"/>
      <c r="N12" s="61"/>
      <c r="O12" s="61"/>
      <c r="P12" s="65"/>
      <c r="Q12" s="61"/>
      <c r="R12" s="61"/>
      <c r="S12" s="61"/>
      <c r="T12" s="61"/>
      <c r="U12" s="61"/>
      <c r="V12" s="61"/>
      <c r="W12" s="61"/>
      <c r="X12" s="61"/>
      <c r="Y12" s="61"/>
      <c r="Z12" s="61"/>
      <c r="AA12" s="61"/>
      <c r="AB12" s="61"/>
      <c r="AC12" s="61"/>
      <c r="AD12" s="61"/>
      <c r="AE12" s="61"/>
      <c r="AF12" s="61"/>
      <c r="AG12" s="61"/>
    </row>
    <row r="13">
      <c r="A13" s="20" t="s">
        <v>6979</v>
      </c>
      <c r="B13" s="20"/>
      <c r="C13" s="20" t="s">
        <v>105</v>
      </c>
      <c r="D13" s="20" t="s">
        <v>4183</v>
      </c>
      <c r="E13" s="61"/>
      <c r="F13" s="20" t="s">
        <v>1735</v>
      </c>
      <c r="G13" s="61"/>
      <c r="H13" s="61"/>
      <c r="I13" s="20" t="s">
        <v>71</v>
      </c>
      <c r="J13" s="20" t="s">
        <v>71</v>
      </c>
      <c r="K13" s="64" t="s">
        <v>6980</v>
      </c>
      <c r="L13" s="20" t="s">
        <v>1055</v>
      </c>
      <c r="M13" s="61"/>
      <c r="N13" s="61"/>
      <c r="O13" s="61"/>
      <c r="P13" s="65"/>
      <c r="Q13" s="61"/>
      <c r="R13" s="61"/>
      <c r="S13" s="61"/>
      <c r="T13" s="61"/>
      <c r="U13" s="61"/>
      <c r="V13" s="61"/>
      <c r="W13" s="61"/>
      <c r="X13" s="61"/>
      <c r="Y13" s="61"/>
      <c r="Z13" s="61"/>
      <c r="AA13" s="61"/>
      <c r="AB13" s="61"/>
      <c r="AC13" s="61"/>
      <c r="AD13" s="61"/>
      <c r="AE13" s="61"/>
      <c r="AF13" s="61"/>
      <c r="AG13" s="61"/>
    </row>
    <row r="14">
      <c r="A14" s="20" t="s">
        <v>6981</v>
      </c>
      <c r="B14" s="20"/>
      <c r="C14" s="20" t="s">
        <v>105</v>
      </c>
      <c r="D14" s="20" t="s">
        <v>6322</v>
      </c>
      <c r="E14" s="20"/>
      <c r="F14" s="20" t="s">
        <v>6982</v>
      </c>
      <c r="G14" s="20" t="s">
        <v>6983</v>
      </c>
      <c r="H14" s="20"/>
      <c r="I14" s="20" t="s">
        <v>71</v>
      </c>
      <c r="J14" s="20" t="s">
        <v>71</v>
      </c>
      <c r="K14" s="64" t="s">
        <v>6984</v>
      </c>
      <c r="L14" s="61"/>
      <c r="M14" s="61"/>
      <c r="N14" s="61"/>
      <c r="O14" s="61"/>
      <c r="P14" s="65"/>
      <c r="Q14" s="61"/>
      <c r="R14" s="61"/>
      <c r="S14" s="61"/>
      <c r="T14" s="61"/>
      <c r="U14" s="61"/>
      <c r="V14" s="61"/>
      <c r="W14" s="61"/>
      <c r="X14" s="61"/>
      <c r="Y14" s="61"/>
      <c r="Z14" s="61"/>
      <c r="AA14" s="61"/>
      <c r="AB14" s="61"/>
      <c r="AC14" s="61"/>
      <c r="AD14" s="61"/>
      <c r="AE14" s="61"/>
      <c r="AF14" s="61"/>
      <c r="AG14" s="61"/>
    </row>
    <row r="15">
      <c r="A15" s="20" t="s">
        <v>6985</v>
      </c>
      <c r="B15" s="61"/>
      <c r="C15" s="61"/>
      <c r="D15" s="20" t="s">
        <v>665</v>
      </c>
      <c r="E15" s="61"/>
      <c r="F15" s="20" t="s">
        <v>344</v>
      </c>
      <c r="G15" s="61"/>
      <c r="H15" s="20" t="s">
        <v>1095</v>
      </c>
      <c r="I15" s="20" t="s">
        <v>71</v>
      </c>
      <c r="J15" s="20" t="s">
        <v>71</v>
      </c>
      <c r="K15" s="64" t="s">
        <v>6986</v>
      </c>
      <c r="L15" s="61"/>
      <c r="M15" s="61"/>
      <c r="N15" s="61"/>
      <c r="O15" s="61"/>
      <c r="P15" s="65"/>
      <c r="Q15" s="61"/>
      <c r="R15" s="61"/>
      <c r="S15" s="61"/>
      <c r="T15" s="61"/>
      <c r="U15" s="61"/>
      <c r="V15" s="61"/>
      <c r="W15" s="61"/>
      <c r="X15" s="61"/>
      <c r="Y15" s="61"/>
      <c r="Z15" s="61"/>
      <c r="AA15" s="61"/>
      <c r="AB15" s="61"/>
      <c r="AC15" s="61"/>
      <c r="AD15" s="61"/>
      <c r="AE15" s="61"/>
      <c r="AF15" s="61"/>
      <c r="AG15" s="61"/>
    </row>
    <row r="16">
      <c r="A16" s="20" t="s">
        <v>6987</v>
      </c>
      <c r="B16" s="20"/>
      <c r="C16" s="20" t="s">
        <v>105</v>
      </c>
      <c r="D16" s="20" t="s">
        <v>4183</v>
      </c>
      <c r="E16" s="20" t="s">
        <v>6988</v>
      </c>
      <c r="F16" s="20" t="s">
        <v>6989</v>
      </c>
      <c r="G16" s="20" t="s">
        <v>6990</v>
      </c>
      <c r="H16" s="61"/>
      <c r="I16" s="20" t="s">
        <v>6991</v>
      </c>
      <c r="J16" s="20" t="s">
        <v>6992</v>
      </c>
      <c r="K16" s="64" t="s">
        <v>6993</v>
      </c>
      <c r="L16" s="20" t="s">
        <v>4964</v>
      </c>
      <c r="M16" s="61"/>
      <c r="N16" s="61"/>
      <c r="O16" s="61"/>
      <c r="P16" s="65"/>
      <c r="Q16" s="61"/>
      <c r="R16" s="61"/>
      <c r="S16" s="61"/>
      <c r="T16" s="61"/>
      <c r="U16" s="61"/>
      <c r="V16" s="61"/>
      <c r="W16" s="61"/>
      <c r="X16" s="61"/>
      <c r="Y16" s="61"/>
      <c r="Z16" s="61"/>
      <c r="AA16" s="61"/>
      <c r="AB16" s="61"/>
      <c r="AC16" s="61"/>
      <c r="AD16" s="61"/>
      <c r="AE16" s="61"/>
      <c r="AF16" s="61"/>
      <c r="AG16" s="61"/>
    </row>
    <row r="17">
      <c r="A17" s="3" t="s">
        <v>6994</v>
      </c>
      <c r="B17" s="20"/>
      <c r="C17" s="20" t="s">
        <v>105</v>
      </c>
      <c r="D17" s="3" t="s">
        <v>1102</v>
      </c>
      <c r="E17" s="61"/>
      <c r="F17" s="20" t="s">
        <v>6995</v>
      </c>
      <c r="G17" s="61"/>
      <c r="H17" s="61"/>
      <c r="I17" s="20" t="s">
        <v>71</v>
      </c>
      <c r="J17" s="20" t="s">
        <v>71</v>
      </c>
      <c r="K17" s="64" t="s">
        <v>6996</v>
      </c>
      <c r="L17" s="61"/>
      <c r="M17" s="61"/>
      <c r="N17" s="61"/>
      <c r="O17" s="61"/>
      <c r="P17" s="65"/>
      <c r="Q17" s="61"/>
      <c r="R17" s="61"/>
      <c r="S17" s="61"/>
      <c r="T17" s="61"/>
      <c r="U17" s="61"/>
      <c r="V17" s="61"/>
      <c r="W17" s="61"/>
      <c r="X17" s="61"/>
      <c r="Y17" s="61"/>
      <c r="Z17" s="61"/>
      <c r="AA17" s="61"/>
      <c r="AB17" s="61"/>
      <c r="AC17" s="61"/>
      <c r="AD17" s="61"/>
      <c r="AE17" s="61"/>
      <c r="AF17" s="61"/>
      <c r="AG17" s="61"/>
    </row>
    <row r="18">
      <c r="A18" s="20" t="s">
        <v>6997</v>
      </c>
      <c r="B18" s="61"/>
      <c r="C18" s="61"/>
      <c r="D18" s="20" t="s">
        <v>1401</v>
      </c>
      <c r="E18" s="61"/>
      <c r="F18" s="61"/>
      <c r="G18" s="61"/>
      <c r="H18" s="61"/>
      <c r="I18" s="61"/>
      <c r="J18" s="61"/>
      <c r="K18" s="64" t="s">
        <v>6998</v>
      </c>
      <c r="L18" s="61"/>
      <c r="M18" s="61"/>
      <c r="N18" s="61"/>
      <c r="O18" s="61"/>
      <c r="P18" s="65"/>
      <c r="Q18" s="61"/>
      <c r="R18" s="61"/>
      <c r="S18" s="61"/>
      <c r="T18" s="61"/>
      <c r="U18" s="61"/>
      <c r="V18" s="61"/>
      <c r="W18" s="61"/>
      <c r="X18" s="61"/>
      <c r="Y18" s="61"/>
      <c r="Z18" s="61"/>
      <c r="AA18" s="61"/>
      <c r="AB18" s="61"/>
      <c r="AC18" s="61"/>
      <c r="AD18" s="61"/>
      <c r="AE18" s="61"/>
      <c r="AF18" s="61"/>
      <c r="AG18" s="61"/>
    </row>
    <row r="19">
      <c r="A19" s="20" t="s">
        <v>6999</v>
      </c>
      <c r="B19" s="20"/>
      <c r="C19" s="20" t="s">
        <v>5655</v>
      </c>
      <c r="D19" s="20" t="s">
        <v>665</v>
      </c>
      <c r="E19" s="61"/>
      <c r="F19" s="20" t="s">
        <v>7000</v>
      </c>
      <c r="G19" s="20" t="s">
        <v>7001</v>
      </c>
      <c r="H19" s="61"/>
      <c r="I19" s="20" t="s">
        <v>7002</v>
      </c>
      <c r="J19" s="20" t="s">
        <v>129</v>
      </c>
      <c r="K19" s="64" t="s">
        <v>7003</v>
      </c>
      <c r="L19" s="61"/>
      <c r="M19" s="61"/>
      <c r="N19" s="61"/>
      <c r="O19" s="61"/>
      <c r="P19" s="65"/>
      <c r="Q19" s="61"/>
      <c r="R19" s="61"/>
      <c r="S19" s="61"/>
      <c r="T19" s="61"/>
      <c r="U19" s="61"/>
      <c r="V19" s="61"/>
      <c r="W19" s="61"/>
      <c r="X19" s="61"/>
      <c r="Y19" s="61"/>
      <c r="Z19" s="61"/>
      <c r="AA19" s="61"/>
      <c r="AB19" s="61"/>
      <c r="AC19" s="61"/>
      <c r="AD19" s="61"/>
      <c r="AE19" s="61"/>
      <c r="AF19" s="61"/>
      <c r="AG19" s="61"/>
    </row>
    <row r="20">
      <c r="A20" s="20" t="s">
        <v>7004</v>
      </c>
      <c r="B20" s="20"/>
      <c r="C20" s="20" t="s">
        <v>105</v>
      </c>
      <c r="D20" s="20" t="s">
        <v>665</v>
      </c>
      <c r="E20" s="61"/>
      <c r="F20" s="20" t="s">
        <v>7005</v>
      </c>
      <c r="G20" s="61"/>
      <c r="H20" s="20" t="s">
        <v>7006</v>
      </c>
      <c r="I20" s="20" t="s">
        <v>71</v>
      </c>
      <c r="J20" s="20"/>
      <c r="K20" s="64" t="s">
        <v>7007</v>
      </c>
      <c r="L20" s="61"/>
      <c r="M20" s="61"/>
      <c r="N20" s="61"/>
      <c r="O20" s="61"/>
      <c r="P20" s="65"/>
      <c r="Q20" s="61"/>
      <c r="R20" s="61"/>
      <c r="S20" s="61"/>
      <c r="T20" s="61"/>
      <c r="U20" s="61"/>
      <c r="V20" s="61"/>
      <c r="W20" s="61"/>
      <c r="X20" s="61"/>
      <c r="Y20" s="61"/>
      <c r="Z20" s="61"/>
      <c r="AA20" s="61"/>
      <c r="AB20" s="61"/>
      <c r="AC20" s="61"/>
      <c r="AD20" s="61"/>
      <c r="AE20" s="61"/>
      <c r="AF20" s="61"/>
      <c r="AG20" s="61"/>
    </row>
    <row r="21">
      <c r="A21" s="20" t="s">
        <v>7008</v>
      </c>
      <c r="B21" s="20"/>
      <c r="C21" s="20" t="s">
        <v>105</v>
      </c>
      <c r="D21" s="3" t="s">
        <v>1102</v>
      </c>
      <c r="E21" s="61"/>
      <c r="F21" s="20" t="s">
        <v>7009</v>
      </c>
      <c r="G21" s="61"/>
      <c r="H21" s="61"/>
      <c r="I21" s="20" t="s">
        <v>71</v>
      </c>
      <c r="J21" s="20" t="s">
        <v>71</v>
      </c>
      <c r="K21" s="64" t="s">
        <v>7010</v>
      </c>
      <c r="L21" s="61"/>
      <c r="M21" s="61"/>
      <c r="N21" s="61"/>
      <c r="O21" s="61"/>
      <c r="P21" s="65"/>
      <c r="Q21" s="61"/>
      <c r="R21" s="61"/>
      <c r="S21" s="61"/>
      <c r="T21" s="61"/>
      <c r="U21" s="61"/>
      <c r="V21" s="61"/>
      <c r="W21" s="61"/>
      <c r="X21" s="61"/>
      <c r="Y21" s="61"/>
      <c r="Z21" s="61"/>
      <c r="AA21" s="61"/>
      <c r="AB21" s="61"/>
      <c r="AC21" s="61"/>
      <c r="AD21" s="61"/>
      <c r="AE21" s="61"/>
      <c r="AF21" s="61"/>
      <c r="AG21" s="61"/>
    </row>
    <row r="22">
      <c r="A22" s="20" t="s">
        <v>7011</v>
      </c>
      <c r="B22" s="20"/>
      <c r="C22" s="20" t="s">
        <v>105</v>
      </c>
      <c r="D22" s="20" t="s">
        <v>1102</v>
      </c>
      <c r="E22" s="20" t="s">
        <v>1489</v>
      </c>
      <c r="F22" s="20" t="s">
        <v>1258</v>
      </c>
      <c r="G22" s="61"/>
      <c r="H22" s="20" t="s">
        <v>7012</v>
      </c>
      <c r="I22" s="61"/>
      <c r="J22" s="61"/>
      <c r="K22" s="64" t="s">
        <v>7013</v>
      </c>
      <c r="L22" s="61"/>
      <c r="M22" s="61"/>
      <c r="N22" s="61"/>
      <c r="O22" s="61"/>
      <c r="P22" s="65"/>
      <c r="Q22" s="61"/>
      <c r="R22" s="61"/>
      <c r="S22" s="61"/>
      <c r="T22" s="61"/>
      <c r="U22" s="61"/>
      <c r="V22" s="61"/>
      <c r="W22" s="61"/>
      <c r="X22" s="61"/>
      <c r="Y22" s="61"/>
      <c r="Z22" s="61"/>
      <c r="AA22" s="61"/>
      <c r="AB22" s="61"/>
      <c r="AC22" s="61"/>
      <c r="AD22" s="61"/>
      <c r="AE22" s="61"/>
      <c r="AF22" s="61"/>
      <c r="AG22" s="61"/>
    </row>
    <row r="23">
      <c r="A23" s="20" t="s">
        <v>7014</v>
      </c>
      <c r="B23" s="20"/>
      <c r="C23" s="20" t="s">
        <v>105</v>
      </c>
      <c r="D23" s="20" t="s">
        <v>1178</v>
      </c>
      <c r="E23" s="61"/>
      <c r="F23" s="20" t="s">
        <v>7015</v>
      </c>
      <c r="G23" s="20" t="s">
        <v>7016</v>
      </c>
      <c r="H23" s="61"/>
      <c r="I23" s="61"/>
      <c r="J23" s="20" t="s">
        <v>129</v>
      </c>
      <c r="K23" s="64" t="s">
        <v>7017</v>
      </c>
      <c r="L23" s="61"/>
      <c r="M23" s="61"/>
      <c r="N23" s="61"/>
      <c r="O23" s="61"/>
      <c r="P23" s="65"/>
      <c r="Q23" s="61"/>
      <c r="R23" s="61"/>
      <c r="S23" s="61"/>
      <c r="T23" s="61"/>
      <c r="U23" s="61"/>
      <c r="V23" s="61"/>
      <c r="W23" s="61"/>
      <c r="X23" s="61"/>
      <c r="Y23" s="61"/>
      <c r="Z23" s="61"/>
      <c r="AA23" s="61"/>
      <c r="AB23" s="61"/>
      <c r="AC23" s="61"/>
      <c r="AD23" s="61"/>
      <c r="AE23" s="61"/>
      <c r="AF23" s="61"/>
      <c r="AG23" s="61"/>
    </row>
    <row r="24">
      <c r="A24" s="20" t="s">
        <v>7018</v>
      </c>
      <c r="B24" s="61"/>
      <c r="C24" s="61"/>
      <c r="D24" s="20" t="s">
        <v>6325</v>
      </c>
      <c r="E24" s="61"/>
      <c r="F24" s="61"/>
      <c r="G24" s="61"/>
      <c r="H24" s="61"/>
      <c r="I24" s="61"/>
      <c r="J24" s="61"/>
      <c r="K24" s="64" t="s">
        <v>7019</v>
      </c>
      <c r="L24" s="61"/>
      <c r="M24" s="61"/>
      <c r="N24" s="61"/>
      <c r="O24" s="61"/>
      <c r="P24" s="65"/>
      <c r="Q24" s="61"/>
      <c r="R24" s="61"/>
      <c r="S24" s="61"/>
      <c r="T24" s="61"/>
      <c r="U24" s="61"/>
      <c r="V24" s="61"/>
      <c r="W24" s="61"/>
      <c r="X24" s="61"/>
      <c r="Y24" s="61"/>
      <c r="Z24" s="61"/>
      <c r="AA24" s="61"/>
      <c r="AB24" s="61"/>
      <c r="AC24" s="61"/>
      <c r="AD24" s="61"/>
      <c r="AE24" s="61"/>
      <c r="AF24" s="61"/>
      <c r="AG24" s="61"/>
    </row>
    <row r="25">
      <c r="A25" s="3" t="s">
        <v>7020</v>
      </c>
      <c r="B25" s="61"/>
      <c r="C25" s="20" t="s">
        <v>105</v>
      </c>
      <c r="D25" s="20" t="s">
        <v>385</v>
      </c>
      <c r="E25" s="61"/>
      <c r="F25" s="20" t="s">
        <v>7021</v>
      </c>
      <c r="G25" s="61"/>
      <c r="H25" s="61"/>
      <c r="I25" s="20" t="s">
        <v>71</v>
      </c>
      <c r="J25" s="20" t="s">
        <v>71</v>
      </c>
      <c r="K25" s="64" t="s">
        <v>7022</v>
      </c>
      <c r="L25" s="20" t="s">
        <v>1311</v>
      </c>
      <c r="M25" s="61"/>
      <c r="N25" s="61"/>
      <c r="O25" s="61"/>
      <c r="P25" s="65"/>
      <c r="Q25" s="61"/>
      <c r="R25" s="61"/>
      <c r="S25" s="61"/>
      <c r="T25" s="61"/>
      <c r="U25" s="61"/>
      <c r="V25" s="61"/>
      <c r="W25" s="61"/>
      <c r="X25" s="61"/>
      <c r="Y25" s="61"/>
      <c r="Z25" s="61"/>
      <c r="AA25" s="61"/>
      <c r="AB25" s="61"/>
      <c r="AC25" s="61"/>
      <c r="AD25" s="61"/>
      <c r="AE25" s="61"/>
      <c r="AF25" s="61"/>
      <c r="AG25" s="61"/>
    </row>
    <row r="26">
      <c r="A26" s="20" t="s">
        <v>7023</v>
      </c>
      <c r="B26" s="61"/>
      <c r="C26" s="61"/>
      <c r="D26" s="20" t="s">
        <v>4186</v>
      </c>
      <c r="E26" s="61"/>
      <c r="F26" s="20" t="s">
        <v>577</v>
      </c>
      <c r="G26" s="61"/>
      <c r="H26" s="61"/>
      <c r="I26" s="61"/>
      <c r="J26" s="61"/>
      <c r="K26" s="66" t="s">
        <v>7024</v>
      </c>
      <c r="L26" s="61"/>
      <c r="M26" s="61"/>
      <c r="N26" s="61"/>
      <c r="O26" s="61"/>
      <c r="P26" s="65"/>
      <c r="Q26" s="61"/>
      <c r="R26" s="61"/>
      <c r="S26" s="61"/>
      <c r="T26" s="61"/>
      <c r="U26" s="61"/>
      <c r="V26" s="61"/>
      <c r="W26" s="61"/>
      <c r="X26" s="61"/>
      <c r="Y26" s="61"/>
      <c r="Z26" s="61"/>
      <c r="AA26" s="61"/>
      <c r="AB26" s="61"/>
      <c r="AC26" s="61"/>
      <c r="AD26" s="61"/>
      <c r="AE26" s="61"/>
      <c r="AF26" s="61"/>
      <c r="AG26" s="61"/>
    </row>
    <row r="27">
      <c r="A27" s="20" t="s">
        <v>7025</v>
      </c>
      <c r="B27" s="61"/>
      <c r="C27" s="20" t="s">
        <v>105</v>
      </c>
      <c r="D27" s="20" t="s">
        <v>385</v>
      </c>
      <c r="E27" s="61"/>
      <c r="F27" s="20" t="s">
        <v>723</v>
      </c>
      <c r="G27" s="61"/>
      <c r="H27" s="61"/>
      <c r="I27" s="20" t="s">
        <v>71</v>
      </c>
      <c r="J27" s="20" t="s">
        <v>71</v>
      </c>
      <c r="K27" s="64" t="s">
        <v>7026</v>
      </c>
      <c r="L27" s="61"/>
      <c r="M27" s="61"/>
      <c r="N27" s="61"/>
      <c r="O27" s="61"/>
      <c r="P27" s="65"/>
      <c r="Q27" s="61"/>
      <c r="R27" s="61"/>
      <c r="S27" s="61"/>
      <c r="T27" s="61"/>
      <c r="U27" s="61"/>
      <c r="V27" s="61"/>
      <c r="W27" s="61"/>
      <c r="X27" s="61"/>
      <c r="Y27" s="61"/>
      <c r="Z27" s="61"/>
      <c r="AA27" s="61"/>
      <c r="AB27" s="61"/>
      <c r="AC27" s="61"/>
      <c r="AD27" s="61"/>
      <c r="AE27" s="61"/>
      <c r="AF27" s="61"/>
      <c r="AG27" s="61"/>
    </row>
    <row r="28">
      <c r="A28" s="20" t="s">
        <v>7027</v>
      </c>
      <c r="B28" s="20"/>
      <c r="C28" s="20" t="s">
        <v>105</v>
      </c>
      <c r="D28" s="20" t="s">
        <v>1489</v>
      </c>
      <c r="E28" s="61"/>
      <c r="F28" s="20" t="s">
        <v>1258</v>
      </c>
      <c r="G28" s="61"/>
      <c r="H28" s="20" t="s">
        <v>7028</v>
      </c>
      <c r="I28" s="20"/>
      <c r="J28" s="20"/>
      <c r="K28" s="64" t="s">
        <v>7029</v>
      </c>
      <c r="L28" s="61"/>
      <c r="M28" s="61"/>
      <c r="N28" s="61"/>
      <c r="O28" s="61"/>
      <c r="P28" s="65"/>
      <c r="Q28" s="61"/>
      <c r="R28" s="61"/>
      <c r="S28" s="61"/>
      <c r="T28" s="61"/>
      <c r="U28" s="61"/>
      <c r="V28" s="61"/>
      <c r="W28" s="61"/>
      <c r="X28" s="61"/>
      <c r="Y28" s="61"/>
      <c r="Z28" s="61"/>
      <c r="AA28" s="61"/>
      <c r="AB28" s="61"/>
      <c r="AC28" s="61"/>
      <c r="AD28" s="61"/>
      <c r="AE28" s="61"/>
      <c r="AF28" s="61"/>
      <c r="AG28" s="61"/>
    </row>
    <row r="29">
      <c r="A29" s="20" t="s">
        <v>7030</v>
      </c>
      <c r="B29" s="20"/>
      <c r="C29" s="20" t="s">
        <v>105</v>
      </c>
      <c r="D29" s="20" t="s">
        <v>665</v>
      </c>
      <c r="E29" s="61"/>
      <c r="F29" s="20" t="s">
        <v>7031</v>
      </c>
      <c r="G29" s="61"/>
      <c r="H29" s="20" t="s">
        <v>7032</v>
      </c>
      <c r="I29" s="20" t="s">
        <v>71</v>
      </c>
      <c r="J29" s="20"/>
      <c r="K29" s="64" t="s">
        <v>7033</v>
      </c>
      <c r="L29" s="61"/>
      <c r="M29" s="61"/>
      <c r="N29" s="61"/>
      <c r="O29" s="61"/>
      <c r="P29" s="65"/>
      <c r="Q29" s="61"/>
      <c r="R29" s="61"/>
      <c r="S29" s="61"/>
      <c r="T29" s="61"/>
      <c r="U29" s="61"/>
      <c r="V29" s="61"/>
      <c r="W29" s="61"/>
      <c r="X29" s="61"/>
      <c r="Y29" s="61"/>
      <c r="Z29" s="61"/>
      <c r="AA29" s="61"/>
      <c r="AB29" s="61"/>
      <c r="AC29" s="61"/>
      <c r="AD29" s="61"/>
      <c r="AE29" s="61"/>
      <c r="AF29" s="61"/>
      <c r="AG29" s="61"/>
    </row>
    <row r="30">
      <c r="A30" s="28" t="s">
        <v>7034</v>
      </c>
      <c r="B30" s="20"/>
      <c r="C30" s="20" t="s">
        <v>105</v>
      </c>
      <c r="D30" s="3" t="s">
        <v>1178</v>
      </c>
      <c r="E30" s="61"/>
      <c r="F30" s="20" t="s">
        <v>601</v>
      </c>
      <c r="G30" s="61"/>
      <c r="H30" s="61"/>
      <c r="I30" s="20" t="s">
        <v>71</v>
      </c>
      <c r="J30" s="20" t="s">
        <v>71</v>
      </c>
      <c r="K30" s="64" t="s">
        <v>7035</v>
      </c>
      <c r="L30" s="20" t="s">
        <v>3786</v>
      </c>
      <c r="M30" s="61"/>
      <c r="N30" s="61"/>
      <c r="O30" s="61"/>
      <c r="P30" s="65"/>
      <c r="Q30" s="61"/>
      <c r="R30" s="61"/>
      <c r="S30" s="61"/>
      <c r="T30" s="61"/>
      <c r="U30" s="61"/>
      <c r="V30" s="61"/>
      <c r="W30" s="61"/>
      <c r="X30" s="61"/>
      <c r="Y30" s="61"/>
      <c r="Z30" s="61"/>
      <c r="AA30" s="61"/>
      <c r="AB30" s="61"/>
      <c r="AC30" s="61"/>
      <c r="AD30" s="61"/>
      <c r="AE30" s="61"/>
      <c r="AF30" s="61"/>
      <c r="AG30" s="61"/>
    </row>
    <row r="31">
      <c r="A31" s="20" t="s">
        <v>7036</v>
      </c>
      <c r="B31" s="61"/>
      <c r="C31" s="61"/>
      <c r="D31" s="20" t="s">
        <v>4940</v>
      </c>
      <c r="E31" s="61"/>
      <c r="F31" s="61"/>
      <c r="G31" s="61"/>
      <c r="H31" s="61"/>
      <c r="I31" s="61"/>
      <c r="J31" s="61"/>
      <c r="K31" s="64" t="s">
        <v>7037</v>
      </c>
      <c r="L31" s="61"/>
      <c r="M31" s="61"/>
      <c r="N31" s="61"/>
      <c r="O31" s="61"/>
      <c r="P31" s="65"/>
      <c r="Q31" s="61"/>
      <c r="R31" s="61"/>
      <c r="S31" s="61"/>
      <c r="T31" s="61"/>
      <c r="U31" s="61"/>
      <c r="V31" s="61"/>
      <c r="W31" s="61"/>
      <c r="X31" s="61"/>
      <c r="Y31" s="61"/>
      <c r="Z31" s="61"/>
      <c r="AA31" s="61"/>
      <c r="AB31" s="61"/>
      <c r="AC31" s="61"/>
      <c r="AD31" s="61"/>
      <c r="AE31" s="61"/>
      <c r="AF31" s="61"/>
      <c r="AG31" s="61"/>
    </row>
    <row r="32">
      <c r="A32" s="3" t="s">
        <v>7038</v>
      </c>
      <c r="B32" s="20"/>
      <c r="C32" s="20" t="s">
        <v>105</v>
      </c>
      <c r="D32" s="20" t="s">
        <v>4940</v>
      </c>
      <c r="E32" s="61"/>
      <c r="F32" s="20" t="s">
        <v>7039</v>
      </c>
      <c r="G32" s="61"/>
      <c r="H32" s="61"/>
      <c r="I32" s="20" t="s">
        <v>71</v>
      </c>
      <c r="J32" s="20" t="s">
        <v>71</v>
      </c>
      <c r="K32" s="64" t="s">
        <v>7040</v>
      </c>
      <c r="L32" s="61"/>
      <c r="M32" s="61"/>
      <c r="N32" s="61"/>
      <c r="O32" s="61"/>
      <c r="P32" s="65"/>
      <c r="Q32" s="61"/>
      <c r="R32" s="61"/>
      <c r="S32" s="61"/>
      <c r="T32" s="61"/>
      <c r="U32" s="61"/>
      <c r="V32" s="61"/>
      <c r="W32" s="61"/>
      <c r="X32" s="61"/>
      <c r="Y32" s="61"/>
      <c r="Z32" s="61"/>
      <c r="AA32" s="61"/>
      <c r="AB32" s="61"/>
      <c r="AC32" s="61"/>
      <c r="AD32" s="61"/>
      <c r="AE32" s="61"/>
      <c r="AF32" s="61"/>
      <c r="AG32" s="61"/>
    </row>
    <row r="33">
      <c r="A33" s="20" t="s">
        <v>7041</v>
      </c>
      <c r="B33" s="20"/>
      <c r="C33" s="20" t="s">
        <v>132</v>
      </c>
      <c r="D33" s="20" t="s">
        <v>654</v>
      </c>
      <c r="E33" s="20" t="s">
        <v>7042</v>
      </c>
      <c r="F33" s="20" t="s">
        <v>601</v>
      </c>
      <c r="G33" s="61"/>
      <c r="H33" s="61"/>
      <c r="I33" s="20" t="s">
        <v>71</v>
      </c>
      <c r="J33" s="20"/>
      <c r="K33" s="64" t="s">
        <v>7043</v>
      </c>
      <c r="L33" s="61"/>
      <c r="M33" s="61"/>
      <c r="N33" s="61"/>
      <c r="O33" s="61"/>
      <c r="P33" s="65"/>
      <c r="Q33" s="61"/>
      <c r="R33" s="61"/>
      <c r="S33" s="61"/>
      <c r="T33" s="61"/>
      <c r="U33" s="61"/>
      <c r="V33" s="61"/>
      <c r="W33" s="61"/>
      <c r="X33" s="61"/>
      <c r="Y33" s="61"/>
      <c r="Z33" s="61"/>
      <c r="AA33" s="61"/>
      <c r="AB33" s="61"/>
      <c r="AC33" s="61"/>
      <c r="AD33" s="61"/>
      <c r="AE33" s="61"/>
      <c r="AF33" s="61"/>
      <c r="AG33" s="61"/>
    </row>
    <row r="34">
      <c r="A34" s="20" t="s">
        <v>7044</v>
      </c>
      <c r="B34" s="20"/>
      <c r="C34" s="20"/>
      <c r="D34" s="20" t="s">
        <v>1182</v>
      </c>
      <c r="E34" s="61"/>
      <c r="F34" s="20" t="s">
        <v>7045</v>
      </c>
      <c r="G34" s="61"/>
      <c r="H34" s="61"/>
      <c r="I34" s="20" t="s">
        <v>71</v>
      </c>
      <c r="J34" s="20" t="s">
        <v>71</v>
      </c>
      <c r="K34" s="64" t="s">
        <v>7046</v>
      </c>
      <c r="L34" s="61"/>
      <c r="M34" s="61"/>
      <c r="N34" s="61"/>
      <c r="O34" s="61"/>
      <c r="P34" s="65"/>
      <c r="Q34" s="61"/>
      <c r="R34" s="61"/>
      <c r="S34" s="61"/>
      <c r="T34" s="61"/>
      <c r="U34" s="61"/>
      <c r="V34" s="61"/>
      <c r="W34" s="61"/>
      <c r="X34" s="61"/>
      <c r="Y34" s="61"/>
      <c r="Z34" s="61"/>
      <c r="AA34" s="61"/>
      <c r="AB34" s="61"/>
      <c r="AC34" s="61"/>
      <c r="AD34" s="61"/>
      <c r="AE34" s="61"/>
      <c r="AF34" s="61"/>
      <c r="AG34" s="61"/>
    </row>
    <row r="35">
      <c r="A35" s="20" t="s">
        <v>7047</v>
      </c>
      <c r="B35" s="20"/>
      <c r="C35" s="20" t="s">
        <v>132</v>
      </c>
      <c r="D35" s="20" t="s">
        <v>1508</v>
      </c>
      <c r="E35" s="20" t="s">
        <v>1178</v>
      </c>
      <c r="F35" s="20" t="s">
        <v>1509</v>
      </c>
      <c r="G35" s="61"/>
      <c r="H35" s="20" t="s">
        <v>7048</v>
      </c>
      <c r="I35" s="20" t="s">
        <v>71</v>
      </c>
      <c r="J35" s="20" t="s">
        <v>71</v>
      </c>
      <c r="K35" s="61"/>
      <c r="L35" s="61"/>
      <c r="M35" s="61"/>
      <c r="N35" s="61"/>
      <c r="O35" s="61"/>
      <c r="P35" s="65"/>
      <c r="Q35" s="61"/>
      <c r="R35" s="61"/>
      <c r="S35" s="61"/>
      <c r="T35" s="61"/>
      <c r="U35" s="61"/>
      <c r="V35" s="61"/>
      <c r="W35" s="61"/>
      <c r="X35" s="61"/>
      <c r="Y35" s="61"/>
      <c r="Z35" s="61"/>
      <c r="AA35" s="61"/>
      <c r="AB35" s="61"/>
      <c r="AC35" s="61"/>
      <c r="AD35" s="61"/>
      <c r="AE35" s="61"/>
      <c r="AF35" s="61"/>
      <c r="AG35" s="61"/>
    </row>
    <row r="36">
      <c r="A36" s="20" t="s">
        <v>7049</v>
      </c>
      <c r="B36" s="61"/>
      <c r="C36" s="20" t="s">
        <v>1514</v>
      </c>
      <c r="D36" s="20" t="s">
        <v>465</v>
      </c>
      <c r="E36" s="20" t="s">
        <v>7050</v>
      </c>
      <c r="F36" s="20" t="s">
        <v>7051</v>
      </c>
      <c r="G36" s="61"/>
      <c r="H36" s="61"/>
      <c r="I36" s="20" t="s">
        <v>71</v>
      </c>
      <c r="J36" s="20" t="s">
        <v>71</v>
      </c>
      <c r="K36" s="64" t="s">
        <v>7052</v>
      </c>
      <c r="L36" s="61"/>
      <c r="M36" s="61"/>
      <c r="N36" s="61"/>
      <c r="O36" s="61"/>
      <c r="P36" s="65"/>
      <c r="Q36" s="61"/>
      <c r="R36" s="61"/>
      <c r="S36" s="61"/>
      <c r="T36" s="61"/>
      <c r="U36" s="61"/>
      <c r="V36" s="61"/>
      <c r="W36" s="61"/>
      <c r="X36" s="61"/>
      <c r="Y36" s="61"/>
      <c r="Z36" s="61"/>
      <c r="AA36" s="61"/>
      <c r="AB36" s="61"/>
      <c r="AC36" s="61"/>
      <c r="AD36" s="61"/>
      <c r="AE36" s="61"/>
      <c r="AF36" s="61"/>
      <c r="AG36" s="61"/>
    </row>
    <row r="37">
      <c r="A37" s="20" t="s">
        <v>7053</v>
      </c>
      <c r="B37" s="61"/>
      <c r="C37" s="20" t="s">
        <v>132</v>
      </c>
      <c r="D37" s="20" t="s">
        <v>6459</v>
      </c>
      <c r="E37" s="61"/>
      <c r="F37" s="20" t="s">
        <v>6971</v>
      </c>
      <c r="G37" s="61"/>
      <c r="H37" s="61"/>
      <c r="I37" s="20" t="s">
        <v>71</v>
      </c>
      <c r="J37" s="20" t="s">
        <v>71</v>
      </c>
      <c r="K37" s="64" t="s">
        <v>7054</v>
      </c>
      <c r="L37" s="61"/>
      <c r="M37" s="61"/>
      <c r="N37" s="61"/>
      <c r="O37" s="61"/>
      <c r="P37" s="65"/>
      <c r="Q37" s="61"/>
      <c r="R37" s="61"/>
      <c r="S37" s="61"/>
      <c r="T37" s="61"/>
      <c r="U37" s="61"/>
      <c r="V37" s="61"/>
      <c r="W37" s="61"/>
      <c r="X37" s="61"/>
      <c r="Y37" s="61"/>
      <c r="Z37" s="61"/>
      <c r="AA37" s="61"/>
      <c r="AB37" s="61"/>
      <c r="AC37" s="61"/>
      <c r="AD37" s="61"/>
      <c r="AE37" s="61"/>
      <c r="AF37" s="61"/>
      <c r="AG37" s="61"/>
    </row>
    <row r="38">
      <c r="A38" s="36" t="s">
        <v>7055</v>
      </c>
      <c r="B38" s="61"/>
      <c r="C38" s="20" t="s">
        <v>104</v>
      </c>
      <c r="D38" s="20" t="s">
        <v>6325</v>
      </c>
      <c r="E38" s="61"/>
      <c r="F38" s="20" t="s">
        <v>7056</v>
      </c>
      <c r="G38" s="20" t="s">
        <v>7057</v>
      </c>
      <c r="H38" s="61"/>
      <c r="I38" s="61"/>
      <c r="J38" s="20" t="s">
        <v>129</v>
      </c>
      <c r="K38" s="61"/>
      <c r="L38" s="61"/>
      <c r="M38" s="61"/>
      <c r="N38" s="61"/>
      <c r="O38" s="61"/>
      <c r="P38" s="65"/>
      <c r="Q38" s="61"/>
      <c r="R38" s="61"/>
      <c r="S38" s="61"/>
      <c r="T38" s="61"/>
      <c r="U38" s="61"/>
      <c r="V38" s="61"/>
      <c r="W38" s="61"/>
      <c r="X38" s="61"/>
      <c r="Y38" s="61"/>
      <c r="Z38" s="61"/>
      <c r="AA38" s="61"/>
      <c r="AB38" s="61"/>
      <c r="AC38" s="61"/>
      <c r="AD38" s="61"/>
      <c r="AE38" s="61"/>
      <c r="AF38" s="61"/>
      <c r="AG38" s="61"/>
    </row>
    <row r="39">
      <c r="A39" s="20" t="s">
        <v>1758</v>
      </c>
      <c r="B39" s="20"/>
      <c r="C39" s="20" t="s">
        <v>2581</v>
      </c>
      <c r="D39" s="20" t="s">
        <v>2724</v>
      </c>
      <c r="E39" s="61"/>
      <c r="F39" s="61"/>
      <c r="G39" s="61"/>
      <c r="H39" s="61"/>
      <c r="I39" s="61"/>
      <c r="J39" s="20" t="s">
        <v>129</v>
      </c>
      <c r="K39" s="64" t="s">
        <v>7058</v>
      </c>
      <c r="L39" s="61"/>
      <c r="M39" s="61"/>
      <c r="N39" s="61"/>
      <c r="O39" s="61"/>
      <c r="P39" s="65"/>
      <c r="Q39" s="61"/>
      <c r="R39" s="61"/>
      <c r="S39" s="61"/>
      <c r="T39" s="61"/>
      <c r="U39" s="61"/>
      <c r="V39" s="61"/>
      <c r="W39" s="61"/>
      <c r="X39" s="61"/>
      <c r="Y39" s="61"/>
      <c r="Z39" s="61"/>
      <c r="AA39" s="61"/>
      <c r="AB39" s="61"/>
      <c r="AC39" s="61"/>
      <c r="AD39" s="61"/>
      <c r="AE39" s="61"/>
      <c r="AF39" s="61"/>
      <c r="AG39" s="61"/>
    </row>
    <row r="40">
      <c r="A40" s="20" t="s">
        <v>7059</v>
      </c>
      <c r="B40" s="61"/>
      <c r="C40" s="61"/>
      <c r="D40" s="20" t="s">
        <v>6306</v>
      </c>
      <c r="E40" s="61"/>
      <c r="F40" s="61"/>
      <c r="G40" s="20" t="s">
        <v>7060</v>
      </c>
      <c r="H40" s="61"/>
      <c r="I40" s="61"/>
      <c r="J40" s="20" t="s">
        <v>129</v>
      </c>
      <c r="K40" s="64" t="s">
        <v>7061</v>
      </c>
      <c r="L40" s="61"/>
      <c r="M40" s="61"/>
      <c r="N40" s="61"/>
      <c r="O40" s="61"/>
      <c r="P40" s="65"/>
      <c r="Q40" s="61"/>
      <c r="R40" s="61"/>
      <c r="S40" s="61"/>
      <c r="T40" s="61"/>
      <c r="U40" s="61"/>
      <c r="V40" s="61"/>
      <c r="W40" s="61"/>
      <c r="X40" s="61"/>
      <c r="Y40" s="61"/>
      <c r="Z40" s="61"/>
      <c r="AA40" s="61"/>
      <c r="AB40" s="61"/>
      <c r="AC40" s="61"/>
      <c r="AD40" s="61"/>
      <c r="AE40" s="61"/>
      <c r="AF40" s="61"/>
      <c r="AG40" s="61"/>
    </row>
    <row r="41">
      <c r="A41" s="67" t="s">
        <v>7062</v>
      </c>
      <c r="B41" s="61"/>
      <c r="C41" s="61"/>
      <c r="D41" s="20" t="s">
        <v>6306</v>
      </c>
      <c r="E41" s="61"/>
      <c r="F41" s="20" t="s">
        <v>7063</v>
      </c>
      <c r="G41" s="20" t="s">
        <v>7064</v>
      </c>
      <c r="H41" s="61"/>
      <c r="I41" s="61"/>
      <c r="J41" s="20" t="s">
        <v>129</v>
      </c>
      <c r="K41" s="64" t="s">
        <v>7061</v>
      </c>
      <c r="L41" s="61"/>
      <c r="M41" s="61"/>
      <c r="N41" s="61"/>
      <c r="O41" s="61"/>
      <c r="P41" s="65"/>
      <c r="Q41" s="61"/>
      <c r="R41" s="61"/>
      <c r="S41" s="61"/>
      <c r="T41" s="61"/>
      <c r="U41" s="61"/>
      <c r="V41" s="61"/>
      <c r="W41" s="61"/>
      <c r="X41" s="61"/>
      <c r="Y41" s="61"/>
      <c r="Z41" s="61"/>
      <c r="AA41" s="61"/>
      <c r="AB41" s="61"/>
      <c r="AC41" s="61"/>
      <c r="AD41" s="61"/>
      <c r="AE41" s="61"/>
      <c r="AF41" s="61"/>
      <c r="AG41" s="61"/>
    </row>
    <row r="42">
      <c r="A42" s="20" t="s">
        <v>7065</v>
      </c>
      <c r="B42" s="61"/>
      <c r="C42" s="61"/>
      <c r="D42" s="20" t="s">
        <v>1863</v>
      </c>
      <c r="E42" s="61"/>
      <c r="F42" s="3" t="s">
        <v>1868</v>
      </c>
      <c r="G42" s="20" t="s">
        <v>7066</v>
      </c>
      <c r="H42" s="61"/>
      <c r="I42" s="20" t="s">
        <v>1867</v>
      </c>
      <c r="J42" s="20" t="s">
        <v>129</v>
      </c>
      <c r="K42" s="64" t="s">
        <v>7067</v>
      </c>
      <c r="L42" s="61"/>
      <c r="M42" s="61"/>
      <c r="N42" s="61"/>
      <c r="O42" s="61"/>
      <c r="P42" s="65"/>
      <c r="Q42" s="61"/>
      <c r="R42" s="61"/>
      <c r="S42" s="61"/>
      <c r="T42" s="61"/>
      <c r="U42" s="61"/>
      <c r="V42" s="61"/>
      <c r="W42" s="61"/>
      <c r="X42" s="61"/>
      <c r="Y42" s="61"/>
      <c r="Z42" s="61"/>
      <c r="AA42" s="61"/>
      <c r="AB42" s="61"/>
      <c r="AC42" s="61"/>
      <c r="AD42" s="61"/>
      <c r="AE42" s="61"/>
      <c r="AF42" s="61"/>
      <c r="AG42" s="61"/>
    </row>
    <row r="43">
      <c r="A43" s="3" t="s">
        <v>7068</v>
      </c>
      <c r="B43" s="20" t="s">
        <v>7069</v>
      </c>
      <c r="C43" s="20" t="s">
        <v>105</v>
      </c>
      <c r="D43" s="20" t="s">
        <v>367</v>
      </c>
      <c r="E43" s="61"/>
      <c r="F43" s="20" t="s">
        <v>7070</v>
      </c>
      <c r="G43" s="61"/>
      <c r="H43" s="20" t="s">
        <v>7071</v>
      </c>
      <c r="I43" s="20" t="s">
        <v>71</v>
      </c>
      <c r="J43" s="20" t="s">
        <v>71</v>
      </c>
      <c r="K43" s="64" t="s">
        <v>7072</v>
      </c>
      <c r="L43" s="61"/>
      <c r="M43" s="61"/>
      <c r="N43" s="61"/>
      <c r="O43" s="61"/>
      <c r="P43" s="65"/>
      <c r="Q43" s="61"/>
      <c r="R43" s="61"/>
      <c r="S43" s="61"/>
      <c r="T43" s="61"/>
      <c r="U43" s="61"/>
      <c r="V43" s="61"/>
      <c r="W43" s="61"/>
      <c r="X43" s="61"/>
      <c r="Y43" s="61"/>
      <c r="Z43" s="61"/>
      <c r="AA43" s="61"/>
      <c r="AB43" s="61"/>
      <c r="AC43" s="61"/>
      <c r="AD43" s="61"/>
      <c r="AE43" s="61"/>
      <c r="AF43" s="61"/>
      <c r="AG43" s="61"/>
    </row>
    <row r="44">
      <c r="A44" s="3" t="s">
        <v>7073</v>
      </c>
      <c r="B44" s="61"/>
      <c r="C44" s="61"/>
      <c r="D44" s="20" t="s">
        <v>1112</v>
      </c>
      <c r="E44" s="61"/>
      <c r="F44" s="61"/>
      <c r="G44" s="61"/>
      <c r="H44" s="61"/>
      <c r="I44" s="61"/>
      <c r="J44" s="61"/>
      <c r="K44" s="64" t="s">
        <v>7074</v>
      </c>
      <c r="L44" s="61"/>
      <c r="M44" s="61"/>
      <c r="N44" s="61"/>
      <c r="O44" s="61"/>
      <c r="P44" s="65"/>
      <c r="Q44" s="61"/>
      <c r="R44" s="61"/>
      <c r="S44" s="61"/>
      <c r="T44" s="61"/>
      <c r="U44" s="61"/>
      <c r="V44" s="61"/>
      <c r="W44" s="61"/>
      <c r="X44" s="61"/>
      <c r="Y44" s="61"/>
      <c r="Z44" s="61"/>
      <c r="AA44" s="61"/>
      <c r="AB44" s="61"/>
      <c r="AC44" s="61"/>
      <c r="AD44" s="61"/>
      <c r="AE44" s="61"/>
      <c r="AF44" s="61"/>
      <c r="AG44" s="61"/>
    </row>
    <row r="45">
      <c r="A45" s="3" t="s">
        <v>7075</v>
      </c>
      <c r="B45" s="61"/>
      <c r="C45" s="20" t="s">
        <v>105</v>
      </c>
      <c r="D45" s="20" t="s">
        <v>1182</v>
      </c>
      <c r="E45" s="61"/>
      <c r="F45" s="20" t="s">
        <v>7076</v>
      </c>
      <c r="G45" s="61"/>
      <c r="H45" s="61"/>
      <c r="I45" s="20" t="s">
        <v>71</v>
      </c>
      <c r="J45" s="20" t="s">
        <v>71</v>
      </c>
      <c r="K45" s="64" t="s">
        <v>7077</v>
      </c>
      <c r="L45" s="61"/>
      <c r="M45" s="61"/>
      <c r="N45" s="61"/>
      <c r="O45" s="61"/>
      <c r="P45" s="65"/>
      <c r="Q45" s="61"/>
      <c r="R45" s="61"/>
      <c r="S45" s="61"/>
      <c r="T45" s="61"/>
      <c r="U45" s="61"/>
      <c r="V45" s="61"/>
      <c r="W45" s="61"/>
      <c r="X45" s="61"/>
      <c r="Y45" s="61"/>
      <c r="Z45" s="61"/>
      <c r="AA45" s="61"/>
      <c r="AB45" s="61"/>
      <c r="AC45" s="61"/>
      <c r="AD45" s="61"/>
      <c r="AE45" s="61"/>
      <c r="AF45" s="61"/>
      <c r="AG45" s="61"/>
    </row>
    <row r="46">
      <c r="A46" s="20" t="s">
        <v>7078</v>
      </c>
      <c r="B46" s="61"/>
      <c r="C46" s="61"/>
      <c r="D46" s="20" t="s">
        <v>6200</v>
      </c>
      <c r="E46" s="61"/>
      <c r="F46" s="20" t="s">
        <v>7079</v>
      </c>
      <c r="G46" s="20" t="s">
        <v>7080</v>
      </c>
      <c r="H46" s="61"/>
      <c r="I46" s="20" t="s">
        <v>71</v>
      </c>
      <c r="J46" s="20" t="s">
        <v>71</v>
      </c>
      <c r="K46" s="64" t="s">
        <v>7081</v>
      </c>
      <c r="L46" s="61"/>
      <c r="M46" s="61"/>
      <c r="N46" s="61"/>
      <c r="O46" s="61"/>
      <c r="P46" s="65"/>
      <c r="Q46" s="61"/>
      <c r="R46" s="61"/>
      <c r="S46" s="61"/>
      <c r="T46" s="61"/>
      <c r="U46" s="61"/>
      <c r="V46" s="61"/>
      <c r="W46" s="61"/>
      <c r="X46" s="61"/>
      <c r="Y46" s="61"/>
      <c r="Z46" s="61"/>
      <c r="AA46" s="61"/>
      <c r="AB46" s="61"/>
      <c r="AC46" s="61"/>
      <c r="AD46" s="61"/>
      <c r="AE46" s="61"/>
      <c r="AF46" s="61"/>
      <c r="AG46" s="61"/>
    </row>
    <row r="47">
      <c r="A47" s="20" t="s">
        <v>7082</v>
      </c>
      <c r="B47" s="20"/>
      <c r="C47" s="20" t="s">
        <v>105</v>
      </c>
      <c r="D47" s="20" t="s">
        <v>4192</v>
      </c>
      <c r="E47" s="61"/>
      <c r="F47" s="20" t="s">
        <v>7083</v>
      </c>
      <c r="G47" s="61"/>
      <c r="H47" s="61"/>
      <c r="I47" s="20" t="s">
        <v>1276</v>
      </c>
      <c r="J47" s="20"/>
      <c r="K47" s="64" t="s">
        <v>7084</v>
      </c>
      <c r="L47" s="61"/>
      <c r="M47" s="61"/>
      <c r="N47" s="61"/>
      <c r="O47" s="61"/>
      <c r="P47" s="65"/>
      <c r="Q47" s="61"/>
      <c r="R47" s="61"/>
      <c r="S47" s="61"/>
      <c r="T47" s="61"/>
      <c r="U47" s="61"/>
      <c r="V47" s="61"/>
      <c r="W47" s="61"/>
      <c r="X47" s="61"/>
      <c r="Y47" s="61"/>
      <c r="Z47" s="61"/>
      <c r="AA47" s="61"/>
      <c r="AB47" s="61"/>
      <c r="AC47" s="61"/>
      <c r="AD47" s="61"/>
      <c r="AE47" s="61"/>
      <c r="AF47" s="61"/>
      <c r="AG47" s="61"/>
    </row>
    <row r="48">
      <c r="A48" s="3" t="s">
        <v>7085</v>
      </c>
      <c r="B48" s="61"/>
      <c r="C48" s="61"/>
      <c r="D48" s="20" t="s">
        <v>1112</v>
      </c>
      <c r="E48" s="61"/>
      <c r="F48" s="61"/>
      <c r="G48" s="61"/>
      <c r="H48" s="61"/>
      <c r="I48" s="61"/>
      <c r="J48" s="61"/>
      <c r="K48" s="64" t="s">
        <v>7086</v>
      </c>
      <c r="L48" s="61"/>
      <c r="M48" s="61"/>
      <c r="N48" s="61"/>
      <c r="O48" s="61"/>
      <c r="P48" s="65"/>
      <c r="Q48" s="61"/>
      <c r="R48" s="61"/>
      <c r="S48" s="61"/>
      <c r="T48" s="61"/>
      <c r="U48" s="61"/>
      <c r="V48" s="61"/>
      <c r="W48" s="61"/>
      <c r="X48" s="61"/>
      <c r="Y48" s="61"/>
      <c r="Z48" s="61"/>
      <c r="AA48" s="61"/>
      <c r="AB48" s="61"/>
      <c r="AC48" s="61"/>
      <c r="AD48" s="61"/>
      <c r="AE48" s="61"/>
      <c r="AF48" s="61"/>
      <c r="AG48" s="61"/>
    </row>
    <row r="49">
      <c r="A49" s="20" t="s">
        <v>7087</v>
      </c>
      <c r="B49" s="61"/>
      <c r="C49" s="20" t="s">
        <v>104</v>
      </c>
      <c r="D49" s="20" t="s">
        <v>6122</v>
      </c>
      <c r="E49" s="61"/>
      <c r="F49" s="20" t="s">
        <v>6123</v>
      </c>
      <c r="G49" s="61"/>
      <c r="H49" s="61"/>
      <c r="I49" s="20" t="s">
        <v>319</v>
      </c>
      <c r="J49" s="20" t="s">
        <v>129</v>
      </c>
      <c r="K49" s="64" t="s">
        <v>7088</v>
      </c>
      <c r="L49" s="61"/>
      <c r="M49" s="61"/>
      <c r="N49" s="61"/>
      <c r="O49" s="61"/>
      <c r="P49" s="65"/>
      <c r="Q49" s="61"/>
      <c r="R49" s="61"/>
      <c r="S49" s="61"/>
      <c r="T49" s="61"/>
      <c r="U49" s="61"/>
      <c r="V49" s="61"/>
      <c r="W49" s="61"/>
      <c r="X49" s="61"/>
      <c r="Y49" s="61"/>
      <c r="Z49" s="61"/>
      <c r="AA49" s="61"/>
      <c r="AB49" s="61"/>
      <c r="AC49" s="61"/>
      <c r="AD49" s="61"/>
      <c r="AE49" s="61"/>
      <c r="AF49" s="61"/>
      <c r="AG49" s="61"/>
    </row>
    <row r="50">
      <c r="A50" s="20" t="s">
        <v>7089</v>
      </c>
      <c r="B50" s="61"/>
      <c r="C50" s="61"/>
      <c r="D50" s="20" t="s">
        <v>2802</v>
      </c>
      <c r="E50" s="61"/>
      <c r="F50" s="20" t="s">
        <v>7090</v>
      </c>
      <c r="G50" s="61"/>
      <c r="H50" s="61"/>
      <c r="I50" s="61"/>
      <c r="J50" s="61"/>
      <c r="K50" s="64" t="s">
        <v>7091</v>
      </c>
      <c r="L50" s="61"/>
      <c r="M50" s="61"/>
      <c r="N50" s="61"/>
      <c r="O50" s="61"/>
      <c r="P50" s="65"/>
      <c r="Q50" s="61"/>
      <c r="R50" s="61"/>
      <c r="S50" s="61"/>
      <c r="T50" s="61"/>
      <c r="U50" s="61"/>
      <c r="V50" s="61"/>
      <c r="W50" s="61"/>
      <c r="X50" s="61"/>
      <c r="Y50" s="61"/>
      <c r="Z50" s="61"/>
      <c r="AA50" s="61"/>
      <c r="AB50" s="61"/>
      <c r="AC50" s="61"/>
      <c r="AD50" s="61"/>
      <c r="AE50" s="61"/>
      <c r="AF50" s="61"/>
      <c r="AG50" s="61"/>
    </row>
    <row r="51">
      <c r="A51" s="20" t="s">
        <v>7092</v>
      </c>
      <c r="B51" s="61"/>
      <c r="C51" s="61"/>
      <c r="D51" s="20" t="s">
        <v>665</v>
      </c>
      <c r="E51" s="61"/>
      <c r="F51" s="20" t="s">
        <v>6168</v>
      </c>
      <c r="G51" s="61"/>
      <c r="H51" s="61"/>
      <c r="I51" s="20" t="s">
        <v>71</v>
      </c>
      <c r="J51" s="20" t="s">
        <v>71</v>
      </c>
      <c r="K51" s="64" t="s">
        <v>7093</v>
      </c>
      <c r="L51" s="61"/>
      <c r="M51" s="61"/>
      <c r="N51" s="61"/>
      <c r="O51" s="61"/>
      <c r="P51" s="65"/>
      <c r="Q51" s="61"/>
      <c r="R51" s="61"/>
      <c r="S51" s="61"/>
      <c r="T51" s="61"/>
      <c r="U51" s="61"/>
      <c r="V51" s="61"/>
      <c r="W51" s="61"/>
      <c r="X51" s="61"/>
      <c r="Y51" s="61"/>
      <c r="Z51" s="61"/>
      <c r="AA51" s="61"/>
      <c r="AB51" s="61"/>
      <c r="AC51" s="61"/>
      <c r="AD51" s="61"/>
      <c r="AE51" s="61"/>
      <c r="AF51" s="61"/>
      <c r="AG51" s="61"/>
    </row>
    <row r="52">
      <c r="A52" s="20" t="s">
        <v>7094</v>
      </c>
      <c r="B52" s="20"/>
      <c r="C52" s="20" t="s">
        <v>5655</v>
      </c>
      <c r="D52" s="20" t="s">
        <v>1178</v>
      </c>
      <c r="E52" s="61"/>
      <c r="F52" s="20" t="s">
        <v>3553</v>
      </c>
      <c r="G52" s="20" t="s">
        <v>7016</v>
      </c>
      <c r="H52" s="61"/>
      <c r="I52" s="61"/>
      <c r="J52" s="20" t="s">
        <v>129</v>
      </c>
      <c r="K52" s="64" t="s">
        <v>7095</v>
      </c>
      <c r="L52" s="61"/>
      <c r="M52" s="61"/>
      <c r="N52" s="61"/>
      <c r="O52" s="61"/>
      <c r="P52" s="65"/>
      <c r="Q52" s="61"/>
      <c r="R52" s="61"/>
      <c r="S52" s="61"/>
      <c r="T52" s="61"/>
      <c r="U52" s="61"/>
      <c r="V52" s="61"/>
      <c r="W52" s="61"/>
      <c r="X52" s="61"/>
      <c r="Y52" s="61"/>
      <c r="Z52" s="61"/>
      <c r="AA52" s="61"/>
      <c r="AB52" s="61"/>
      <c r="AC52" s="61"/>
      <c r="AD52" s="61"/>
      <c r="AE52" s="61"/>
      <c r="AF52" s="61"/>
      <c r="AG52" s="61"/>
    </row>
    <row r="53">
      <c r="A53" s="20" t="s">
        <v>7096</v>
      </c>
      <c r="B53" s="20"/>
      <c r="C53" s="20" t="s">
        <v>105</v>
      </c>
      <c r="D53" s="3" t="s">
        <v>4231</v>
      </c>
      <c r="E53" s="61"/>
      <c r="F53" s="61"/>
      <c r="G53" s="61"/>
      <c r="H53" s="61"/>
      <c r="I53" s="20" t="s">
        <v>71</v>
      </c>
      <c r="J53" s="20" t="s">
        <v>71</v>
      </c>
      <c r="K53" s="64" t="s">
        <v>7097</v>
      </c>
      <c r="L53" s="61"/>
      <c r="M53" s="61"/>
      <c r="N53" s="61"/>
      <c r="O53" s="61"/>
      <c r="P53" s="65"/>
      <c r="Q53" s="61"/>
      <c r="R53" s="61"/>
      <c r="S53" s="61"/>
      <c r="T53" s="61"/>
      <c r="U53" s="61"/>
      <c r="V53" s="61"/>
      <c r="W53" s="61"/>
      <c r="X53" s="61"/>
      <c r="Y53" s="61"/>
      <c r="Z53" s="61"/>
      <c r="AA53" s="61"/>
      <c r="AB53" s="61"/>
      <c r="AC53" s="61"/>
      <c r="AD53" s="61"/>
      <c r="AE53" s="61"/>
      <c r="AF53" s="61"/>
      <c r="AG53" s="61"/>
    </row>
    <row r="54">
      <c r="A54" s="3" t="s">
        <v>7098</v>
      </c>
      <c r="B54" s="20"/>
      <c r="C54" s="20" t="s">
        <v>105</v>
      </c>
      <c r="D54" s="20" t="s">
        <v>2785</v>
      </c>
      <c r="E54" s="61"/>
      <c r="F54" s="61"/>
      <c r="G54" s="61"/>
      <c r="H54" s="61"/>
      <c r="I54" s="20" t="s">
        <v>71</v>
      </c>
      <c r="J54" s="20" t="s">
        <v>71</v>
      </c>
      <c r="K54" s="64" t="s">
        <v>7099</v>
      </c>
      <c r="L54" s="61"/>
      <c r="M54" s="61"/>
      <c r="N54" s="61"/>
      <c r="O54" s="61"/>
      <c r="P54" s="65"/>
      <c r="Q54" s="61"/>
      <c r="R54" s="61"/>
      <c r="S54" s="61"/>
      <c r="T54" s="61"/>
      <c r="U54" s="61"/>
      <c r="V54" s="61"/>
      <c r="W54" s="61"/>
      <c r="X54" s="61"/>
      <c r="Y54" s="61"/>
      <c r="Z54" s="61"/>
      <c r="AA54" s="61"/>
      <c r="AB54" s="61"/>
      <c r="AC54" s="61"/>
      <c r="AD54" s="61"/>
      <c r="AE54" s="61"/>
      <c r="AF54" s="61"/>
      <c r="AG54" s="61"/>
    </row>
    <row r="55">
      <c r="A55" s="3" t="s">
        <v>7100</v>
      </c>
      <c r="B55" s="20"/>
      <c r="C55" s="20" t="s">
        <v>105</v>
      </c>
      <c r="D55" s="20" t="s">
        <v>2785</v>
      </c>
      <c r="E55" s="61"/>
      <c r="F55" s="61"/>
      <c r="G55" s="61"/>
      <c r="H55" s="61"/>
      <c r="I55" s="20" t="s">
        <v>71</v>
      </c>
      <c r="J55" s="20" t="s">
        <v>71</v>
      </c>
      <c r="K55" s="64" t="s">
        <v>7101</v>
      </c>
      <c r="L55" s="61"/>
      <c r="M55" s="61"/>
      <c r="N55" s="61"/>
      <c r="O55" s="61"/>
      <c r="P55" s="65"/>
      <c r="Q55" s="61"/>
      <c r="R55" s="61"/>
      <c r="S55" s="61"/>
      <c r="T55" s="61"/>
      <c r="U55" s="61"/>
      <c r="V55" s="61"/>
      <c r="W55" s="61"/>
      <c r="X55" s="61"/>
      <c r="Y55" s="61"/>
      <c r="Z55" s="61"/>
      <c r="AA55" s="61"/>
      <c r="AB55" s="61"/>
      <c r="AC55" s="61"/>
      <c r="AD55" s="61"/>
      <c r="AE55" s="61"/>
      <c r="AF55" s="61"/>
      <c r="AG55" s="61"/>
    </row>
    <row r="56">
      <c r="A56" s="3" t="s">
        <v>7102</v>
      </c>
      <c r="B56" s="20"/>
      <c r="C56" s="20" t="s">
        <v>105</v>
      </c>
      <c r="D56" s="20" t="s">
        <v>2785</v>
      </c>
      <c r="E56" s="61"/>
      <c r="F56" s="20" t="s">
        <v>7103</v>
      </c>
      <c r="G56" s="61"/>
      <c r="H56" s="61"/>
      <c r="I56" s="20" t="s">
        <v>71</v>
      </c>
      <c r="J56" s="20" t="s">
        <v>71</v>
      </c>
      <c r="K56" s="64" t="s">
        <v>7104</v>
      </c>
      <c r="L56" s="61"/>
      <c r="M56" s="61"/>
      <c r="N56" s="61"/>
      <c r="O56" s="61"/>
      <c r="P56" s="65"/>
      <c r="Q56" s="61"/>
      <c r="R56" s="61"/>
      <c r="S56" s="61"/>
      <c r="T56" s="61"/>
      <c r="U56" s="61"/>
      <c r="V56" s="61"/>
      <c r="W56" s="61"/>
      <c r="X56" s="61"/>
      <c r="Y56" s="61"/>
      <c r="Z56" s="61"/>
      <c r="AA56" s="61"/>
      <c r="AB56" s="61"/>
      <c r="AC56" s="61"/>
      <c r="AD56" s="61"/>
      <c r="AE56" s="61"/>
      <c r="AF56" s="61"/>
      <c r="AG56" s="61"/>
    </row>
    <row r="57">
      <c r="A57" s="20" t="s">
        <v>7105</v>
      </c>
      <c r="B57" s="20"/>
      <c r="C57" s="20" t="s">
        <v>105</v>
      </c>
      <c r="D57" s="20" t="s">
        <v>4231</v>
      </c>
      <c r="E57" s="61"/>
      <c r="F57" s="20" t="s">
        <v>7106</v>
      </c>
      <c r="G57" s="61"/>
      <c r="H57" s="61"/>
      <c r="I57" s="20" t="s">
        <v>71</v>
      </c>
      <c r="J57" s="20"/>
      <c r="K57" s="64" t="s">
        <v>7107</v>
      </c>
      <c r="L57" s="61"/>
      <c r="M57" s="61"/>
      <c r="N57" s="61"/>
      <c r="O57" s="61"/>
      <c r="P57" s="65"/>
      <c r="Q57" s="61"/>
      <c r="R57" s="61"/>
      <c r="S57" s="61"/>
      <c r="T57" s="61"/>
      <c r="U57" s="61"/>
      <c r="V57" s="61"/>
      <c r="W57" s="61"/>
      <c r="X57" s="61"/>
      <c r="Y57" s="61"/>
      <c r="Z57" s="61"/>
      <c r="AA57" s="61"/>
      <c r="AB57" s="61"/>
      <c r="AC57" s="61"/>
      <c r="AD57" s="61"/>
      <c r="AE57" s="61"/>
      <c r="AF57" s="61"/>
      <c r="AG57" s="61"/>
    </row>
    <row r="58">
      <c r="A58" s="3" t="s">
        <v>7108</v>
      </c>
      <c r="B58" s="20"/>
      <c r="C58" s="20" t="s">
        <v>105</v>
      </c>
      <c r="D58" s="20" t="s">
        <v>4231</v>
      </c>
      <c r="E58" s="61"/>
      <c r="F58" s="61"/>
      <c r="G58" s="61"/>
      <c r="H58" s="61"/>
      <c r="I58" s="20" t="s">
        <v>71</v>
      </c>
      <c r="J58" s="20" t="s">
        <v>71</v>
      </c>
      <c r="K58" s="64" t="s">
        <v>7109</v>
      </c>
      <c r="L58" s="61"/>
      <c r="M58" s="61"/>
      <c r="N58" s="61"/>
      <c r="O58" s="61"/>
      <c r="P58" s="65"/>
      <c r="Q58" s="61"/>
      <c r="R58" s="61"/>
      <c r="S58" s="61"/>
      <c r="T58" s="61"/>
      <c r="U58" s="61"/>
      <c r="V58" s="61"/>
      <c r="W58" s="61"/>
      <c r="X58" s="61"/>
      <c r="Y58" s="61"/>
      <c r="Z58" s="61"/>
      <c r="AA58" s="61"/>
      <c r="AB58" s="61"/>
      <c r="AC58" s="61"/>
      <c r="AD58" s="61"/>
      <c r="AE58" s="61"/>
      <c r="AF58" s="61"/>
      <c r="AG58" s="61"/>
    </row>
    <row r="59">
      <c r="A59" s="3" t="s">
        <v>7110</v>
      </c>
      <c r="B59" s="20"/>
      <c r="C59" s="20" t="s">
        <v>105</v>
      </c>
      <c r="D59" s="3" t="s">
        <v>367</v>
      </c>
      <c r="E59" s="61"/>
      <c r="F59" s="20" t="s">
        <v>7111</v>
      </c>
      <c r="G59" s="61"/>
      <c r="H59" s="61"/>
      <c r="I59" s="20" t="s">
        <v>71</v>
      </c>
      <c r="J59" s="20" t="s">
        <v>71</v>
      </c>
      <c r="K59" s="64" t="s">
        <v>7112</v>
      </c>
      <c r="L59" s="61"/>
      <c r="M59" s="61"/>
      <c r="N59" s="61"/>
      <c r="O59" s="61"/>
      <c r="P59" s="65"/>
      <c r="Q59" s="61"/>
      <c r="R59" s="61"/>
      <c r="S59" s="61"/>
      <c r="T59" s="61"/>
      <c r="U59" s="61"/>
      <c r="V59" s="61"/>
      <c r="W59" s="61"/>
      <c r="X59" s="61"/>
      <c r="Y59" s="61"/>
      <c r="Z59" s="61"/>
      <c r="AA59" s="61"/>
      <c r="AB59" s="61"/>
      <c r="AC59" s="61"/>
      <c r="AD59" s="61"/>
      <c r="AE59" s="61"/>
      <c r="AF59" s="61"/>
      <c r="AG59" s="61"/>
    </row>
    <row r="60">
      <c r="A60" s="20" t="s">
        <v>7113</v>
      </c>
      <c r="B60" s="61"/>
      <c r="C60" s="61"/>
      <c r="D60" s="20" t="s">
        <v>665</v>
      </c>
      <c r="E60" s="61"/>
      <c r="F60" s="20" t="s">
        <v>391</v>
      </c>
      <c r="G60" s="61"/>
      <c r="H60" s="61"/>
      <c r="I60" s="20" t="s">
        <v>71</v>
      </c>
      <c r="J60" s="20" t="s">
        <v>71</v>
      </c>
      <c r="K60" s="64" t="s">
        <v>7114</v>
      </c>
      <c r="L60" s="61"/>
      <c r="M60" s="61"/>
      <c r="N60" s="61"/>
      <c r="O60" s="61"/>
      <c r="P60" s="65"/>
      <c r="Q60" s="61"/>
      <c r="R60" s="61"/>
      <c r="S60" s="61"/>
      <c r="T60" s="61"/>
      <c r="U60" s="61"/>
      <c r="V60" s="61"/>
      <c r="W60" s="61"/>
      <c r="X60" s="61"/>
      <c r="Y60" s="61"/>
      <c r="Z60" s="61"/>
      <c r="AA60" s="61"/>
      <c r="AB60" s="61"/>
      <c r="AC60" s="61"/>
      <c r="AD60" s="61"/>
      <c r="AE60" s="61"/>
      <c r="AF60" s="61"/>
      <c r="AG60" s="61"/>
    </row>
    <row r="61">
      <c r="A61" s="20" t="s">
        <v>7115</v>
      </c>
      <c r="B61" s="20"/>
      <c r="C61" s="20" t="s">
        <v>105</v>
      </c>
      <c r="D61" s="20" t="s">
        <v>6306</v>
      </c>
      <c r="E61" s="61"/>
      <c r="F61" s="20" t="s">
        <v>6183</v>
      </c>
      <c r="G61" s="61"/>
      <c r="H61" s="20" t="s">
        <v>6967</v>
      </c>
      <c r="I61" s="61"/>
      <c r="J61" s="61"/>
      <c r="K61" s="61"/>
      <c r="L61" s="61"/>
      <c r="M61" s="61"/>
      <c r="N61" s="61"/>
      <c r="O61" s="61"/>
      <c r="P61" s="65"/>
      <c r="Q61" s="61"/>
      <c r="R61" s="61"/>
      <c r="S61" s="61"/>
      <c r="T61" s="61"/>
      <c r="U61" s="61"/>
      <c r="V61" s="61"/>
      <c r="W61" s="61"/>
      <c r="X61" s="61"/>
      <c r="Y61" s="61"/>
      <c r="Z61" s="61"/>
      <c r="AA61" s="61"/>
      <c r="AB61" s="61"/>
      <c r="AC61" s="61"/>
      <c r="AD61" s="61"/>
      <c r="AE61" s="61"/>
      <c r="AF61" s="61"/>
      <c r="AG61" s="61"/>
    </row>
    <row r="62">
      <c r="A62" s="20" t="s">
        <v>7116</v>
      </c>
      <c r="B62" s="61"/>
      <c r="C62" s="61"/>
      <c r="D62" s="20" t="s">
        <v>4380</v>
      </c>
      <c r="E62" s="61"/>
      <c r="F62" s="61"/>
      <c r="G62" s="61"/>
      <c r="H62" s="61"/>
      <c r="I62" s="61"/>
      <c r="J62" s="61"/>
      <c r="K62" s="64" t="s">
        <v>7117</v>
      </c>
      <c r="L62" s="61"/>
      <c r="M62" s="61"/>
      <c r="N62" s="61"/>
      <c r="O62" s="61"/>
      <c r="P62" s="65"/>
      <c r="Q62" s="61"/>
      <c r="R62" s="61"/>
      <c r="S62" s="61"/>
      <c r="T62" s="61"/>
      <c r="U62" s="61"/>
      <c r="V62" s="61"/>
      <c r="W62" s="61"/>
      <c r="X62" s="61"/>
      <c r="Y62" s="61"/>
      <c r="Z62" s="61"/>
      <c r="AA62" s="61"/>
      <c r="AB62" s="61"/>
      <c r="AC62" s="61"/>
      <c r="AD62" s="61"/>
      <c r="AE62" s="61"/>
      <c r="AF62" s="61"/>
      <c r="AG62" s="61"/>
    </row>
    <row r="63">
      <c r="A63" s="20" t="s">
        <v>7118</v>
      </c>
      <c r="B63" s="61"/>
      <c r="C63" s="61"/>
      <c r="D63" s="20" t="s">
        <v>5045</v>
      </c>
      <c r="E63" s="20" t="s">
        <v>7119</v>
      </c>
      <c r="F63" s="20" t="s">
        <v>7120</v>
      </c>
      <c r="G63" s="61"/>
      <c r="H63" s="61"/>
      <c r="I63" s="20"/>
      <c r="J63" s="20" t="s">
        <v>129</v>
      </c>
      <c r="K63" s="64" t="s">
        <v>7121</v>
      </c>
      <c r="L63" s="61"/>
      <c r="M63" s="61"/>
      <c r="N63" s="61"/>
      <c r="O63" s="61"/>
      <c r="P63" s="65"/>
      <c r="Q63" s="61"/>
      <c r="R63" s="61"/>
      <c r="S63" s="61"/>
      <c r="T63" s="61"/>
      <c r="U63" s="61"/>
      <c r="V63" s="61"/>
      <c r="W63" s="61"/>
      <c r="X63" s="61"/>
      <c r="Y63" s="61"/>
      <c r="Z63" s="61"/>
      <c r="AA63" s="61"/>
      <c r="AB63" s="61"/>
      <c r="AC63" s="61"/>
      <c r="AD63" s="61"/>
      <c r="AE63" s="61"/>
      <c r="AF63" s="61"/>
      <c r="AG63" s="61"/>
    </row>
    <row r="64">
      <c r="A64" s="20" t="s">
        <v>7122</v>
      </c>
      <c r="B64" s="61"/>
      <c r="C64" s="61"/>
      <c r="D64" s="20" t="s">
        <v>665</v>
      </c>
      <c r="E64" s="61"/>
      <c r="F64" s="20" t="s">
        <v>7123</v>
      </c>
      <c r="G64" s="61"/>
      <c r="H64" s="61"/>
      <c r="I64" s="61"/>
      <c r="J64" s="61"/>
      <c r="K64" s="64" t="s">
        <v>7124</v>
      </c>
      <c r="L64" s="20" t="s">
        <v>7125</v>
      </c>
      <c r="M64" s="61"/>
      <c r="N64" s="61"/>
      <c r="O64" s="61"/>
      <c r="P64" s="65"/>
      <c r="Q64" s="61"/>
      <c r="R64" s="61"/>
      <c r="S64" s="61"/>
      <c r="T64" s="61"/>
      <c r="U64" s="61"/>
      <c r="V64" s="61"/>
      <c r="W64" s="61"/>
      <c r="X64" s="61"/>
      <c r="Y64" s="61"/>
      <c r="Z64" s="61"/>
      <c r="AA64" s="61"/>
      <c r="AB64" s="61"/>
      <c r="AC64" s="61"/>
      <c r="AD64" s="61"/>
      <c r="AE64" s="61"/>
      <c r="AF64" s="61"/>
      <c r="AG64" s="61"/>
    </row>
    <row r="65">
      <c r="A65" s="20" t="s">
        <v>7126</v>
      </c>
      <c r="B65" s="61"/>
      <c r="C65" s="61"/>
      <c r="D65" s="20" t="s">
        <v>5045</v>
      </c>
      <c r="E65" s="61"/>
      <c r="F65" s="61"/>
      <c r="G65" s="20" t="s">
        <v>7127</v>
      </c>
      <c r="H65" s="67"/>
      <c r="I65" s="20"/>
      <c r="J65" s="20"/>
      <c r="K65" s="64" t="s">
        <v>7128</v>
      </c>
      <c r="L65" s="61"/>
      <c r="M65" s="61"/>
      <c r="N65" s="61"/>
      <c r="O65" s="61"/>
      <c r="P65" s="65"/>
      <c r="Q65" s="61"/>
      <c r="R65" s="61"/>
      <c r="S65" s="61"/>
      <c r="T65" s="61"/>
      <c r="U65" s="61"/>
      <c r="V65" s="61"/>
      <c r="W65" s="61"/>
      <c r="X65" s="61"/>
      <c r="Y65" s="61"/>
      <c r="Z65" s="61"/>
      <c r="AA65" s="61"/>
      <c r="AB65" s="61"/>
      <c r="AC65" s="61"/>
      <c r="AD65" s="61"/>
      <c r="AE65" s="61"/>
      <c r="AF65" s="61"/>
      <c r="AG65" s="61"/>
    </row>
    <row r="66">
      <c r="A66" s="20" t="s">
        <v>7129</v>
      </c>
      <c r="B66" s="20"/>
      <c r="C66" s="20" t="s">
        <v>105</v>
      </c>
      <c r="D66" s="20" t="s">
        <v>1049</v>
      </c>
      <c r="E66" s="61"/>
      <c r="F66" s="20" t="s">
        <v>6183</v>
      </c>
      <c r="G66" s="61"/>
      <c r="H66" s="61"/>
      <c r="I66" s="61"/>
      <c r="J66" s="61"/>
      <c r="K66" s="61"/>
      <c r="L66" s="61"/>
      <c r="M66" s="61"/>
      <c r="N66" s="61"/>
      <c r="O66" s="61"/>
      <c r="P66" s="65"/>
      <c r="Q66" s="61"/>
      <c r="R66" s="61"/>
      <c r="S66" s="61"/>
      <c r="T66" s="61"/>
      <c r="U66" s="61"/>
      <c r="V66" s="61"/>
      <c r="W66" s="61"/>
      <c r="X66" s="61"/>
      <c r="Y66" s="61"/>
      <c r="Z66" s="61"/>
      <c r="AA66" s="61"/>
      <c r="AB66" s="61"/>
      <c r="AC66" s="61"/>
      <c r="AD66" s="61"/>
      <c r="AE66" s="61"/>
      <c r="AF66" s="61"/>
      <c r="AG66" s="61"/>
    </row>
    <row r="67">
      <c r="A67" s="20" t="s">
        <v>7129</v>
      </c>
      <c r="B67" s="20"/>
      <c r="C67" s="20" t="s">
        <v>105</v>
      </c>
      <c r="D67" s="20" t="s">
        <v>1178</v>
      </c>
      <c r="E67" s="20" t="s">
        <v>7130</v>
      </c>
      <c r="F67" s="20" t="s">
        <v>601</v>
      </c>
      <c r="G67" s="61"/>
      <c r="H67" s="61"/>
      <c r="I67" s="20" t="s">
        <v>7131</v>
      </c>
      <c r="J67" s="20"/>
      <c r="K67" s="64" t="s">
        <v>7132</v>
      </c>
      <c r="L67" s="61"/>
      <c r="M67" s="61"/>
      <c r="N67" s="61"/>
      <c r="O67" s="61"/>
      <c r="P67" s="65"/>
      <c r="Q67" s="61"/>
      <c r="R67" s="61"/>
      <c r="S67" s="61"/>
      <c r="T67" s="61"/>
      <c r="U67" s="61"/>
      <c r="V67" s="61"/>
      <c r="W67" s="61"/>
      <c r="X67" s="61"/>
      <c r="Y67" s="61"/>
      <c r="Z67" s="61"/>
      <c r="AA67" s="61"/>
      <c r="AB67" s="61"/>
      <c r="AC67" s="61"/>
      <c r="AD67" s="61"/>
      <c r="AE67" s="61"/>
      <c r="AF67" s="61"/>
      <c r="AG67" s="61"/>
    </row>
    <row r="68">
      <c r="A68" s="20" t="s">
        <v>7133</v>
      </c>
      <c r="B68" s="20"/>
      <c r="C68" s="20" t="s">
        <v>105</v>
      </c>
      <c r="D68" s="20" t="s">
        <v>665</v>
      </c>
      <c r="E68" s="61"/>
      <c r="F68" s="20" t="s">
        <v>470</v>
      </c>
      <c r="G68" s="61"/>
      <c r="H68" s="20" t="s">
        <v>7134</v>
      </c>
      <c r="I68" s="20" t="s">
        <v>71</v>
      </c>
      <c r="J68" s="61"/>
      <c r="K68" s="61"/>
      <c r="L68" s="61"/>
      <c r="M68" s="61"/>
      <c r="N68" s="61"/>
      <c r="O68" s="61"/>
      <c r="P68" s="65"/>
      <c r="Q68" s="61"/>
      <c r="R68" s="61"/>
      <c r="S68" s="61"/>
      <c r="T68" s="61"/>
      <c r="U68" s="61"/>
      <c r="V68" s="61"/>
      <c r="W68" s="61"/>
      <c r="X68" s="61"/>
      <c r="Y68" s="61"/>
      <c r="Z68" s="61"/>
      <c r="AA68" s="61"/>
      <c r="AB68" s="61"/>
      <c r="AC68" s="61"/>
      <c r="AD68" s="61"/>
      <c r="AE68" s="61"/>
      <c r="AF68" s="61"/>
      <c r="AG68" s="61"/>
    </row>
    <row r="69">
      <c r="A69" s="3" t="s">
        <v>7135</v>
      </c>
      <c r="B69" s="20"/>
      <c r="C69" s="20" t="s">
        <v>105</v>
      </c>
      <c r="D69" s="20" t="s">
        <v>2785</v>
      </c>
      <c r="E69" s="61"/>
      <c r="F69" s="20" t="s">
        <v>1330</v>
      </c>
      <c r="G69" s="61"/>
      <c r="H69" s="61"/>
      <c r="I69" s="20" t="s">
        <v>71</v>
      </c>
      <c r="J69" s="20" t="s">
        <v>71</v>
      </c>
      <c r="K69" s="64" t="s">
        <v>7136</v>
      </c>
      <c r="L69" s="61"/>
      <c r="M69" s="61"/>
      <c r="N69" s="61"/>
      <c r="O69" s="61"/>
      <c r="P69" s="65"/>
      <c r="Q69" s="61"/>
      <c r="R69" s="61"/>
      <c r="S69" s="61"/>
      <c r="T69" s="61"/>
      <c r="U69" s="61"/>
      <c r="V69" s="61"/>
      <c r="W69" s="61"/>
      <c r="X69" s="61"/>
      <c r="Y69" s="61"/>
      <c r="Z69" s="61"/>
      <c r="AA69" s="61"/>
      <c r="AB69" s="61"/>
      <c r="AC69" s="61"/>
      <c r="AD69" s="61"/>
      <c r="AE69" s="61"/>
      <c r="AF69" s="61"/>
      <c r="AG69" s="61"/>
    </row>
    <row r="70">
      <c r="A70" s="3" t="s">
        <v>7137</v>
      </c>
      <c r="B70" s="20"/>
      <c r="C70" s="20" t="s">
        <v>105</v>
      </c>
      <c r="D70" s="20" t="s">
        <v>2785</v>
      </c>
      <c r="E70" s="61"/>
      <c r="F70" s="20" t="s">
        <v>7138</v>
      </c>
      <c r="G70" s="61"/>
      <c r="H70" s="61"/>
      <c r="I70" s="20" t="s">
        <v>71</v>
      </c>
      <c r="J70" s="20" t="s">
        <v>71</v>
      </c>
      <c r="K70" s="64" t="s">
        <v>7139</v>
      </c>
      <c r="L70" s="61"/>
      <c r="M70" s="61"/>
      <c r="N70" s="61"/>
      <c r="O70" s="61"/>
      <c r="P70" s="65"/>
      <c r="Q70" s="61"/>
      <c r="R70" s="61"/>
      <c r="S70" s="61"/>
      <c r="T70" s="61"/>
      <c r="U70" s="61"/>
      <c r="V70" s="61"/>
      <c r="W70" s="61"/>
      <c r="X70" s="61"/>
      <c r="Y70" s="61"/>
      <c r="Z70" s="61"/>
      <c r="AA70" s="61"/>
      <c r="AB70" s="61"/>
      <c r="AC70" s="61"/>
      <c r="AD70" s="61"/>
      <c r="AE70" s="61"/>
      <c r="AF70" s="61"/>
      <c r="AG70" s="61"/>
    </row>
    <row r="71">
      <c r="A71" s="20" t="s">
        <v>7140</v>
      </c>
      <c r="B71" s="61"/>
      <c r="C71" s="20" t="s">
        <v>105</v>
      </c>
      <c r="D71" s="20" t="s">
        <v>1178</v>
      </c>
      <c r="E71" s="61"/>
      <c r="F71" s="20" t="s">
        <v>7141</v>
      </c>
      <c r="G71" s="61"/>
      <c r="H71" s="61"/>
      <c r="I71" s="20" t="s">
        <v>71</v>
      </c>
      <c r="J71" s="20" t="s">
        <v>71</v>
      </c>
      <c r="K71" s="64" t="s">
        <v>7142</v>
      </c>
      <c r="L71" s="61"/>
      <c r="M71" s="61"/>
      <c r="N71" s="61"/>
      <c r="O71" s="61"/>
      <c r="P71" s="65"/>
      <c r="Q71" s="61"/>
      <c r="R71" s="61"/>
      <c r="S71" s="61"/>
      <c r="T71" s="61"/>
      <c r="U71" s="61"/>
      <c r="V71" s="61"/>
      <c r="W71" s="61"/>
      <c r="X71" s="61"/>
      <c r="Y71" s="61"/>
      <c r="Z71" s="61"/>
      <c r="AA71" s="61"/>
      <c r="AB71" s="61"/>
      <c r="AC71" s="61"/>
      <c r="AD71" s="61"/>
      <c r="AE71" s="61"/>
      <c r="AF71" s="61"/>
      <c r="AG71" s="61"/>
    </row>
    <row r="72">
      <c r="A72" s="20" t="s">
        <v>7143</v>
      </c>
      <c r="B72" s="20"/>
      <c r="C72" s="20" t="s">
        <v>156</v>
      </c>
      <c r="D72" s="20" t="s">
        <v>2737</v>
      </c>
      <c r="E72" s="20" t="s">
        <v>7130</v>
      </c>
      <c r="F72" s="20" t="s">
        <v>1202</v>
      </c>
      <c r="G72" s="61"/>
      <c r="H72" s="20" t="s">
        <v>7144</v>
      </c>
      <c r="I72" s="20" t="s">
        <v>71</v>
      </c>
      <c r="J72" s="20" t="s">
        <v>71</v>
      </c>
      <c r="K72" s="64" t="s">
        <v>7145</v>
      </c>
      <c r="L72" s="61"/>
      <c r="M72" s="61"/>
      <c r="N72" s="61"/>
      <c r="O72" s="61"/>
      <c r="P72" s="65"/>
      <c r="Q72" s="61"/>
      <c r="R72" s="61"/>
      <c r="S72" s="61"/>
      <c r="T72" s="61"/>
      <c r="U72" s="61"/>
      <c r="V72" s="61"/>
      <c r="W72" s="61"/>
      <c r="X72" s="61"/>
      <c r="Y72" s="61"/>
      <c r="Z72" s="61"/>
      <c r="AA72" s="61"/>
      <c r="AB72" s="61"/>
      <c r="AC72" s="61"/>
      <c r="AD72" s="61"/>
      <c r="AE72" s="61"/>
      <c r="AF72" s="61"/>
      <c r="AG72" s="61"/>
    </row>
    <row r="73">
      <c r="A73" s="20" t="s">
        <v>7146</v>
      </c>
      <c r="B73" s="61"/>
      <c r="C73" s="20" t="s">
        <v>105</v>
      </c>
      <c r="D73" s="20" t="s">
        <v>5010</v>
      </c>
      <c r="E73" s="20" t="s">
        <v>5000</v>
      </c>
      <c r="F73" s="20" t="s">
        <v>7147</v>
      </c>
      <c r="G73" s="61"/>
      <c r="H73" s="61"/>
      <c r="I73" s="20" t="s">
        <v>281</v>
      </c>
      <c r="J73" s="20" t="s">
        <v>129</v>
      </c>
      <c r="K73" s="64" t="s">
        <v>7148</v>
      </c>
      <c r="L73" s="61"/>
      <c r="M73" s="61"/>
      <c r="N73" s="61"/>
      <c r="O73" s="61"/>
      <c r="P73" s="65"/>
      <c r="Q73" s="61"/>
      <c r="R73" s="61"/>
      <c r="S73" s="61"/>
      <c r="T73" s="61"/>
      <c r="U73" s="61"/>
      <c r="V73" s="61"/>
      <c r="W73" s="61"/>
      <c r="X73" s="61"/>
      <c r="Y73" s="61"/>
      <c r="Z73" s="61"/>
      <c r="AA73" s="61"/>
      <c r="AB73" s="61"/>
      <c r="AC73" s="61"/>
      <c r="AD73" s="61"/>
      <c r="AE73" s="61"/>
      <c r="AF73" s="61"/>
      <c r="AG73" s="61"/>
    </row>
    <row r="74">
      <c r="A74" s="3" t="s">
        <v>7149</v>
      </c>
      <c r="B74" s="20" t="s">
        <v>7150</v>
      </c>
      <c r="C74" s="20" t="s">
        <v>105</v>
      </c>
      <c r="D74" s="20" t="s">
        <v>665</v>
      </c>
      <c r="E74" s="61"/>
      <c r="F74" s="20" t="s">
        <v>7151</v>
      </c>
      <c r="G74" s="61"/>
      <c r="H74" s="61"/>
      <c r="I74" s="20" t="s">
        <v>71</v>
      </c>
      <c r="J74" s="20" t="s">
        <v>71</v>
      </c>
      <c r="K74" s="64" t="s">
        <v>7152</v>
      </c>
      <c r="L74" s="61"/>
      <c r="M74" s="61"/>
      <c r="N74" s="61"/>
      <c r="O74" s="61"/>
      <c r="P74" s="65"/>
      <c r="Q74" s="61"/>
      <c r="R74" s="61"/>
      <c r="S74" s="61"/>
      <c r="T74" s="61"/>
      <c r="U74" s="61"/>
      <c r="V74" s="61"/>
      <c r="W74" s="61"/>
      <c r="X74" s="61"/>
      <c r="Y74" s="61"/>
      <c r="Z74" s="61"/>
      <c r="AA74" s="61"/>
      <c r="AB74" s="61"/>
      <c r="AC74" s="61"/>
      <c r="AD74" s="61"/>
      <c r="AE74" s="61"/>
      <c r="AF74" s="61"/>
      <c r="AG74" s="61"/>
    </row>
    <row r="75">
      <c r="A75" s="20" t="s">
        <v>7153</v>
      </c>
      <c r="B75" s="61"/>
      <c r="C75" s="20" t="s">
        <v>885</v>
      </c>
      <c r="D75" s="20" t="s">
        <v>1066</v>
      </c>
      <c r="E75" s="61"/>
      <c r="F75" s="20" t="s">
        <v>7154</v>
      </c>
      <c r="G75" s="61"/>
      <c r="H75" s="61"/>
      <c r="I75" s="20" t="s">
        <v>71</v>
      </c>
      <c r="J75" s="20" t="s">
        <v>71</v>
      </c>
      <c r="K75" s="64" t="s">
        <v>7155</v>
      </c>
      <c r="L75" s="61"/>
      <c r="M75" s="61"/>
      <c r="N75" s="61"/>
      <c r="O75" s="61"/>
      <c r="P75" s="65"/>
      <c r="Q75" s="61"/>
      <c r="R75" s="61"/>
      <c r="S75" s="61"/>
      <c r="T75" s="61"/>
      <c r="U75" s="61"/>
      <c r="V75" s="61"/>
      <c r="W75" s="61"/>
      <c r="X75" s="61"/>
      <c r="Y75" s="61"/>
      <c r="Z75" s="61"/>
      <c r="AA75" s="61"/>
      <c r="AB75" s="61"/>
      <c r="AC75" s="61"/>
      <c r="AD75" s="61"/>
      <c r="AE75" s="61"/>
      <c r="AF75" s="61"/>
      <c r="AG75" s="61"/>
    </row>
    <row r="76">
      <c r="A76" s="20" t="s">
        <v>7156</v>
      </c>
      <c r="B76" s="20" t="s">
        <v>7157</v>
      </c>
      <c r="C76" s="20" t="s">
        <v>105</v>
      </c>
      <c r="D76" s="20" t="s">
        <v>4231</v>
      </c>
      <c r="E76" s="61"/>
      <c r="F76" s="20" t="s">
        <v>7106</v>
      </c>
      <c r="G76" s="61"/>
      <c r="H76" s="61"/>
      <c r="I76" s="20" t="s">
        <v>71</v>
      </c>
      <c r="J76" s="20"/>
      <c r="K76" s="64" t="s">
        <v>7158</v>
      </c>
      <c r="L76" s="61"/>
      <c r="M76" s="61"/>
      <c r="N76" s="61"/>
      <c r="O76" s="61"/>
      <c r="P76" s="65"/>
      <c r="Q76" s="61"/>
      <c r="R76" s="61"/>
      <c r="S76" s="61"/>
      <c r="T76" s="61"/>
      <c r="U76" s="61"/>
      <c r="V76" s="61"/>
      <c r="W76" s="61"/>
      <c r="X76" s="61"/>
      <c r="Y76" s="61"/>
      <c r="Z76" s="61"/>
      <c r="AA76" s="61"/>
      <c r="AB76" s="61"/>
      <c r="AC76" s="61"/>
      <c r="AD76" s="61"/>
      <c r="AE76" s="61"/>
      <c r="AF76" s="61"/>
      <c r="AG76" s="61"/>
    </row>
    <row r="77">
      <c r="A77" s="28" t="s">
        <v>7159</v>
      </c>
      <c r="B77" s="20"/>
      <c r="C77" s="20" t="s">
        <v>105</v>
      </c>
      <c r="D77" s="3" t="s">
        <v>1401</v>
      </c>
      <c r="E77" s="61"/>
      <c r="F77" s="20" t="s">
        <v>723</v>
      </c>
      <c r="G77" s="61"/>
      <c r="H77" s="61"/>
      <c r="I77" s="61"/>
      <c r="J77" s="61"/>
      <c r="K77" s="64" t="s">
        <v>7160</v>
      </c>
      <c r="L77" s="61"/>
      <c r="M77" s="61"/>
      <c r="N77" s="61"/>
      <c r="O77" s="61"/>
      <c r="P77" s="65"/>
      <c r="Q77" s="61"/>
      <c r="R77" s="61"/>
      <c r="S77" s="61"/>
      <c r="T77" s="61"/>
      <c r="U77" s="61"/>
      <c r="V77" s="61"/>
      <c r="W77" s="61"/>
      <c r="X77" s="61"/>
      <c r="Y77" s="61"/>
      <c r="Z77" s="61"/>
      <c r="AA77" s="61"/>
      <c r="AB77" s="61"/>
      <c r="AC77" s="61"/>
      <c r="AD77" s="61"/>
      <c r="AE77" s="61"/>
      <c r="AF77" s="61"/>
      <c r="AG77" s="61"/>
    </row>
    <row r="78">
      <c r="A78" s="3" t="s">
        <v>7161</v>
      </c>
      <c r="B78" s="20"/>
      <c r="C78" s="20" t="s">
        <v>105</v>
      </c>
      <c r="D78" s="3" t="s">
        <v>367</v>
      </c>
      <c r="E78" s="61"/>
      <c r="F78" s="61"/>
      <c r="G78" s="61"/>
      <c r="H78" s="61"/>
      <c r="I78" s="61"/>
      <c r="J78" s="61"/>
      <c r="K78" s="64" t="s">
        <v>7162</v>
      </c>
      <c r="L78" s="61"/>
      <c r="M78" s="61"/>
      <c r="N78" s="61"/>
      <c r="O78" s="61"/>
      <c r="P78" s="65"/>
      <c r="Q78" s="61"/>
      <c r="R78" s="61"/>
      <c r="S78" s="61"/>
      <c r="T78" s="61"/>
      <c r="U78" s="61"/>
      <c r="V78" s="61"/>
      <c r="W78" s="61"/>
      <c r="X78" s="61"/>
      <c r="Y78" s="61"/>
      <c r="Z78" s="61"/>
      <c r="AA78" s="61"/>
      <c r="AB78" s="61"/>
      <c r="AC78" s="61"/>
      <c r="AD78" s="61"/>
      <c r="AE78" s="61"/>
      <c r="AF78" s="61"/>
      <c r="AG78" s="61"/>
    </row>
    <row r="79">
      <c r="A79" s="20" t="s">
        <v>7163</v>
      </c>
      <c r="B79" s="61"/>
      <c r="C79" s="61"/>
      <c r="D79" s="3" t="s">
        <v>367</v>
      </c>
      <c r="E79" s="61"/>
      <c r="F79" s="61"/>
      <c r="G79" s="61"/>
      <c r="H79" s="61"/>
      <c r="I79" s="61"/>
      <c r="J79" s="61"/>
      <c r="K79" s="64" t="s">
        <v>7164</v>
      </c>
      <c r="L79" s="61"/>
      <c r="M79" s="61"/>
      <c r="N79" s="61"/>
      <c r="O79" s="61"/>
      <c r="P79" s="65"/>
      <c r="Q79" s="61"/>
      <c r="R79" s="61"/>
      <c r="S79" s="61"/>
      <c r="T79" s="61"/>
      <c r="U79" s="61"/>
      <c r="V79" s="61"/>
      <c r="W79" s="61"/>
      <c r="X79" s="61"/>
      <c r="Y79" s="61"/>
      <c r="Z79" s="61"/>
      <c r="AA79" s="61"/>
      <c r="AB79" s="61"/>
      <c r="AC79" s="61"/>
      <c r="AD79" s="61"/>
      <c r="AE79" s="61"/>
      <c r="AF79" s="61"/>
      <c r="AG79" s="61"/>
    </row>
    <row r="80">
      <c r="A80" s="20" t="s">
        <v>7165</v>
      </c>
      <c r="B80" s="20"/>
      <c r="C80" s="20" t="s">
        <v>105</v>
      </c>
      <c r="D80" s="20" t="s">
        <v>1212</v>
      </c>
      <c r="E80" s="20" t="s">
        <v>4481</v>
      </c>
      <c r="F80" s="20" t="s">
        <v>7166</v>
      </c>
      <c r="G80" s="61"/>
      <c r="H80" s="61"/>
      <c r="I80" s="61"/>
      <c r="J80" s="20"/>
      <c r="K80" s="64" t="s">
        <v>7167</v>
      </c>
      <c r="L80" s="61"/>
      <c r="M80" s="61"/>
      <c r="N80" s="61"/>
      <c r="O80" s="61"/>
      <c r="P80" s="65"/>
      <c r="Q80" s="61"/>
      <c r="R80" s="61"/>
      <c r="S80" s="61"/>
      <c r="T80" s="61"/>
      <c r="U80" s="61"/>
      <c r="V80" s="61"/>
      <c r="W80" s="61"/>
      <c r="X80" s="61"/>
      <c r="Y80" s="61"/>
      <c r="Z80" s="61"/>
      <c r="AA80" s="61"/>
      <c r="AB80" s="61"/>
      <c r="AC80" s="61"/>
      <c r="AD80" s="61"/>
      <c r="AE80" s="61"/>
      <c r="AF80" s="61"/>
      <c r="AG80" s="61"/>
    </row>
    <row r="81">
      <c r="A81" s="3" t="s">
        <v>7168</v>
      </c>
      <c r="B81" s="61"/>
      <c r="C81" s="20" t="s">
        <v>6934</v>
      </c>
      <c r="D81" s="20" t="s">
        <v>385</v>
      </c>
      <c r="E81" s="61"/>
      <c r="F81" s="20" t="s">
        <v>7169</v>
      </c>
      <c r="G81" s="61"/>
      <c r="H81" s="61"/>
      <c r="I81" s="20" t="s">
        <v>71</v>
      </c>
      <c r="J81" s="20" t="s">
        <v>71</v>
      </c>
      <c r="K81" s="64" t="s">
        <v>7170</v>
      </c>
      <c r="L81" s="61"/>
      <c r="M81" s="61"/>
      <c r="N81" s="61"/>
      <c r="O81" s="61"/>
      <c r="P81" s="65"/>
      <c r="Q81" s="61"/>
      <c r="R81" s="61"/>
      <c r="S81" s="61"/>
      <c r="T81" s="61"/>
      <c r="U81" s="61"/>
      <c r="V81" s="61"/>
      <c r="W81" s="61"/>
      <c r="X81" s="61"/>
      <c r="Y81" s="61"/>
      <c r="Z81" s="61"/>
      <c r="AA81" s="61"/>
      <c r="AB81" s="61"/>
      <c r="AC81" s="61"/>
      <c r="AD81" s="61"/>
      <c r="AE81" s="61"/>
      <c r="AF81" s="61"/>
      <c r="AG81" s="61"/>
    </row>
    <row r="82">
      <c r="A82" s="20" t="s">
        <v>7171</v>
      </c>
      <c r="B82" s="20"/>
      <c r="C82" s="20" t="s">
        <v>105</v>
      </c>
      <c r="D82" s="20" t="s">
        <v>1489</v>
      </c>
      <c r="E82" s="20" t="s">
        <v>1178</v>
      </c>
      <c r="F82" s="20" t="s">
        <v>7166</v>
      </c>
      <c r="G82" s="20" t="s">
        <v>7172</v>
      </c>
      <c r="H82" s="61"/>
      <c r="I82" s="61"/>
      <c r="J82" s="20"/>
      <c r="K82" s="64" t="s">
        <v>7173</v>
      </c>
      <c r="L82" s="61"/>
      <c r="M82" s="61"/>
      <c r="N82" s="61"/>
      <c r="O82" s="61"/>
      <c r="P82" s="65"/>
      <c r="Q82" s="61"/>
      <c r="R82" s="61"/>
      <c r="S82" s="61"/>
      <c r="T82" s="61"/>
      <c r="U82" s="61"/>
      <c r="V82" s="61"/>
      <c r="W82" s="61"/>
      <c r="X82" s="61"/>
      <c r="Y82" s="61"/>
      <c r="Z82" s="61"/>
      <c r="AA82" s="61"/>
      <c r="AB82" s="61"/>
      <c r="AC82" s="61"/>
      <c r="AD82" s="61"/>
      <c r="AE82" s="61"/>
      <c r="AF82" s="61"/>
      <c r="AG82" s="61"/>
    </row>
    <row r="83">
      <c r="A83" s="20" t="s">
        <v>7174</v>
      </c>
      <c r="B83" s="20"/>
      <c r="C83" s="20" t="s">
        <v>105</v>
      </c>
      <c r="D83" s="20" t="s">
        <v>4183</v>
      </c>
      <c r="E83" s="3" t="s">
        <v>7175</v>
      </c>
      <c r="F83" s="20" t="s">
        <v>7176</v>
      </c>
      <c r="G83" s="61"/>
      <c r="H83" s="61"/>
      <c r="I83" s="20" t="s">
        <v>71</v>
      </c>
      <c r="J83" s="20" t="s">
        <v>71</v>
      </c>
      <c r="K83" s="64" t="s">
        <v>7177</v>
      </c>
      <c r="L83" s="61"/>
      <c r="M83" s="61"/>
      <c r="N83" s="61"/>
      <c r="O83" s="61"/>
      <c r="P83" s="65"/>
      <c r="Q83" s="61"/>
      <c r="R83" s="61"/>
      <c r="S83" s="61"/>
      <c r="T83" s="61"/>
      <c r="U83" s="61"/>
      <c r="V83" s="61"/>
      <c r="W83" s="61"/>
      <c r="X83" s="61"/>
      <c r="Y83" s="61"/>
      <c r="Z83" s="61"/>
      <c r="AA83" s="61"/>
      <c r="AB83" s="61"/>
      <c r="AC83" s="61"/>
      <c r="AD83" s="61"/>
      <c r="AE83" s="61"/>
      <c r="AF83" s="61"/>
      <c r="AG83" s="61"/>
    </row>
    <row r="84">
      <c r="A84" s="20" t="s">
        <v>7178</v>
      </c>
      <c r="B84" s="20"/>
      <c r="C84" s="20" t="s">
        <v>105</v>
      </c>
      <c r="D84" s="20" t="s">
        <v>5653</v>
      </c>
      <c r="E84" s="61"/>
      <c r="F84" s="20" t="s">
        <v>2822</v>
      </c>
      <c r="G84" s="61"/>
      <c r="H84" s="61"/>
      <c r="I84" s="61"/>
      <c r="J84" s="20" t="s">
        <v>495</v>
      </c>
      <c r="K84" s="64" t="s">
        <v>7179</v>
      </c>
      <c r="L84" s="61"/>
      <c r="M84" s="61"/>
      <c r="N84" s="61"/>
      <c r="O84" s="61"/>
      <c r="P84" s="65"/>
      <c r="Q84" s="61"/>
      <c r="R84" s="61"/>
      <c r="S84" s="61"/>
      <c r="T84" s="61"/>
      <c r="U84" s="61"/>
      <c r="V84" s="61"/>
      <c r="W84" s="61"/>
      <c r="X84" s="61"/>
      <c r="Y84" s="61"/>
      <c r="Z84" s="61"/>
      <c r="AA84" s="61"/>
      <c r="AB84" s="61"/>
      <c r="AC84" s="61"/>
      <c r="AD84" s="61"/>
      <c r="AE84" s="61"/>
      <c r="AF84" s="61"/>
      <c r="AG84" s="61"/>
    </row>
    <row r="85">
      <c r="A85" s="20" t="s">
        <v>7180</v>
      </c>
      <c r="B85" s="20"/>
      <c r="C85" s="20" t="s">
        <v>105</v>
      </c>
      <c r="D85" s="20" t="s">
        <v>1489</v>
      </c>
      <c r="E85" s="61"/>
      <c r="F85" s="20" t="s">
        <v>7181</v>
      </c>
      <c r="G85" s="61"/>
      <c r="H85" s="20" t="s">
        <v>7028</v>
      </c>
      <c r="I85" s="20" t="s">
        <v>71</v>
      </c>
      <c r="J85" s="20" t="s">
        <v>71</v>
      </c>
      <c r="K85" s="64" t="s">
        <v>7182</v>
      </c>
      <c r="L85" s="61"/>
      <c r="M85" s="61"/>
      <c r="N85" s="61"/>
      <c r="O85" s="61"/>
      <c r="P85" s="65"/>
      <c r="Q85" s="61"/>
      <c r="R85" s="61"/>
      <c r="S85" s="61"/>
      <c r="T85" s="61"/>
      <c r="U85" s="61"/>
      <c r="V85" s="61"/>
      <c r="W85" s="61"/>
      <c r="X85" s="61"/>
      <c r="Y85" s="61"/>
      <c r="Z85" s="61"/>
      <c r="AA85" s="61"/>
      <c r="AB85" s="61"/>
      <c r="AC85" s="61"/>
      <c r="AD85" s="61"/>
      <c r="AE85" s="61"/>
      <c r="AF85" s="61"/>
      <c r="AG85" s="61"/>
    </row>
    <row r="86">
      <c r="A86" s="20" t="s">
        <v>7183</v>
      </c>
      <c r="B86" s="61"/>
      <c r="C86" s="20" t="s">
        <v>105</v>
      </c>
      <c r="D86" s="20" t="s">
        <v>1102</v>
      </c>
      <c r="E86" s="61"/>
      <c r="F86" s="20" t="s">
        <v>7184</v>
      </c>
      <c r="G86" s="61"/>
      <c r="H86" s="61"/>
      <c r="I86" s="20" t="s">
        <v>71</v>
      </c>
      <c r="J86" s="20" t="s">
        <v>71</v>
      </c>
      <c r="K86" s="64" t="s">
        <v>7185</v>
      </c>
      <c r="L86" s="61"/>
      <c r="M86" s="61"/>
      <c r="N86" s="61"/>
      <c r="O86" s="61"/>
      <c r="P86" s="65"/>
      <c r="Q86" s="61"/>
      <c r="R86" s="61"/>
      <c r="S86" s="61"/>
      <c r="T86" s="61"/>
      <c r="U86" s="61"/>
      <c r="V86" s="61"/>
      <c r="W86" s="61"/>
      <c r="X86" s="61"/>
      <c r="Y86" s="61"/>
      <c r="Z86" s="61"/>
      <c r="AA86" s="61"/>
      <c r="AB86" s="61"/>
      <c r="AC86" s="61"/>
      <c r="AD86" s="61"/>
      <c r="AE86" s="61"/>
      <c r="AF86" s="61"/>
      <c r="AG86" s="61"/>
    </row>
    <row r="87">
      <c r="A87" s="20" t="s">
        <v>7186</v>
      </c>
      <c r="B87" s="20"/>
      <c r="C87" s="20" t="s">
        <v>105</v>
      </c>
      <c r="D87" s="20" t="s">
        <v>665</v>
      </c>
      <c r="E87" s="61"/>
      <c r="F87" s="61"/>
      <c r="G87" s="61"/>
      <c r="H87" s="61"/>
      <c r="I87" s="20" t="s">
        <v>71</v>
      </c>
      <c r="J87" s="20"/>
      <c r="K87" s="64" t="s">
        <v>7187</v>
      </c>
      <c r="L87" s="61"/>
      <c r="M87" s="61"/>
      <c r="N87" s="61"/>
      <c r="O87" s="61"/>
      <c r="P87" s="65"/>
      <c r="Q87" s="61"/>
      <c r="R87" s="61"/>
      <c r="S87" s="61"/>
      <c r="T87" s="61"/>
      <c r="U87" s="61"/>
      <c r="V87" s="61"/>
      <c r="W87" s="61"/>
      <c r="X87" s="61"/>
      <c r="Y87" s="61"/>
      <c r="Z87" s="61"/>
      <c r="AA87" s="61"/>
      <c r="AB87" s="61"/>
      <c r="AC87" s="61"/>
      <c r="AD87" s="61"/>
      <c r="AE87" s="61"/>
      <c r="AF87" s="61"/>
      <c r="AG87" s="61"/>
    </row>
    <row r="88">
      <c r="A88" s="20" t="s">
        <v>7188</v>
      </c>
      <c r="B88" s="61"/>
      <c r="C88" s="61"/>
      <c r="D88" s="20" t="s">
        <v>1451</v>
      </c>
      <c r="E88" s="61"/>
      <c r="F88" s="20" t="s">
        <v>577</v>
      </c>
      <c r="G88" s="61"/>
      <c r="H88" s="61"/>
      <c r="I88" s="20"/>
      <c r="J88" s="20"/>
      <c r="K88" s="64" t="s">
        <v>7189</v>
      </c>
      <c r="L88" s="61"/>
      <c r="M88" s="61"/>
      <c r="N88" s="61"/>
      <c r="O88" s="61"/>
      <c r="P88" s="65"/>
      <c r="Q88" s="61"/>
      <c r="R88" s="61"/>
      <c r="S88" s="61"/>
      <c r="T88" s="61"/>
      <c r="U88" s="61"/>
      <c r="V88" s="61"/>
      <c r="W88" s="61"/>
      <c r="X88" s="61"/>
      <c r="Y88" s="61"/>
      <c r="Z88" s="61"/>
      <c r="AA88" s="61"/>
      <c r="AB88" s="61"/>
      <c r="AC88" s="61"/>
      <c r="AD88" s="61"/>
      <c r="AE88" s="61"/>
      <c r="AF88" s="61"/>
      <c r="AG88" s="61"/>
    </row>
    <row r="89">
      <c r="A89" s="20" t="s">
        <v>7190</v>
      </c>
      <c r="B89" s="61"/>
      <c r="C89" s="20" t="s">
        <v>105</v>
      </c>
      <c r="D89" s="20" t="s">
        <v>1102</v>
      </c>
      <c r="E89" s="61"/>
      <c r="F89" s="20" t="s">
        <v>7191</v>
      </c>
      <c r="G89" s="61"/>
      <c r="H89" s="61"/>
      <c r="I89" s="20" t="s">
        <v>71</v>
      </c>
      <c r="J89" s="20" t="s">
        <v>71</v>
      </c>
      <c r="K89" s="64" t="s">
        <v>7013</v>
      </c>
      <c r="L89" s="61"/>
      <c r="M89" s="61"/>
      <c r="N89" s="61"/>
      <c r="O89" s="61"/>
      <c r="P89" s="65"/>
      <c r="Q89" s="61"/>
      <c r="R89" s="61"/>
      <c r="S89" s="61"/>
      <c r="T89" s="61"/>
      <c r="U89" s="61"/>
      <c r="V89" s="61"/>
      <c r="W89" s="61"/>
      <c r="X89" s="61"/>
      <c r="Y89" s="61"/>
      <c r="Z89" s="61"/>
      <c r="AA89" s="61"/>
      <c r="AB89" s="61"/>
      <c r="AC89" s="61"/>
      <c r="AD89" s="61"/>
      <c r="AE89" s="61"/>
      <c r="AF89" s="61"/>
      <c r="AG89" s="61"/>
    </row>
    <row r="90">
      <c r="A90" s="20" t="s">
        <v>7192</v>
      </c>
      <c r="B90" s="20"/>
      <c r="C90" s="20" t="s">
        <v>105</v>
      </c>
      <c r="D90" s="20" t="s">
        <v>3226</v>
      </c>
      <c r="E90" s="20" t="s">
        <v>7193</v>
      </c>
      <c r="F90" s="20" t="s">
        <v>1258</v>
      </c>
      <c r="G90" s="61"/>
      <c r="H90" s="61"/>
      <c r="I90" s="20"/>
      <c r="J90" s="20"/>
      <c r="K90" s="64" t="s">
        <v>7194</v>
      </c>
      <c r="L90" s="61"/>
      <c r="M90" s="61"/>
      <c r="N90" s="61"/>
      <c r="O90" s="61"/>
      <c r="P90" s="65"/>
      <c r="Q90" s="61"/>
      <c r="R90" s="61"/>
      <c r="S90" s="61"/>
      <c r="T90" s="61"/>
      <c r="U90" s="61"/>
      <c r="V90" s="61"/>
      <c r="W90" s="61"/>
      <c r="X90" s="61"/>
      <c r="Y90" s="61"/>
      <c r="Z90" s="61"/>
      <c r="AA90" s="61"/>
      <c r="AB90" s="61"/>
      <c r="AC90" s="61"/>
      <c r="AD90" s="61"/>
      <c r="AE90" s="61"/>
      <c r="AF90" s="61"/>
      <c r="AG90" s="61"/>
    </row>
    <row r="91">
      <c r="A91" s="3" t="s">
        <v>7195</v>
      </c>
      <c r="B91" s="20"/>
      <c r="C91" s="20" t="s">
        <v>105</v>
      </c>
      <c r="D91" s="61"/>
      <c r="E91" s="61"/>
      <c r="F91" s="20" t="s">
        <v>1258</v>
      </c>
      <c r="G91" s="61"/>
      <c r="H91" s="61"/>
      <c r="I91" s="20" t="s">
        <v>71</v>
      </c>
      <c r="J91" s="20" t="s">
        <v>71</v>
      </c>
      <c r="K91" s="61"/>
      <c r="L91" s="61"/>
      <c r="M91" s="61"/>
      <c r="N91" s="61"/>
      <c r="O91" s="61"/>
      <c r="P91" s="65"/>
      <c r="Q91" s="61"/>
      <c r="R91" s="61"/>
      <c r="S91" s="61"/>
      <c r="T91" s="61"/>
      <c r="U91" s="61"/>
      <c r="V91" s="61"/>
      <c r="W91" s="61"/>
      <c r="X91" s="61"/>
      <c r="Y91" s="61"/>
      <c r="Z91" s="61"/>
      <c r="AA91" s="61"/>
      <c r="AB91" s="61"/>
      <c r="AC91" s="61"/>
      <c r="AD91" s="61"/>
      <c r="AE91" s="61"/>
      <c r="AF91" s="61"/>
      <c r="AG91" s="61"/>
    </row>
    <row r="92">
      <c r="A92" s="20" t="s">
        <v>7196</v>
      </c>
      <c r="B92" s="61"/>
      <c r="C92" s="61"/>
      <c r="D92" s="20" t="s">
        <v>1818</v>
      </c>
      <c r="E92" s="61"/>
      <c r="F92" s="20" t="s">
        <v>7197</v>
      </c>
      <c r="G92" s="61"/>
      <c r="H92" s="61"/>
      <c r="I92" s="20" t="s">
        <v>7198</v>
      </c>
      <c r="J92" s="61"/>
      <c r="K92" s="64" t="s">
        <v>7199</v>
      </c>
      <c r="L92" s="61"/>
      <c r="M92" s="61"/>
      <c r="N92" s="61"/>
      <c r="O92" s="61"/>
      <c r="P92" s="68" t="s">
        <v>346</v>
      </c>
      <c r="Q92" s="61"/>
      <c r="R92" s="61"/>
      <c r="S92" s="61"/>
      <c r="T92" s="61"/>
      <c r="U92" s="61"/>
      <c r="V92" s="61"/>
      <c r="W92" s="61"/>
      <c r="X92" s="61"/>
      <c r="Y92" s="61"/>
      <c r="Z92" s="61"/>
      <c r="AA92" s="61"/>
      <c r="AB92" s="61"/>
      <c r="AC92" s="61"/>
      <c r="AD92" s="61"/>
      <c r="AE92" s="61"/>
      <c r="AF92" s="61"/>
      <c r="AG92" s="61"/>
    </row>
    <row r="93">
      <c r="A93" s="20" t="s">
        <v>7200</v>
      </c>
      <c r="B93" s="20"/>
      <c r="C93" s="20" t="s">
        <v>105</v>
      </c>
      <c r="D93" s="20" t="s">
        <v>1064</v>
      </c>
      <c r="E93" s="61"/>
      <c r="F93" s="20" t="s">
        <v>928</v>
      </c>
      <c r="G93" s="61"/>
      <c r="H93" s="20" t="s">
        <v>6972</v>
      </c>
      <c r="I93" s="20" t="s">
        <v>71</v>
      </c>
      <c r="J93" s="20" t="s">
        <v>71</v>
      </c>
      <c r="K93" s="64" t="s">
        <v>7201</v>
      </c>
      <c r="L93" s="61"/>
      <c r="M93" s="61"/>
      <c r="N93" s="61"/>
      <c r="O93" s="61"/>
      <c r="P93" s="65"/>
      <c r="Q93" s="61"/>
      <c r="R93" s="61"/>
      <c r="S93" s="61"/>
      <c r="T93" s="61"/>
      <c r="U93" s="61"/>
      <c r="V93" s="61"/>
      <c r="W93" s="61"/>
      <c r="X93" s="61"/>
      <c r="Y93" s="61"/>
      <c r="Z93" s="61"/>
      <c r="AA93" s="61"/>
      <c r="AB93" s="61"/>
      <c r="AC93" s="61"/>
      <c r="AD93" s="61"/>
      <c r="AE93" s="61"/>
      <c r="AF93" s="61"/>
      <c r="AG93" s="61"/>
    </row>
    <row r="94">
      <c r="A94" s="3" t="s">
        <v>7202</v>
      </c>
      <c r="B94" s="20"/>
      <c r="C94" s="20" t="s">
        <v>105</v>
      </c>
      <c r="D94" s="3" t="s">
        <v>1197</v>
      </c>
      <c r="E94" s="61"/>
      <c r="F94" s="20" t="s">
        <v>601</v>
      </c>
      <c r="G94" s="61"/>
      <c r="H94" s="61"/>
      <c r="I94" s="20" t="s">
        <v>71</v>
      </c>
      <c r="J94" s="20" t="s">
        <v>71</v>
      </c>
      <c r="K94" s="64" t="s">
        <v>7203</v>
      </c>
      <c r="L94" s="61"/>
      <c r="M94" s="61"/>
      <c r="N94" s="61"/>
      <c r="O94" s="61"/>
      <c r="P94" s="65"/>
      <c r="Q94" s="61"/>
      <c r="R94" s="61"/>
      <c r="S94" s="61"/>
      <c r="T94" s="61"/>
      <c r="U94" s="61"/>
      <c r="V94" s="61"/>
      <c r="W94" s="61"/>
      <c r="X94" s="61"/>
      <c r="Y94" s="61"/>
      <c r="Z94" s="61"/>
      <c r="AA94" s="61"/>
      <c r="AB94" s="61"/>
      <c r="AC94" s="61"/>
      <c r="AD94" s="61"/>
      <c r="AE94" s="61"/>
      <c r="AF94" s="61"/>
      <c r="AG94" s="61"/>
    </row>
    <row r="95">
      <c r="A95" s="20" t="s">
        <v>7204</v>
      </c>
      <c r="B95" s="20"/>
      <c r="C95" s="20" t="s">
        <v>105</v>
      </c>
      <c r="D95" s="20" t="s">
        <v>1489</v>
      </c>
      <c r="E95" s="61"/>
      <c r="F95" s="61"/>
      <c r="G95" s="61"/>
      <c r="H95" s="61"/>
      <c r="I95" s="20" t="s">
        <v>71</v>
      </c>
      <c r="J95" s="20" t="s">
        <v>71</v>
      </c>
      <c r="K95" s="61"/>
      <c r="L95" s="61"/>
      <c r="M95" s="61"/>
      <c r="N95" s="61"/>
      <c r="O95" s="61"/>
      <c r="P95" s="65"/>
      <c r="Q95" s="61"/>
      <c r="R95" s="61"/>
      <c r="S95" s="61"/>
      <c r="T95" s="61"/>
      <c r="U95" s="61"/>
      <c r="V95" s="61"/>
      <c r="W95" s="61"/>
      <c r="X95" s="61"/>
      <c r="Y95" s="61"/>
      <c r="Z95" s="61"/>
      <c r="AA95" s="61"/>
      <c r="AB95" s="61"/>
      <c r="AC95" s="61"/>
      <c r="AD95" s="61"/>
      <c r="AE95" s="61"/>
      <c r="AF95" s="61"/>
      <c r="AG95" s="61"/>
    </row>
    <row r="96">
      <c r="A96" s="20" t="s">
        <v>7205</v>
      </c>
      <c r="B96" s="20"/>
      <c r="C96" s="20" t="s">
        <v>105</v>
      </c>
      <c r="D96" s="20" t="s">
        <v>1489</v>
      </c>
      <c r="E96" s="61"/>
      <c r="F96" s="61"/>
      <c r="G96" s="61"/>
      <c r="H96" s="61"/>
      <c r="I96" s="20" t="s">
        <v>71</v>
      </c>
      <c r="J96" s="20" t="s">
        <v>71</v>
      </c>
      <c r="K96" s="64" t="s">
        <v>7206</v>
      </c>
      <c r="L96" s="61"/>
      <c r="M96" s="61"/>
      <c r="N96" s="61"/>
      <c r="O96" s="61"/>
      <c r="P96" s="65"/>
      <c r="Q96" s="61"/>
      <c r="R96" s="61"/>
      <c r="S96" s="61"/>
      <c r="T96" s="61"/>
      <c r="U96" s="61"/>
      <c r="V96" s="61"/>
      <c r="W96" s="61"/>
      <c r="X96" s="61"/>
      <c r="Y96" s="61"/>
      <c r="Z96" s="61"/>
      <c r="AA96" s="61"/>
      <c r="AB96" s="61"/>
      <c r="AC96" s="61"/>
      <c r="AD96" s="61"/>
      <c r="AE96" s="61"/>
      <c r="AF96" s="61"/>
      <c r="AG96" s="61"/>
    </row>
    <row r="97">
      <c r="A97" s="20" t="s">
        <v>7207</v>
      </c>
      <c r="B97" s="20"/>
      <c r="C97" s="20" t="s">
        <v>105</v>
      </c>
      <c r="D97" s="20" t="s">
        <v>1489</v>
      </c>
      <c r="E97" s="61"/>
      <c r="F97" s="61"/>
      <c r="G97" s="61"/>
      <c r="H97" s="61"/>
      <c r="I97" s="20" t="s">
        <v>71</v>
      </c>
      <c r="J97" s="20" t="s">
        <v>71</v>
      </c>
      <c r="K97" s="64" t="s">
        <v>7208</v>
      </c>
      <c r="L97" s="61"/>
      <c r="M97" s="61"/>
      <c r="N97" s="61"/>
      <c r="O97" s="61"/>
      <c r="P97" s="65"/>
      <c r="Q97" s="61"/>
      <c r="R97" s="61"/>
      <c r="S97" s="61"/>
      <c r="T97" s="61"/>
      <c r="U97" s="61"/>
      <c r="V97" s="61"/>
      <c r="W97" s="61"/>
      <c r="X97" s="61"/>
      <c r="Y97" s="61"/>
      <c r="Z97" s="61"/>
      <c r="AA97" s="61"/>
      <c r="AB97" s="61"/>
      <c r="AC97" s="61"/>
      <c r="AD97" s="61"/>
      <c r="AE97" s="61"/>
      <c r="AF97" s="61"/>
      <c r="AG97" s="61"/>
    </row>
    <row r="98">
      <c r="A98" s="3" t="s">
        <v>7209</v>
      </c>
      <c r="B98" s="61"/>
      <c r="C98" s="61"/>
      <c r="D98" s="3" t="s">
        <v>1112</v>
      </c>
      <c r="E98" s="61"/>
      <c r="F98" s="20" t="s">
        <v>7210</v>
      </c>
      <c r="G98" s="61"/>
      <c r="H98" s="61"/>
      <c r="I98" s="20" t="s">
        <v>71</v>
      </c>
      <c r="J98" s="20" t="s">
        <v>71</v>
      </c>
      <c r="K98" s="64" t="s">
        <v>7211</v>
      </c>
      <c r="L98" s="61"/>
      <c r="M98" s="61"/>
      <c r="N98" s="61"/>
      <c r="O98" s="61"/>
      <c r="P98" s="65"/>
      <c r="Q98" s="61"/>
      <c r="R98" s="61"/>
      <c r="S98" s="61"/>
      <c r="T98" s="61"/>
      <c r="U98" s="61"/>
      <c r="V98" s="61"/>
      <c r="W98" s="61"/>
      <c r="X98" s="61"/>
      <c r="Y98" s="61"/>
      <c r="Z98" s="61"/>
      <c r="AA98" s="61"/>
      <c r="AB98" s="61"/>
      <c r="AC98" s="61"/>
      <c r="AD98" s="61"/>
      <c r="AE98" s="61"/>
      <c r="AF98" s="61"/>
      <c r="AG98" s="61"/>
    </row>
    <row r="99">
      <c r="A99" s="20" t="s">
        <v>7212</v>
      </c>
      <c r="B99" s="20"/>
      <c r="C99" s="20" t="s">
        <v>105</v>
      </c>
      <c r="D99" s="20" t="s">
        <v>6646</v>
      </c>
      <c r="E99" s="61"/>
      <c r="F99" s="20" t="s">
        <v>1107</v>
      </c>
      <c r="G99" s="61"/>
      <c r="H99" s="61"/>
      <c r="I99" s="20"/>
      <c r="J99" s="20"/>
      <c r="K99" s="64" t="s">
        <v>6647</v>
      </c>
      <c r="L99" s="61"/>
      <c r="M99" s="61"/>
      <c r="N99" s="61"/>
      <c r="O99" s="61"/>
      <c r="P99" s="65"/>
      <c r="Q99" s="61"/>
      <c r="R99" s="61"/>
      <c r="S99" s="61"/>
      <c r="T99" s="61"/>
      <c r="U99" s="61"/>
      <c r="V99" s="61"/>
      <c r="W99" s="61"/>
      <c r="X99" s="61"/>
      <c r="Y99" s="61"/>
      <c r="Z99" s="61"/>
      <c r="AA99" s="61"/>
      <c r="AB99" s="61"/>
      <c r="AC99" s="61"/>
      <c r="AD99" s="61"/>
      <c r="AE99" s="61"/>
      <c r="AF99" s="61"/>
      <c r="AG99" s="61"/>
    </row>
    <row r="100">
      <c r="A100" s="20" t="s">
        <v>7213</v>
      </c>
      <c r="B100" s="20"/>
      <c r="C100" s="20" t="s">
        <v>105</v>
      </c>
      <c r="D100" s="20" t="s">
        <v>4231</v>
      </c>
      <c r="E100" s="61"/>
      <c r="F100" s="20" t="s">
        <v>7214</v>
      </c>
      <c r="G100" s="61"/>
      <c r="H100" s="20" t="s">
        <v>7071</v>
      </c>
      <c r="I100" s="20" t="s">
        <v>71</v>
      </c>
      <c r="J100" s="20" t="s">
        <v>71</v>
      </c>
      <c r="K100" s="64" t="s">
        <v>7215</v>
      </c>
      <c r="L100" s="61"/>
      <c r="M100" s="61"/>
      <c r="N100" s="61"/>
      <c r="O100" s="61"/>
      <c r="P100" s="65"/>
      <c r="Q100" s="61"/>
      <c r="R100" s="61"/>
      <c r="S100" s="61"/>
      <c r="T100" s="61"/>
      <c r="U100" s="61"/>
      <c r="V100" s="61"/>
      <c r="W100" s="61"/>
      <c r="X100" s="61"/>
      <c r="Y100" s="61"/>
      <c r="Z100" s="61"/>
      <c r="AA100" s="61"/>
      <c r="AB100" s="61"/>
      <c r="AC100" s="61"/>
      <c r="AD100" s="61"/>
      <c r="AE100" s="61"/>
      <c r="AF100" s="61"/>
      <c r="AG100" s="61"/>
    </row>
    <row r="101">
      <c r="A101" s="20" t="s">
        <v>7216</v>
      </c>
      <c r="B101" s="20" t="s">
        <v>7217</v>
      </c>
      <c r="C101" s="20" t="s">
        <v>105</v>
      </c>
      <c r="D101" s="20" t="s">
        <v>4380</v>
      </c>
      <c r="E101" s="61"/>
      <c r="F101" s="20" t="s">
        <v>7045</v>
      </c>
      <c r="G101" s="61"/>
      <c r="H101" s="61"/>
      <c r="I101" s="20" t="s">
        <v>71</v>
      </c>
      <c r="J101" s="20" t="s">
        <v>71</v>
      </c>
      <c r="K101" s="64" t="s">
        <v>7218</v>
      </c>
      <c r="L101" s="61"/>
      <c r="M101" s="61"/>
      <c r="N101" s="61"/>
      <c r="O101" s="61"/>
      <c r="P101" s="65"/>
      <c r="Q101" s="61"/>
      <c r="R101" s="61"/>
      <c r="S101" s="61"/>
      <c r="T101" s="61"/>
      <c r="U101" s="61"/>
      <c r="V101" s="61"/>
      <c r="W101" s="61"/>
      <c r="X101" s="61"/>
      <c r="Y101" s="61"/>
      <c r="Z101" s="61"/>
      <c r="AA101" s="61"/>
      <c r="AB101" s="61"/>
      <c r="AC101" s="61"/>
      <c r="AD101" s="61"/>
      <c r="AE101" s="61"/>
      <c r="AF101" s="61"/>
      <c r="AG101" s="61"/>
    </row>
    <row r="102">
      <c r="A102" s="20" t="s">
        <v>7219</v>
      </c>
      <c r="B102" s="20"/>
      <c r="C102" s="20" t="s">
        <v>105</v>
      </c>
      <c r="D102" s="20" t="s">
        <v>6646</v>
      </c>
      <c r="E102" s="61"/>
      <c r="F102" s="20" t="s">
        <v>1107</v>
      </c>
      <c r="G102" s="61"/>
      <c r="H102" s="61"/>
      <c r="I102" s="20"/>
      <c r="J102" s="20"/>
      <c r="K102" s="64" t="s">
        <v>6647</v>
      </c>
      <c r="L102" s="61"/>
      <c r="M102" s="61"/>
      <c r="N102" s="61"/>
      <c r="O102" s="61"/>
      <c r="P102" s="65"/>
      <c r="Q102" s="61"/>
      <c r="R102" s="61"/>
      <c r="S102" s="61"/>
      <c r="T102" s="61"/>
      <c r="U102" s="61"/>
      <c r="V102" s="61"/>
      <c r="W102" s="61"/>
      <c r="X102" s="61"/>
      <c r="Y102" s="61"/>
      <c r="Z102" s="61"/>
      <c r="AA102" s="61"/>
      <c r="AB102" s="61"/>
      <c r="AC102" s="61"/>
      <c r="AD102" s="61"/>
      <c r="AE102" s="61"/>
      <c r="AF102" s="61"/>
      <c r="AG102" s="61"/>
    </row>
    <row r="103">
      <c r="A103" s="20" t="s">
        <v>7220</v>
      </c>
      <c r="B103" s="20"/>
      <c r="C103" s="20" t="s">
        <v>105</v>
      </c>
      <c r="D103" s="20" t="s">
        <v>2737</v>
      </c>
      <c r="E103" s="20"/>
      <c r="F103" s="20" t="s">
        <v>7221</v>
      </c>
      <c r="G103" s="20"/>
      <c r="H103" s="20"/>
      <c r="I103" s="20"/>
      <c r="J103" s="20"/>
      <c r="K103" s="64" t="s">
        <v>7222</v>
      </c>
      <c r="L103" s="61"/>
      <c r="M103" s="61"/>
      <c r="N103" s="61"/>
      <c r="O103" s="61"/>
      <c r="P103" s="65"/>
      <c r="Q103" s="61"/>
      <c r="R103" s="61"/>
      <c r="S103" s="61"/>
      <c r="T103" s="61"/>
      <c r="U103" s="61"/>
      <c r="V103" s="61"/>
      <c r="W103" s="61"/>
      <c r="X103" s="61"/>
      <c r="Y103" s="61"/>
      <c r="Z103" s="61"/>
      <c r="AA103" s="61"/>
      <c r="AB103" s="61"/>
      <c r="AC103" s="61"/>
      <c r="AD103" s="61"/>
      <c r="AE103" s="61"/>
      <c r="AF103" s="61"/>
      <c r="AG103" s="61"/>
    </row>
    <row r="104">
      <c r="A104" s="20" t="s">
        <v>7223</v>
      </c>
      <c r="B104" s="61"/>
      <c r="C104" s="61"/>
      <c r="D104" s="3" t="s">
        <v>1182</v>
      </c>
      <c r="E104" s="61"/>
      <c r="F104" s="20" t="s">
        <v>7224</v>
      </c>
      <c r="G104" s="61"/>
      <c r="H104" s="61"/>
      <c r="I104" s="20" t="s">
        <v>7225</v>
      </c>
      <c r="J104" s="20" t="s">
        <v>7226</v>
      </c>
      <c r="K104" s="64" t="s">
        <v>7227</v>
      </c>
      <c r="L104" s="61"/>
      <c r="M104" s="61"/>
      <c r="N104" s="61"/>
      <c r="O104" s="61"/>
      <c r="P104" s="65"/>
      <c r="Q104" s="61"/>
      <c r="R104" s="61"/>
      <c r="S104" s="61"/>
      <c r="T104" s="61"/>
      <c r="U104" s="61"/>
      <c r="V104" s="61"/>
      <c r="W104" s="61"/>
      <c r="X104" s="61"/>
      <c r="Y104" s="61"/>
      <c r="Z104" s="61"/>
      <c r="AA104" s="61"/>
      <c r="AB104" s="61"/>
      <c r="AC104" s="61"/>
      <c r="AD104" s="61"/>
      <c r="AE104" s="61"/>
      <c r="AF104" s="61"/>
      <c r="AG104" s="61"/>
    </row>
    <row r="105">
      <c r="A105" s="20" t="s">
        <v>7228</v>
      </c>
      <c r="B105" s="20"/>
      <c r="C105" s="20" t="s">
        <v>105</v>
      </c>
      <c r="D105" s="20" t="s">
        <v>1489</v>
      </c>
      <c r="E105" s="20" t="s">
        <v>7229</v>
      </c>
      <c r="F105" s="20" t="s">
        <v>49</v>
      </c>
      <c r="G105" s="61"/>
      <c r="H105" s="61"/>
      <c r="I105" s="20"/>
      <c r="J105" s="20" t="s">
        <v>129</v>
      </c>
      <c r="K105" s="64" t="s">
        <v>7230</v>
      </c>
      <c r="L105" s="61"/>
      <c r="M105" s="61"/>
      <c r="N105" s="61"/>
      <c r="O105" s="61"/>
      <c r="P105" s="65"/>
      <c r="Q105" s="61"/>
      <c r="R105" s="61"/>
      <c r="S105" s="61"/>
      <c r="T105" s="61"/>
      <c r="U105" s="61"/>
      <c r="V105" s="61"/>
      <c r="W105" s="61"/>
      <c r="X105" s="61"/>
      <c r="Y105" s="61"/>
      <c r="Z105" s="61"/>
      <c r="AA105" s="61"/>
      <c r="AB105" s="61"/>
      <c r="AC105" s="61"/>
      <c r="AD105" s="61"/>
      <c r="AE105" s="61"/>
      <c r="AF105" s="61"/>
      <c r="AG105" s="61"/>
    </row>
    <row r="106">
      <c r="A106" s="20" t="s">
        <v>7231</v>
      </c>
      <c r="B106" s="20" t="s">
        <v>7232</v>
      </c>
      <c r="C106" s="20" t="s">
        <v>105</v>
      </c>
      <c r="D106" s="20" t="s">
        <v>4186</v>
      </c>
      <c r="E106" s="61"/>
      <c r="F106" s="20" t="s">
        <v>7233</v>
      </c>
      <c r="G106" s="61"/>
      <c r="H106" s="61"/>
      <c r="I106" s="3" t="s">
        <v>6332</v>
      </c>
      <c r="J106" s="3" t="s">
        <v>6333</v>
      </c>
      <c r="K106" s="64" t="s">
        <v>7234</v>
      </c>
      <c r="L106" s="61"/>
      <c r="M106" s="61"/>
      <c r="N106" s="61"/>
      <c r="O106" s="61"/>
      <c r="P106" s="65"/>
      <c r="Q106" s="61"/>
      <c r="R106" s="61"/>
      <c r="S106" s="61"/>
      <c r="T106" s="61"/>
      <c r="U106" s="61"/>
      <c r="V106" s="61"/>
      <c r="W106" s="61"/>
      <c r="X106" s="61"/>
      <c r="Y106" s="61"/>
      <c r="Z106" s="61"/>
      <c r="AA106" s="61"/>
      <c r="AB106" s="61"/>
      <c r="AC106" s="61"/>
      <c r="AD106" s="61"/>
      <c r="AE106" s="61"/>
      <c r="AF106" s="61"/>
      <c r="AG106" s="61"/>
    </row>
    <row r="107">
      <c r="A107" s="20" t="s">
        <v>7235</v>
      </c>
      <c r="B107" s="20" t="s">
        <v>7236</v>
      </c>
      <c r="C107" s="20" t="s">
        <v>144</v>
      </c>
      <c r="D107" s="20" t="s">
        <v>1443</v>
      </c>
      <c r="E107" s="61"/>
      <c r="F107" s="20" t="s">
        <v>7237</v>
      </c>
      <c r="G107" s="61"/>
      <c r="H107" s="20" t="s">
        <v>7238</v>
      </c>
      <c r="I107" s="20" t="s">
        <v>71</v>
      </c>
      <c r="J107" s="20" t="s">
        <v>71</v>
      </c>
      <c r="K107" s="64" t="s">
        <v>7239</v>
      </c>
      <c r="L107" s="61"/>
      <c r="M107" s="61"/>
      <c r="N107" s="61"/>
      <c r="O107" s="61"/>
      <c r="P107" s="65"/>
      <c r="Q107" s="61"/>
      <c r="R107" s="61"/>
      <c r="S107" s="61"/>
      <c r="T107" s="61"/>
      <c r="U107" s="61"/>
      <c r="V107" s="61"/>
      <c r="W107" s="61"/>
      <c r="X107" s="61"/>
      <c r="Y107" s="61"/>
      <c r="Z107" s="61"/>
      <c r="AA107" s="61"/>
      <c r="AB107" s="61"/>
      <c r="AC107" s="61"/>
      <c r="AD107" s="61"/>
      <c r="AE107" s="61"/>
      <c r="AF107" s="61"/>
      <c r="AG107" s="61"/>
    </row>
    <row r="108">
      <c r="A108" s="40" t="s">
        <v>7240</v>
      </c>
      <c r="B108" s="20" t="s">
        <v>7241</v>
      </c>
      <c r="C108" s="20" t="s">
        <v>105</v>
      </c>
      <c r="D108" s="20" t="s">
        <v>1212</v>
      </c>
      <c r="E108" s="61"/>
      <c r="F108" s="20" t="s">
        <v>7242</v>
      </c>
      <c r="G108" s="61"/>
      <c r="H108" s="20" t="s">
        <v>7243</v>
      </c>
      <c r="I108" s="20" t="s">
        <v>71</v>
      </c>
      <c r="J108" s="20" t="s">
        <v>71</v>
      </c>
      <c r="K108" s="64" t="s">
        <v>7244</v>
      </c>
      <c r="L108" s="61"/>
      <c r="M108" s="61"/>
      <c r="N108" s="61"/>
      <c r="O108" s="61"/>
      <c r="P108" s="65"/>
      <c r="Q108" s="61"/>
      <c r="R108" s="61"/>
      <c r="S108" s="61"/>
      <c r="T108" s="61"/>
      <c r="U108" s="61"/>
      <c r="V108" s="61"/>
      <c r="W108" s="61"/>
      <c r="X108" s="61"/>
      <c r="Y108" s="61"/>
      <c r="Z108" s="61"/>
      <c r="AA108" s="61"/>
      <c r="AB108" s="61"/>
      <c r="AC108" s="61"/>
      <c r="AD108" s="61"/>
      <c r="AE108" s="61"/>
      <c r="AF108" s="61"/>
      <c r="AG108" s="61"/>
    </row>
    <row r="109">
      <c r="A109" s="20" t="s">
        <v>7245</v>
      </c>
      <c r="B109" s="20"/>
      <c r="C109" s="20" t="s">
        <v>132</v>
      </c>
      <c r="D109" s="20" t="s">
        <v>1178</v>
      </c>
      <c r="E109" s="61"/>
      <c r="F109" s="20" t="s">
        <v>3365</v>
      </c>
      <c r="G109" s="61"/>
      <c r="H109" s="61"/>
      <c r="I109" s="20" t="s">
        <v>71</v>
      </c>
      <c r="J109" s="20"/>
      <c r="K109" s="64" t="s">
        <v>7246</v>
      </c>
      <c r="L109" s="61"/>
      <c r="M109" s="61"/>
      <c r="N109" s="61"/>
      <c r="O109" s="61"/>
      <c r="P109" s="65"/>
      <c r="Q109" s="61"/>
      <c r="R109" s="61"/>
      <c r="S109" s="61"/>
      <c r="T109" s="61"/>
      <c r="U109" s="61"/>
      <c r="V109" s="61"/>
      <c r="W109" s="61"/>
      <c r="X109" s="61"/>
      <c r="Y109" s="61"/>
      <c r="Z109" s="61"/>
      <c r="AA109" s="61"/>
      <c r="AB109" s="61"/>
      <c r="AC109" s="61"/>
      <c r="AD109" s="61"/>
      <c r="AE109" s="61"/>
      <c r="AF109" s="61"/>
      <c r="AG109" s="61"/>
    </row>
    <row r="110">
      <c r="A110" s="20" t="s">
        <v>7247</v>
      </c>
      <c r="B110" s="20"/>
      <c r="C110" s="20" t="s">
        <v>105</v>
      </c>
      <c r="D110" s="20" t="s">
        <v>4231</v>
      </c>
      <c r="E110" s="20" t="s">
        <v>3226</v>
      </c>
      <c r="F110" s="20" t="s">
        <v>7248</v>
      </c>
      <c r="G110" s="61"/>
      <c r="H110" s="61"/>
      <c r="I110" s="20" t="s">
        <v>71</v>
      </c>
      <c r="J110" s="20" t="s">
        <v>71</v>
      </c>
      <c r="K110" s="22" t="s">
        <v>7249</v>
      </c>
      <c r="L110" s="61"/>
      <c r="M110" s="61"/>
      <c r="N110" s="61"/>
      <c r="O110" s="61"/>
      <c r="P110" s="65"/>
      <c r="Q110" s="61"/>
      <c r="R110" s="61"/>
      <c r="S110" s="61"/>
      <c r="T110" s="61"/>
      <c r="U110" s="61"/>
      <c r="V110" s="61"/>
      <c r="W110" s="61"/>
      <c r="X110" s="61"/>
      <c r="Y110" s="61"/>
      <c r="Z110" s="61"/>
      <c r="AA110" s="61"/>
      <c r="AB110" s="61"/>
      <c r="AC110" s="61"/>
      <c r="AD110" s="61"/>
      <c r="AE110" s="61"/>
      <c r="AF110" s="61"/>
      <c r="AG110" s="61"/>
    </row>
    <row r="111">
      <c r="A111" s="20" t="s">
        <v>7250</v>
      </c>
      <c r="B111" s="20"/>
      <c r="C111" s="20" t="s">
        <v>105</v>
      </c>
      <c r="D111" s="20" t="s">
        <v>4183</v>
      </c>
      <c r="E111" s="61"/>
      <c r="F111" s="20" t="s">
        <v>7251</v>
      </c>
      <c r="G111" s="61"/>
      <c r="H111" s="61"/>
      <c r="I111" s="20" t="s">
        <v>264</v>
      </c>
      <c r="J111" s="20" t="s">
        <v>153</v>
      </c>
      <c r="K111" s="64" t="s">
        <v>7252</v>
      </c>
      <c r="L111" s="20" t="s">
        <v>7253</v>
      </c>
      <c r="M111" s="61"/>
      <c r="N111" s="61"/>
      <c r="O111" s="61"/>
      <c r="P111" s="65"/>
      <c r="Q111" s="61"/>
      <c r="R111" s="61"/>
      <c r="S111" s="61"/>
      <c r="T111" s="61"/>
      <c r="U111" s="61"/>
      <c r="V111" s="61"/>
      <c r="W111" s="61"/>
      <c r="X111" s="61"/>
      <c r="Y111" s="61"/>
      <c r="Z111" s="61"/>
      <c r="AA111" s="61"/>
      <c r="AB111" s="61"/>
      <c r="AC111" s="61"/>
      <c r="AD111" s="61"/>
      <c r="AE111" s="61"/>
      <c r="AF111" s="61"/>
      <c r="AG111" s="61"/>
    </row>
    <row r="112">
      <c r="A112" s="3" t="s">
        <v>7254</v>
      </c>
      <c r="B112" s="20"/>
      <c r="C112" s="20" t="s">
        <v>105</v>
      </c>
      <c r="D112" s="3" t="s">
        <v>6306</v>
      </c>
      <c r="E112" s="3" t="s">
        <v>7255</v>
      </c>
      <c r="F112" s="20" t="s">
        <v>7256</v>
      </c>
      <c r="G112" s="61"/>
      <c r="H112" s="61"/>
      <c r="I112" s="61"/>
      <c r="J112" s="61"/>
      <c r="K112" s="64" t="s">
        <v>6993</v>
      </c>
      <c r="L112" s="61"/>
      <c r="M112" s="61"/>
      <c r="N112" s="61"/>
      <c r="O112" s="61"/>
      <c r="P112" s="65"/>
      <c r="Q112" s="61"/>
      <c r="R112" s="61"/>
      <c r="S112" s="61"/>
      <c r="T112" s="61"/>
      <c r="U112" s="61"/>
      <c r="V112" s="61"/>
      <c r="W112" s="61"/>
      <c r="X112" s="61"/>
      <c r="Y112" s="61"/>
      <c r="Z112" s="61"/>
      <c r="AA112" s="61"/>
      <c r="AB112" s="61"/>
      <c r="AC112" s="61"/>
      <c r="AD112" s="61"/>
      <c r="AE112" s="61"/>
      <c r="AF112" s="61"/>
      <c r="AG112" s="61"/>
    </row>
    <row r="113">
      <c r="A113" s="20" t="s">
        <v>7257</v>
      </c>
      <c r="B113" s="20"/>
      <c r="C113" s="20" t="s">
        <v>105</v>
      </c>
      <c r="D113" s="20" t="s">
        <v>1489</v>
      </c>
      <c r="E113" s="61"/>
      <c r="F113" s="61"/>
      <c r="G113" s="20" t="s">
        <v>7258</v>
      </c>
      <c r="H113" s="20" t="s">
        <v>7028</v>
      </c>
      <c r="I113" s="20"/>
      <c r="J113" s="20"/>
      <c r="K113" s="64" t="s">
        <v>7259</v>
      </c>
      <c r="L113" s="61"/>
      <c r="M113" s="61"/>
      <c r="N113" s="61"/>
      <c r="O113" s="61"/>
      <c r="P113" s="65"/>
      <c r="Q113" s="61"/>
      <c r="R113" s="61"/>
      <c r="S113" s="61"/>
      <c r="T113" s="61"/>
      <c r="U113" s="61"/>
      <c r="V113" s="61"/>
      <c r="W113" s="61"/>
      <c r="X113" s="61"/>
      <c r="Y113" s="61"/>
      <c r="Z113" s="61"/>
      <c r="AA113" s="61"/>
      <c r="AB113" s="61"/>
      <c r="AC113" s="61"/>
      <c r="AD113" s="61"/>
      <c r="AE113" s="61"/>
      <c r="AF113" s="61"/>
      <c r="AG113" s="61"/>
    </row>
    <row r="114">
      <c r="A114" s="20" t="s">
        <v>7260</v>
      </c>
      <c r="B114" s="20"/>
      <c r="C114" s="20" t="s">
        <v>105</v>
      </c>
      <c r="D114" s="20" t="s">
        <v>6045</v>
      </c>
      <c r="E114" s="61"/>
      <c r="F114" s="61"/>
      <c r="G114" s="61"/>
      <c r="H114" s="61"/>
      <c r="I114" s="20" t="s">
        <v>71</v>
      </c>
      <c r="J114" s="20"/>
      <c r="K114" s="64" t="s">
        <v>7261</v>
      </c>
      <c r="L114" s="61"/>
      <c r="M114" s="61"/>
      <c r="N114" s="61"/>
      <c r="O114" s="61"/>
      <c r="P114" s="65"/>
      <c r="Q114" s="61"/>
      <c r="R114" s="61"/>
      <c r="S114" s="61"/>
      <c r="T114" s="61"/>
      <c r="U114" s="61"/>
      <c r="V114" s="61"/>
      <c r="W114" s="61"/>
      <c r="X114" s="61"/>
      <c r="Y114" s="61"/>
      <c r="Z114" s="61"/>
      <c r="AA114" s="61"/>
      <c r="AB114" s="61"/>
      <c r="AC114" s="61"/>
      <c r="AD114" s="61"/>
      <c r="AE114" s="61"/>
      <c r="AF114" s="61"/>
      <c r="AG114" s="61"/>
    </row>
    <row r="115">
      <c r="A115" s="20" t="s">
        <v>7262</v>
      </c>
      <c r="B115" s="61"/>
      <c r="C115" s="61"/>
      <c r="D115" s="20" t="s">
        <v>1451</v>
      </c>
      <c r="E115" s="61"/>
      <c r="F115" s="20" t="s">
        <v>7263</v>
      </c>
      <c r="G115" s="61"/>
      <c r="H115" s="61"/>
      <c r="I115" s="20" t="s">
        <v>5991</v>
      </c>
      <c r="J115" s="20" t="s">
        <v>209</v>
      </c>
      <c r="K115" s="64" t="s">
        <v>7264</v>
      </c>
      <c r="L115" s="61"/>
      <c r="M115" s="61"/>
      <c r="N115" s="61"/>
      <c r="O115" s="61"/>
      <c r="P115" s="65"/>
      <c r="Q115" s="61"/>
      <c r="R115" s="61"/>
      <c r="S115" s="61"/>
      <c r="T115" s="61"/>
      <c r="U115" s="61"/>
      <c r="V115" s="61"/>
      <c r="W115" s="61"/>
      <c r="X115" s="61"/>
      <c r="Y115" s="61"/>
      <c r="Z115" s="61"/>
      <c r="AA115" s="61"/>
      <c r="AB115" s="61"/>
      <c r="AC115" s="61"/>
      <c r="AD115" s="61"/>
      <c r="AE115" s="61"/>
      <c r="AF115" s="61"/>
      <c r="AG115" s="61"/>
    </row>
    <row r="116">
      <c r="A116" s="34" t="s">
        <v>7265</v>
      </c>
      <c r="B116" s="20"/>
      <c r="C116" s="20" t="s">
        <v>105</v>
      </c>
      <c r="D116" s="20" t="s">
        <v>2785</v>
      </c>
      <c r="E116" s="61"/>
      <c r="F116" s="20" t="s">
        <v>7266</v>
      </c>
      <c r="G116" s="61"/>
      <c r="H116" s="61"/>
      <c r="I116" s="20" t="s">
        <v>71</v>
      </c>
      <c r="J116" s="20" t="s">
        <v>71</v>
      </c>
      <c r="K116" s="64" t="s">
        <v>7267</v>
      </c>
      <c r="L116" s="61"/>
      <c r="M116" s="61"/>
      <c r="N116" s="61"/>
      <c r="O116" s="61"/>
      <c r="P116" s="65"/>
      <c r="Q116" s="61"/>
      <c r="R116" s="61"/>
      <c r="S116" s="61"/>
      <c r="T116" s="61"/>
      <c r="U116" s="61"/>
      <c r="V116" s="61"/>
      <c r="W116" s="61"/>
      <c r="X116" s="61"/>
      <c r="Y116" s="61"/>
      <c r="Z116" s="61"/>
      <c r="AA116" s="61"/>
      <c r="AB116" s="61"/>
      <c r="AC116" s="61"/>
      <c r="AD116" s="61"/>
      <c r="AE116" s="61"/>
      <c r="AF116" s="61"/>
      <c r="AG116" s="61"/>
    </row>
    <row r="117">
      <c r="A117" s="3" t="s">
        <v>7268</v>
      </c>
      <c r="B117" s="20"/>
      <c r="C117" s="20" t="s">
        <v>105</v>
      </c>
      <c r="D117" s="20" t="s">
        <v>2785</v>
      </c>
      <c r="E117" s="61"/>
      <c r="F117" s="20" t="s">
        <v>1261</v>
      </c>
      <c r="G117" s="61"/>
      <c r="H117" s="61"/>
      <c r="I117" s="20" t="s">
        <v>71</v>
      </c>
      <c r="J117" s="20" t="s">
        <v>71</v>
      </c>
      <c r="K117" s="64" t="s">
        <v>7269</v>
      </c>
      <c r="L117" s="61"/>
      <c r="M117" s="61"/>
      <c r="N117" s="61"/>
      <c r="O117" s="61"/>
      <c r="P117" s="65"/>
      <c r="Q117" s="61"/>
      <c r="R117" s="61"/>
      <c r="S117" s="61"/>
      <c r="T117" s="61"/>
      <c r="U117" s="61"/>
      <c r="V117" s="61"/>
      <c r="W117" s="61"/>
      <c r="X117" s="61"/>
      <c r="Y117" s="61"/>
      <c r="Z117" s="61"/>
      <c r="AA117" s="61"/>
      <c r="AB117" s="61"/>
      <c r="AC117" s="61"/>
      <c r="AD117" s="61"/>
      <c r="AE117" s="61"/>
      <c r="AF117" s="61"/>
      <c r="AG117" s="61"/>
    </row>
    <row r="118">
      <c r="A118" s="20" t="s">
        <v>7270</v>
      </c>
      <c r="B118" s="20" t="s">
        <v>7271</v>
      </c>
      <c r="C118" s="20" t="s">
        <v>105</v>
      </c>
      <c r="D118" s="20" t="s">
        <v>367</v>
      </c>
      <c r="E118" s="61"/>
      <c r="F118" s="20" t="s">
        <v>7272</v>
      </c>
      <c r="G118" s="61"/>
      <c r="H118" s="61"/>
      <c r="I118" s="20" t="s">
        <v>71</v>
      </c>
      <c r="J118" s="20" t="s">
        <v>71</v>
      </c>
      <c r="K118" s="64" t="s">
        <v>7273</v>
      </c>
      <c r="L118" s="61"/>
      <c r="M118" s="61"/>
      <c r="N118" s="61"/>
      <c r="O118" s="61"/>
      <c r="P118" s="65"/>
      <c r="Q118" s="61"/>
      <c r="R118" s="61"/>
      <c r="S118" s="61"/>
      <c r="T118" s="61"/>
      <c r="U118" s="61"/>
      <c r="V118" s="61"/>
      <c r="W118" s="61"/>
      <c r="X118" s="61"/>
      <c r="Y118" s="61"/>
      <c r="Z118" s="61"/>
      <c r="AA118" s="61"/>
      <c r="AB118" s="61"/>
      <c r="AC118" s="61"/>
      <c r="AD118" s="61"/>
      <c r="AE118" s="61"/>
      <c r="AF118" s="61"/>
      <c r="AG118" s="61"/>
    </row>
    <row r="119">
      <c r="A119" s="3" t="s">
        <v>7274</v>
      </c>
      <c r="B119" s="61"/>
      <c r="C119" s="61"/>
      <c r="D119" s="20" t="s">
        <v>6048</v>
      </c>
      <c r="E119" s="61"/>
      <c r="F119" s="61"/>
      <c r="G119" s="61"/>
      <c r="H119" s="61"/>
      <c r="I119" s="20" t="s">
        <v>246</v>
      </c>
      <c r="J119" s="20" t="s">
        <v>235</v>
      </c>
      <c r="K119" s="64" t="s">
        <v>7275</v>
      </c>
      <c r="L119" s="61"/>
      <c r="M119" s="61"/>
      <c r="N119" s="61"/>
      <c r="O119" s="61"/>
      <c r="P119" s="65"/>
      <c r="Q119" s="61"/>
      <c r="R119" s="61"/>
      <c r="S119" s="61"/>
      <c r="T119" s="61"/>
      <c r="U119" s="61"/>
      <c r="V119" s="61"/>
      <c r="W119" s="61"/>
      <c r="X119" s="61"/>
      <c r="Y119" s="61"/>
      <c r="Z119" s="61"/>
      <c r="AA119" s="61"/>
      <c r="AB119" s="61"/>
      <c r="AC119" s="61"/>
      <c r="AD119" s="61"/>
      <c r="AE119" s="61"/>
      <c r="AF119" s="61"/>
      <c r="AG119" s="61"/>
    </row>
    <row r="120">
      <c r="A120" s="20" t="s">
        <v>7276</v>
      </c>
      <c r="B120" s="20"/>
      <c r="C120" s="20" t="s">
        <v>105</v>
      </c>
      <c r="D120" s="20" t="s">
        <v>1489</v>
      </c>
      <c r="E120" s="20" t="s">
        <v>4988</v>
      </c>
      <c r="F120" s="20" t="s">
        <v>7277</v>
      </c>
      <c r="G120" s="61"/>
      <c r="H120" s="20" t="s">
        <v>7278</v>
      </c>
      <c r="I120" s="20" t="s">
        <v>281</v>
      </c>
      <c r="J120" s="20" t="s">
        <v>129</v>
      </c>
      <c r="K120" s="64" t="s">
        <v>7279</v>
      </c>
      <c r="L120" s="61"/>
      <c r="M120" s="61"/>
      <c r="N120" s="61"/>
      <c r="O120" s="61"/>
      <c r="P120" s="65"/>
      <c r="Q120" s="61"/>
      <c r="R120" s="61"/>
      <c r="S120" s="61"/>
      <c r="T120" s="61"/>
      <c r="U120" s="61"/>
      <c r="V120" s="61"/>
      <c r="W120" s="61"/>
      <c r="X120" s="61"/>
      <c r="Y120" s="61"/>
      <c r="Z120" s="61"/>
      <c r="AA120" s="61"/>
      <c r="AB120" s="61"/>
      <c r="AC120" s="61"/>
      <c r="AD120" s="61"/>
      <c r="AE120" s="61"/>
      <c r="AF120" s="61"/>
      <c r="AG120" s="61"/>
    </row>
    <row r="121">
      <c r="A121" s="20" t="s">
        <v>7280</v>
      </c>
      <c r="B121" s="3" t="s">
        <v>7281</v>
      </c>
      <c r="C121" s="20" t="s">
        <v>132</v>
      </c>
      <c r="D121" s="20" t="s">
        <v>6306</v>
      </c>
      <c r="E121" s="20" t="s">
        <v>7282</v>
      </c>
      <c r="F121" s="20" t="s">
        <v>7283</v>
      </c>
      <c r="G121" s="20" t="s">
        <v>7284</v>
      </c>
      <c r="H121" s="20" t="s">
        <v>7144</v>
      </c>
      <c r="I121" s="20" t="s">
        <v>7285</v>
      </c>
      <c r="J121" s="20" t="s">
        <v>7286</v>
      </c>
      <c r="K121" s="64" t="s">
        <v>7287</v>
      </c>
      <c r="L121" s="61"/>
      <c r="M121" s="61"/>
      <c r="N121" s="61"/>
      <c r="O121" s="61"/>
      <c r="P121" s="65"/>
      <c r="Q121" s="61"/>
      <c r="R121" s="61"/>
      <c r="S121" s="61"/>
      <c r="T121" s="61"/>
      <c r="U121" s="61"/>
      <c r="V121" s="61"/>
      <c r="W121" s="61"/>
      <c r="X121" s="61"/>
      <c r="Y121" s="61"/>
      <c r="Z121" s="61"/>
      <c r="AA121" s="61"/>
      <c r="AB121" s="61"/>
      <c r="AC121" s="61"/>
      <c r="AD121" s="61"/>
      <c r="AE121" s="61"/>
      <c r="AF121" s="61"/>
      <c r="AG121" s="61"/>
    </row>
    <row r="122">
      <c r="A122" s="20" t="s">
        <v>7288</v>
      </c>
      <c r="B122" s="61"/>
      <c r="C122" s="61"/>
      <c r="D122" s="3" t="s">
        <v>1178</v>
      </c>
      <c r="E122" s="3" t="s">
        <v>1404</v>
      </c>
      <c r="F122" s="20" t="s">
        <v>7289</v>
      </c>
      <c r="G122" s="61"/>
      <c r="H122" s="61"/>
      <c r="I122" s="61"/>
      <c r="J122" s="61"/>
      <c r="K122" s="64" t="s">
        <v>7290</v>
      </c>
      <c r="L122" s="61"/>
      <c r="M122" s="61"/>
      <c r="N122" s="61"/>
      <c r="O122" s="61"/>
      <c r="P122" s="65"/>
      <c r="Q122" s="61"/>
      <c r="R122" s="61"/>
      <c r="S122" s="61"/>
      <c r="T122" s="61"/>
      <c r="U122" s="61"/>
      <c r="V122" s="61"/>
      <c r="W122" s="61"/>
      <c r="X122" s="61"/>
      <c r="Y122" s="61"/>
      <c r="Z122" s="61"/>
      <c r="AA122" s="61"/>
      <c r="AB122" s="61"/>
      <c r="AC122" s="61"/>
      <c r="AD122" s="61"/>
      <c r="AE122" s="61"/>
      <c r="AF122" s="61"/>
      <c r="AG122" s="61"/>
    </row>
    <row r="123">
      <c r="A123" s="20" t="s">
        <v>7291</v>
      </c>
      <c r="B123" s="61"/>
      <c r="C123" s="61"/>
      <c r="D123" s="20" t="s">
        <v>1323</v>
      </c>
      <c r="E123" s="61"/>
      <c r="F123" s="20" t="s">
        <v>7292</v>
      </c>
      <c r="G123" s="61"/>
      <c r="H123" s="61"/>
      <c r="I123" s="20"/>
      <c r="J123" s="20"/>
      <c r="K123" s="64" t="s">
        <v>7293</v>
      </c>
      <c r="L123" s="61"/>
      <c r="M123" s="61"/>
      <c r="N123" s="61"/>
      <c r="O123" s="61"/>
      <c r="P123" s="65"/>
      <c r="Q123" s="61"/>
      <c r="R123" s="61"/>
      <c r="S123" s="61"/>
      <c r="T123" s="61"/>
      <c r="U123" s="61"/>
      <c r="V123" s="61"/>
      <c r="W123" s="61"/>
      <c r="X123" s="61"/>
      <c r="Y123" s="61"/>
      <c r="Z123" s="61"/>
      <c r="AA123" s="61"/>
      <c r="AB123" s="61"/>
      <c r="AC123" s="61"/>
      <c r="AD123" s="61"/>
      <c r="AE123" s="61"/>
      <c r="AF123" s="61"/>
      <c r="AG123" s="61"/>
    </row>
    <row r="124">
      <c r="A124" s="20" t="s">
        <v>7294</v>
      </c>
      <c r="B124" s="20"/>
      <c r="C124" s="20" t="s">
        <v>132</v>
      </c>
      <c r="D124" s="20" t="s">
        <v>1323</v>
      </c>
      <c r="E124" s="61"/>
      <c r="F124" s="20" t="s">
        <v>7295</v>
      </c>
      <c r="G124" s="61"/>
      <c r="H124" s="61"/>
      <c r="I124" s="20"/>
      <c r="J124" s="20"/>
      <c r="K124" s="64" t="s">
        <v>7296</v>
      </c>
      <c r="L124" s="61"/>
      <c r="M124" s="61"/>
      <c r="N124" s="61"/>
      <c r="O124" s="61"/>
      <c r="P124" s="65"/>
      <c r="Q124" s="61"/>
      <c r="R124" s="61"/>
      <c r="S124" s="61"/>
      <c r="T124" s="61"/>
      <c r="U124" s="61"/>
      <c r="V124" s="61"/>
      <c r="W124" s="61"/>
      <c r="X124" s="61"/>
      <c r="Y124" s="61"/>
      <c r="Z124" s="61"/>
      <c r="AA124" s="61"/>
      <c r="AB124" s="61"/>
      <c r="AC124" s="61"/>
      <c r="AD124" s="61"/>
      <c r="AE124" s="61"/>
      <c r="AF124" s="61"/>
      <c r="AG124" s="61"/>
    </row>
    <row r="125">
      <c r="A125" s="20" t="s">
        <v>7297</v>
      </c>
      <c r="B125" s="20"/>
      <c r="C125" s="20" t="s">
        <v>105</v>
      </c>
      <c r="D125" s="20" t="s">
        <v>4183</v>
      </c>
      <c r="E125" s="61"/>
      <c r="F125" s="20" t="s">
        <v>7298</v>
      </c>
      <c r="G125" s="61"/>
      <c r="H125" s="61"/>
      <c r="I125" s="61"/>
      <c r="J125" s="61"/>
      <c r="K125" s="64" t="s">
        <v>7299</v>
      </c>
      <c r="L125" s="20" t="s">
        <v>7300</v>
      </c>
      <c r="M125" s="61"/>
      <c r="N125" s="61"/>
      <c r="O125" s="61"/>
      <c r="P125" s="65"/>
      <c r="Q125" s="61"/>
      <c r="R125" s="61"/>
      <c r="S125" s="61"/>
      <c r="T125" s="61"/>
      <c r="U125" s="61"/>
      <c r="V125" s="61"/>
      <c r="W125" s="61"/>
      <c r="X125" s="61"/>
      <c r="Y125" s="61"/>
      <c r="Z125" s="61"/>
      <c r="AA125" s="61"/>
      <c r="AB125" s="61"/>
      <c r="AC125" s="61"/>
      <c r="AD125" s="61"/>
      <c r="AE125" s="61"/>
      <c r="AF125" s="61"/>
      <c r="AG125" s="61"/>
    </row>
    <row r="126">
      <c r="A126" s="20" t="s">
        <v>7301</v>
      </c>
      <c r="B126" s="20"/>
      <c r="C126" s="20" t="s">
        <v>105</v>
      </c>
      <c r="D126" s="20" t="s">
        <v>4183</v>
      </c>
      <c r="E126" s="3" t="s">
        <v>4192</v>
      </c>
      <c r="F126" s="20" t="s">
        <v>7302</v>
      </c>
      <c r="G126" s="61"/>
      <c r="H126" s="61"/>
      <c r="I126" s="61"/>
      <c r="J126" s="61"/>
      <c r="K126" s="64" t="s">
        <v>7303</v>
      </c>
      <c r="L126" s="61"/>
      <c r="M126" s="61"/>
      <c r="N126" s="61"/>
      <c r="O126" s="61"/>
      <c r="P126" s="65"/>
      <c r="Q126" s="61"/>
      <c r="R126" s="61"/>
      <c r="S126" s="61"/>
      <c r="T126" s="61"/>
      <c r="U126" s="61"/>
      <c r="V126" s="61"/>
      <c r="W126" s="61"/>
      <c r="X126" s="61"/>
      <c r="Y126" s="61"/>
      <c r="Z126" s="61"/>
      <c r="AA126" s="61"/>
      <c r="AB126" s="61"/>
      <c r="AC126" s="61"/>
      <c r="AD126" s="61"/>
      <c r="AE126" s="61"/>
      <c r="AF126" s="61"/>
      <c r="AG126" s="61"/>
    </row>
    <row r="127">
      <c r="A127" s="20" t="s">
        <v>7304</v>
      </c>
      <c r="B127" s="20"/>
      <c r="C127" s="20" t="s">
        <v>105</v>
      </c>
      <c r="D127" s="20" t="s">
        <v>6325</v>
      </c>
      <c r="E127" s="61"/>
      <c r="F127" s="20" t="s">
        <v>49</v>
      </c>
      <c r="G127" s="61"/>
      <c r="H127" s="61"/>
      <c r="I127" s="20"/>
      <c r="J127" s="20"/>
      <c r="K127" s="64" t="s">
        <v>7305</v>
      </c>
      <c r="L127" s="61"/>
      <c r="M127" s="61"/>
      <c r="N127" s="61"/>
      <c r="O127" s="61"/>
      <c r="P127" s="65"/>
      <c r="Q127" s="61"/>
      <c r="R127" s="61"/>
      <c r="S127" s="61"/>
      <c r="T127" s="61"/>
      <c r="U127" s="61"/>
      <c r="V127" s="61"/>
      <c r="W127" s="61"/>
      <c r="X127" s="61"/>
      <c r="Y127" s="61"/>
      <c r="Z127" s="61"/>
      <c r="AA127" s="61"/>
      <c r="AB127" s="61"/>
      <c r="AC127" s="61"/>
      <c r="AD127" s="61"/>
      <c r="AE127" s="61"/>
      <c r="AF127" s="61"/>
      <c r="AG127" s="61"/>
    </row>
    <row r="128">
      <c r="A128" s="20" t="s">
        <v>7306</v>
      </c>
      <c r="B128" s="20"/>
      <c r="C128" s="20" t="s">
        <v>105</v>
      </c>
      <c r="D128" s="20" t="s">
        <v>4183</v>
      </c>
      <c r="E128" s="20" t="s">
        <v>4474</v>
      </c>
      <c r="F128" s="20" t="s">
        <v>7307</v>
      </c>
      <c r="G128" s="20" t="s">
        <v>7308</v>
      </c>
      <c r="H128" s="20"/>
      <c r="I128" s="20"/>
      <c r="J128" s="20"/>
      <c r="K128" s="64" t="s">
        <v>7309</v>
      </c>
      <c r="L128" s="61"/>
      <c r="M128" s="61"/>
      <c r="N128" s="61"/>
      <c r="O128" s="61"/>
      <c r="P128" s="65"/>
      <c r="Q128" s="61"/>
      <c r="R128" s="61"/>
      <c r="S128" s="61"/>
      <c r="T128" s="61"/>
      <c r="U128" s="61"/>
      <c r="V128" s="61"/>
      <c r="W128" s="61"/>
      <c r="X128" s="61"/>
      <c r="Y128" s="61"/>
      <c r="Z128" s="61"/>
      <c r="AA128" s="61"/>
      <c r="AB128" s="61"/>
      <c r="AC128" s="61"/>
      <c r="AD128" s="61"/>
      <c r="AE128" s="61"/>
      <c r="AF128" s="61"/>
      <c r="AG128" s="61"/>
    </row>
    <row r="129">
      <c r="A129" s="20" t="s">
        <v>7310</v>
      </c>
      <c r="B129" s="61"/>
      <c r="C129" s="20" t="s">
        <v>104</v>
      </c>
      <c r="D129" s="20" t="s">
        <v>5032</v>
      </c>
      <c r="E129" s="61"/>
      <c r="F129" s="20" t="s">
        <v>6123</v>
      </c>
      <c r="G129" s="61"/>
      <c r="H129" s="61"/>
      <c r="I129" s="20" t="s">
        <v>281</v>
      </c>
      <c r="J129" s="20" t="s">
        <v>129</v>
      </c>
      <c r="K129" s="64" t="s">
        <v>7311</v>
      </c>
      <c r="L129" s="61"/>
      <c r="M129" s="61"/>
      <c r="N129" s="61"/>
      <c r="O129" s="61"/>
      <c r="P129" s="65"/>
      <c r="Q129" s="61"/>
      <c r="R129" s="61"/>
      <c r="S129" s="61"/>
      <c r="T129" s="61"/>
      <c r="U129" s="61"/>
      <c r="V129" s="61"/>
      <c r="W129" s="61"/>
      <c r="X129" s="61"/>
      <c r="Y129" s="61"/>
      <c r="Z129" s="61"/>
      <c r="AA129" s="61"/>
      <c r="AB129" s="61"/>
      <c r="AC129" s="61"/>
      <c r="AD129" s="61"/>
      <c r="AE129" s="61"/>
      <c r="AF129" s="61"/>
      <c r="AG129" s="61"/>
    </row>
    <row r="130">
      <c r="A130" s="3" t="s">
        <v>7312</v>
      </c>
      <c r="B130" s="20"/>
      <c r="C130" s="20" t="s">
        <v>105</v>
      </c>
      <c r="D130" s="20" t="s">
        <v>2785</v>
      </c>
      <c r="E130" s="61"/>
      <c r="F130" s="20" t="s">
        <v>1330</v>
      </c>
      <c r="G130" s="61"/>
      <c r="H130" s="61"/>
      <c r="I130" s="20" t="s">
        <v>71</v>
      </c>
      <c r="J130" s="20" t="s">
        <v>71</v>
      </c>
      <c r="K130" s="64" t="s">
        <v>7313</v>
      </c>
      <c r="L130" s="61"/>
      <c r="M130" s="61"/>
      <c r="N130" s="61"/>
      <c r="O130" s="61"/>
      <c r="P130" s="65"/>
      <c r="Q130" s="61"/>
      <c r="R130" s="61"/>
      <c r="S130" s="61"/>
      <c r="T130" s="61"/>
      <c r="U130" s="61"/>
      <c r="V130" s="61"/>
      <c r="W130" s="61"/>
      <c r="X130" s="61"/>
      <c r="Y130" s="61"/>
      <c r="Z130" s="61"/>
      <c r="AA130" s="61"/>
      <c r="AB130" s="61"/>
      <c r="AC130" s="61"/>
      <c r="AD130" s="61"/>
      <c r="AE130" s="61"/>
      <c r="AF130" s="61"/>
      <c r="AG130" s="61"/>
    </row>
    <row r="131">
      <c r="A131" s="28" t="s">
        <v>7314</v>
      </c>
      <c r="B131" s="20"/>
      <c r="C131" s="20" t="s">
        <v>105</v>
      </c>
      <c r="D131" s="3" t="s">
        <v>1436</v>
      </c>
      <c r="E131" s="20" t="s">
        <v>2737</v>
      </c>
      <c r="F131" s="20" t="s">
        <v>7315</v>
      </c>
      <c r="G131" s="61"/>
      <c r="H131" s="61"/>
      <c r="I131" s="20" t="s">
        <v>71</v>
      </c>
      <c r="J131" s="20" t="s">
        <v>71</v>
      </c>
      <c r="K131" s="64" t="s">
        <v>7316</v>
      </c>
      <c r="L131" s="61"/>
      <c r="M131" s="61"/>
      <c r="N131" s="61"/>
      <c r="O131" s="61"/>
      <c r="P131" s="65"/>
      <c r="Q131" s="61"/>
      <c r="R131" s="61"/>
      <c r="S131" s="61"/>
      <c r="T131" s="61"/>
      <c r="U131" s="61"/>
      <c r="V131" s="61"/>
      <c r="W131" s="61"/>
      <c r="X131" s="61"/>
      <c r="Y131" s="61"/>
      <c r="Z131" s="61"/>
      <c r="AA131" s="61"/>
      <c r="AB131" s="61"/>
      <c r="AC131" s="61"/>
      <c r="AD131" s="61"/>
      <c r="AE131" s="61"/>
      <c r="AF131" s="61"/>
      <c r="AG131" s="61"/>
    </row>
    <row r="132">
      <c r="A132" s="20" t="s">
        <v>7317</v>
      </c>
      <c r="B132" s="20"/>
      <c r="C132" s="20" t="s">
        <v>105</v>
      </c>
      <c r="D132" s="20" t="s">
        <v>6325</v>
      </c>
      <c r="E132" s="61"/>
      <c r="F132" s="20" t="s">
        <v>7318</v>
      </c>
      <c r="G132" s="61"/>
      <c r="H132" s="20" t="s">
        <v>7317</v>
      </c>
      <c r="I132" s="20" t="s">
        <v>71</v>
      </c>
      <c r="J132" s="20" t="s">
        <v>71</v>
      </c>
      <c r="K132" s="64" t="s">
        <v>7319</v>
      </c>
      <c r="L132" s="61"/>
      <c r="M132" s="61"/>
      <c r="N132" s="61"/>
      <c r="O132" s="61"/>
      <c r="P132" s="65"/>
      <c r="Q132" s="61"/>
      <c r="R132" s="61"/>
      <c r="S132" s="61"/>
      <c r="T132" s="61"/>
      <c r="U132" s="61"/>
      <c r="V132" s="61"/>
      <c r="W132" s="61"/>
      <c r="X132" s="61"/>
      <c r="Y132" s="61"/>
      <c r="Z132" s="61"/>
      <c r="AA132" s="61"/>
      <c r="AB132" s="61"/>
      <c r="AC132" s="61"/>
      <c r="AD132" s="61"/>
      <c r="AE132" s="61"/>
      <c r="AF132" s="61"/>
      <c r="AG132" s="61"/>
    </row>
    <row r="133">
      <c r="A133" s="20" t="s">
        <v>7320</v>
      </c>
      <c r="B133" s="20" t="s">
        <v>7321</v>
      </c>
      <c r="C133" s="20" t="s">
        <v>105</v>
      </c>
      <c r="D133" s="20" t="s">
        <v>4733</v>
      </c>
      <c r="E133" s="20" t="s">
        <v>7322</v>
      </c>
      <c r="F133" s="20" t="s">
        <v>7009</v>
      </c>
      <c r="G133" s="61"/>
      <c r="H133" s="61"/>
      <c r="I133" s="20" t="s">
        <v>7323</v>
      </c>
      <c r="J133" s="61"/>
      <c r="K133" s="64" t="s">
        <v>7324</v>
      </c>
      <c r="L133" s="61"/>
      <c r="M133" s="61"/>
      <c r="N133" s="61"/>
      <c r="O133" s="61"/>
      <c r="P133" s="65"/>
      <c r="Q133" s="61"/>
      <c r="R133" s="61"/>
      <c r="S133" s="61"/>
      <c r="T133" s="61"/>
      <c r="U133" s="61"/>
      <c r="V133" s="61"/>
      <c r="W133" s="61"/>
      <c r="X133" s="61"/>
      <c r="Y133" s="61"/>
      <c r="Z133" s="61"/>
      <c r="AA133" s="61"/>
      <c r="AB133" s="61"/>
      <c r="AC133" s="61"/>
      <c r="AD133" s="61"/>
      <c r="AE133" s="61"/>
      <c r="AF133" s="61"/>
      <c r="AG133" s="61"/>
    </row>
    <row r="134">
      <c r="A134" s="3" t="s">
        <v>7325</v>
      </c>
      <c r="B134" s="3" t="s">
        <v>7326</v>
      </c>
      <c r="C134" s="20" t="s">
        <v>104</v>
      </c>
      <c r="D134" s="20" t="s">
        <v>1212</v>
      </c>
      <c r="E134" s="61"/>
      <c r="F134" s="20" t="s">
        <v>7327</v>
      </c>
      <c r="G134" s="20" t="s">
        <v>7328</v>
      </c>
      <c r="H134" s="61"/>
      <c r="I134" s="20" t="s">
        <v>7329</v>
      </c>
      <c r="J134" s="20" t="s">
        <v>129</v>
      </c>
      <c r="K134" s="64" t="s">
        <v>7330</v>
      </c>
      <c r="L134" s="61"/>
      <c r="M134" s="61"/>
      <c r="N134" s="61"/>
      <c r="O134" s="61"/>
      <c r="P134" s="65"/>
      <c r="Q134" s="61"/>
      <c r="R134" s="61"/>
      <c r="S134" s="61"/>
      <c r="T134" s="61"/>
      <c r="U134" s="61"/>
      <c r="V134" s="61"/>
      <c r="W134" s="61"/>
      <c r="X134" s="61"/>
      <c r="Y134" s="61"/>
      <c r="Z134" s="61"/>
      <c r="AA134" s="61"/>
      <c r="AB134" s="61"/>
      <c r="AC134" s="61"/>
      <c r="AD134" s="61"/>
      <c r="AE134" s="61"/>
      <c r="AF134" s="61"/>
      <c r="AG134" s="61"/>
    </row>
    <row r="135">
      <c r="A135" s="20" t="s">
        <v>7331</v>
      </c>
      <c r="B135" s="20"/>
      <c r="C135" s="20" t="s">
        <v>105</v>
      </c>
      <c r="D135" s="20" t="s">
        <v>4183</v>
      </c>
      <c r="E135" s="61"/>
      <c r="F135" s="61"/>
      <c r="G135" s="61"/>
      <c r="H135" s="61"/>
      <c r="I135" s="61"/>
      <c r="J135" s="61"/>
      <c r="K135" s="64" t="s">
        <v>7332</v>
      </c>
      <c r="L135" s="61"/>
      <c r="M135" s="61"/>
      <c r="N135" s="61"/>
      <c r="O135" s="61"/>
      <c r="P135" s="65"/>
      <c r="Q135" s="61"/>
      <c r="R135" s="61"/>
      <c r="S135" s="61"/>
      <c r="T135" s="61"/>
      <c r="U135" s="61"/>
      <c r="V135" s="61"/>
      <c r="W135" s="61"/>
      <c r="X135" s="61"/>
      <c r="Y135" s="61"/>
      <c r="Z135" s="61"/>
      <c r="AA135" s="61"/>
      <c r="AB135" s="61"/>
      <c r="AC135" s="61"/>
      <c r="AD135" s="61"/>
      <c r="AE135" s="61"/>
      <c r="AF135" s="61"/>
      <c r="AG135" s="61"/>
    </row>
    <row r="136">
      <c r="A136" s="20" t="s">
        <v>7333</v>
      </c>
      <c r="B136" s="20"/>
      <c r="C136" s="20" t="s">
        <v>105</v>
      </c>
      <c r="D136" s="20" t="s">
        <v>1489</v>
      </c>
      <c r="E136" s="61"/>
      <c r="F136" s="20" t="s">
        <v>1258</v>
      </c>
      <c r="G136" s="20" t="s">
        <v>7258</v>
      </c>
      <c r="H136" s="20" t="s">
        <v>7334</v>
      </c>
      <c r="I136" s="20"/>
      <c r="J136" s="20"/>
      <c r="K136" s="64" t="s">
        <v>7335</v>
      </c>
      <c r="L136" s="61"/>
      <c r="M136" s="61"/>
      <c r="N136" s="61"/>
      <c r="O136" s="61"/>
      <c r="P136" s="65"/>
      <c r="Q136" s="61"/>
      <c r="R136" s="61"/>
      <c r="S136" s="61"/>
      <c r="T136" s="61"/>
      <c r="U136" s="61"/>
      <c r="V136" s="61"/>
      <c r="W136" s="61"/>
      <c r="X136" s="61"/>
      <c r="Y136" s="61"/>
      <c r="Z136" s="61"/>
      <c r="AA136" s="61"/>
      <c r="AB136" s="61"/>
      <c r="AC136" s="61"/>
      <c r="AD136" s="61"/>
      <c r="AE136" s="61"/>
      <c r="AF136" s="61"/>
      <c r="AG136" s="61"/>
    </row>
    <row r="137">
      <c r="A137" s="20" t="s">
        <v>7336</v>
      </c>
      <c r="B137" s="61"/>
      <c r="C137" s="61"/>
      <c r="D137" s="20" t="s">
        <v>1323</v>
      </c>
      <c r="E137" s="61"/>
      <c r="F137" s="20" t="s">
        <v>7337</v>
      </c>
      <c r="G137" s="61"/>
      <c r="H137" s="61"/>
      <c r="I137" s="20"/>
      <c r="J137" s="20"/>
      <c r="K137" s="64" t="s">
        <v>7338</v>
      </c>
      <c r="L137" s="61"/>
      <c r="M137" s="61"/>
      <c r="N137" s="61"/>
      <c r="O137" s="61"/>
      <c r="P137" s="65"/>
      <c r="Q137" s="61"/>
      <c r="R137" s="61"/>
      <c r="S137" s="61"/>
      <c r="T137" s="61"/>
      <c r="U137" s="61"/>
      <c r="V137" s="61"/>
      <c r="W137" s="61"/>
      <c r="X137" s="61"/>
      <c r="Y137" s="61"/>
      <c r="Z137" s="61"/>
      <c r="AA137" s="61"/>
      <c r="AB137" s="61"/>
      <c r="AC137" s="61"/>
      <c r="AD137" s="61"/>
      <c r="AE137" s="61"/>
      <c r="AF137" s="61"/>
      <c r="AG137" s="61"/>
    </row>
    <row r="138">
      <c r="A138" s="20" t="s">
        <v>7339</v>
      </c>
      <c r="B138" s="20"/>
      <c r="C138" s="20" t="s">
        <v>105</v>
      </c>
      <c r="D138" s="3" t="s">
        <v>4191</v>
      </c>
      <c r="E138" s="61"/>
      <c r="F138" s="20" t="s">
        <v>1386</v>
      </c>
      <c r="G138" s="61"/>
      <c r="H138" s="61"/>
      <c r="I138" s="61"/>
      <c r="J138" s="61"/>
      <c r="K138" s="64" t="s">
        <v>7340</v>
      </c>
      <c r="L138" s="61"/>
      <c r="M138" s="61"/>
      <c r="N138" s="61"/>
      <c r="O138" s="61"/>
      <c r="P138" s="65"/>
      <c r="Q138" s="61"/>
      <c r="R138" s="61"/>
      <c r="S138" s="61"/>
      <c r="T138" s="61"/>
      <c r="U138" s="61"/>
      <c r="V138" s="61"/>
      <c r="W138" s="61"/>
      <c r="X138" s="61"/>
      <c r="Y138" s="61"/>
      <c r="Z138" s="61"/>
      <c r="AA138" s="61"/>
      <c r="AB138" s="61"/>
      <c r="AC138" s="61"/>
      <c r="AD138" s="61"/>
      <c r="AE138" s="61"/>
      <c r="AF138" s="61"/>
      <c r="AG138" s="61"/>
    </row>
    <row r="139">
      <c r="A139" s="20" t="s">
        <v>7341</v>
      </c>
      <c r="B139" s="20"/>
      <c r="C139" s="20" t="s">
        <v>105</v>
      </c>
      <c r="D139" s="3" t="s">
        <v>1489</v>
      </c>
      <c r="E139" s="61"/>
      <c r="F139" s="20" t="s">
        <v>601</v>
      </c>
      <c r="G139" s="61"/>
      <c r="H139" s="61"/>
      <c r="I139" s="20" t="s">
        <v>71</v>
      </c>
      <c r="J139" s="20" t="s">
        <v>71</v>
      </c>
      <c r="K139" s="64" t="s">
        <v>7342</v>
      </c>
      <c r="L139" s="20" t="s">
        <v>657</v>
      </c>
      <c r="M139" s="61"/>
      <c r="N139" s="61"/>
      <c r="O139" s="61"/>
      <c r="P139" s="65"/>
      <c r="Q139" s="61"/>
      <c r="R139" s="61"/>
      <c r="S139" s="61"/>
      <c r="T139" s="61"/>
      <c r="U139" s="61"/>
      <c r="V139" s="61"/>
      <c r="W139" s="61"/>
      <c r="X139" s="61"/>
      <c r="Y139" s="61"/>
      <c r="Z139" s="61"/>
      <c r="AA139" s="61"/>
      <c r="AB139" s="61"/>
      <c r="AC139" s="61"/>
      <c r="AD139" s="61"/>
      <c r="AE139" s="61"/>
      <c r="AF139" s="61"/>
      <c r="AG139" s="61"/>
    </row>
    <row r="140">
      <c r="A140" s="20" t="s">
        <v>7343</v>
      </c>
      <c r="B140" s="20"/>
      <c r="C140" s="20"/>
      <c r="D140" s="20" t="s">
        <v>4183</v>
      </c>
      <c r="E140" s="61"/>
      <c r="F140" s="20" t="s">
        <v>1038</v>
      </c>
      <c r="G140" s="61"/>
      <c r="H140" s="61"/>
      <c r="I140" s="61"/>
      <c r="J140" s="61"/>
      <c r="K140" s="64" t="s">
        <v>7344</v>
      </c>
      <c r="L140" s="61"/>
      <c r="M140" s="61"/>
      <c r="N140" s="61"/>
      <c r="O140" s="61"/>
      <c r="P140" s="65"/>
      <c r="Q140" s="61"/>
      <c r="R140" s="61"/>
      <c r="S140" s="61"/>
      <c r="T140" s="61"/>
      <c r="U140" s="61"/>
      <c r="V140" s="61"/>
      <c r="W140" s="61"/>
      <c r="X140" s="61"/>
      <c r="Y140" s="61"/>
      <c r="Z140" s="61"/>
      <c r="AA140" s="61"/>
      <c r="AB140" s="61"/>
      <c r="AC140" s="61"/>
      <c r="AD140" s="61"/>
      <c r="AE140" s="61"/>
      <c r="AF140" s="61"/>
      <c r="AG140" s="61"/>
    </row>
    <row r="141">
      <c r="A141" s="3" t="s">
        <v>7345</v>
      </c>
      <c r="B141" s="20"/>
      <c r="C141" s="20" t="s">
        <v>105</v>
      </c>
      <c r="D141" s="3" t="s">
        <v>6045</v>
      </c>
      <c r="E141" s="61"/>
      <c r="F141" s="20" t="s">
        <v>7346</v>
      </c>
      <c r="G141" s="61"/>
      <c r="H141" s="61"/>
      <c r="I141" s="20" t="s">
        <v>71</v>
      </c>
      <c r="J141" s="20" t="s">
        <v>71</v>
      </c>
      <c r="K141" s="64" t="s">
        <v>7347</v>
      </c>
      <c r="L141" s="61"/>
      <c r="M141" s="61"/>
      <c r="N141" s="61"/>
      <c r="O141" s="61"/>
      <c r="P141" s="65"/>
      <c r="Q141" s="61"/>
      <c r="R141" s="61"/>
      <c r="S141" s="61"/>
      <c r="T141" s="61"/>
      <c r="U141" s="61"/>
      <c r="V141" s="61"/>
      <c r="W141" s="61"/>
      <c r="X141" s="61"/>
      <c r="Y141" s="61"/>
      <c r="Z141" s="61"/>
      <c r="AA141" s="61"/>
      <c r="AB141" s="61"/>
      <c r="AC141" s="61"/>
      <c r="AD141" s="61"/>
      <c r="AE141" s="61"/>
      <c r="AF141" s="61"/>
      <c r="AG141" s="61"/>
    </row>
    <row r="142">
      <c r="A142" s="20" t="s">
        <v>7348</v>
      </c>
      <c r="B142" s="20"/>
      <c r="C142" s="20" t="s">
        <v>105</v>
      </c>
      <c r="D142" s="20" t="s">
        <v>1112</v>
      </c>
      <c r="E142" s="61"/>
      <c r="F142" s="20" t="s">
        <v>344</v>
      </c>
      <c r="G142" s="61"/>
      <c r="H142" s="61"/>
      <c r="I142" s="20" t="s">
        <v>71</v>
      </c>
      <c r="J142" s="20" t="s">
        <v>71</v>
      </c>
      <c r="K142" s="64" t="s">
        <v>7349</v>
      </c>
      <c r="L142" s="61"/>
      <c r="M142" s="61"/>
      <c r="N142" s="61"/>
      <c r="O142" s="61"/>
      <c r="P142" s="65"/>
      <c r="Q142" s="61"/>
      <c r="R142" s="61"/>
      <c r="S142" s="61"/>
      <c r="T142" s="61"/>
      <c r="U142" s="61"/>
      <c r="V142" s="61"/>
      <c r="W142" s="61"/>
      <c r="X142" s="61"/>
      <c r="Y142" s="61"/>
      <c r="Z142" s="61"/>
      <c r="AA142" s="61"/>
      <c r="AB142" s="61"/>
      <c r="AC142" s="61"/>
      <c r="AD142" s="61"/>
      <c r="AE142" s="61"/>
      <c r="AF142" s="61"/>
      <c r="AG142" s="61"/>
    </row>
    <row r="143">
      <c r="A143" s="3" t="s">
        <v>7350</v>
      </c>
      <c r="B143" s="20"/>
      <c r="C143" s="20" t="s">
        <v>105</v>
      </c>
      <c r="D143" s="20" t="s">
        <v>6325</v>
      </c>
      <c r="E143" s="3" t="s">
        <v>465</v>
      </c>
      <c r="F143" s="20" t="s">
        <v>601</v>
      </c>
      <c r="G143" s="61"/>
      <c r="H143" s="61"/>
      <c r="I143" s="20" t="s">
        <v>71</v>
      </c>
      <c r="J143" s="20" t="s">
        <v>71</v>
      </c>
      <c r="K143" s="64" t="s">
        <v>7351</v>
      </c>
      <c r="L143" s="61"/>
      <c r="M143" s="61"/>
      <c r="N143" s="61"/>
      <c r="O143" s="61"/>
      <c r="P143" s="65"/>
      <c r="Q143" s="61"/>
      <c r="R143" s="61"/>
      <c r="S143" s="61"/>
      <c r="T143" s="61"/>
      <c r="U143" s="61"/>
      <c r="V143" s="61"/>
      <c r="W143" s="61"/>
      <c r="X143" s="61"/>
      <c r="Y143" s="61"/>
      <c r="Z143" s="61"/>
      <c r="AA143" s="61"/>
      <c r="AB143" s="61"/>
      <c r="AC143" s="61"/>
      <c r="AD143" s="61"/>
      <c r="AE143" s="61"/>
      <c r="AF143" s="61"/>
      <c r="AG143" s="61"/>
    </row>
    <row r="144">
      <c r="A144" s="20" t="s">
        <v>7352</v>
      </c>
      <c r="B144" s="20"/>
      <c r="C144" s="20" t="s">
        <v>167</v>
      </c>
      <c r="D144" s="20" t="s">
        <v>367</v>
      </c>
      <c r="E144" s="20" t="s">
        <v>7353</v>
      </c>
      <c r="F144" s="20" t="s">
        <v>1202</v>
      </c>
      <c r="G144" s="61"/>
      <c r="H144" s="61"/>
      <c r="I144" s="20"/>
      <c r="J144" s="20"/>
      <c r="K144" s="64" t="s">
        <v>7354</v>
      </c>
      <c r="L144" s="61"/>
      <c r="M144" s="61"/>
      <c r="N144" s="61"/>
      <c r="O144" s="61"/>
      <c r="P144" s="65"/>
      <c r="Q144" s="61"/>
      <c r="R144" s="61"/>
      <c r="S144" s="61"/>
      <c r="T144" s="61"/>
      <c r="U144" s="61"/>
      <c r="V144" s="61"/>
      <c r="W144" s="61"/>
      <c r="X144" s="61"/>
      <c r="Y144" s="61"/>
      <c r="Z144" s="61"/>
      <c r="AA144" s="61"/>
      <c r="AB144" s="61"/>
      <c r="AC144" s="61"/>
      <c r="AD144" s="61"/>
      <c r="AE144" s="61"/>
      <c r="AF144" s="61"/>
      <c r="AG144" s="61"/>
    </row>
    <row r="145">
      <c r="A145" s="20" t="s">
        <v>7355</v>
      </c>
      <c r="B145" s="61"/>
      <c r="C145" s="61"/>
      <c r="D145" s="20" t="s">
        <v>4592</v>
      </c>
      <c r="E145" s="61"/>
      <c r="F145" s="61"/>
      <c r="G145" s="61"/>
      <c r="H145" s="20" t="s">
        <v>7356</v>
      </c>
      <c r="I145" s="20"/>
      <c r="J145" s="20"/>
      <c r="K145" s="64" t="s">
        <v>7357</v>
      </c>
      <c r="L145" s="61"/>
      <c r="M145" s="61"/>
      <c r="N145" s="61"/>
      <c r="O145" s="61"/>
      <c r="P145" s="65"/>
      <c r="Q145" s="61"/>
      <c r="R145" s="61"/>
      <c r="S145" s="61"/>
      <c r="T145" s="61"/>
      <c r="U145" s="61"/>
      <c r="V145" s="61"/>
      <c r="W145" s="61"/>
      <c r="X145" s="61"/>
      <c r="Y145" s="61"/>
      <c r="Z145" s="61"/>
      <c r="AA145" s="61"/>
      <c r="AB145" s="61"/>
      <c r="AC145" s="61"/>
      <c r="AD145" s="61"/>
      <c r="AE145" s="61"/>
      <c r="AF145" s="61"/>
      <c r="AG145" s="61"/>
    </row>
    <row r="146">
      <c r="A146" s="20" t="s">
        <v>7358</v>
      </c>
      <c r="B146" s="61"/>
      <c r="C146" s="61"/>
      <c r="D146" s="20" t="s">
        <v>4592</v>
      </c>
      <c r="E146" s="61"/>
      <c r="F146" s="61"/>
      <c r="G146" s="61"/>
      <c r="H146" s="61"/>
      <c r="I146" s="20"/>
      <c r="J146" s="20"/>
      <c r="K146" s="64" t="s">
        <v>7359</v>
      </c>
      <c r="L146" s="61"/>
      <c r="M146" s="61"/>
      <c r="N146" s="61"/>
      <c r="O146" s="61"/>
      <c r="P146" s="65"/>
      <c r="Q146" s="61"/>
      <c r="R146" s="61"/>
      <c r="S146" s="61"/>
      <c r="T146" s="61"/>
      <c r="U146" s="61"/>
      <c r="V146" s="61"/>
      <c r="W146" s="61"/>
      <c r="X146" s="61"/>
      <c r="Y146" s="61"/>
      <c r="Z146" s="61"/>
      <c r="AA146" s="61"/>
      <c r="AB146" s="61"/>
      <c r="AC146" s="61"/>
      <c r="AD146" s="61"/>
      <c r="AE146" s="61"/>
      <c r="AF146" s="61"/>
      <c r="AG146" s="61"/>
    </row>
    <row r="147">
      <c r="A147" s="20" t="s">
        <v>7360</v>
      </c>
      <c r="B147" s="61"/>
      <c r="C147" s="20" t="s">
        <v>105</v>
      </c>
      <c r="D147" s="20" t="s">
        <v>385</v>
      </c>
      <c r="E147" s="61"/>
      <c r="F147" s="20" t="s">
        <v>7361</v>
      </c>
      <c r="G147" s="61"/>
      <c r="H147" s="20" t="s">
        <v>7362</v>
      </c>
      <c r="I147" s="20" t="s">
        <v>71</v>
      </c>
      <c r="J147" s="20" t="s">
        <v>71</v>
      </c>
      <c r="K147" s="64" t="s">
        <v>7363</v>
      </c>
      <c r="L147" s="61"/>
      <c r="M147" s="61"/>
      <c r="N147" s="61"/>
      <c r="O147" s="61"/>
      <c r="P147" s="65"/>
      <c r="Q147" s="61"/>
      <c r="R147" s="61"/>
      <c r="S147" s="61"/>
      <c r="T147" s="61"/>
      <c r="U147" s="61"/>
      <c r="V147" s="61"/>
      <c r="W147" s="61"/>
      <c r="X147" s="61"/>
      <c r="Y147" s="61"/>
      <c r="Z147" s="61"/>
      <c r="AA147" s="61"/>
      <c r="AB147" s="61"/>
      <c r="AC147" s="61"/>
      <c r="AD147" s="61"/>
      <c r="AE147" s="61"/>
      <c r="AF147" s="61"/>
      <c r="AG147" s="61"/>
    </row>
    <row r="148">
      <c r="A148" s="20" t="s">
        <v>7364</v>
      </c>
      <c r="B148" s="61"/>
      <c r="C148" s="61"/>
      <c r="D148" s="20" t="s">
        <v>1451</v>
      </c>
      <c r="E148" s="61"/>
      <c r="F148" s="20" t="s">
        <v>723</v>
      </c>
      <c r="G148" s="61"/>
      <c r="H148" s="61"/>
      <c r="I148" s="20"/>
      <c r="J148" s="20"/>
      <c r="K148" s="64" t="s">
        <v>7365</v>
      </c>
      <c r="L148" s="61"/>
      <c r="M148" s="61"/>
      <c r="N148" s="61"/>
      <c r="O148" s="61"/>
      <c r="P148" s="65"/>
      <c r="Q148" s="61"/>
      <c r="R148" s="61"/>
      <c r="S148" s="61"/>
      <c r="T148" s="61"/>
      <c r="U148" s="61"/>
      <c r="V148" s="61"/>
      <c r="W148" s="61"/>
      <c r="X148" s="61"/>
      <c r="Y148" s="61"/>
      <c r="Z148" s="61"/>
      <c r="AA148" s="61"/>
      <c r="AB148" s="61"/>
      <c r="AC148" s="61"/>
      <c r="AD148" s="61"/>
      <c r="AE148" s="61"/>
      <c r="AF148" s="61"/>
      <c r="AG148" s="61"/>
    </row>
    <row r="149">
      <c r="A149" s="20" t="s">
        <v>7366</v>
      </c>
      <c r="B149" s="61"/>
      <c r="C149" s="20" t="s">
        <v>105</v>
      </c>
      <c r="D149" s="20" t="s">
        <v>1112</v>
      </c>
      <c r="E149" s="61"/>
      <c r="F149" s="20" t="s">
        <v>7367</v>
      </c>
      <c r="G149" s="61"/>
      <c r="H149" s="20" t="s">
        <v>7368</v>
      </c>
      <c r="I149" s="20" t="s">
        <v>71</v>
      </c>
      <c r="J149" s="20" t="s">
        <v>71</v>
      </c>
      <c r="K149" s="64" t="s">
        <v>7369</v>
      </c>
      <c r="L149" s="61"/>
      <c r="M149" s="61"/>
      <c r="N149" s="61"/>
      <c r="O149" s="61"/>
      <c r="P149" s="65"/>
      <c r="Q149" s="61"/>
      <c r="R149" s="61"/>
      <c r="S149" s="61"/>
      <c r="T149" s="61"/>
      <c r="U149" s="61"/>
      <c r="V149" s="61"/>
      <c r="W149" s="61"/>
      <c r="X149" s="61"/>
      <c r="Y149" s="61"/>
      <c r="Z149" s="61"/>
      <c r="AA149" s="61"/>
      <c r="AB149" s="61"/>
      <c r="AC149" s="61"/>
      <c r="AD149" s="61"/>
      <c r="AE149" s="61"/>
      <c r="AF149" s="61"/>
      <c r="AG149" s="61"/>
    </row>
    <row r="150">
      <c r="A150" s="20" t="s">
        <v>7370</v>
      </c>
      <c r="B150" s="61"/>
      <c r="C150" s="61"/>
      <c r="D150" s="20" t="s">
        <v>1641</v>
      </c>
      <c r="E150" s="61"/>
      <c r="F150" s="20" t="s">
        <v>7371</v>
      </c>
      <c r="G150" s="61"/>
      <c r="H150" s="61"/>
      <c r="I150" s="20" t="s">
        <v>71</v>
      </c>
      <c r="J150" s="20" t="s">
        <v>71</v>
      </c>
      <c r="K150" s="64" t="s">
        <v>7372</v>
      </c>
      <c r="L150" s="61"/>
      <c r="M150" s="61"/>
      <c r="N150" s="61"/>
      <c r="O150" s="61"/>
      <c r="P150" s="65"/>
      <c r="Q150" s="61"/>
      <c r="R150" s="61"/>
      <c r="S150" s="61"/>
      <c r="T150" s="61"/>
      <c r="U150" s="61"/>
      <c r="V150" s="61"/>
      <c r="W150" s="61"/>
      <c r="X150" s="61"/>
      <c r="Y150" s="61"/>
      <c r="Z150" s="61"/>
      <c r="AA150" s="61"/>
      <c r="AB150" s="61"/>
      <c r="AC150" s="61"/>
      <c r="AD150" s="61"/>
      <c r="AE150" s="61"/>
      <c r="AF150" s="61"/>
      <c r="AG150" s="61"/>
    </row>
    <row r="151">
      <c r="A151" s="20" t="s">
        <v>7373</v>
      </c>
      <c r="B151" s="20"/>
      <c r="C151" s="20" t="s">
        <v>105</v>
      </c>
      <c r="D151" s="20" t="s">
        <v>4231</v>
      </c>
      <c r="E151" s="61"/>
      <c r="F151" s="20" t="s">
        <v>7374</v>
      </c>
      <c r="G151" s="61"/>
      <c r="H151" s="20" t="s">
        <v>7071</v>
      </c>
      <c r="I151" s="20" t="s">
        <v>71</v>
      </c>
      <c r="J151" s="20" t="s">
        <v>71</v>
      </c>
      <c r="K151" s="64" t="s">
        <v>7375</v>
      </c>
      <c r="L151" s="61"/>
      <c r="M151" s="61"/>
      <c r="N151" s="61"/>
      <c r="O151" s="61"/>
      <c r="P151" s="65"/>
      <c r="Q151" s="61"/>
      <c r="R151" s="61"/>
      <c r="S151" s="61"/>
      <c r="T151" s="61"/>
      <c r="U151" s="61"/>
      <c r="V151" s="61"/>
      <c r="W151" s="61"/>
      <c r="X151" s="61"/>
      <c r="Y151" s="61"/>
      <c r="Z151" s="61"/>
      <c r="AA151" s="61"/>
      <c r="AB151" s="61"/>
      <c r="AC151" s="61"/>
      <c r="AD151" s="61"/>
      <c r="AE151" s="61"/>
      <c r="AF151" s="61"/>
      <c r="AG151" s="61"/>
    </row>
    <row r="152">
      <c r="A152" s="20" t="s">
        <v>7376</v>
      </c>
      <c r="B152" s="20"/>
      <c r="C152" s="20" t="s">
        <v>105</v>
      </c>
      <c r="D152" s="20" t="s">
        <v>665</v>
      </c>
      <c r="E152" s="20" t="s">
        <v>6658</v>
      </c>
      <c r="F152" s="20" t="s">
        <v>7377</v>
      </c>
      <c r="G152" s="20" t="s">
        <v>7378</v>
      </c>
      <c r="H152" s="20" t="s">
        <v>7379</v>
      </c>
      <c r="I152" s="20"/>
      <c r="J152" s="20"/>
      <c r="K152" s="64" t="s">
        <v>7380</v>
      </c>
      <c r="L152" s="61"/>
      <c r="M152" s="61"/>
      <c r="N152" s="61"/>
      <c r="O152" s="61"/>
      <c r="P152" s="65"/>
      <c r="Q152" s="61"/>
      <c r="R152" s="61"/>
      <c r="S152" s="61"/>
      <c r="T152" s="61"/>
      <c r="U152" s="61"/>
      <c r="V152" s="61"/>
      <c r="W152" s="61"/>
      <c r="X152" s="61"/>
      <c r="Y152" s="61"/>
      <c r="Z152" s="61"/>
      <c r="AA152" s="61"/>
      <c r="AB152" s="61"/>
      <c r="AC152" s="61"/>
      <c r="AD152" s="61"/>
      <c r="AE152" s="61"/>
      <c r="AF152" s="61"/>
      <c r="AG152" s="61"/>
    </row>
    <row r="153">
      <c r="A153" s="20" t="s">
        <v>7381</v>
      </c>
      <c r="B153" s="20"/>
      <c r="C153" s="20" t="s">
        <v>105</v>
      </c>
      <c r="D153" s="20" t="s">
        <v>4183</v>
      </c>
      <c r="E153" s="61"/>
      <c r="F153" s="61"/>
      <c r="G153" s="61"/>
      <c r="H153" s="61"/>
      <c r="I153" s="61"/>
      <c r="J153" s="61"/>
      <c r="K153" s="64" t="s">
        <v>7382</v>
      </c>
      <c r="L153" s="61"/>
      <c r="M153" s="61"/>
      <c r="N153" s="61"/>
      <c r="O153" s="61"/>
      <c r="P153" s="65"/>
      <c r="Q153" s="61"/>
      <c r="R153" s="61"/>
      <c r="S153" s="61"/>
      <c r="T153" s="61"/>
      <c r="U153" s="61"/>
      <c r="V153" s="61"/>
      <c r="W153" s="61"/>
      <c r="X153" s="61"/>
      <c r="Y153" s="61"/>
      <c r="Z153" s="61"/>
      <c r="AA153" s="61"/>
      <c r="AB153" s="61"/>
      <c r="AC153" s="61"/>
      <c r="AD153" s="61"/>
      <c r="AE153" s="61"/>
      <c r="AF153" s="61"/>
      <c r="AG153" s="61"/>
    </row>
    <row r="154">
      <c r="A154" s="3" t="s">
        <v>7383</v>
      </c>
      <c r="B154" s="20"/>
      <c r="C154" s="20" t="s">
        <v>105</v>
      </c>
      <c r="D154" s="20" t="s">
        <v>5653</v>
      </c>
      <c r="E154" s="61"/>
      <c r="F154" s="20" t="s">
        <v>7384</v>
      </c>
      <c r="G154" s="61"/>
      <c r="H154" s="61"/>
      <c r="I154" s="61"/>
      <c r="J154" s="61"/>
      <c r="K154" s="61"/>
      <c r="L154" s="61"/>
      <c r="M154" s="61"/>
      <c r="N154" s="61"/>
      <c r="O154" s="61"/>
      <c r="P154" s="65"/>
      <c r="Q154" s="61"/>
      <c r="R154" s="61"/>
      <c r="S154" s="61"/>
      <c r="T154" s="61"/>
      <c r="U154" s="61"/>
      <c r="V154" s="61"/>
      <c r="W154" s="61"/>
      <c r="X154" s="61"/>
      <c r="Y154" s="61"/>
      <c r="Z154" s="61"/>
      <c r="AA154" s="61"/>
      <c r="AB154" s="61"/>
      <c r="AC154" s="61"/>
      <c r="AD154" s="61"/>
      <c r="AE154" s="61"/>
      <c r="AF154" s="61"/>
      <c r="AG154" s="61"/>
    </row>
    <row r="155">
      <c r="A155" s="28" t="s">
        <v>7385</v>
      </c>
      <c r="B155" s="20"/>
      <c r="C155" s="20" t="s">
        <v>105</v>
      </c>
      <c r="D155" s="3" t="s">
        <v>1174</v>
      </c>
      <c r="E155" s="61"/>
      <c r="F155" s="20" t="s">
        <v>466</v>
      </c>
      <c r="G155" s="61"/>
      <c r="H155" s="61"/>
      <c r="I155" s="20" t="s">
        <v>71</v>
      </c>
      <c r="J155" s="20" t="s">
        <v>71</v>
      </c>
      <c r="K155" s="64" t="s">
        <v>7386</v>
      </c>
      <c r="L155" s="61"/>
      <c r="M155" s="61"/>
      <c r="N155" s="61"/>
      <c r="O155" s="61"/>
      <c r="P155" s="65"/>
      <c r="Q155" s="61"/>
      <c r="R155" s="61"/>
      <c r="S155" s="61"/>
      <c r="T155" s="61"/>
      <c r="U155" s="61"/>
      <c r="V155" s="61"/>
      <c r="W155" s="61"/>
      <c r="X155" s="61"/>
      <c r="Y155" s="61"/>
      <c r="Z155" s="61"/>
      <c r="AA155" s="61"/>
      <c r="AB155" s="61"/>
      <c r="AC155" s="61"/>
      <c r="AD155" s="61"/>
      <c r="AE155" s="61"/>
      <c r="AF155" s="61"/>
      <c r="AG155" s="61"/>
    </row>
    <row r="156">
      <c r="A156" s="20" t="s">
        <v>7387</v>
      </c>
      <c r="B156" s="20"/>
      <c r="C156" s="20" t="s">
        <v>1937</v>
      </c>
      <c r="D156" s="20" t="s">
        <v>4977</v>
      </c>
      <c r="E156" s="61"/>
      <c r="F156" s="20" t="s">
        <v>4769</v>
      </c>
      <c r="G156" s="61"/>
      <c r="H156" s="61"/>
      <c r="I156" s="20" t="s">
        <v>281</v>
      </c>
      <c r="J156" s="20"/>
      <c r="K156" s="64" t="s">
        <v>7388</v>
      </c>
      <c r="L156" s="61"/>
      <c r="M156" s="61"/>
      <c r="N156" s="61"/>
      <c r="O156" s="61"/>
      <c r="P156" s="65"/>
      <c r="Q156" s="61"/>
      <c r="R156" s="61"/>
      <c r="S156" s="61"/>
      <c r="T156" s="61"/>
      <c r="U156" s="61"/>
      <c r="V156" s="61"/>
      <c r="W156" s="61"/>
      <c r="X156" s="61"/>
      <c r="Y156" s="61"/>
      <c r="Z156" s="61"/>
      <c r="AA156" s="61"/>
      <c r="AB156" s="61"/>
      <c r="AC156" s="61"/>
      <c r="AD156" s="61"/>
      <c r="AE156" s="61"/>
      <c r="AF156" s="61"/>
      <c r="AG156" s="61"/>
    </row>
    <row r="157">
      <c r="A157" s="20" t="s">
        <v>7389</v>
      </c>
      <c r="B157" s="61"/>
      <c r="C157" s="61"/>
      <c r="D157" s="20" t="s">
        <v>1212</v>
      </c>
      <c r="E157" s="61"/>
      <c r="F157" s="61"/>
      <c r="G157" s="61"/>
      <c r="H157" s="61"/>
      <c r="I157" s="20"/>
      <c r="J157" s="20"/>
      <c r="K157" s="64" t="s">
        <v>7390</v>
      </c>
      <c r="L157" s="61"/>
      <c r="M157" s="61"/>
      <c r="N157" s="61"/>
      <c r="O157" s="61"/>
      <c r="P157" s="65"/>
      <c r="Q157" s="61"/>
      <c r="R157" s="61"/>
      <c r="S157" s="61"/>
      <c r="T157" s="61"/>
      <c r="U157" s="61"/>
      <c r="V157" s="61"/>
      <c r="W157" s="61"/>
      <c r="X157" s="61"/>
      <c r="Y157" s="61"/>
      <c r="Z157" s="61"/>
      <c r="AA157" s="61"/>
      <c r="AB157" s="61"/>
      <c r="AC157" s="61"/>
      <c r="AD157" s="61"/>
      <c r="AE157" s="61"/>
      <c r="AF157" s="61"/>
      <c r="AG157" s="61"/>
    </row>
    <row r="158">
      <c r="A158" s="20" t="s">
        <v>7391</v>
      </c>
      <c r="B158" s="20" t="s">
        <v>7392</v>
      </c>
      <c r="C158" s="20" t="s">
        <v>105</v>
      </c>
      <c r="D158" s="20" t="s">
        <v>6527</v>
      </c>
      <c r="E158" s="61"/>
      <c r="F158" s="20" t="s">
        <v>7393</v>
      </c>
      <c r="G158" s="61"/>
      <c r="H158" s="61"/>
      <c r="I158" s="20" t="s">
        <v>71</v>
      </c>
      <c r="J158" s="20" t="s">
        <v>71</v>
      </c>
      <c r="K158" s="64" t="s">
        <v>7394</v>
      </c>
      <c r="L158" s="61"/>
      <c r="M158" s="61"/>
      <c r="N158" s="61"/>
      <c r="O158" s="61"/>
      <c r="P158" s="65"/>
      <c r="Q158" s="61"/>
      <c r="R158" s="61"/>
      <c r="S158" s="61"/>
      <c r="T158" s="61"/>
      <c r="U158" s="61"/>
      <c r="V158" s="61"/>
      <c r="W158" s="61"/>
      <c r="X158" s="61"/>
      <c r="Y158" s="61"/>
      <c r="Z158" s="61"/>
      <c r="AA158" s="61"/>
      <c r="AB158" s="61"/>
      <c r="AC158" s="61"/>
      <c r="AD158" s="61"/>
      <c r="AE158" s="61"/>
      <c r="AF158" s="61"/>
      <c r="AG158" s="61"/>
    </row>
    <row r="159">
      <c r="A159" s="20" t="s">
        <v>7395</v>
      </c>
      <c r="B159" s="20"/>
      <c r="C159" s="20" t="s">
        <v>105</v>
      </c>
      <c r="D159" s="20" t="s">
        <v>4183</v>
      </c>
      <c r="E159" s="61"/>
      <c r="F159" s="20" t="s">
        <v>1250</v>
      </c>
      <c r="G159" s="61"/>
      <c r="H159" s="61"/>
      <c r="I159" s="20" t="s">
        <v>311</v>
      </c>
      <c r="J159" s="20" t="s">
        <v>183</v>
      </c>
      <c r="K159" s="64" t="s">
        <v>7396</v>
      </c>
      <c r="L159" s="61"/>
      <c r="M159" s="61"/>
      <c r="N159" s="61"/>
      <c r="O159" s="61"/>
      <c r="P159" s="65"/>
      <c r="Q159" s="61"/>
      <c r="R159" s="61"/>
      <c r="S159" s="61"/>
      <c r="T159" s="61"/>
      <c r="U159" s="61"/>
      <c r="V159" s="61"/>
      <c r="W159" s="61"/>
      <c r="X159" s="61"/>
      <c r="Y159" s="61"/>
      <c r="Z159" s="61"/>
      <c r="AA159" s="61"/>
      <c r="AB159" s="61"/>
      <c r="AC159" s="61"/>
      <c r="AD159" s="61"/>
      <c r="AE159" s="61"/>
      <c r="AF159" s="61"/>
      <c r="AG159" s="61"/>
    </row>
    <row r="160">
      <c r="A160" s="3" t="s">
        <v>7397</v>
      </c>
      <c r="B160" s="61"/>
      <c r="C160" s="61"/>
      <c r="D160" s="20" t="s">
        <v>4988</v>
      </c>
      <c r="E160" s="61"/>
      <c r="F160" s="20" t="s">
        <v>601</v>
      </c>
      <c r="G160" s="61"/>
      <c r="H160" s="61"/>
      <c r="I160" s="20" t="s">
        <v>281</v>
      </c>
      <c r="J160" s="20" t="s">
        <v>129</v>
      </c>
      <c r="K160" s="64" t="s">
        <v>7398</v>
      </c>
      <c r="L160" s="61"/>
      <c r="M160" s="61"/>
      <c r="N160" s="61"/>
      <c r="O160" s="61"/>
      <c r="P160" s="65"/>
      <c r="Q160" s="61"/>
      <c r="R160" s="61"/>
      <c r="S160" s="61"/>
      <c r="T160" s="61"/>
      <c r="U160" s="61"/>
      <c r="V160" s="61"/>
      <c r="W160" s="61"/>
      <c r="X160" s="61"/>
      <c r="Y160" s="61"/>
      <c r="Z160" s="61"/>
      <c r="AA160" s="61"/>
      <c r="AB160" s="61"/>
      <c r="AC160" s="61"/>
      <c r="AD160" s="61"/>
      <c r="AE160" s="61"/>
      <c r="AF160" s="61"/>
      <c r="AG160" s="61"/>
    </row>
    <row r="161">
      <c r="A161" s="28" t="s">
        <v>7399</v>
      </c>
      <c r="B161" s="20"/>
      <c r="C161" s="20" t="s">
        <v>105</v>
      </c>
      <c r="D161" s="3" t="s">
        <v>5016</v>
      </c>
      <c r="E161" s="61"/>
      <c r="F161" s="20" t="s">
        <v>1735</v>
      </c>
      <c r="G161" s="61"/>
      <c r="H161" s="61"/>
      <c r="I161" s="20" t="s">
        <v>7400</v>
      </c>
      <c r="J161" s="61"/>
      <c r="K161" s="64" t="s">
        <v>7401</v>
      </c>
      <c r="L161" s="20" t="s">
        <v>7402</v>
      </c>
      <c r="M161" s="61"/>
      <c r="N161" s="61"/>
      <c r="O161" s="61"/>
      <c r="P161" s="65"/>
      <c r="Q161" s="61"/>
      <c r="R161" s="61"/>
      <c r="S161" s="61"/>
      <c r="T161" s="61"/>
      <c r="U161" s="61"/>
      <c r="V161" s="61"/>
      <c r="W161" s="61"/>
      <c r="X161" s="61"/>
      <c r="Y161" s="61"/>
      <c r="Z161" s="61"/>
      <c r="AA161" s="61"/>
      <c r="AB161" s="61"/>
      <c r="AC161" s="61"/>
      <c r="AD161" s="61"/>
      <c r="AE161" s="61"/>
      <c r="AF161" s="61"/>
      <c r="AG161" s="61"/>
    </row>
    <row r="162">
      <c r="A162" s="20" t="s">
        <v>7403</v>
      </c>
      <c r="B162" s="61"/>
      <c r="C162" s="61"/>
      <c r="D162" s="20" t="s">
        <v>665</v>
      </c>
      <c r="E162" s="61"/>
      <c r="F162" s="20" t="s">
        <v>7123</v>
      </c>
      <c r="G162" s="61"/>
      <c r="H162" s="61"/>
      <c r="I162" s="61"/>
      <c r="J162" s="61"/>
      <c r="K162" s="64" t="s">
        <v>7404</v>
      </c>
      <c r="L162" s="20" t="s">
        <v>7405</v>
      </c>
      <c r="M162" s="61"/>
      <c r="N162" s="61"/>
      <c r="O162" s="61"/>
      <c r="P162" s="65"/>
      <c r="Q162" s="61"/>
      <c r="R162" s="61"/>
      <c r="S162" s="61"/>
      <c r="T162" s="61"/>
      <c r="U162" s="61"/>
      <c r="V162" s="61"/>
      <c r="W162" s="61"/>
      <c r="X162" s="61"/>
      <c r="Y162" s="61"/>
      <c r="Z162" s="61"/>
      <c r="AA162" s="61"/>
      <c r="AB162" s="61"/>
      <c r="AC162" s="61"/>
      <c r="AD162" s="61"/>
      <c r="AE162" s="61"/>
      <c r="AF162" s="61"/>
      <c r="AG162" s="61"/>
    </row>
    <row r="163">
      <c r="A163" s="20" t="s">
        <v>7406</v>
      </c>
      <c r="B163" s="20"/>
      <c r="C163" s="20" t="s">
        <v>105</v>
      </c>
      <c r="D163" s="20" t="s">
        <v>1489</v>
      </c>
      <c r="E163" s="61"/>
      <c r="F163" s="20" t="s">
        <v>5880</v>
      </c>
      <c r="G163" s="61"/>
      <c r="H163" s="61"/>
      <c r="I163" s="20" t="s">
        <v>71</v>
      </c>
      <c r="J163" s="20"/>
      <c r="K163" s="64" t="s">
        <v>7407</v>
      </c>
      <c r="L163" s="61"/>
      <c r="M163" s="61"/>
      <c r="N163" s="61"/>
      <c r="O163" s="61"/>
      <c r="P163" s="65"/>
      <c r="Q163" s="61"/>
      <c r="R163" s="61"/>
      <c r="S163" s="61"/>
      <c r="T163" s="61"/>
      <c r="U163" s="61"/>
      <c r="V163" s="61"/>
      <c r="W163" s="61"/>
      <c r="X163" s="61"/>
      <c r="Y163" s="61"/>
      <c r="Z163" s="61"/>
      <c r="AA163" s="61"/>
      <c r="AB163" s="61"/>
      <c r="AC163" s="61"/>
      <c r="AD163" s="61"/>
      <c r="AE163" s="61"/>
      <c r="AF163" s="61"/>
      <c r="AG163" s="61"/>
    </row>
    <row r="164">
      <c r="A164" s="37" t="s">
        <v>7408</v>
      </c>
      <c r="B164" s="61"/>
      <c r="C164" s="61"/>
      <c r="D164" s="20" t="s">
        <v>6325</v>
      </c>
      <c r="E164" s="61"/>
      <c r="F164" s="39" t="s">
        <v>7141</v>
      </c>
      <c r="G164" s="61"/>
      <c r="H164" s="61"/>
      <c r="I164" s="61"/>
      <c r="J164" s="61"/>
      <c r="K164" s="64" t="s">
        <v>7409</v>
      </c>
      <c r="L164" s="61"/>
      <c r="M164" s="61"/>
      <c r="N164" s="61"/>
      <c r="O164" s="61"/>
      <c r="P164" s="65"/>
      <c r="Q164" s="61"/>
      <c r="R164" s="61"/>
      <c r="S164" s="61"/>
      <c r="T164" s="61"/>
      <c r="U164" s="61"/>
      <c r="V164" s="61"/>
      <c r="W164" s="61"/>
      <c r="X164" s="61"/>
      <c r="Y164" s="61"/>
      <c r="Z164" s="61"/>
      <c r="AA164" s="61"/>
      <c r="AB164" s="61"/>
      <c r="AC164" s="61"/>
      <c r="AD164" s="61"/>
      <c r="AE164" s="61"/>
      <c r="AF164" s="61"/>
      <c r="AG164" s="61"/>
    </row>
    <row r="165">
      <c r="A165" s="20" t="s">
        <v>7410</v>
      </c>
      <c r="B165" s="20"/>
      <c r="C165" s="20" t="s">
        <v>105</v>
      </c>
      <c r="D165" s="20" t="s">
        <v>1489</v>
      </c>
      <c r="E165" s="61"/>
      <c r="F165" s="20" t="s">
        <v>7411</v>
      </c>
      <c r="G165" s="61"/>
      <c r="H165" s="61"/>
      <c r="I165" s="61"/>
      <c r="J165" s="61"/>
      <c r="K165" s="61"/>
      <c r="L165" s="61"/>
      <c r="M165" s="61"/>
      <c r="N165" s="61"/>
      <c r="O165" s="61"/>
      <c r="P165" s="65"/>
      <c r="Q165" s="61"/>
      <c r="R165" s="61"/>
      <c r="S165" s="61"/>
      <c r="T165" s="61"/>
      <c r="U165" s="61"/>
      <c r="V165" s="61"/>
      <c r="W165" s="61"/>
      <c r="X165" s="61"/>
      <c r="Y165" s="61"/>
      <c r="Z165" s="61"/>
      <c r="AA165" s="61"/>
      <c r="AB165" s="61"/>
      <c r="AC165" s="61"/>
      <c r="AD165" s="61"/>
      <c r="AE165" s="61"/>
      <c r="AF165" s="61"/>
      <c r="AG165" s="61"/>
    </row>
    <row r="166">
      <c r="A166" s="20" t="s">
        <v>7412</v>
      </c>
      <c r="B166" s="20"/>
      <c r="C166" s="20" t="s">
        <v>1743</v>
      </c>
      <c r="D166" s="20" t="s">
        <v>665</v>
      </c>
      <c r="E166" s="61"/>
      <c r="F166" s="20" t="s">
        <v>7413</v>
      </c>
      <c r="G166" s="61"/>
      <c r="H166" s="61"/>
      <c r="I166" s="20" t="s">
        <v>4518</v>
      </c>
      <c r="J166" s="20"/>
      <c r="K166" s="64" t="s">
        <v>7414</v>
      </c>
      <c r="L166" s="61"/>
      <c r="M166" s="61"/>
      <c r="N166" s="61"/>
      <c r="O166" s="61"/>
      <c r="P166" s="65"/>
      <c r="Q166" s="61"/>
      <c r="R166" s="61"/>
      <c r="S166" s="61"/>
      <c r="T166" s="61"/>
      <c r="U166" s="61"/>
      <c r="V166" s="61"/>
      <c r="W166" s="61"/>
      <c r="X166" s="61"/>
      <c r="Y166" s="61"/>
      <c r="Z166" s="61"/>
      <c r="AA166" s="61"/>
      <c r="AB166" s="61"/>
      <c r="AC166" s="61"/>
      <c r="AD166" s="61"/>
      <c r="AE166" s="61"/>
      <c r="AF166" s="61"/>
      <c r="AG166" s="61"/>
    </row>
    <row r="167">
      <c r="A167" s="3" t="s">
        <v>7415</v>
      </c>
      <c r="B167" s="61"/>
      <c r="C167" s="20" t="s">
        <v>7416</v>
      </c>
      <c r="D167" s="3" t="s">
        <v>1401</v>
      </c>
      <c r="E167" s="61"/>
      <c r="F167" s="20" t="s">
        <v>7417</v>
      </c>
      <c r="G167" s="20" t="s">
        <v>7418</v>
      </c>
      <c r="H167" s="20" t="s">
        <v>7419</v>
      </c>
      <c r="I167" s="20" t="s">
        <v>7420</v>
      </c>
      <c r="J167" s="61"/>
      <c r="K167" s="64" t="s">
        <v>7421</v>
      </c>
      <c r="L167" s="61"/>
      <c r="M167" s="61"/>
      <c r="N167" s="61"/>
      <c r="O167" s="61"/>
      <c r="P167" s="65"/>
      <c r="Q167" s="61"/>
      <c r="R167" s="61"/>
      <c r="S167" s="61"/>
      <c r="T167" s="61"/>
      <c r="U167" s="61"/>
      <c r="V167" s="61"/>
      <c r="W167" s="61"/>
      <c r="X167" s="61"/>
      <c r="Y167" s="61"/>
      <c r="Z167" s="61"/>
      <c r="AA167" s="61"/>
      <c r="AB167" s="61"/>
      <c r="AC167" s="61"/>
      <c r="AD167" s="61"/>
      <c r="AE167" s="61"/>
      <c r="AF167" s="61"/>
      <c r="AG167" s="61"/>
    </row>
    <row r="168">
      <c r="A168" s="20" t="s">
        <v>7422</v>
      </c>
      <c r="B168" s="20"/>
      <c r="C168" s="20" t="s">
        <v>105</v>
      </c>
      <c r="D168" s="20" t="s">
        <v>1212</v>
      </c>
      <c r="E168" s="61"/>
      <c r="F168" s="61"/>
      <c r="G168" s="61"/>
      <c r="H168" s="61"/>
      <c r="I168" s="61"/>
      <c r="J168" s="20" t="s">
        <v>129</v>
      </c>
      <c r="K168" s="64" t="s">
        <v>7390</v>
      </c>
      <c r="L168" s="61"/>
      <c r="M168" s="61"/>
      <c r="N168" s="61"/>
      <c r="O168" s="61"/>
      <c r="P168" s="65"/>
      <c r="Q168" s="61"/>
      <c r="R168" s="61"/>
      <c r="S168" s="61"/>
      <c r="T168" s="61"/>
      <c r="U168" s="61"/>
      <c r="V168" s="61"/>
      <c r="W168" s="61"/>
      <c r="X168" s="61"/>
      <c r="Y168" s="61"/>
      <c r="Z168" s="61"/>
      <c r="AA168" s="61"/>
      <c r="AB168" s="61"/>
      <c r="AC168" s="61"/>
      <c r="AD168" s="61"/>
      <c r="AE168" s="61"/>
      <c r="AF168" s="61"/>
      <c r="AG168" s="61"/>
    </row>
    <row r="169">
      <c r="A169" s="20" t="s">
        <v>7423</v>
      </c>
      <c r="B169" s="61"/>
      <c r="C169" s="61"/>
      <c r="D169" s="20" t="s">
        <v>1212</v>
      </c>
      <c r="E169" s="61"/>
      <c r="F169" s="20" t="s">
        <v>6183</v>
      </c>
      <c r="G169" s="20" t="s">
        <v>7424</v>
      </c>
      <c r="H169" s="20" t="s">
        <v>7425</v>
      </c>
      <c r="I169" s="20"/>
      <c r="J169" s="20" t="s">
        <v>129</v>
      </c>
      <c r="K169" s="64" t="s">
        <v>7426</v>
      </c>
      <c r="L169" s="61"/>
      <c r="M169" s="61"/>
      <c r="N169" s="61"/>
      <c r="O169" s="61"/>
      <c r="P169" s="65"/>
      <c r="Q169" s="61"/>
      <c r="R169" s="61"/>
      <c r="S169" s="61"/>
      <c r="T169" s="61"/>
      <c r="U169" s="61"/>
      <c r="V169" s="61"/>
      <c r="W169" s="61"/>
      <c r="X169" s="61"/>
      <c r="Y169" s="61"/>
      <c r="Z169" s="61"/>
      <c r="AA169" s="61"/>
      <c r="AB169" s="61"/>
      <c r="AC169" s="61"/>
      <c r="AD169" s="61"/>
      <c r="AE169" s="61"/>
      <c r="AF169" s="61"/>
      <c r="AG169" s="61"/>
    </row>
    <row r="170">
      <c r="A170" s="20" t="s">
        <v>7427</v>
      </c>
      <c r="B170" s="61"/>
      <c r="C170" s="61"/>
      <c r="D170" s="20" t="s">
        <v>1401</v>
      </c>
      <c r="E170" s="61"/>
      <c r="F170" s="61"/>
      <c r="G170" s="61"/>
      <c r="H170" s="20" t="s">
        <v>7428</v>
      </c>
      <c r="I170" s="20" t="s">
        <v>7429</v>
      </c>
      <c r="J170" s="20" t="s">
        <v>566</v>
      </c>
      <c r="K170" s="64" t="s">
        <v>7430</v>
      </c>
      <c r="L170" s="61"/>
      <c r="M170" s="61"/>
      <c r="N170" s="61"/>
      <c r="O170" s="61"/>
      <c r="P170" s="65"/>
      <c r="Q170" s="61"/>
      <c r="R170" s="61"/>
      <c r="S170" s="61"/>
      <c r="T170" s="61"/>
      <c r="U170" s="61"/>
      <c r="V170" s="61"/>
      <c r="W170" s="61"/>
      <c r="X170" s="61"/>
      <c r="Y170" s="61"/>
      <c r="Z170" s="61"/>
      <c r="AA170" s="61"/>
      <c r="AB170" s="61"/>
      <c r="AC170" s="61"/>
      <c r="AD170" s="61"/>
      <c r="AE170" s="61"/>
      <c r="AF170" s="61"/>
      <c r="AG170" s="61"/>
    </row>
    <row r="171">
      <c r="A171" s="20" t="s">
        <v>7431</v>
      </c>
      <c r="B171" s="61"/>
      <c r="C171" s="20" t="s">
        <v>104</v>
      </c>
      <c r="D171" s="20" t="s">
        <v>5010</v>
      </c>
      <c r="E171" s="20" t="s">
        <v>5032</v>
      </c>
      <c r="F171" s="20" t="s">
        <v>6123</v>
      </c>
      <c r="G171" s="61"/>
      <c r="H171" s="61"/>
      <c r="I171" s="20" t="s">
        <v>281</v>
      </c>
      <c r="J171" s="20" t="s">
        <v>129</v>
      </c>
      <c r="K171" s="64" t="s">
        <v>7432</v>
      </c>
      <c r="L171" s="61"/>
      <c r="M171" s="61"/>
      <c r="N171" s="61"/>
      <c r="O171" s="61"/>
      <c r="P171" s="65"/>
      <c r="Q171" s="61"/>
      <c r="R171" s="61"/>
      <c r="S171" s="61"/>
      <c r="T171" s="61"/>
      <c r="U171" s="61"/>
      <c r="V171" s="61"/>
      <c r="W171" s="61"/>
      <c r="X171" s="61"/>
      <c r="Y171" s="61"/>
      <c r="Z171" s="61"/>
      <c r="AA171" s="61"/>
      <c r="AB171" s="61"/>
      <c r="AC171" s="61"/>
      <c r="AD171" s="61"/>
      <c r="AE171" s="61"/>
      <c r="AF171" s="61"/>
      <c r="AG171" s="61"/>
    </row>
    <row r="172">
      <c r="A172" s="20" t="s">
        <v>7433</v>
      </c>
      <c r="B172" s="20"/>
      <c r="C172" s="20" t="s">
        <v>5655</v>
      </c>
      <c r="D172" s="20" t="s">
        <v>5653</v>
      </c>
      <c r="E172" s="61"/>
      <c r="F172" s="20" t="s">
        <v>5656</v>
      </c>
      <c r="G172" s="61"/>
      <c r="H172" s="61"/>
      <c r="I172" s="61"/>
      <c r="J172" s="20" t="s">
        <v>209</v>
      </c>
      <c r="K172" s="64" t="s">
        <v>7434</v>
      </c>
      <c r="L172" s="61"/>
      <c r="M172" s="61"/>
      <c r="N172" s="61"/>
      <c r="O172" s="61"/>
      <c r="P172" s="65"/>
      <c r="Q172" s="61"/>
      <c r="R172" s="61"/>
      <c r="S172" s="61"/>
      <c r="T172" s="61"/>
      <c r="U172" s="61"/>
      <c r="V172" s="61"/>
      <c r="W172" s="61"/>
      <c r="X172" s="61"/>
      <c r="Y172" s="61"/>
      <c r="Z172" s="61"/>
      <c r="AA172" s="61"/>
      <c r="AB172" s="61"/>
      <c r="AC172" s="61"/>
      <c r="AD172" s="61"/>
      <c r="AE172" s="61"/>
      <c r="AF172" s="61"/>
      <c r="AG172" s="61"/>
    </row>
    <row r="173">
      <c r="A173" s="3" t="s">
        <v>7435</v>
      </c>
      <c r="B173" s="20"/>
      <c r="C173" s="20" t="s">
        <v>105</v>
      </c>
      <c r="D173" s="3" t="s">
        <v>4183</v>
      </c>
      <c r="E173" s="20" t="s">
        <v>3226</v>
      </c>
      <c r="F173" s="20" t="s">
        <v>7436</v>
      </c>
      <c r="G173" s="61"/>
      <c r="H173" s="61"/>
      <c r="I173" s="61"/>
      <c r="J173" s="3" t="s">
        <v>566</v>
      </c>
      <c r="K173" s="64" t="s">
        <v>7437</v>
      </c>
      <c r="L173" s="61"/>
      <c r="M173" s="61"/>
      <c r="N173" s="61"/>
      <c r="O173" s="61"/>
      <c r="P173" s="65"/>
      <c r="Q173" s="61"/>
      <c r="R173" s="61"/>
      <c r="S173" s="61"/>
      <c r="T173" s="61"/>
      <c r="U173" s="61"/>
      <c r="V173" s="61"/>
      <c r="W173" s="61"/>
      <c r="X173" s="61"/>
      <c r="Y173" s="61"/>
      <c r="Z173" s="61"/>
      <c r="AA173" s="61"/>
      <c r="AB173" s="61"/>
      <c r="AC173" s="61"/>
      <c r="AD173" s="61"/>
      <c r="AE173" s="61"/>
      <c r="AF173" s="61"/>
      <c r="AG173" s="61"/>
    </row>
    <row r="174">
      <c r="A174" s="20" t="s">
        <v>7438</v>
      </c>
      <c r="B174" s="20" t="s">
        <v>7439</v>
      </c>
      <c r="C174" s="20" t="s">
        <v>105</v>
      </c>
      <c r="D174" s="20" t="s">
        <v>1237</v>
      </c>
      <c r="E174" s="61"/>
      <c r="F174" s="20" t="s">
        <v>7440</v>
      </c>
      <c r="G174" s="61"/>
      <c r="H174" s="61"/>
      <c r="I174" s="20" t="s">
        <v>71</v>
      </c>
      <c r="J174" s="20" t="s">
        <v>71</v>
      </c>
      <c r="K174" s="64" t="s">
        <v>7441</v>
      </c>
      <c r="L174" s="61"/>
      <c r="M174" s="61"/>
      <c r="N174" s="61"/>
      <c r="O174" s="61"/>
      <c r="P174" s="65"/>
      <c r="Q174" s="61"/>
      <c r="R174" s="61"/>
      <c r="S174" s="61"/>
      <c r="T174" s="61"/>
      <c r="U174" s="61"/>
      <c r="V174" s="61"/>
      <c r="W174" s="61"/>
      <c r="X174" s="61"/>
      <c r="Y174" s="61"/>
      <c r="Z174" s="61"/>
      <c r="AA174" s="61"/>
      <c r="AB174" s="61"/>
      <c r="AC174" s="61"/>
      <c r="AD174" s="61"/>
      <c r="AE174" s="61"/>
      <c r="AF174" s="61"/>
      <c r="AG174" s="61"/>
    </row>
    <row r="175">
      <c r="A175" s="20" t="s">
        <v>7442</v>
      </c>
      <c r="B175" s="20" t="s">
        <v>7443</v>
      </c>
      <c r="C175" s="20" t="s">
        <v>105</v>
      </c>
      <c r="D175" s="20" t="s">
        <v>4380</v>
      </c>
      <c r="E175" s="61"/>
      <c r="F175" s="20" t="s">
        <v>7444</v>
      </c>
      <c r="G175" s="61"/>
      <c r="H175" s="61"/>
      <c r="I175" s="20" t="s">
        <v>71</v>
      </c>
      <c r="J175" s="20" t="s">
        <v>71</v>
      </c>
      <c r="K175" s="64" t="s">
        <v>7445</v>
      </c>
      <c r="L175" s="61"/>
      <c r="M175" s="61"/>
      <c r="N175" s="61"/>
      <c r="O175" s="61"/>
      <c r="P175" s="65"/>
      <c r="Q175" s="61"/>
      <c r="R175" s="61"/>
      <c r="S175" s="61"/>
      <c r="T175" s="61"/>
      <c r="U175" s="61"/>
      <c r="V175" s="61"/>
      <c r="W175" s="61"/>
      <c r="X175" s="61"/>
      <c r="Y175" s="61"/>
      <c r="Z175" s="61"/>
      <c r="AA175" s="61"/>
      <c r="AB175" s="61"/>
      <c r="AC175" s="61"/>
      <c r="AD175" s="61"/>
      <c r="AE175" s="61"/>
      <c r="AF175" s="61"/>
      <c r="AG175" s="61"/>
    </row>
    <row r="176">
      <c r="A176" s="20" t="s">
        <v>7446</v>
      </c>
      <c r="B176" s="20"/>
      <c r="C176" s="20" t="s">
        <v>144</v>
      </c>
      <c r="D176" s="20" t="s">
        <v>1178</v>
      </c>
      <c r="E176" s="61"/>
      <c r="F176" s="20" t="s">
        <v>601</v>
      </c>
      <c r="G176" s="20" t="s">
        <v>7447</v>
      </c>
      <c r="H176" s="61"/>
      <c r="I176" s="20" t="s">
        <v>71</v>
      </c>
      <c r="J176" s="20" t="s">
        <v>71</v>
      </c>
      <c r="K176" s="64" t="s">
        <v>7448</v>
      </c>
      <c r="L176" s="61"/>
      <c r="M176" s="61"/>
      <c r="N176" s="61"/>
      <c r="O176" s="61"/>
      <c r="P176" s="65"/>
      <c r="Q176" s="61"/>
      <c r="R176" s="61"/>
      <c r="S176" s="61"/>
      <c r="T176" s="61"/>
      <c r="U176" s="61"/>
      <c r="V176" s="61"/>
      <c r="W176" s="61"/>
      <c r="X176" s="61"/>
      <c r="Y176" s="61"/>
      <c r="Z176" s="61"/>
      <c r="AA176" s="61"/>
      <c r="AB176" s="61"/>
      <c r="AC176" s="61"/>
      <c r="AD176" s="61"/>
      <c r="AE176" s="61"/>
      <c r="AF176" s="61"/>
      <c r="AG176" s="61"/>
    </row>
    <row r="177">
      <c r="A177" s="20" t="s">
        <v>7449</v>
      </c>
      <c r="B177" s="20"/>
      <c r="C177" s="20" t="s">
        <v>105</v>
      </c>
      <c r="D177" s="20" t="s">
        <v>1197</v>
      </c>
      <c r="E177" s="61"/>
      <c r="F177" s="20" t="s">
        <v>723</v>
      </c>
      <c r="G177" s="61"/>
      <c r="H177" s="20" t="s">
        <v>7450</v>
      </c>
      <c r="I177" s="20" t="s">
        <v>71</v>
      </c>
      <c r="J177" s="20" t="s">
        <v>71</v>
      </c>
      <c r="K177" s="64" t="s">
        <v>7451</v>
      </c>
      <c r="L177" s="61"/>
      <c r="M177" s="61"/>
      <c r="N177" s="61"/>
      <c r="O177" s="61"/>
      <c r="P177" s="65"/>
      <c r="Q177" s="61"/>
      <c r="R177" s="61"/>
      <c r="S177" s="61"/>
      <c r="T177" s="61"/>
      <c r="U177" s="61"/>
      <c r="V177" s="61"/>
      <c r="W177" s="61"/>
      <c r="X177" s="61"/>
      <c r="Y177" s="61"/>
      <c r="Z177" s="61"/>
      <c r="AA177" s="61"/>
      <c r="AB177" s="61"/>
      <c r="AC177" s="61"/>
      <c r="AD177" s="61"/>
      <c r="AE177" s="61"/>
      <c r="AF177" s="61"/>
      <c r="AG177" s="61"/>
    </row>
    <row r="178">
      <c r="A178" s="20" t="s">
        <v>7452</v>
      </c>
      <c r="B178" s="61"/>
      <c r="C178" s="20" t="s">
        <v>105</v>
      </c>
      <c r="D178" s="20" t="s">
        <v>1489</v>
      </c>
      <c r="E178" s="61"/>
      <c r="F178" s="20" t="s">
        <v>7453</v>
      </c>
      <c r="G178" s="20" t="s">
        <v>7454</v>
      </c>
      <c r="H178" s="20" t="s">
        <v>7455</v>
      </c>
      <c r="I178" s="20" t="s">
        <v>71</v>
      </c>
      <c r="J178" s="20" t="s">
        <v>71</v>
      </c>
      <c r="K178" s="64" t="s">
        <v>7456</v>
      </c>
      <c r="L178" s="20" t="s">
        <v>4197</v>
      </c>
      <c r="M178" s="61"/>
      <c r="N178" s="61"/>
      <c r="O178" s="61"/>
      <c r="P178" s="65"/>
      <c r="Q178" s="61"/>
      <c r="R178" s="61"/>
      <c r="S178" s="61"/>
      <c r="T178" s="61"/>
      <c r="U178" s="61"/>
      <c r="V178" s="61"/>
      <c r="W178" s="61"/>
      <c r="X178" s="61"/>
      <c r="Y178" s="61"/>
      <c r="Z178" s="61"/>
      <c r="AA178" s="61"/>
      <c r="AB178" s="61"/>
      <c r="AC178" s="61"/>
      <c r="AD178" s="61"/>
      <c r="AE178" s="61"/>
      <c r="AF178" s="61"/>
      <c r="AG178" s="61"/>
    </row>
    <row r="179">
      <c r="A179" s="20" t="s">
        <v>7457</v>
      </c>
      <c r="B179" s="20"/>
      <c r="C179" s="20" t="s">
        <v>105</v>
      </c>
      <c r="D179" s="20" t="s">
        <v>665</v>
      </c>
      <c r="E179" s="20" t="s">
        <v>1112</v>
      </c>
      <c r="F179" s="61"/>
      <c r="G179" s="61"/>
      <c r="H179" s="61"/>
      <c r="I179" s="61"/>
      <c r="J179" s="20"/>
      <c r="K179" s="64" t="s">
        <v>7458</v>
      </c>
      <c r="L179" s="61"/>
      <c r="M179" s="61"/>
      <c r="N179" s="61"/>
      <c r="O179" s="61"/>
      <c r="P179" s="65"/>
      <c r="Q179" s="61"/>
      <c r="R179" s="61"/>
      <c r="S179" s="61"/>
      <c r="T179" s="61"/>
      <c r="U179" s="61"/>
      <c r="V179" s="61"/>
      <c r="W179" s="61"/>
      <c r="X179" s="61"/>
      <c r="Y179" s="61"/>
      <c r="Z179" s="61"/>
      <c r="AA179" s="61"/>
      <c r="AB179" s="61"/>
      <c r="AC179" s="61"/>
      <c r="AD179" s="61"/>
      <c r="AE179" s="61"/>
      <c r="AF179" s="61"/>
      <c r="AG179" s="61"/>
    </row>
    <row r="180">
      <c r="A180" s="3" t="s">
        <v>7459</v>
      </c>
      <c r="B180" s="20"/>
      <c r="C180" s="20" t="s">
        <v>7460</v>
      </c>
      <c r="D180" s="53" t="s">
        <v>4189</v>
      </c>
      <c r="E180" s="61"/>
      <c r="F180" s="61"/>
      <c r="G180" s="61"/>
      <c r="H180" s="61"/>
      <c r="I180" s="20" t="s">
        <v>71</v>
      </c>
      <c r="J180" s="20" t="s">
        <v>71</v>
      </c>
      <c r="K180" s="64" t="s">
        <v>7461</v>
      </c>
      <c r="L180" s="61"/>
      <c r="M180" s="61"/>
      <c r="N180" s="61"/>
      <c r="O180" s="61"/>
      <c r="P180" s="65"/>
      <c r="Q180" s="61"/>
      <c r="R180" s="61"/>
      <c r="S180" s="61"/>
      <c r="T180" s="61"/>
      <c r="U180" s="61"/>
      <c r="V180" s="61"/>
      <c r="W180" s="61"/>
      <c r="X180" s="61"/>
      <c r="Y180" s="61"/>
      <c r="Z180" s="61"/>
      <c r="AA180" s="61"/>
      <c r="AB180" s="61"/>
      <c r="AC180" s="61"/>
      <c r="AD180" s="61"/>
      <c r="AE180" s="61"/>
      <c r="AF180" s="61"/>
      <c r="AG180" s="61"/>
    </row>
    <row r="181">
      <c r="A181" s="20" t="s">
        <v>7462</v>
      </c>
      <c r="B181" s="61"/>
      <c r="C181" s="61"/>
      <c r="D181" s="20" t="s">
        <v>1323</v>
      </c>
      <c r="E181" s="61"/>
      <c r="F181" s="20" t="s">
        <v>1644</v>
      </c>
      <c r="G181" s="61"/>
      <c r="H181" s="20" t="s">
        <v>7463</v>
      </c>
      <c r="I181" s="20"/>
      <c r="J181" s="20"/>
      <c r="K181" s="64" t="s">
        <v>7464</v>
      </c>
      <c r="L181" s="61"/>
      <c r="M181" s="61"/>
      <c r="N181" s="61"/>
      <c r="O181" s="61"/>
      <c r="P181" s="65"/>
      <c r="Q181" s="61"/>
      <c r="R181" s="61"/>
      <c r="S181" s="61"/>
      <c r="T181" s="61"/>
      <c r="U181" s="61"/>
      <c r="V181" s="61"/>
      <c r="W181" s="61"/>
      <c r="X181" s="61"/>
      <c r="Y181" s="61"/>
      <c r="Z181" s="61"/>
      <c r="AA181" s="61"/>
      <c r="AB181" s="61"/>
      <c r="AC181" s="61"/>
      <c r="AD181" s="61"/>
      <c r="AE181" s="61"/>
      <c r="AF181" s="61"/>
      <c r="AG181" s="61"/>
    </row>
    <row r="182">
      <c r="A182" s="20" t="s">
        <v>7465</v>
      </c>
      <c r="B182" s="20"/>
      <c r="C182" s="20" t="s">
        <v>74</v>
      </c>
      <c r="D182" s="20" t="s">
        <v>1451</v>
      </c>
      <c r="E182" s="61"/>
      <c r="F182" s="20" t="s">
        <v>7466</v>
      </c>
      <c r="G182" s="61"/>
      <c r="H182" s="61"/>
      <c r="I182" s="20" t="s">
        <v>535</v>
      </c>
      <c r="J182" s="20" t="s">
        <v>209</v>
      </c>
      <c r="K182" s="64" t="s">
        <v>7467</v>
      </c>
      <c r="L182" s="61"/>
      <c r="M182" s="61"/>
      <c r="N182" s="61"/>
      <c r="O182" s="61"/>
      <c r="P182" s="65"/>
      <c r="Q182" s="61"/>
      <c r="R182" s="61"/>
      <c r="S182" s="61"/>
      <c r="T182" s="61"/>
      <c r="U182" s="61"/>
      <c r="V182" s="61"/>
      <c r="W182" s="61"/>
      <c r="X182" s="61"/>
      <c r="Y182" s="61"/>
      <c r="Z182" s="61"/>
      <c r="AA182" s="61"/>
      <c r="AB182" s="61"/>
      <c r="AC182" s="61"/>
      <c r="AD182" s="61"/>
      <c r="AE182" s="61"/>
      <c r="AF182" s="61"/>
      <c r="AG182" s="61"/>
    </row>
    <row r="183">
      <c r="A183" s="20" t="s">
        <v>7468</v>
      </c>
      <c r="B183" s="20"/>
      <c r="C183" s="20" t="s">
        <v>105</v>
      </c>
      <c r="D183" s="3" t="s">
        <v>665</v>
      </c>
      <c r="E183" s="61"/>
      <c r="F183" s="20" t="s">
        <v>1258</v>
      </c>
      <c r="G183" s="61"/>
      <c r="H183" s="61"/>
      <c r="I183" s="61"/>
      <c r="J183" s="61"/>
      <c r="K183" s="61"/>
      <c r="L183" s="61"/>
      <c r="M183" s="61"/>
      <c r="N183" s="61"/>
      <c r="O183" s="61"/>
      <c r="P183" s="65"/>
      <c r="Q183" s="61"/>
      <c r="R183" s="61"/>
      <c r="S183" s="61"/>
      <c r="T183" s="61"/>
      <c r="U183" s="61"/>
      <c r="V183" s="61"/>
      <c r="W183" s="61"/>
      <c r="X183" s="61"/>
      <c r="Y183" s="61"/>
      <c r="Z183" s="61"/>
      <c r="AA183" s="61"/>
      <c r="AB183" s="61"/>
      <c r="AC183" s="61"/>
      <c r="AD183" s="61"/>
      <c r="AE183" s="61"/>
      <c r="AF183" s="61"/>
      <c r="AG183" s="61"/>
    </row>
    <row r="184">
      <c r="A184" s="20" t="s">
        <v>7469</v>
      </c>
      <c r="B184" s="20" t="s">
        <v>7470</v>
      </c>
      <c r="C184" s="20" t="s">
        <v>105</v>
      </c>
      <c r="D184" s="20" t="s">
        <v>665</v>
      </c>
      <c r="E184" s="20" t="s">
        <v>1112</v>
      </c>
      <c r="F184" s="20" t="s">
        <v>7471</v>
      </c>
      <c r="G184" s="61"/>
      <c r="H184" s="20" t="s">
        <v>7469</v>
      </c>
      <c r="I184" s="20" t="s">
        <v>71</v>
      </c>
      <c r="J184" s="20" t="s">
        <v>71</v>
      </c>
      <c r="K184" s="64" t="s">
        <v>7472</v>
      </c>
      <c r="L184" s="61"/>
      <c r="M184" s="61"/>
      <c r="N184" s="61"/>
      <c r="O184" s="61"/>
      <c r="P184" s="65"/>
      <c r="Q184" s="61"/>
      <c r="R184" s="61"/>
      <c r="S184" s="61"/>
      <c r="T184" s="61"/>
      <c r="U184" s="61"/>
      <c r="V184" s="61"/>
      <c r="W184" s="61"/>
      <c r="X184" s="61"/>
      <c r="Y184" s="61"/>
      <c r="Z184" s="61"/>
      <c r="AA184" s="61"/>
      <c r="AB184" s="61"/>
      <c r="AC184" s="61"/>
      <c r="AD184" s="61"/>
      <c r="AE184" s="61"/>
      <c r="AF184" s="61"/>
      <c r="AG184" s="61"/>
    </row>
    <row r="185">
      <c r="A185" s="20" t="s">
        <v>7473</v>
      </c>
      <c r="B185" s="61"/>
      <c r="C185" s="20" t="s">
        <v>105</v>
      </c>
      <c r="D185" s="20" t="s">
        <v>6299</v>
      </c>
      <c r="E185" s="61"/>
      <c r="F185" s="20" t="s">
        <v>7474</v>
      </c>
      <c r="G185" s="61"/>
      <c r="H185" s="61"/>
      <c r="I185" s="20" t="s">
        <v>71</v>
      </c>
      <c r="J185" s="20" t="s">
        <v>71</v>
      </c>
      <c r="K185" s="64" t="s">
        <v>7475</v>
      </c>
      <c r="L185" s="61"/>
      <c r="M185" s="61"/>
      <c r="N185" s="61"/>
      <c r="O185" s="61"/>
      <c r="P185" s="65"/>
      <c r="Q185" s="61"/>
      <c r="R185" s="61"/>
      <c r="S185" s="61"/>
      <c r="T185" s="61"/>
      <c r="U185" s="61"/>
      <c r="V185" s="61"/>
      <c r="W185" s="61"/>
      <c r="X185" s="61"/>
      <c r="Y185" s="61"/>
      <c r="Z185" s="61"/>
      <c r="AA185" s="61"/>
      <c r="AB185" s="61"/>
      <c r="AC185" s="61"/>
      <c r="AD185" s="61"/>
      <c r="AE185" s="61"/>
      <c r="AF185" s="61"/>
      <c r="AG185" s="61"/>
    </row>
    <row r="186">
      <c r="A186" s="20" t="s">
        <v>7476</v>
      </c>
      <c r="B186" s="61"/>
      <c r="C186" s="20" t="s">
        <v>105</v>
      </c>
      <c r="D186" s="20" t="s">
        <v>6325</v>
      </c>
      <c r="E186" s="61"/>
      <c r="F186" s="20" t="s">
        <v>7477</v>
      </c>
      <c r="G186" s="61"/>
      <c r="H186" s="61"/>
      <c r="I186" s="20" t="s">
        <v>71</v>
      </c>
      <c r="J186" s="20" t="s">
        <v>71</v>
      </c>
      <c r="K186" s="64" t="s">
        <v>7478</v>
      </c>
      <c r="L186" s="61"/>
      <c r="M186" s="61"/>
      <c r="N186" s="61"/>
      <c r="O186" s="61"/>
      <c r="P186" s="65"/>
      <c r="Q186" s="61"/>
      <c r="R186" s="61"/>
      <c r="S186" s="61"/>
      <c r="T186" s="61"/>
      <c r="U186" s="61"/>
      <c r="V186" s="61"/>
      <c r="W186" s="61"/>
      <c r="X186" s="61"/>
      <c r="Y186" s="61"/>
      <c r="Z186" s="61"/>
      <c r="AA186" s="61"/>
      <c r="AB186" s="61"/>
      <c r="AC186" s="61"/>
      <c r="AD186" s="61"/>
      <c r="AE186" s="61"/>
      <c r="AF186" s="61"/>
      <c r="AG186" s="61"/>
    </row>
    <row r="187">
      <c r="A187" s="20" t="s">
        <v>7479</v>
      </c>
      <c r="B187" s="20" t="s">
        <v>7480</v>
      </c>
      <c r="C187" s="20" t="s">
        <v>104</v>
      </c>
      <c r="D187" s="20" t="s">
        <v>3193</v>
      </c>
      <c r="E187" s="61"/>
      <c r="F187" s="3" t="s">
        <v>6176</v>
      </c>
      <c r="G187" s="61"/>
      <c r="H187" s="61"/>
      <c r="I187" s="20" t="s">
        <v>315</v>
      </c>
      <c r="J187" s="20" t="s">
        <v>141</v>
      </c>
      <c r="K187" s="64" t="s">
        <v>7481</v>
      </c>
      <c r="L187" s="61"/>
      <c r="M187" s="61"/>
      <c r="N187" s="61"/>
      <c r="O187" s="61"/>
      <c r="P187" s="65"/>
      <c r="Q187" s="61"/>
      <c r="R187" s="61"/>
      <c r="S187" s="61"/>
      <c r="T187" s="61"/>
      <c r="U187" s="61"/>
      <c r="V187" s="61"/>
      <c r="W187" s="61"/>
      <c r="X187" s="61"/>
      <c r="Y187" s="61"/>
      <c r="Z187" s="61"/>
      <c r="AA187" s="61"/>
      <c r="AB187" s="61"/>
      <c r="AC187" s="61"/>
      <c r="AD187" s="61"/>
      <c r="AE187" s="61"/>
      <c r="AF187" s="61"/>
      <c r="AG187" s="61"/>
    </row>
    <row r="188">
      <c r="A188" s="20" t="s">
        <v>7482</v>
      </c>
      <c r="B188" s="20"/>
      <c r="C188" s="20" t="s">
        <v>105</v>
      </c>
      <c r="D188" s="20" t="s">
        <v>1212</v>
      </c>
      <c r="E188" s="61"/>
      <c r="F188" s="20" t="s">
        <v>1107</v>
      </c>
      <c r="G188" s="61"/>
      <c r="H188" s="61"/>
      <c r="I188" s="20" t="s">
        <v>71</v>
      </c>
      <c r="J188" s="20" t="s">
        <v>71</v>
      </c>
      <c r="K188" s="64" t="s">
        <v>7483</v>
      </c>
      <c r="L188" s="61"/>
      <c r="M188" s="61"/>
      <c r="N188" s="61"/>
      <c r="O188" s="61"/>
      <c r="P188" s="65"/>
      <c r="Q188" s="61"/>
      <c r="R188" s="61"/>
      <c r="S188" s="61"/>
      <c r="T188" s="61"/>
      <c r="U188" s="61"/>
      <c r="V188" s="61"/>
      <c r="W188" s="61"/>
      <c r="X188" s="61"/>
      <c r="Y188" s="61"/>
      <c r="Z188" s="61"/>
      <c r="AA188" s="61"/>
      <c r="AB188" s="61"/>
      <c r="AC188" s="61"/>
      <c r="AD188" s="61"/>
      <c r="AE188" s="61"/>
      <c r="AF188" s="61"/>
      <c r="AG188" s="61"/>
    </row>
    <row r="189">
      <c r="A189" s="37" t="s">
        <v>7484</v>
      </c>
      <c r="B189" s="61"/>
      <c r="C189" s="61"/>
      <c r="D189" s="20" t="s">
        <v>6325</v>
      </c>
      <c r="E189" s="61"/>
      <c r="F189" s="20" t="s">
        <v>7485</v>
      </c>
      <c r="G189" s="61"/>
      <c r="H189" s="61"/>
      <c r="I189" s="20" t="s">
        <v>71</v>
      </c>
      <c r="J189" s="20" t="s">
        <v>71</v>
      </c>
      <c r="K189" s="64" t="s">
        <v>7486</v>
      </c>
      <c r="L189" s="61"/>
      <c r="M189" s="61"/>
      <c r="N189" s="61"/>
      <c r="O189" s="61"/>
      <c r="P189" s="65"/>
      <c r="Q189" s="61"/>
      <c r="R189" s="61"/>
      <c r="S189" s="61"/>
      <c r="T189" s="61"/>
      <c r="U189" s="61"/>
      <c r="V189" s="61"/>
      <c r="W189" s="61"/>
      <c r="X189" s="61"/>
      <c r="Y189" s="61"/>
      <c r="Z189" s="61"/>
      <c r="AA189" s="61"/>
      <c r="AB189" s="61"/>
      <c r="AC189" s="61"/>
      <c r="AD189" s="61"/>
      <c r="AE189" s="61"/>
      <c r="AF189" s="61"/>
      <c r="AG189" s="61"/>
    </row>
    <row r="190">
      <c r="A190" s="20" t="s">
        <v>7487</v>
      </c>
      <c r="B190" s="61"/>
      <c r="C190" s="20" t="s">
        <v>167</v>
      </c>
      <c r="D190" s="20" t="s">
        <v>574</v>
      </c>
      <c r="E190" s="61"/>
      <c r="F190" s="20" t="s">
        <v>601</v>
      </c>
      <c r="G190" s="61"/>
      <c r="H190" s="61"/>
      <c r="I190" s="20" t="s">
        <v>71</v>
      </c>
      <c r="J190" s="20" t="s">
        <v>71</v>
      </c>
      <c r="K190" s="64" t="s">
        <v>7488</v>
      </c>
      <c r="L190" s="61"/>
      <c r="M190" s="61"/>
      <c r="N190" s="61"/>
      <c r="O190" s="61"/>
      <c r="P190" s="65"/>
      <c r="Q190" s="61"/>
      <c r="R190" s="61"/>
      <c r="S190" s="61"/>
      <c r="T190" s="61"/>
      <c r="U190" s="61"/>
      <c r="V190" s="61"/>
      <c r="W190" s="61"/>
      <c r="X190" s="61"/>
      <c r="Y190" s="61"/>
      <c r="Z190" s="61"/>
      <c r="AA190" s="61"/>
      <c r="AB190" s="61"/>
      <c r="AC190" s="61"/>
      <c r="AD190" s="61"/>
      <c r="AE190" s="61"/>
      <c r="AF190" s="61"/>
      <c r="AG190" s="61"/>
    </row>
    <row r="191">
      <c r="A191" s="20" t="s">
        <v>7489</v>
      </c>
      <c r="B191" s="61"/>
      <c r="C191" s="20" t="s">
        <v>167</v>
      </c>
      <c r="D191" s="20" t="s">
        <v>574</v>
      </c>
      <c r="E191" s="61"/>
      <c r="F191" s="20" t="s">
        <v>7490</v>
      </c>
      <c r="G191" s="61"/>
      <c r="H191" s="61"/>
      <c r="I191" s="20" t="s">
        <v>71</v>
      </c>
      <c r="J191" s="20" t="s">
        <v>71</v>
      </c>
      <c r="K191" s="64" t="s">
        <v>7491</v>
      </c>
      <c r="L191" s="61"/>
      <c r="M191" s="61"/>
      <c r="N191" s="61"/>
      <c r="O191" s="61"/>
      <c r="P191" s="65"/>
      <c r="Q191" s="61"/>
      <c r="R191" s="61"/>
      <c r="S191" s="61"/>
      <c r="T191" s="61"/>
      <c r="U191" s="61"/>
      <c r="V191" s="61"/>
      <c r="W191" s="61"/>
      <c r="X191" s="61"/>
      <c r="Y191" s="61"/>
      <c r="Z191" s="61"/>
      <c r="AA191" s="61"/>
      <c r="AB191" s="61"/>
      <c r="AC191" s="61"/>
      <c r="AD191" s="61"/>
      <c r="AE191" s="61"/>
      <c r="AF191" s="61"/>
      <c r="AG191" s="61"/>
    </row>
    <row r="192">
      <c r="A192" s="20" t="s">
        <v>7492</v>
      </c>
      <c r="B192" s="61"/>
      <c r="C192" s="20" t="s">
        <v>167</v>
      </c>
      <c r="D192" s="20" t="s">
        <v>574</v>
      </c>
      <c r="E192" s="61"/>
      <c r="F192" s="20" t="s">
        <v>2822</v>
      </c>
      <c r="G192" s="61"/>
      <c r="H192" s="61"/>
      <c r="I192" s="20" t="s">
        <v>71</v>
      </c>
      <c r="J192" s="20" t="s">
        <v>71</v>
      </c>
      <c r="K192" s="64" t="s">
        <v>7493</v>
      </c>
      <c r="L192" s="61"/>
      <c r="M192" s="61"/>
      <c r="N192" s="61"/>
      <c r="O192" s="61"/>
      <c r="P192" s="65"/>
      <c r="Q192" s="61"/>
      <c r="R192" s="61"/>
      <c r="S192" s="61"/>
      <c r="T192" s="61"/>
      <c r="U192" s="61"/>
      <c r="V192" s="61"/>
      <c r="W192" s="61"/>
      <c r="X192" s="61"/>
      <c r="Y192" s="61"/>
      <c r="Z192" s="61"/>
      <c r="AA192" s="61"/>
      <c r="AB192" s="61"/>
      <c r="AC192" s="61"/>
      <c r="AD192" s="61"/>
      <c r="AE192" s="61"/>
      <c r="AF192" s="61"/>
      <c r="AG192" s="61"/>
    </row>
    <row r="193">
      <c r="A193" s="20" t="s">
        <v>7494</v>
      </c>
      <c r="B193" s="61"/>
      <c r="C193" s="20" t="s">
        <v>167</v>
      </c>
      <c r="D193" s="20" t="s">
        <v>574</v>
      </c>
      <c r="E193" s="61"/>
      <c r="F193" s="20" t="s">
        <v>7495</v>
      </c>
      <c r="G193" s="61"/>
      <c r="H193" s="61"/>
      <c r="I193" s="20" t="s">
        <v>71</v>
      </c>
      <c r="J193" s="20" t="s">
        <v>71</v>
      </c>
      <c r="K193" s="64" t="s">
        <v>7496</v>
      </c>
      <c r="L193" s="61"/>
      <c r="M193" s="61"/>
      <c r="N193" s="61"/>
      <c r="O193" s="61"/>
      <c r="P193" s="65"/>
      <c r="Q193" s="61"/>
      <c r="R193" s="61"/>
      <c r="S193" s="61"/>
      <c r="T193" s="61"/>
      <c r="U193" s="61"/>
      <c r="V193" s="61"/>
      <c r="W193" s="61"/>
      <c r="X193" s="61"/>
      <c r="Y193" s="61"/>
      <c r="Z193" s="61"/>
      <c r="AA193" s="61"/>
      <c r="AB193" s="61"/>
      <c r="AC193" s="61"/>
      <c r="AD193" s="61"/>
      <c r="AE193" s="61"/>
      <c r="AF193" s="61"/>
      <c r="AG193" s="61"/>
    </row>
    <row r="194">
      <c r="A194" s="34" t="s">
        <v>7497</v>
      </c>
      <c r="B194" s="20"/>
      <c r="C194" s="20" t="s">
        <v>132</v>
      </c>
      <c r="D194" s="3" t="s">
        <v>1102</v>
      </c>
      <c r="E194" s="61"/>
      <c r="F194" s="20" t="s">
        <v>7498</v>
      </c>
      <c r="G194" s="61"/>
      <c r="H194" s="61"/>
      <c r="I194" s="20" t="s">
        <v>71</v>
      </c>
      <c r="J194" s="20" t="s">
        <v>71</v>
      </c>
      <c r="K194" s="64" t="s">
        <v>7499</v>
      </c>
      <c r="L194" s="61"/>
      <c r="M194" s="61"/>
      <c r="N194" s="61"/>
      <c r="O194" s="61"/>
      <c r="P194" s="65"/>
      <c r="Q194" s="61"/>
      <c r="R194" s="61"/>
      <c r="S194" s="61"/>
      <c r="T194" s="61"/>
      <c r="U194" s="61"/>
      <c r="V194" s="61"/>
      <c r="W194" s="61"/>
      <c r="X194" s="61"/>
      <c r="Y194" s="61"/>
      <c r="Z194" s="61"/>
      <c r="AA194" s="61"/>
      <c r="AB194" s="61"/>
      <c r="AC194" s="61"/>
      <c r="AD194" s="61"/>
      <c r="AE194" s="61"/>
      <c r="AF194" s="61"/>
      <c r="AG194" s="61"/>
    </row>
    <row r="195">
      <c r="A195" s="20" t="s">
        <v>7500</v>
      </c>
      <c r="B195" s="20"/>
      <c r="C195" s="20" t="s">
        <v>105</v>
      </c>
      <c r="D195" s="20" t="s">
        <v>4183</v>
      </c>
      <c r="E195" s="20" t="s">
        <v>6306</v>
      </c>
      <c r="F195" s="61"/>
      <c r="G195" s="61"/>
      <c r="H195" s="61"/>
      <c r="I195" s="61"/>
      <c r="J195" s="61"/>
      <c r="K195" s="64" t="s">
        <v>7501</v>
      </c>
      <c r="L195" s="61"/>
      <c r="M195" s="61"/>
      <c r="N195" s="61"/>
      <c r="O195" s="61"/>
      <c r="P195" s="65"/>
      <c r="Q195" s="61"/>
      <c r="R195" s="61"/>
      <c r="S195" s="61"/>
      <c r="T195" s="61"/>
      <c r="U195" s="61"/>
      <c r="V195" s="61"/>
      <c r="W195" s="61"/>
      <c r="X195" s="61"/>
      <c r="Y195" s="61"/>
      <c r="Z195" s="61"/>
      <c r="AA195" s="61"/>
      <c r="AB195" s="61"/>
      <c r="AC195" s="61"/>
      <c r="AD195" s="61"/>
      <c r="AE195" s="61"/>
      <c r="AF195" s="61"/>
      <c r="AG195" s="61"/>
    </row>
    <row r="196">
      <c r="A196" s="20" t="s">
        <v>7502</v>
      </c>
      <c r="B196" s="61"/>
      <c r="C196" s="61"/>
      <c r="D196" s="20" t="s">
        <v>1451</v>
      </c>
      <c r="E196" s="61"/>
      <c r="F196" s="20" t="s">
        <v>7503</v>
      </c>
      <c r="G196" s="61"/>
      <c r="H196" s="61"/>
      <c r="I196" s="20" t="s">
        <v>535</v>
      </c>
      <c r="J196" s="20"/>
      <c r="K196" s="64" t="s">
        <v>7504</v>
      </c>
      <c r="L196" s="61"/>
      <c r="M196" s="61"/>
      <c r="N196" s="61"/>
      <c r="O196" s="61"/>
      <c r="P196" s="65"/>
      <c r="Q196" s="61"/>
      <c r="R196" s="61"/>
      <c r="S196" s="61"/>
      <c r="T196" s="61"/>
      <c r="U196" s="61"/>
      <c r="V196" s="61"/>
      <c r="W196" s="61"/>
      <c r="X196" s="61"/>
      <c r="Y196" s="61"/>
      <c r="Z196" s="61"/>
      <c r="AA196" s="61"/>
      <c r="AB196" s="61"/>
      <c r="AC196" s="61"/>
      <c r="AD196" s="61"/>
      <c r="AE196" s="61"/>
      <c r="AF196" s="61"/>
      <c r="AG196" s="61"/>
    </row>
    <row r="197">
      <c r="A197" s="20" t="s">
        <v>7505</v>
      </c>
      <c r="B197" s="61"/>
      <c r="C197" s="61"/>
      <c r="D197" s="20" t="s">
        <v>665</v>
      </c>
      <c r="E197" s="61"/>
      <c r="F197" s="20" t="s">
        <v>7506</v>
      </c>
      <c r="G197" s="61"/>
      <c r="H197" s="61"/>
      <c r="I197" s="20" t="s">
        <v>71</v>
      </c>
      <c r="J197" s="20" t="s">
        <v>71</v>
      </c>
      <c r="K197" s="64" t="s">
        <v>7507</v>
      </c>
      <c r="L197" s="61"/>
      <c r="M197" s="61"/>
      <c r="N197" s="61"/>
      <c r="O197" s="61"/>
      <c r="P197" s="65"/>
      <c r="Q197" s="61"/>
      <c r="R197" s="61"/>
      <c r="S197" s="61"/>
      <c r="T197" s="61"/>
      <c r="U197" s="61"/>
      <c r="V197" s="61"/>
      <c r="W197" s="61"/>
      <c r="X197" s="61"/>
      <c r="Y197" s="61"/>
      <c r="Z197" s="61"/>
      <c r="AA197" s="61"/>
      <c r="AB197" s="61"/>
      <c r="AC197" s="61"/>
      <c r="AD197" s="61"/>
      <c r="AE197" s="61"/>
      <c r="AF197" s="61"/>
      <c r="AG197" s="61"/>
    </row>
    <row r="198">
      <c r="A198" s="20" t="s">
        <v>7032</v>
      </c>
      <c r="B198" s="20"/>
      <c r="C198" s="20" t="s">
        <v>105</v>
      </c>
      <c r="D198" s="20" t="s">
        <v>1489</v>
      </c>
      <c r="E198" s="3" t="s">
        <v>1436</v>
      </c>
      <c r="F198" s="20" t="s">
        <v>7508</v>
      </c>
      <c r="G198" s="61"/>
      <c r="H198" s="61"/>
      <c r="I198" s="20" t="s">
        <v>71</v>
      </c>
      <c r="J198" s="20"/>
      <c r="K198" s="64" t="s">
        <v>7509</v>
      </c>
      <c r="L198" s="61"/>
      <c r="M198" s="61"/>
      <c r="N198" s="61"/>
      <c r="O198" s="61"/>
      <c r="P198" s="65"/>
      <c r="Q198" s="61"/>
      <c r="R198" s="61"/>
      <c r="S198" s="61"/>
      <c r="T198" s="61"/>
      <c r="U198" s="61"/>
      <c r="V198" s="61"/>
      <c r="W198" s="61"/>
      <c r="X198" s="61"/>
      <c r="Y198" s="61"/>
      <c r="Z198" s="61"/>
      <c r="AA198" s="61"/>
      <c r="AB198" s="61"/>
      <c r="AC198" s="61"/>
      <c r="AD198" s="61"/>
      <c r="AE198" s="61"/>
      <c r="AF198" s="61"/>
      <c r="AG198" s="61"/>
    </row>
    <row r="199">
      <c r="A199" s="20" t="s">
        <v>7510</v>
      </c>
      <c r="B199" s="20" t="s">
        <v>7511</v>
      </c>
      <c r="C199" s="61"/>
      <c r="D199" s="20" t="s">
        <v>4231</v>
      </c>
      <c r="E199" s="61"/>
      <c r="F199" s="20" t="s">
        <v>7512</v>
      </c>
      <c r="G199" s="61"/>
      <c r="H199" s="61"/>
      <c r="I199" s="61"/>
      <c r="J199" s="61"/>
      <c r="K199" s="64" t="s">
        <v>7513</v>
      </c>
      <c r="L199" s="61"/>
      <c r="M199" s="61"/>
      <c r="N199" s="61"/>
      <c r="O199" s="61"/>
      <c r="P199" s="65"/>
      <c r="Q199" s="61"/>
      <c r="R199" s="61"/>
      <c r="S199" s="61"/>
      <c r="T199" s="61"/>
      <c r="U199" s="61"/>
      <c r="V199" s="61"/>
      <c r="W199" s="61"/>
      <c r="X199" s="61"/>
      <c r="Y199" s="61"/>
      <c r="Z199" s="61"/>
      <c r="AA199" s="61"/>
      <c r="AB199" s="61"/>
      <c r="AC199" s="61"/>
      <c r="AD199" s="61"/>
      <c r="AE199" s="61"/>
      <c r="AF199" s="61"/>
      <c r="AG199" s="61"/>
    </row>
    <row r="200">
      <c r="A200" s="28" t="s">
        <v>7514</v>
      </c>
      <c r="B200" s="61"/>
      <c r="C200" s="20" t="s">
        <v>105</v>
      </c>
      <c r="D200" s="20" t="s">
        <v>1174</v>
      </c>
      <c r="E200" s="61"/>
      <c r="F200" s="20" t="s">
        <v>7515</v>
      </c>
      <c r="G200" s="61"/>
      <c r="H200" s="20" t="s">
        <v>7516</v>
      </c>
      <c r="I200" s="20" t="s">
        <v>71</v>
      </c>
      <c r="J200" s="20" t="s">
        <v>71</v>
      </c>
      <c r="K200" s="64" t="s">
        <v>7517</v>
      </c>
      <c r="L200" s="61"/>
      <c r="M200" s="61"/>
      <c r="N200" s="61"/>
      <c r="O200" s="61"/>
      <c r="P200" s="65"/>
      <c r="Q200" s="61"/>
      <c r="R200" s="61"/>
      <c r="S200" s="61"/>
      <c r="T200" s="61"/>
      <c r="U200" s="61"/>
      <c r="V200" s="61"/>
      <c r="W200" s="61"/>
      <c r="X200" s="61"/>
      <c r="Y200" s="61"/>
      <c r="Z200" s="61"/>
      <c r="AA200" s="61"/>
      <c r="AB200" s="61"/>
      <c r="AC200" s="61"/>
      <c r="AD200" s="61"/>
      <c r="AE200" s="61"/>
      <c r="AF200" s="61"/>
      <c r="AG200" s="61"/>
    </row>
    <row r="201">
      <c r="A201" s="20" t="s">
        <v>7518</v>
      </c>
      <c r="B201" s="20"/>
      <c r="C201" s="20" t="s">
        <v>105</v>
      </c>
      <c r="D201" s="20" t="s">
        <v>1178</v>
      </c>
      <c r="E201" s="61"/>
      <c r="F201" s="61"/>
      <c r="G201" s="61"/>
      <c r="H201" s="61"/>
      <c r="I201" s="61"/>
      <c r="J201" s="61"/>
      <c r="K201" s="61"/>
      <c r="L201" s="61"/>
      <c r="M201" s="61"/>
      <c r="N201" s="61"/>
      <c r="O201" s="61"/>
      <c r="P201" s="65"/>
      <c r="Q201" s="61"/>
      <c r="R201" s="61"/>
      <c r="S201" s="61"/>
      <c r="T201" s="61"/>
      <c r="U201" s="61"/>
      <c r="V201" s="61"/>
      <c r="W201" s="61"/>
      <c r="X201" s="61"/>
      <c r="Y201" s="61"/>
      <c r="Z201" s="61"/>
      <c r="AA201" s="61"/>
      <c r="AB201" s="61"/>
      <c r="AC201" s="61"/>
      <c r="AD201" s="61"/>
      <c r="AE201" s="61"/>
      <c r="AF201" s="61"/>
      <c r="AG201" s="61"/>
    </row>
    <row r="202">
      <c r="A202" s="20" t="s">
        <v>7519</v>
      </c>
      <c r="B202" s="20"/>
      <c r="C202" s="20" t="s">
        <v>105</v>
      </c>
      <c r="D202" s="20" t="s">
        <v>4231</v>
      </c>
      <c r="E202" s="61"/>
      <c r="F202" s="20" t="s">
        <v>1756</v>
      </c>
      <c r="G202" s="61"/>
      <c r="H202" s="61"/>
      <c r="I202" s="20" t="s">
        <v>71</v>
      </c>
      <c r="J202" s="61"/>
      <c r="K202" s="64" t="s">
        <v>7520</v>
      </c>
      <c r="L202" s="61"/>
      <c r="M202" s="61"/>
      <c r="N202" s="61"/>
      <c r="O202" s="61"/>
      <c r="P202" s="65"/>
      <c r="Q202" s="61"/>
      <c r="R202" s="61"/>
      <c r="S202" s="61"/>
      <c r="T202" s="61"/>
      <c r="U202" s="61"/>
      <c r="V202" s="61"/>
      <c r="W202" s="61"/>
      <c r="X202" s="61"/>
      <c r="Y202" s="61"/>
      <c r="Z202" s="61"/>
      <c r="AA202" s="61"/>
      <c r="AB202" s="61"/>
      <c r="AC202" s="61"/>
      <c r="AD202" s="61"/>
      <c r="AE202" s="61"/>
      <c r="AF202" s="61"/>
      <c r="AG202" s="61"/>
    </row>
    <row r="203">
      <c r="A203" s="3" t="s">
        <v>7521</v>
      </c>
      <c r="B203" s="20"/>
      <c r="C203" s="20" t="s">
        <v>105</v>
      </c>
      <c r="D203" s="3" t="s">
        <v>4231</v>
      </c>
      <c r="E203" s="3" t="s">
        <v>6306</v>
      </c>
      <c r="F203" s="20" t="s">
        <v>1107</v>
      </c>
      <c r="G203" s="61"/>
      <c r="H203" s="61"/>
      <c r="I203" s="20" t="s">
        <v>71</v>
      </c>
      <c r="J203" s="20" t="s">
        <v>71</v>
      </c>
      <c r="K203" s="64" t="s">
        <v>7522</v>
      </c>
      <c r="L203" s="61"/>
      <c r="M203" s="61"/>
      <c r="N203" s="61"/>
      <c r="O203" s="61"/>
      <c r="P203" s="65"/>
      <c r="Q203" s="61"/>
      <c r="R203" s="61"/>
      <c r="S203" s="61"/>
      <c r="T203" s="61"/>
      <c r="U203" s="61"/>
      <c r="V203" s="61"/>
      <c r="W203" s="61"/>
      <c r="X203" s="61"/>
      <c r="Y203" s="61"/>
      <c r="Z203" s="61"/>
      <c r="AA203" s="61"/>
      <c r="AB203" s="61"/>
      <c r="AC203" s="61"/>
      <c r="AD203" s="61"/>
      <c r="AE203" s="61"/>
      <c r="AF203" s="61"/>
      <c r="AG203" s="61"/>
    </row>
    <row r="204">
      <c r="A204" s="20" t="s">
        <v>7523</v>
      </c>
      <c r="B204" s="20"/>
      <c r="C204" s="20" t="s">
        <v>105</v>
      </c>
      <c r="D204" s="20" t="s">
        <v>4606</v>
      </c>
      <c r="E204" s="61"/>
      <c r="F204" s="20" t="s">
        <v>601</v>
      </c>
      <c r="G204" s="61"/>
      <c r="H204" s="61"/>
      <c r="I204" s="20" t="s">
        <v>275</v>
      </c>
      <c r="J204" s="20" t="s">
        <v>129</v>
      </c>
      <c r="K204" s="64" t="s">
        <v>7524</v>
      </c>
      <c r="L204" s="61"/>
      <c r="M204" s="61"/>
      <c r="N204" s="61"/>
      <c r="O204" s="61"/>
      <c r="P204" s="65"/>
      <c r="Q204" s="61"/>
      <c r="R204" s="61"/>
      <c r="S204" s="61"/>
      <c r="T204" s="61"/>
      <c r="U204" s="61"/>
      <c r="V204" s="61"/>
      <c r="W204" s="61"/>
      <c r="X204" s="61"/>
      <c r="Y204" s="61"/>
      <c r="Z204" s="61"/>
      <c r="AA204" s="61"/>
      <c r="AB204" s="61"/>
      <c r="AC204" s="61"/>
      <c r="AD204" s="61"/>
      <c r="AE204" s="61"/>
      <c r="AF204" s="61"/>
      <c r="AG204" s="61"/>
    </row>
    <row r="205">
      <c r="A205" s="20" t="s">
        <v>7525</v>
      </c>
      <c r="B205" s="20"/>
      <c r="C205" s="20" t="s">
        <v>105</v>
      </c>
      <c r="D205" s="20" t="s">
        <v>2737</v>
      </c>
      <c r="E205" s="20"/>
      <c r="F205" s="20" t="s">
        <v>49</v>
      </c>
      <c r="G205" s="20"/>
      <c r="H205" s="20"/>
      <c r="I205" s="20" t="s">
        <v>71</v>
      </c>
      <c r="J205" s="20" t="s">
        <v>71</v>
      </c>
      <c r="K205" s="64" t="s">
        <v>7526</v>
      </c>
      <c r="L205" s="61"/>
      <c r="M205" s="61"/>
      <c r="N205" s="61"/>
      <c r="O205" s="61"/>
      <c r="P205" s="65"/>
      <c r="Q205" s="61"/>
      <c r="R205" s="61"/>
      <c r="S205" s="61"/>
      <c r="T205" s="61"/>
      <c r="U205" s="61"/>
      <c r="V205" s="61"/>
      <c r="W205" s="61"/>
      <c r="X205" s="61"/>
      <c r="Y205" s="61"/>
      <c r="Z205" s="61"/>
      <c r="AA205" s="61"/>
      <c r="AB205" s="61"/>
      <c r="AC205" s="61"/>
      <c r="AD205" s="61"/>
      <c r="AE205" s="61"/>
      <c r="AF205" s="61"/>
      <c r="AG205" s="61"/>
    </row>
    <row r="206">
      <c r="A206" s="20" t="s">
        <v>7527</v>
      </c>
      <c r="B206" s="20"/>
      <c r="C206" s="20" t="s">
        <v>105</v>
      </c>
      <c r="D206" s="20" t="s">
        <v>1178</v>
      </c>
      <c r="E206" s="61"/>
      <c r="F206" s="20" t="s">
        <v>7528</v>
      </c>
      <c r="G206" s="61"/>
      <c r="H206" s="61"/>
      <c r="I206" s="20" t="s">
        <v>71</v>
      </c>
      <c r="J206" s="20"/>
      <c r="K206" s="64" t="s">
        <v>7529</v>
      </c>
      <c r="L206" s="61"/>
      <c r="M206" s="61"/>
      <c r="N206" s="61"/>
      <c r="O206" s="61"/>
      <c r="P206" s="65"/>
      <c r="Q206" s="61"/>
      <c r="R206" s="61"/>
      <c r="S206" s="61"/>
      <c r="T206" s="61"/>
      <c r="U206" s="61"/>
      <c r="V206" s="61"/>
      <c r="W206" s="61"/>
      <c r="X206" s="61"/>
      <c r="Y206" s="61"/>
      <c r="Z206" s="61"/>
      <c r="AA206" s="61"/>
      <c r="AB206" s="61"/>
      <c r="AC206" s="61"/>
      <c r="AD206" s="61"/>
      <c r="AE206" s="61"/>
      <c r="AF206" s="61"/>
      <c r="AG206" s="61"/>
    </row>
    <row r="207">
      <c r="A207" s="3" t="s">
        <v>7530</v>
      </c>
      <c r="B207" s="61"/>
      <c r="C207" s="20" t="s">
        <v>105</v>
      </c>
      <c r="D207" s="20" t="s">
        <v>1489</v>
      </c>
      <c r="E207" s="61"/>
      <c r="F207" s="20" t="s">
        <v>7531</v>
      </c>
      <c r="G207" s="61"/>
      <c r="H207" s="20" t="s">
        <v>7532</v>
      </c>
      <c r="I207" s="20" t="s">
        <v>71</v>
      </c>
      <c r="J207" s="20" t="s">
        <v>71</v>
      </c>
      <c r="K207" s="61"/>
      <c r="L207" s="61"/>
      <c r="M207" s="61"/>
      <c r="N207" s="61"/>
      <c r="O207" s="61"/>
      <c r="P207" s="65"/>
      <c r="Q207" s="61"/>
      <c r="R207" s="61"/>
      <c r="S207" s="61"/>
      <c r="T207" s="61"/>
      <c r="U207" s="61"/>
      <c r="V207" s="61"/>
      <c r="W207" s="61"/>
      <c r="X207" s="61"/>
      <c r="Y207" s="61"/>
      <c r="Z207" s="61"/>
      <c r="AA207" s="61"/>
      <c r="AB207" s="61"/>
      <c r="AC207" s="61"/>
      <c r="AD207" s="61"/>
      <c r="AE207" s="61"/>
      <c r="AF207" s="61"/>
      <c r="AG207" s="61"/>
    </row>
    <row r="208">
      <c r="A208" s="3" t="s">
        <v>7533</v>
      </c>
      <c r="B208" s="61"/>
      <c r="C208" s="20" t="s">
        <v>105</v>
      </c>
      <c r="D208" s="20" t="s">
        <v>385</v>
      </c>
      <c r="E208" s="61"/>
      <c r="F208" s="20" t="s">
        <v>7021</v>
      </c>
      <c r="G208" s="61"/>
      <c r="H208" s="61"/>
      <c r="I208" s="20" t="s">
        <v>71</v>
      </c>
      <c r="J208" s="20" t="s">
        <v>71</v>
      </c>
      <c r="K208" s="64" t="s">
        <v>7534</v>
      </c>
      <c r="L208" s="61"/>
      <c r="M208" s="61"/>
      <c r="N208" s="61"/>
      <c r="O208" s="61"/>
      <c r="P208" s="65"/>
      <c r="Q208" s="61"/>
      <c r="R208" s="61"/>
      <c r="S208" s="61"/>
      <c r="T208" s="61"/>
      <c r="U208" s="61"/>
      <c r="V208" s="61"/>
      <c r="W208" s="61"/>
      <c r="X208" s="61"/>
      <c r="Y208" s="61"/>
      <c r="Z208" s="61"/>
      <c r="AA208" s="61"/>
      <c r="AB208" s="61"/>
      <c r="AC208" s="61"/>
      <c r="AD208" s="61"/>
      <c r="AE208" s="61"/>
      <c r="AF208" s="61"/>
      <c r="AG208" s="61"/>
    </row>
    <row r="209">
      <c r="A209" s="20" t="s">
        <v>7535</v>
      </c>
      <c r="B209" s="20"/>
      <c r="C209" s="20" t="s">
        <v>105</v>
      </c>
      <c r="D209" s="20" t="s">
        <v>6325</v>
      </c>
      <c r="E209" s="61"/>
      <c r="F209" s="20" t="s">
        <v>601</v>
      </c>
      <c r="G209" s="61"/>
      <c r="H209" s="20" t="s">
        <v>7536</v>
      </c>
      <c r="I209" s="20" t="s">
        <v>71</v>
      </c>
      <c r="J209" s="20"/>
      <c r="K209" s="64" t="s">
        <v>7537</v>
      </c>
      <c r="L209" s="61"/>
      <c r="M209" s="61"/>
      <c r="N209" s="61"/>
      <c r="O209" s="61"/>
      <c r="P209" s="65"/>
      <c r="Q209" s="61"/>
      <c r="R209" s="61"/>
      <c r="S209" s="61"/>
      <c r="T209" s="61"/>
      <c r="U209" s="61"/>
      <c r="V209" s="61"/>
      <c r="W209" s="61"/>
      <c r="X209" s="61"/>
      <c r="Y209" s="61"/>
      <c r="Z209" s="61"/>
      <c r="AA209" s="61"/>
      <c r="AB209" s="61"/>
      <c r="AC209" s="61"/>
      <c r="AD209" s="61"/>
      <c r="AE209" s="61"/>
      <c r="AF209" s="61"/>
      <c r="AG209" s="61"/>
    </row>
    <row r="210">
      <c r="A210" s="20" t="s">
        <v>7538</v>
      </c>
      <c r="B210" s="20"/>
      <c r="C210" s="20" t="s">
        <v>105</v>
      </c>
      <c r="D210" s="20" t="s">
        <v>6045</v>
      </c>
      <c r="E210" s="61"/>
      <c r="F210" s="20" t="s">
        <v>1258</v>
      </c>
      <c r="G210" s="61"/>
      <c r="H210" s="61"/>
      <c r="I210" s="20" t="s">
        <v>71</v>
      </c>
      <c r="J210" s="20" t="s">
        <v>71</v>
      </c>
      <c r="K210" s="64" t="s">
        <v>7539</v>
      </c>
      <c r="L210" s="61"/>
      <c r="M210" s="61"/>
      <c r="N210" s="61"/>
      <c r="O210" s="61"/>
      <c r="P210" s="65"/>
      <c r="Q210" s="61"/>
      <c r="R210" s="61"/>
      <c r="S210" s="61"/>
      <c r="T210" s="61"/>
      <c r="U210" s="61"/>
      <c r="V210" s="61"/>
      <c r="W210" s="61"/>
      <c r="X210" s="61"/>
      <c r="Y210" s="61"/>
      <c r="Z210" s="61"/>
      <c r="AA210" s="61"/>
      <c r="AB210" s="61"/>
      <c r="AC210" s="61"/>
      <c r="AD210" s="61"/>
      <c r="AE210" s="61"/>
      <c r="AF210" s="61"/>
      <c r="AG210" s="61"/>
    </row>
    <row r="211">
      <c r="A211" s="20" t="s">
        <v>7540</v>
      </c>
      <c r="B211" s="20"/>
      <c r="C211" s="20" t="s">
        <v>105</v>
      </c>
      <c r="D211" s="20" t="s">
        <v>665</v>
      </c>
      <c r="E211" s="61"/>
      <c r="F211" s="61"/>
      <c r="G211" s="61"/>
      <c r="H211" s="61"/>
      <c r="I211" s="20" t="s">
        <v>71</v>
      </c>
      <c r="J211" s="20"/>
      <c r="K211" s="64" t="s">
        <v>7541</v>
      </c>
      <c r="L211" s="61"/>
      <c r="M211" s="61"/>
      <c r="N211" s="61"/>
      <c r="O211" s="61"/>
      <c r="P211" s="65"/>
      <c r="Q211" s="61"/>
      <c r="R211" s="61"/>
      <c r="S211" s="61"/>
      <c r="T211" s="61"/>
      <c r="U211" s="61"/>
      <c r="V211" s="61"/>
      <c r="W211" s="61"/>
      <c r="X211" s="61"/>
      <c r="Y211" s="61"/>
      <c r="Z211" s="61"/>
      <c r="AA211" s="61"/>
      <c r="AB211" s="61"/>
      <c r="AC211" s="61"/>
      <c r="AD211" s="61"/>
      <c r="AE211" s="61"/>
      <c r="AF211" s="61"/>
      <c r="AG211" s="61"/>
    </row>
    <row r="212">
      <c r="A212" s="3" t="s">
        <v>7542</v>
      </c>
      <c r="B212" s="61"/>
      <c r="C212" s="20" t="s">
        <v>104</v>
      </c>
      <c r="D212" s="3" t="s">
        <v>653</v>
      </c>
      <c r="E212" s="61"/>
      <c r="F212" s="20" t="s">
        <v>601</v>
      </c>
      <c r="G212" s="61"/>
      <c r="H212" s="61"/>
      <c r="I212" s="61"/>
      <c r="J212" s="20" t="s">
        <v>129</v>
      </c>
      <c r="K212" s="64" t="s">
        <v>7543</v>
      </c>
      <c r="L212" s="20" t="s">
        <v>7544</v>
      </c>
      <c r="M212" s="61"/>
      <c r="N212" s="61"/>
      <c r="O212" s="61"/>
      <c r="P212" s="65"/>
      <c r="Q212" s="61"/>
      <c r="R212" s="61"/>
      <c r="S212" s="61"/>
      <c r="T212" s="61"/>
      <c r="U212" s="61"/>
      <c r="V212" s="61"/>
      <c r="W212" s="61"/>
      <c r="X212" s="61"/>
      <c r="Y212" s="61"/>
      <c r="Z212" s="61"/>
      <c r="AA212" s="61"/>
      <c r="AB212" s="61"/>
      <c r="AC212" s="61"/>
      <c r="AD212" s="61"/>
      <c r="AE212" s="61"/>
      <c r="AF212" s="61"/>
      <c r="AG212" s="61"/>
    </row>
    <row r="213">
      <c r="A213" s="3" t="s">
        <v>7545</v>
      </c>
      <c r="B213" s="20" t="s">
        <v>7546</v>
      </c>
      <c r="C213" s="20" t="s">
        <v>104</v>
      </c>
      <c r="D213" s="20" t="s">
        <v>1212</v>
      </c>
      <c r="E213" s="61"/>
      <c r="F213" s="20" t="s">
        <v>7547</v>
      </c>
      <c r="G213" s="61"/>
      <c r="H213" s="61"/>
      <c r="I213" s="20" t="s">
        <v>319</v>
      </c>
      <c r="J213" s="20" t="s">
        <v>129</v>
      </c>
      <c r="K213" s="64" t="s">
        <v>7548</v>
      </c>
      <c r="L213" s="20" t="s">
        <v>1383</v>
      </c>
      <c r="M213" s="61"/>
      <c r="N213" s="61"/>
      <c r="O213" s="61"/>
      <c r="P213" s="65"/>
      <c r="Q213" s="61"/>
      <c r="R213" s="61"/>
      <c r="S213" s="61"/>
      <c r="T213" s="61"/>
      <c r="U213" s="61"/>
      <c r="V213" s="61"/>
      <c r="W213" s="61"/>
      <c r="X213" s="61"/>
      <c r="Y213" s="61"/>
      <c r="Z213" s="61"/>
      <c r="AA213" s="61"/>
      <c r="AB213" s="61"/>
      <c r="AC213" s="61"/>
      <c r="AD213" s="61"/>
      <c r="AE213" s="61"/>
      <c r="AF213" s="61"/>
      <c r="AG213" s="61"/>
    </row>
    <row r="214">
      <c r="A214" s="20" t="s">
        <v>7549</v>
      </c>
      <c r="B214" s="20"/>
      <c r="C214" s="20" t="s">
        <v>105</v>
      </c>
      <c r="D214" s="20" t="s">
        <v>6820</v>
      </c>
      <c r="E214" s="61"/>
      <c r="F214" s="20" t="s">
        <v>752</v>
      </c>
      <c r="G214" s="61"/>
      <c r="H214" s="61"/>
      <c r="I214" s="20" t="s">
        <v>319</v>
      </c>
      <c r="J214" s="20" t="s">
        <v>129</v>
      </c>
      <c r="K214" s="64" t="s">
        <v>7550</v>
      </c>
      <c r="L214" s="61"/>
      <c r="M214" s="61"/>
      <c r="N214" s="61"/>
      <c r="O214" s="61"/>
      <c r="P214" s="65"/>
      <c r="Q214" s="61"/>
      <c r="R214" s="61"/>
      <c r="S214" s="61"/>
      <c r="T214" s="61"/>
      <c r="U214" s="61"/>
      <c r="V214" s="61"/>
      <c r="W214" s="61"/>
      <c r="X214" s="61"/>
      <c r="Y214" s="61"/>
      <c r="Z214" s="61"/>
      <c r="AA214" s="61"/>
      <c r="AB214" s="61"/>
      <c r="AC214" s="61"/>
      <c r="AD214" s="61"/>
      <c r="AE214" s="61"/>
      <c r="AF214" s="61"/>
      <c r="AG214" s="61"/>
    </row>
    <row r="215">
      <c r="A215" s="20" t="s">
        <v>7551</v>
      </c>
      <c r="B215" s="20" t="s">
        <v>7552</v>
      </c>
      <c r="C215" s="20" t="s">
        <v>156</v>
      </c>
      <c r="D215" s="20" t="s">
        <v>1764</v>
      </c>
      <c r="E215" s="61"/>
      <c r="F215" s="20" t="s">
        <v>7553</v>
      </c>
      <c r="G215" s="61"/>
      <c r="H215" s="61"/>
      <c r="I215" s="3" t="s">
        <v>7554</v>
      </c>
      <c r="J215" s="20" t="s">
        <v>129</v>
      </c>
      <c r="K215" s="64" t="s">
        <v>7555</v>
      </c>
      <c r="L215" s="61"/>
      <c r="M215" s="61"/>
      <c r="N215" s="61"/>
      <c r="O215" s="61"/>
      <c r="P215" s="65"/>
      <c r="Q215" s="61"/>
      <c r="R215" s="61"/>
      <c r="S215" s="61"/>
      <c r="T215" s="61"/>
      <c r="U215" s="61"/>
      <c r="V215" s="61"/>
      <c r="W215" s="61"/>
      <c r="X215" s="61"/>
      <c r="Y215" s="61"/>
      <c r="Z215" s="61"/>
      <c r="AA215" s="61"/>
      <c r="AB215" s="61"/>
      <c r="AC215" s="61"/>
      <c r="AD215" s="61"/>
      <c r="AE215" s="61"/>
      <c r="AF215" s="61"/>
      <c r="AG215" s="61"/>
    </row>
    <row r="216">
      <c r="A216" s="56" t="s">
        <v>7556</v>
      </c>
      <c r="B216" s="61"/>
      <c r="C216" s="20" t="s">
        <v>132</v>
      </c>
      <c r="D216" s="20" t="s">
        <v>5900</v>
      </c>
      <c r="E216" s="20" t="s">
        <v>6295</v>
      </c>
      <c r="F216" s="20" t="s">
        <v>7557</v>
      </c>
      <c r="G216" s="61"/>
      <c r="H216" s="61"/>
      <c r="I216" s="20" t="s">
        <v>291</v>
      </c>
      <c r="J216" s="20" t="s">
        <v>129</v>
      </c>
      <c r="K216" s="64" t="s">
        <v>7558</v>
      </c>
      <c r="L216" s="61"/>
      <c r="M216" s="61"/>
      <c r="N216" s="61"/>
      <c r="O216" s="61"/>
      <c r="P216" s="65"/>
      <c r="Q216" s="61"/>
      <c r="R216" s="61"/>
      <c r="S216" s="61"/>
      <c r="T216" s="61"/>
      <c r="U216" s="61"/>
      <c r="V216" s="61"/>
      <c r="W216" s="61"/>
      <c r="X216" s="61"/>
      <c r="Y216" s="61"/>
      <c r="Z216" s="61"/>
      <c r="AA216" s="61"/>
      <c r="AB216" s="61"/>
      <c r="AC216" s="61"/>
      <c r="AD216" s="61"/>
      <c r="AE216" s="61"/>
      <c r="AF216" s="61"/>
      <c r="AG216" s="61"/>
    </row>
    <row r="217">
      <c r="A217" s="28" t="s">
        <v>7559</v>
      </c>
      <c r="B217" s="61"/>
      <c r="C217" s="20" t="s">
        <v>105</v>
      </c>
      <c r="D217" s="20" t="s">
        <v>6325</v>
      </c>
      <c r="E217" s="61"/>
      <c r="F217" s="20" t="s">
        <v>7560</v>
      </c>
      <c r="G217" s="61"/>
      <c r="H217" s="20" t="s">
        <v>7561</v>
      </c>
      <c r="I217" s="20" t="s">
        <v>71</v>
      </c>
      <c r="J217" s="20" t="s">
        <v>71</v>
      </c>
      <c r="K217" s="64" t="s">
        <v>7562</v>
      </c>
      <c r="L217" s="20" t="s">
        <v>657</v>
      </c>
      <c r="M217" s="61"/>
      <c r="N217" s="61"/>
      <c r="O217" s="61"/>
      <c r="P217" s="65"/>
      <c r="Q217" s="61"/>
      <c r="R217" s="61"/>
      <c r="S217" s="61"/>
      <c r="T217" s="61"/>
      <c r="U217" s="61"/>
      <c r="V217" s="61"/>
      <c r="W217" s="61"/>
      <c r="X217" s="61"/>
      <c r="Y217" s="61"/>
      <c r="Z217" s="61"/>
      <c r="AA217" s="61"/>
      <c r="AB217" s="61"/>
      <c r="AC217" s="61"/>
      <c r="AD217" s="61"/>
      <c r="AE217" s="61"/>
      <c r="AF217" s="61"/>
      <c r="AG217" s="61"/>
    </row>
    <row r="218">
      <c r="A218" s="20" t="s">
        <v>7563</v>
      </c>
      <c r="B218" s="61"/>
      <c r="C218" s="20" t="s">
        <v>105</v>
      </c>
      <c r="D218" s="20" t="s">
        <v>1197</v>
      </c>
      <c r="E218" s="61"/>
      <c r="F218" s="20" t="s">
        <v>7564</v>
      </c>
      <c r="G218" s="61"/>
      <c r="H218" s="53" t="s">
        <v>7532</v>
      </c>
      <c r="I218" s="20" t="s">
        <v>71</v>
      </c>
      <c r="J218" s="20" t="s">
        <v>71</v>
      </c>
      <c r="K218" s="64" t="s">
        <v>7565</v>
      </c>
      <c r="L218" s="61"/>
      <c r="M218" s="61"/>
      <c r="N218" s="61"/>
      <c r="O218" s="61"/>
      <c r="P218" s="65"/>
      <c r="Q218" s="61"/>
      <c r="R218" s="61"/>
      <c r="S218" s="61"/>
      <c r="T218" s="61"/>
      <c r="U218" s="61"/>
      <c r="V218" s="61"/>
      <c r="W218" s="61"/>
      <c r="X218" s="61"/>
      <c r="Y218" s="61"/>
      <c r="Z218" s="61"/>
      <c r="AA218" s="61"/>
      <c r="AB218" s="61"/>
      <c r="AC218" s="61"/>
      <c r="AD218" s="61"/>
      <c r="AE218" s="61"/>
      <c r="AF218" s="61"/>
      <c r="AG218" s="61"/>
    </row>
    <row r="219">
      <c r="A219" s="3" t="s">
        <v>7566</v>
      </c>
      <c r="B219" s="61"/>
      <c r="C219" s="20" t="s">
        <v>105</v>
      </c>
      <c r="D219" s="20" t="s">
        <v>2737</v>
      </c>
      <c r="E219" s="61"/>
      <c r="F219" s="20" t="s">
        <v>7567</v>
      </c>
      <c r="G219" s="61"/>
      <c r="H219" s="61"/>
      <c r="I219" s="20" t="s">
        <v>71</v>
      </c>
      <c r="J219" s="20" t="s">
        <v>71</v>
      </c>
      <c r="K219" s="64" t="s">
        <v>7568</v>
      </c>
      <c r="L219" s="61"/>
      <c r="M219" s="61"/>
      <c r="N219" s="61"/>
      <c r="O219" s="61"/>
      <c r="P219" s="65"/>
      <c r="Q219" s="61"/>
      <c r="R219" s="61"/>
      <c r="S219" s="61"/>
      <c r="T219" s="61"/>
      <c r="U219" s="61"/>
      <c r="V219" s="61"/>
      <c r="W219" s="61"/>
      <c r="X219" s="61"/>
      <c r="Y219" s="61"/>
      <c r="Z219" s="61"/>
      <c r="AA219" s="61"/>
      <c r="AB219" s="61"/>
      <c r="AC219" s="61"/>
      <c r="AD219" s="61"/>
      <c r="AE219" s="61"/>
      <c r="AF219" s="61"/>
      <c r="AG219" s="61"/>
    </row>
    <row r="220">
      <c r="A220" s="3" t="s">
        <v>7569</v>
      </c>
      <c r="B220" s="61"/>
      <c r="C220" s="20" t="s">
        <v>105</v>
      </c>
      <c r="D220" s="20" t="s">
        <v>2737</v>
      </c>
      <c r="E220" s="61"/>
      <c r="F220" s="61"/>
      <c r="G220" s="61"/>
      <c r="H220" s="61"/>
      <c r="I220" s="20" t="s">
        <v>71</v>
      </c>
      <c r="J220" s="20" t="s">
        <v>71</v>
      </c>
      <c r="K220" s="61"/>
      <c r="L220" s="61"/>
      <c r="M220" s="61"/>
      <c r="N220" s="61"/>
      <c r="O220" s="61"/>
      <c r="P220" s="65"/>
      <c r="Q220" s="61"/>
      <c r="R220" s="61"/>
      <c r="S220" s="61"/>
      <c r="T220" s="61"/>
      <c r="U220" s="61"/>
      <c r="V220" s="61"/>
      <c r="W220" s="61"/>
      <c r="X220" s="61"/>
      <c r="Y220" s="61"/>
      <c r="Z220" s="61"/>
      <c r="AA220" s="61"/>
      <c r="AB220" s="61"/>
      <c r="AC220" s="61"/>
      <c r="AD220" s="61"/>
      <c r="AE220" s="61"/>
      <c r="AF220" s="61"/>
      <c r="AG220" s="61"/>
    </row>
    <row r="221">
      <c r="A221" s="20" t="s">
        <v>7570</v>
      </c>
      <c r="B221" s="20" t="s">
        <v>7571</v>
      </c>
      <c r="C221" s="20" t="s">
        <v>105</v>
      </c>
      <c r="D221" s="20" t="s">
        <v>4231</v>
      </c>
      <c r="E221" s="61"/>
      <c r="F221" s="20" t="s">
        <v>7572</v>
      </c>
      <c r="G221" s="61"/>
      <c r="H221" s="61"/>
      <c r="I221" s="20" t="s">
        <v>71</v>
      </c>
      <c r="J221" s="20" t="s">
        <v>71</v>
      </c>
      <c r="K221" s="64" t="s">
        <v>7573</v>
      </c>
      <c r="L221" s="61"/>
      <c r="M221" s="61"/>
      <c r="N221" s="61"/>
      <c r="O221" s="61"/>
      <c r="P221" s="65"/>
      <c r="Q221" s="61"/>
      <c r="R221" s="61"/>
      <c r="S221" s="61"/>
      <c r="T221" s="61"/>
      <c r="U221" s="61"/>
      <c r="V221" s="61"/>
      <c r="W221" s="61"/>
      <c r="X221" s="61"/>
      <c r="Y221" s="61"/>
      <c r="Z221" s="61"/>
      <c r="AA221" s="61"/>
      <c r="AB221" s="61"/>
      <c r="AC221" s="61"/>
      <c r="AD221" s="61"/>
      <c r="AE221" s="61"/>
      <c r="AF221" s="61"/>
      <c r="AG221" s="61"/>
    </row>
    <row r="222">
      <c r="A222" s="20" t="s">
        <v>7574</v>
      </c>
      <c r="B222" s="61"/>
      <c r="C222" s="20" t="s">
        <v>105</v>
      </c>
      <c r="D222" s="20" t="s">
        <v>1212</v>
      </c>
      <c r="E222" s="61"/>
      <c r="F222" s="20" t="s">
        <v>7575</v>
      </c>
      <c r="G222" s="61"/>
      <c r="H222" s="20" t="s">
        <v>7576</v>
      </c>
      <c r="I222" s="20" t="s">
        <v>71</v>
      </c>
      <c r="J222" s="20" t="s">
        <v>71</v>
      </c>
      <c r="K222" s="64" t="s">
        <v>7577</v>
      </c>
      <c r="L222" s="61"/>
      <c r="M222" s="61"/>
      <c r="N222" s="61"/>
      <c r="O222" s="61"/>
      <c r="P222" s="65"/>
      <c r="Q222" s="61"/>
      <c r="R222" s="61"/>
      <c r="S222" s="61"/>
      <c r="T222" s="61"/>
      <c r="U222" s="61"/>
      <c r="V222" s="61"/>
      <c r="W222" s="61"/>
      <c r="X222" s="61"/>
      <c r="Y222" s="61"/>
      <c r="Z222" s="61"/>
      <c r="AA222" s="61"/>
      <c r="AB222" s="61"/>
      <c r="AC222" s="61"/>
      <c r="AD222" s="61"/>
      <c r="AE222" s="61"/>
      <c r="AF222" s="61"/>
      <c r="AG222" s="61"/>
    </row>
    <row r="223">
      <c r="A223" s="3" t="s">
        <v>7578</v>
      </c>
      <c r="B223" s="20" t="s">
        <v>7579</v>
      </c>
      <c r="C223" s="20" t="s">
        <v>1937</v>
      </c>
      <c r="D223" s="20" t="s">
        <v>5653</v>
      </c>
      <c r="E223" s="20" t="s">
        <v>7580</v>
      </c>
      <c r="F223" s="20" t="s">
        <v>7581</v>
      </c>
      <c r="G223" s="61"/>
      <c r="H223" s="61"/>
      <c r="I223" s="20" t="s">
        <v>7582</v>
      </c>
      <c r="J223" s="20" t="s">
        <v>209</v>
      </c>
      <c r="K223" s="64" t="s">
        <v>7583</v>
      </c>
      <c r="L223" s="61"/>
      <c r="M223" s="61"/>
      <c r="N223" s="61"/>
      <c r="O223" s="61"/>
      <c r="P223" s="65"/>
      <c r="Q223" s="61"/>
      <c r="R223" s="61"/>
      <c r="S223" s="61"/>
      <c r="T223" s="61"/>
      <c r="U223" s="61"/>
      <c r="V223" s="61"/>
      <c r="W223" s="61"/>
      <c r="X223" s="61"/>
      <c r="Y223" s="61"/>
      <c r="Z223" s="61"/>
      <c r="AA223" s="61"/>
      <c r="AB223" s="61"/>
      <c r="AC223" s="61"/>
      <c r="AD223" s="61"/>
      <c r="AE223" s="61"/>
      <c r="AF223" s="61"/>
      <c r="AG223" s="61"/>
    </row>
    <row r="224">
      <c r="A224" s="20" t="s">
        <v>7584</v>
      </c>
      <c r="B224" s="20" t="s">
        <v>7585</v>
      </c>
      <c r="C224" s="20" t="s">
        <v>105</v>
      </c>
      <c r="D224" s="20" t="s">
        <v>6527</v>
      </c>
      <c r="E224" s="61"/>
      <c r="F224" s="20" t="s">
        <v>7586</v>
      </c>
      <c r="G224" s="61"/>
      <c r="H224" s="61"/>
      <c r="I224" s="20" t="s">
        <v>71</v>
      </c>
      <c r="J224" s="20" t="s">
        <v>71</v>
      </c>
      <c r="K224" s="64" t="s">
        <v>7587</v>
      </c>
      <c r="L224" s="61"/>
      <c r="M224" s="61"/>
      <c r="N224" s="61"/>
      <c r="O224" s="61"/>
      <c r="P224" s="65"/>
      <c r="Q224" s="61"/>
      <c r="R224" s="61"/>
      <c r="S224" s="61"/>
      <c r="T224" s="61"/>
      <c r="U224" s="61"/>
      <c r="V224" s="61"/>
      <c r="W224" s="61"/>
      <c r="X224" s="61"/>
      <c r="Y224" s="61"/>
      <c r="Z224" s="61"/>
      <c r="AA224" s="61"/>
      <c r="AB224" s="61"/>
      <c r="AC224" s="61"/>
      <c r="AD224" s="61"/>
      <c r="AE224" s="61"/>
      <c r="AF224" s="61"/>
      <c r="AG224" s="61"/>
    </row>
    <row r="225">
      <c r="A225" s="61"/>
      <c r="B225" s="61"/>
      <c r="C225" s="61"/>
      <c r="D225" s="61"/>
      <c r="E225" s="61"/>
      <c r="F225" s="61"/>
      <c r="G225" s="61"/>
      <c r="H225" s="61"/>
      <c r="I225" s="61"/>
      <c r="J225" s="61"/>
      <c r="K225" s="61"/>
      <c r="L225" s="61"/>
      <c r="M225" s="61"/>
      <c r="N225" s="61"/>
      <c r="O225" s="61"/>
      <c r="P225" s="65"/>
      <c r="Q225" s="61"/>
      <c r="R225" s="61"/>
      <c r="S225" s="61"/>
      <c r="T225" s="61"/>
      <c r="U225" s="61"/>
      <c r="V225" s="61"/>
      <c r="W225" s="61"/>
      <c r="X225" s="61"/>
      <c r="Y225" s="61"/>
      <c r="Z225" s="61"/>
      <c r="AA225" s="61"/>
      <c r="AB225" s="61"/>
      <c r="AC225" s="61"/>
      <c r="AD225" s="61"/>
      <c r="AE225" s="61"/>
      <c r="AF225" s="61"/>
      <c r="AG225" s="61"/>
    </row>
    <row r="226">
      <c r="A226" s="61"/>
      <c r="B226" s="61"/>
      <c r="C226" s="61"/>
      <c r="D226" s="61"/>
      <c r="E226" s="61"/>
      <c r="F226" s="61"/>
      <c r="G226" s="61"/>
      <c r="H226" s="61"/>
      <c r="I226" s="61"/>
      <c r="J226" s="61"/>
      <c r="K226" s="61"/>
      <c r="L226" s="61"/>
      <c r="M226" s="61"/>
      <c r="N226" s="61"/>
      <c r="O226" s="61"/>
      <c r="P226" s="65"/>
      <c r="Q226" s="61"/>
      <c r="R226" s="61"/>
      <c r="S226" s="61"/>
      <c r="T226" s="61"/>
      <c r="U226" s="61"/>
      <c r="V226" s="61"/>
      <c r="W226" s="61"/>
      <c r="X226" s="61"/>
      <c r="Y226" s="61"/>
      <c r="Z226" s="61"/>
      <c r="AA226" s="61"/>
      <c r="AB226" s="61"/>
      <c r="AC226" s="61"/>
      <c r="AD226" s="61"/>
      <c r="AE226" s="61"/>
      <c r="AF226" s="61"/>
      <c r="AG226" s="61"/>
    </row>
    <row r="227">
      <c r="A227" s="61"/>
      <c r="B227" s="61"/>
      <c r="C227" s="61"/>
      <c r="D227" s="61"/>
      <c r="E227" s="61"/>
      <c r="F227" s="61"/>
      <c r="G227" s="61"/>
      <c r="H227" s="61"/>
      <c r="I227" s="61"/>
      <c r="J227" s="61"/>
      <c r="K227" s="61"/>
      <c r="L227" s="61"/>
      <c r="M227" s="61"/>
      <c r="N227" s="61"/>
      <c r="O227" s="61"/>
      <c r="P227" s="65"/>
      <c r="Q227" s="61"/>
      <c r="R227" s="61"/>
      <c r="S227" s="61"/>
      <c r="T227" s="61"/>
      <c r="U227" s="61"/>
      <c r="V227" s="61"/>
      <c r="W227" s="61"/>
      <c r="X227" s="61"/>
      <c r="Y227" s="61"/>
      <c r="Z227" s="61"/>
      <c r="AA227" s="61"/>
      <c r="AB227" s="61"/>
      <c r="AC227" s="61"/>
      <c r="AD227" s="61"/>
      <c r="AE227" s="61"/>
      <c r="AF227" s="61"/>
      <c r="AG227" s="61"/>
    </row>
    <row r="228">
      <c r="A228" s="61"/>
      <c r="B228" s="61"/>
      <c r="C228" s="61"/>
      <c r="D228" s="61"/>
      <c r="E228" s="61"/>
      <c r="F228" s="61"/>
      <c r="G228" s="61"/>
      <c r="H228" s="61"/>
      <c r="I228" s="61"/>
      <c r="J228" s="61"/>
      <c r="K228" s="61"/>
      <c r="L228" s="61"/>
      <c r="M228" s="61"/>
      <c r="N228" s="61"/>
      <c r="O228" s="61"/>
      <c r="P228" s="65"/>
      <c r="Q228" s="61"/>
      <c r="R228" s="61"/>
      <c r="S228" s="61"/>
      <c r="T228" s="61"/>
      <c r="U228" s="61"/>
      <c r="V228" s="61"/>
      <c r="W228" s="61"/>
      <c r="X228" s="61"/>
      <c r="Y228" s="61"/>
      <c r="Z228" s="61"/>
      <c r="AA228" s="61"/>
      <c r="AB228" s="61"/>
      <c r="AC228" s="61"/>
      <c r="AD228" s="61"/>
      <c r="AE228" s="61"/>
      <c r="AF228" s="61"/>
      <c r="AG228" s="61"/>
    </row>
    <row r="229">
      <c r="A229" s="61"/>
      <c r="B229" s="61"/>
      <c r="C229" s="61"/>
      <c r="D229" s="61"/>
      <c r="E229" s="61"/>
      <c r="F229" s="61"/>
      <c r="G229" s="61"/>
      <c r="H229" s="61"/>
      <c r="I229" s="61"/>
      <c r="J229" s="61"/>
      <c r="K229" s="61"/>
      <c r="L229" s="61"/>
      <c r="M229" s="61"/>
      <c r="N229" s="61"/>
      <c r="O229" s="61"/>
      <c r="P229" s="65"/>
      <c r="Q229" s="61"/>
      <c r="R229" s="61"/>
      <c r="S229" s="61"/>
      <c r="T229" s="61"/>
      <c r="U229" s="61"/>
      <c r="V229" s="61"/>
      <c r="W229" s="61"/>
      <c r="X229" s="61"/>
      <c r="Y229" s="61"/>
      <c r="Z229" s="61"/>
      <c r="AA229" s="61"/>
      <c r="AB229" s="61"/>
      <c r="AC229" s="61"/>
      <c r="AD229" s="61"/>
      <c r="AE229" s="61"/>
      <c r="AF229" s="61"/>
      <c r="AG229" s="61"/>
    </row>
    <row r="230">
      <c r="A230" s="61"/>
      <c r="B230" s="61"/>
      <c r="C230" s="61"/>
      <c r="D230" s="61"/>
      <c r="E230" s="61"/>
      <c r="F230" s="61"/>
      <c r="G230" s="61"/>
      <c r="H230" s="61"/>
      <c r="I230" s="61"/>
      <c r="J230" s="61"/>
      <c r="K230" s="61"/>
      <c r="L230" s="61"/>
      <c r="M230" s="61"/>
      <c r="N230" s="61"/>
      <c r="O230" s="61"/>
      <c r="P230" s="65"/>
      <c r="Q230" s="61"/>
      <c r="R230" s="61"/>
      <c r="S230" s="61"/>
      <c r="T230" s="61"/>
      <c r="U230" s="61"/>
      <c r="V230" s="61"/>
      <c r="W230" s="61"/>
      <c r="X230" s="61"/>
      <c r="Y230" s="61"/>
      <c r="Z230" s="61"/>
      <c r="AA230" s="61"/>
      <c r="AB230" s="61"/>
      <c r="AC230" s="61"/>
      <c r="AD230" s="61"/>
      <c r="AE230" s="61"/>
      <c r="AF230" s="61"/>
      <c r="AG230" s="61"/>
    </row>
    <row r="231">
      <c r="A231" s="61"/>
      <c r="B231" s="61"/>
      <c r="C231" s="61"/>
      <c r="D231" s="61"/>
      <c r="E231" s="61"/>
      <c r="F231" s="61"/>
      <c r="G231" s="61"/>
      <c r="H231" s="61"/>
      <c r="I231" s="61"/>
      <c r="J231" s="61"/>
      <c r="K231" s="61"/>
      <c r="L231" s="61"/>
      <c r="M231" s="61"/>
      <c r="N231" s="61"/>
      <c r="O231" s="61"/>
      <c r="P231" s="65"/>
      <c r="Q231" s="61"/>
      <c r="R231" s="61"/>
      <c r="S231" s="61"/>
      <c r="T231" s="61"/>
      <c r="U231" s="61"/>
      <c r="V231" s="61"/>
      <c r="W231" s="61"/>
      <c r="X231" s="61"/>
      <c r="Y231" s="61"/>
      <c r="Z231" s="61"/>
      <c r="AA231" s="61"/>
      <c r="AB231" s="61"/>
      <c r="AC231" s="61"/>
      <c r="AD231" s="61"/>
      <c r="AE231" s="61"/>
      <c r="AF231" s="61"/>
      <c r="AG231" s="61"/>
    </row>
    <row r="232">
      <c r="A232" s="61"/>
      <c r="B232" s="61"/>
      <c r="C232" s="61"/>
      <c r="D232" s="61"/>
      <c r="E232" s="61"/>
      <c r="F232" s="61"/>
      <c r="G232" s="61"/>
      <c r="H232" s="61"/>
      <c r="I232" s="61"/>
      <c r="J232" s="61"/>
      <c r="K232" s="61"/>
      <c r="L232" s="61"/>
      <c r="M232" s="61"/>
      <c r="N232" s="61"/>
      <c r="O232" s="61"/>
      <c r="P232" s="65"/>
      <c r="Q232" s="61"/>
      <c r="R232" s="61"/>
      <c r="S232" s="61"/>
      <c r="T232" s="61"/>
      <c r="U232" s="61"/>
      <c r="V232" s="61"/>
      <c r="W232" s="61"/>
      <c r="X232" s="61"/>
      <c r="Y232" s="61"/>
      <c r="Z232" s="61"/>
      <c r="AA232" s="61"/>
      <c r="AB232" s="61"/>
      <c r="AC232" s="61"/>
      <c r="AD232" s="61"/>
      <c r="AE232" s="61"/>
      <c r="AF232" s="61"/>
      <c r="AG232" s="61"/>
    </row>
    <row r="233">
      <c r="A233" s="61"/>
      <c r="B233" s="61"/>
      <c r="C233" s="61"/>
      <c r="D233" s="61"/>
      <c r="E233" s="61"/>
      <c r="F233" s="61"/>
      <c r="G233" s="61"/>
      <c r="H233" s="61"/>
      <c r="I233" s="61"/>
      <c r="J233" s="61"/>
      <c r="K233" s="61"/>
      <c r="L233" s="61"/>
      <c r="M233" s="61"/>
      <c r="N233" s="61"/>
      <c r="O233" s="61"/>
      <c r="P233" s="65"/>
      <c r="Q233" s="61"/>
      <c r="R233" s="61"/>
      <c r="S233" s="61"/>
      <c r="T233" s="61"/>
      <c r="U233" s="61"/>
      <c r="V233" s="61"/>
      <c r="W233" s="61"/>
      <c r="X233" s="61"/>
      <c r="Y233" s="61"/>
      <c r="Z233" s="61"/>
      <c r="AA233" s="61"/>
      <c r="AB233" s="61"/>
      <c r="AC233" s="61"/>
      <c r="AD233" s="61"/>
      <c r="AE233" s="61"/>
      <c r="AF233" s="61"/>
      <c r="AG233" s="61"/>
    </row>
    <row r="234">
      <c r="A234" s="61"/>
      <c r="B234" s="61"/>
      <c r="C234" s="61"/>
      <c r="D234" s="61"/>
      <c r="E234" s="61"/>
      <c r="F234" s="61"/>
      <c r="G234" s="61"/>
      <c r="H234" s="61"/>
      <c r="I234" s="61"/>
      <c r="J234" s="61"/>
      <c r="K234" s="61"/>
      <c r="L234" s="61"/>
      <c r="M234" s="61"/>
      <c r="N234" s="61"/>
      <c r="O234" s="61"/>
      <c r="P234" s="65"/>
      <c r="Q234" s="61"/>
      <c r="R234" s="61"/>
      <c r="S234" s="61"/>
      <c r="T234" s="61"/>
      <c r="U234" s="61"/>
      <c r="V234" s="61"/>
      <c r="W234" s="61"/>
      <c r="X234" s="61"/>
      <c r="Y234" s="61"/>
      <c r="Z234" s="61"/>
      <c r="AA234" s="61"/>
      <c r="AB234" s="61"/>
      <c r="AC234" s="61"/>
      <c r="AD234" s="61"/>
      <c r="AE234" s="61"/>
      <c r="AF234" s="61"/>
      <c r="AG234" s="61"/>
    </row>
    <row r="235">
      <c r="A235" s="61"/>
      <c r="B235" s="61"/>
      <c r="C235" s="61"/>
      <c r="D235" s="61"/>
      <c r="E235" s="61"/>
      <c r="F235" s="61"/>
      <c r="G235" s="61"/>
      <c r="H235" s="61"/>
      <c r="I235" s="61"/>
      <c r="J235" s="61"/>
      <c r="K235" s="61"/>
      <c r="L235" s="61"/>
      <c r="M235" s="61"/>
      <c r="N235" s="61"/>
      <c r="O235" s="61"/>
      <c r="P235" s="65"/>
      <c r="Q235" s="61"/>
      <c r="R235" s="61"/>
      <c r="S235" s="61"/>
      <c r="T235" s="61"/>
      <c r="U235" s="61"/>
      <c r="V235" s="61"/>
      <c r="W235" s="61"/>
      <c r="X235" s="61"/>
      <c r="Y235" s="61"/>
      <c r="Z235" s="61"/>
      <c r="AA235" s="61"/>
      <c r="AB235" s="61"/>
      <c r="AC235" s="61"/>
      <c r="AD235" s="61"/>
      <c r="AE235" s="61"/>
      <c r="AF235" s="61"/>
      <c r="AG235" s="61"/>
    </row>
    <row r="236">
      <c r="A236" s="61"/>
      <c r="B236" s="61"/>
      <c r="C236" s="61"/>
      <c r="D236" s="61"/>
      <c r="E236" s="61"/>
      <c r="F236" s="61"/>
      <c r="G236" s="61"/>
      <c r="H236" s="61"/>
      <c r="I236" s="61"/>
      <c r="J236" s="61"/>
      <c r="K236" s="61"/>
      <c r="L236" s="61"/>
      <c r="M236" s="61"/>
      <c r="N236" s="61"/>
      <c r="O236" s="61"/>
      <c r="P236" s="65"/>
      <c r="Q236" s="61"/>
      <c r="R236" s="61"/>
      <c r="S236" s="61"/>
      <c r="T236" s="61"/>
      <c r="U236" s="61"/>
      <c r="V236" s="61"/>
      <c r="W236" s="61"/>
      <c r="X236" s="61"/>
      <c r="Y236" s="61"/>
      <c r="Z236" s="61"/>
      <c r="AA236" s="61"/>
      <c r="AB236" s="61"/>
      <c r="AC236" s="61"/>
      <c r="AD236" s="61"/>
      <c r="AE236" s="61"/>
      <c r="AF236" s="61"/>
      <c r="AG236" s="61"/>
    </row>
    <row r="237">
      <c r="A237" s="61"/>
      <c r="B237" s="61"/>
      <c r="C237" s="61"/>
      <c r="D237" s="61"/>
      <c r="E237" s="61"/>
      <c r="F237" s="61"/>
      <c r="G237" s="61"/>
      <c r="H237" s="61"/>
      <c r="I237" s="61"/>
      <c r="J237" s="61"/>
      <c r="K237" s="61"/>
      <c r="L237" s="61"/>
      <c r="M237" s="61"/>
      <c r="N237" s="61"/>
      <c r="O237" s="61"/>
      <c r="P237" s="65"/>
      <c r="Q237" s="61"/>
      <c r="R237" s="61"/>
      <c r="S237" s="61"/>
      <c r="T237" s="61"/>
      <c r="U237" s="61"/>
      <c r="V237" s="61"/>
      <c r="W237" s="61"/>
      <c r="X237" s="61"/>
      <c r="Y237" s="61"/>
      <c r="Z237" s="61"/>
      <c r="AA237" s="61"/>
      <c r="AB237" s="61"/>
      <c r="AC237" s="61"/>
      <c r="AD237" s="61"/>
      <c r="AE237" s="61"/>
      <c r="AF237" s="61"/>
      <c r="AG237" s="61"/>
    </row>
    <row r="238">
      <c r="A238" s="61"/>
      <c r="B238" s="61"/>
      <c r="C238" s="61"/>
      <c r="D238" s="61"/>
      <c r="E238" s="61"/>
      <c r="F238" s="61"/>
      <c r="G238" s="61"/>
      <c r="H238" s="61"/>
      <c r="I238" s="61"/>
      <c r="J238" s="61"/>
      <c r="K238" s="61"/>
      <c r="L238" s="61"/>
      <c r="M238" s="61"/>
      <c r="N238" s="61"/>
      <c r="O238" s="61"/>
      <c r="P238" s="65"/>
      <c r="Q238" s="61"/>
      <c r="R238" s="61"/>
      <c r="S238" s="61"/>
      <c r="T238" s="61"/>
      <c r="U238" s="61"/>
      <c r="V238" s="61"/>
      <c r="W238" s="61"/>
      <c r="X238" s="61"/>
      <c r="Y238" s="61"/>
      <c r="Z238" s="61"/>
      <c r="AA238" s="61"/>
      <c r="AB238" s="61"/>
      <c r="AC238" s="61"/>
      <c r="AD238" s="61"/>
      <c r="AE238" s="61"/>
      <c r="AF238" s="61"/>
      <c r="AG238" s="61"/>
    </row>
    <row r="239">
      <c r="A239" s="61"/>
      <c r="B239" s="61"/>
      <c r="C239" s="61"/>
      <c r="D239" s="61"/>
      <c r="E239" s="61"/>
      <c r="F239" s="61"/>
      <c r="G239" s="61"/>
      <c r="H239" s="61"/>
      <c r="I239" s="61"/>
      <c r="J239" s="61"/>
      <c r="K239" s="61"/>
      <c r="L239" s="61"/>
      <c r="M239" s="61"/>
      <c r="N239" s="61"/>
      <c r="O239" s="61"/>
      <c r="P239" s="65"/>
      <c r="Q239" s="61"/>
      <c r="R239" s="61"/>
      <c r="S239" s="61"/>
      <c r="T239" s="61"/>
      <c r="U239" s="61"/>
      <c r="V239" s="61"/>
      <c r="W239" s="61"/>
      <c r="X239" s="61"/>
      <c r="Y239" s="61"/>
      <c r="Z239" s="61"/>
      <c r="AA239" s="61"/>
      <c r="AB239" s="61"/>
      <c r="AC239" s="61"/>
      <c r="AD239" s="61"/>
      <c r="AE239" s="61"/>
      <c r="AF239" s="61"/>
      <c r="AG239" s="61"/>
    </row>
    <row r="240">
      <c r="A240" s="61"/>
      <c r="B240" s="61"/>
      <c r="C240" s="61"/>
      <c r="D240" s="61"/>
      <c r="E240" s="61"/>
      <c r="F240" s="61"/>
      <c r="G240" s="61"/>
      <c r="H240" s="61"/>
      <c r="I240" s="61"/>
      <c r="J240" s="61"/>
      <c r="K240" s="61"/>
      <c r="L240" s="61"/>
      <c r="M240" s="61"/>
      <c r="N240" s="61"/>
      <c r="O240" s="61"/>
      <c r="P240" s="65"/>
      <c r="Q240" s="61"/>
      <c r="R240" s="61"/>
      <c r="S240" s="61"/>
      <c r="T240" s="61"/>
      <c r="U240" s="61"/>
      <c r="V240" s="61"/>
      <c r="W240" s="61"/>
      <c r="X240" s="61"/>
      <c r="Y240" s="61"/>
      <c r="Z240" s="61"/>
      <c r="AA240" s="61"/>
      <c r="AB240" s="61"/>
      <c r="AC240" s="61"/>
      <c r="AD240" s="61"/>
      <c r="AE240" s="61"/>
      <c r="AF240" s="61"/>
      <c r="AG240" s="61"/>
    </row>
    <row r="241">
      <c r="A241" s="61"/>
      <c r="B241" s="61"/>
      <c r="C241" s="61"/>
      <c r="D241" s="61"/>
      <c r="E241" s="61"/>
      <c r="F241" s="61"/>
      <c r="G241" s="61"/>
      <c r="H241" s="61"/>
      <c r="I241" s="61"/>
      <c r="J241" s="61"/>
      <c r="K241" s="61"/>
      <c r="L241" s="61"/>
      <c r="M241" s="61"/>
      <c r="N241" s="61"/>
      <c r="O241" s="61"/>
      <c r="P241" s="65"/>
      <c r="Q241" s="61"/>
      <c r="R241" s="61"/>
      <c r="S241" s="61"/>
      <c r="T241" s="61"/>
      <c r="U241" s="61"/>
      <c r="V241" s="61"/>
      <c r="W241" s="61"/>
      <c r="X241" s="61"/>
      <c r="Y241" s="61"/>
      <c r="Z241" s="61"/>
      <c r="AA241" s="61"/>
      <c r="AB241" s="61"/>
      <c r="AC241" s="61"/>
      <c r="AD241" s="61"/>
      <c r="AE241" s="61"/>
      <c r="AF241" s="61"/>
      <c r="AG241" s="61"/>
    </row>
    <row r="242">
      <c r="A242" s="61"/>
      <c r="B242" s="61"/>
      <c r="C242" s="61"/>
      <c r="D242" s="61"/>
      <c r="E242" s="61"/>
      <c r="F242" s="61"/>
      <c r="G242" s="61"/>
      <c r="H242" s="61"/>
      <c r="I242" s="61"/>
      <c r="J242" s="61"/>
      <c r="K242" s="61"/>
      <c r="L242" s="61"/>
      <c r="M242" s="61"/>
      <c r="N242" s="61"/>
      <c r="O242" s="61"/>
      <c r="P242" s="65"/>
      <c r="Q242" s="61"/>
      <c r="R242" s="61"/>
      <c r="S242" s="61"/>
      <c r="T242" s="61"/>
      <c r="U242" s="61"/>
      <c r="V242" s="61"/>
      <c r="W242" s="61"/>
      <c r="X242" s="61"/>
      <c r="Y242" s="61"/>
      <c r="Z242" s="61"/>
      <c r="AA242" s="61"/>
      <c r="AB242" s="61"/>
      <c r="AC242" s="61"/>
      <c r="AD242" s="61"/>
      <c r="AE242" s="61"/>
      <c r="AF242" s="61"/>
      <c r="AG242" s="61"/>
    </row>
    <row r="243">
      <c r="A243" s="61"/>
      <c r="B243" s="61"/>
      <c r="C243" s="61"/>
      <c r="D243" s="61"/>
      <c r="E243" s="61"/>
      <c r="F243" s="61"/>
      <c r="G243" s="61"/>
      <c r="H243" s="61"/>
      <c r="I243" s="61"/>
      <c r="J243" s="61"/>
      <c r="K243" s="61"/>
      <c r="L243" s="61"/>
      <c r="M243" s="61"/>
      <c r="N243" s="61"/>
      <c r="O243" s="61"/>
      <c r="P243" s="65"/>
      <c r="Q243" s="61"/>
      <c r="R243" s="61"/>
      <c r="S243" s="61"/>
      <c r="T243" s="61"/>
      <c r="U243" s="61"/>
      <c r="V243" s="61"/>
      <c r="W243" s="61"/>
      <c r="X243" s="61"/>
      <c r="Y243" s="61"/>
      <c r="Z243" s="61"/>
      <c r="AA243" s="61"/>
      <c r="AB243" s="61"/>
      <c r="AC243" s="61"/>
      <c r="AD243" s="61"/>
      <c r="AE243" s="61"/>
      <c r="AF243" s="61"/>
      <c r="AG243" s="61"/>
    </row>
    <row r="244">
      <c r="A244" s="61"/>
      <c r="B244" s="61"/>
      <c r="C244" s="61"/>
      <c r="D244" s="61"/>
      <c r="E244" s="61"/>
      <c r="F244" s="61"/>
      <c r="G244" s="61"/>
      <c r="H244" s="61"/>
      <c r="I244" s="61"/>
      <c r="J244" s="61"/>
      <c r="K244" s="61"/>
      <c r="L244" s="61"/>
      <c r="M244" s="61"/>
      <c r="N244" s="61"/>
      <c r="O244" s="61"/>
      <c r="P244" s="65"/>
      <c r="Q244" s="61"/>
      <c r="R244" s="61"/>
      <c r="S244" s="61"/>
      <c r="T244" s="61"/>
      <c r="U244" s="61"/>
      <c r="V244" s="61"/>
      <c r="W244" s="61"/>
      <c r="X244" s="61"/>
      <c r="Y244" s="61"/>
      <c r="Z244" s="61"/>
      <c r="AA244" s="61"/>
      <c r="AB244" s="61"/>
      <c r="AC244" s="61"/>
      <c r="AD244" s="61"/>
      <c r="AE244" s="61"/>
      <c r="AF244" s="61"/>
      <c r="AG244" s="61"/>
    </row>
    <row r="245">
      <c r="A245" s="61"/>
      <c r="B245" s="61"/>
      <c r="C245" s="61"/>
      <c r="D245" s="61"/>
      <c r="E245" s="61"/>
      <c r="F245" s="61"/>
      <c r="G245" s="61"/>
      <c r="H245" s="61"/>
      <c r="I245" s="61"/>
      <c r="J245" s="61"/>
      <c r="K245" s="61"/>
      <c r="L245" s="61"/>
      <c r="M245" s="61"/>
      <c r="N245" s="61"/>
      <c r="O245" s="61"/>
      <c r="P245" s="65"/>
      <c r="Q245" s="61"/>
      <c r="R245" s="61"/>
      <c r="S245" s="61"/>
      <c r="T245" s="61"/>
      <c r="U245" s="61"/>
      <c r="V245" s="61"/>
      <c r="W245" s="61"/>
      <c r="X245" s="61"/>
      <c r="Y245" s="61"/>
      <c r="Z245" s="61"/>
      <c r="AA245" s="61"/>
      <c r="AB245" s="61"/>
      <c r="AC245" s="61"/>
      <c r="AD245" s="61"/>
      <c r="AE245" s="61"/>
      <c r="AF245" s="61"/>
      <c r="AG245" s="61"/>
    </row>
    <row r="246">
      <c r="A246" s="61"/>
      <c r="B246" s="61"/>
      <c r="C246" s="61"/>
      <c r="D246" s="61"/>
      <c r="E246" s="61"/>
      <c r="F246" s="61"/>
      <c r="G246" s="61"/>
      <c r="H246" s="61"/>
      <c r="I246" s="61"/>
      <c r="J246" s="61"/>
      <c r="K246" s="61"/>
      <c r="L246" s="61"/>
      <c r="M246" s="61"/>
      <c r="N246" s="61"/>
      <c r="O246" s="61"/>
      <c r="P246" s="65"/>
      <c r="Q246" s="61"/>
      <c r="R246" s="61"/>
      <c r="S246" s="61"/>
      <c r="T246" s="61"/>
      <c r="U246" s="61"/>
      <c r="V246" s="61"/>
      <c r="W246" s="61"/>
      <c r="X246" s="61"/>
      <c r="Y246" s="61"/>
      <c r="Z246" s="61"/>
      <c r="AA246" s="61"/>
      <c r="AB246" s="61"/>
      <c r="AC246" s="61"/>
      <c r="AD246" s="61"/>
      <c r="AE246" s="61"/>
      <c r="AF246" s="61"/>
      <c r="AG246" s="61"/>
    </row>
    <row r="247">
      <c r="A247" s="61"/>
      <c r="B247" s="61"/>
      <c r="C247" s="61"/>
      <c r="D247" s="61"/>
      <c r="E247" s="61"/>
      <c r="F247" s="61"/>
      <c r="G247" s="61"/>
      <c r="H247" s="61"/>
      <c r="I247" s="61"/>
      <c r="J247" s="61"/>
      <c r="K247" s="61"/>
      <c r="L247" s="61"/>
      <c r="M247" s="61"/>
      <c r="N247" s="61"/>
      <c r="O247" s="61"/>
      <c r="P247" s="65"/>
      <c r="Q247" s="61"/>
      <c r="R247" s="61"/>
      <c r="S247" s="61"/>
      <c r="T247" s="61"/>
      <c r="U247" s="61"/>
      <c r="V247" s="61"/>
      <c r="W247" s="61"/>
      <c r="X247" s="61"/>
      <c r="Y247" s="61"/>
      <c r="Z247" s="61"/>
      <c r="AA247" s="61"/>
      <c r="AB247" s="61"/>
      <c r="AC247" s="61"/>
      <c r="AD247" s="61"/>
      <c r="AE247" s="61"/>
      <c r="AF247" s="61"/>
      <c r="AG247" s="61"/>
    </row>
    <row r="248">
      <c r="A248" s="61"/>
      <c r="B248" s="61"/>
      <c r="C248" s="61"/>
      <c r="D248" s="61"/>
      <c r="E248" s="61"/>
      <c r="F248" s="61"/>
      <c r="G248" s="61"/>
      <c r="H248" s="61"/>
      <c r="I248" s="61"/>
      <c r="J248" s="61"/>
      <c r="K248" s="61"/>
      <c r="L248" s="61"/>
      <c r="M248" s="61"/>
      <c r="N248" s="61"/>
      <c r="O248" s="61"/>
      <c r="P248" s="65"/>
      <c r="Q248" s="61"/>
      <c r="R248" s="61"/>
      <c r="S248" s="61"/>
      <c r="T248" s="61"/>
      <c r="U248" s="61"/>
      <c r="V248" s="61"/>
      <c r="W248" s="61"/>
      <c r="X248" s="61"/>
      <c r="Y248" s="61"/>
      <c r="Z248" s="61"/>
      <c r="AA248" s="61"/>
      <c r="AB248" s="61"/>
      <c r="AC248" s="61"/>
      <c r="AD248" s="61"/>
      <c r="AE248" s="61"/>
      <c r="AF248" s="61"/>
      <c r="AG248" s="61"/>
    </row>
    <row r="249">
      <c r="A249" s="61"/>
      <c r="B249" s="61"/>
      <c r="C249" s="61"/>
      <c r="D249" s="61"/>
      <c r="E249" s="61"/>
      <c r="F249" s="61"/>
      <c r="G249" s="61"/>
      <c r="H249" s="61"/>
      <c r="I249" s="61"/>
      <c r="J249" s="61"/>
      <c r="K249" s="61"/>
      <c r="L249" s="61"/>
      <c r="M249" s="61"/>
      <c r="N249" s="61"/>
      <c r="O249" s="61"/>
      <c r="P249" s="65"/>
      <c r="Q249" s="61"/>
      <c r="R249" s="61"/>
      <c r="S249" s="61"/>
      <c r="T249" s="61"/>
      <c r="U249" s="61"/>
      <c r="V249" s="61"/>
      <c r="W249" s="61"/>
      <c r="X249" s="61"/>
      <c r="Y249" s="61"/>
      <c r="Z249" s="61"/>
      <c r="AA249" s="61"/>
      <c r="AB249" s="61"/>
      <c r="AC249" s="61"/>
      <c r="AD249" s="61"/>
      <c r="AE249" s="61"/>
      <c r="AF249" s="61"/>
      <c r="AG249" s="61"/>
    </row>
    <row r="250">
      <c r="A250" s="61"/>
      <c r="B250" s="61"/>
      <c r="C250" s="61"/>
      <c r="D250" s="61"/>
      <c r="E250" s="61"/>
      <c r="F250" s="61"/>
      <c r="G250" s="61"/>
      <c r="H250" s="61"/>
      <c r="I250" s="61"/>
      <c r="J250" s="61"/>
      <c r="K250" s="61"/>
      <c r="L250" s="61"/>
      <c r="M250" s="61"/>
      <c r="N250" s="61"/>
      <c r="O250" s="61"/>
      <c r="P250" s="65"/>
      <c r="Q250" s="61"/>
      <c r="R250" s="61"/>
      <c r="S250" s="61"/>
      <c r="T250" s="61"/>
      <c r="U250" s="61"/>
      <c r="V250" s="61"/>
      <c r="W250" s="61"/>
      <c r="X250" s="61"/>
      <c r="Y250" s="61"/>
      <c r="Z250" s="61"/>
      <c r="AA250" s="61"/>
      <c r="AB250" s="61"/>
      <c r="AC250" s="61"/>
      <c r="AD250" s="61"/>
      <c r="AE250" s="61"/>
      <c r="AF250" s="61"/>
      <c r="AG250" s="61"/>
    </row>
    <row r="251">
      <c r="A251" s="61"/>
      <c r="B251" s="61"/>
      <c r="C251" s="61"/>
      <c r="D251" s="61"/>
      <c r="E251" s="61"/>
      <c r="F251" s="61"/>
      <c r="G251" s="61"/>
      <c r="H251" s="61"/>
      <c r="I251" s="61"/>
      <c r="J251" s="61"/>
      <c r="K251" s="61"/>
      <c r="L251" s="61"/>
      <c r="M251" s="61"/>
      <c r="N251" s="61"/>
      <c r="O251" s="61"/>
      <c r="P251" s="65"/>
      <c r="Q251" s="61"/>
      <c r="R251" s="61"/>
      <c r="S251" s="61"/>
      <c r="T251" s="61"/>
      <c r="U251" s="61"/>
      <c r="V251" s="61"/>
      <c r="W251" s="61"/>
      <c r="X251" s="61"/>
      <c r="Y251" s="61"/>
      <c r="Z251" s="61"/>
      <c r="AA251" s="61"/>
      <c r="AB251" s="61"/>
      <c r="AC251" s="61"/>
      <c r="AD251" s="61"/>
      <c r="AE251" s="61"/>
      <c r="AF251" s="61"/>
      <c r="AG251" s="61"/>
    </row>
    <row r="252">
      <c r="A252" s="61"/>
      <c r="B252" s="61"/>
      <c r="C252" s="61"/>
      <c r="D252" s="61"/>
      <c r="E252" s="61"/>
      <c r="F252" s="61"/>
      <c r="G252" s="61"/>
      <c r="H252" s="61"/>
      <c r="I252" s="61"/>
      <c r="J252" s="61"/>
      <c r="K252" s="61"/>
      <c r="L252" s="61"/>
      <c r="M252" s="61"/>
      <c r="N252" s="61"/>
      <c r="O252" s="61"/>
      <c r="P252" s="65"/>
      <c r="Q252" s="61"/>
      <c r="R252" s="61"/>
      <c r="S252" s="61"/>
      <c r="T252" s="61"/>
      <c r="U252" s="61"/>
      <c r="V252" s="61"/>
      <c r="W252" s="61"/>
      <c r="X252" s="61"/>
      <c r="Y252" s="61"/>
      <c r="Z252" s="61"/>
      <c r="AA252" s="61"/>
      <c r="AB252" s="61"/>
      <c r="AC252" s="61"/>
      <c r="AD252" s="61"/>
      <c r="AE252" s="61"/>
      <c r="AF252" s="61"/>
      <c r="AG252" s="61"/>
    </row>
    <row r="253">
      <c r="A253" s="61"/>
      <c r="B253" s="61"/>
      <c r="C253" s="61"/>
      <c r="D253" s="61"/>
      <c r="E253" s="61"/>
      <c r="F253" s="61"/>
      <c r="G253" s="61"/>
      <c r="H253" s="61"/>
      <c r="I253" s="61"/>
      <c r="J253" s="61"/>
      <c r="K253" s="61"/>
      <c r="L253" s="61"/>
      <c r="M253" s="61"/>
      <c r="N253" s="61"/>
      <c r="O253" s="61"/>
      <c r="P253" s="65"/>
      <c r="Q253" s="61"/>
      <c r="R253" s="61"/>
      <c r="S253" s="61"/>
      <c r="T253" s="61"/>
      <c r="U253" s="61"/>
      <c r="V253" s="61"/>
      <c r="W253" s="61"/>
      <c r="X253" s="61"/>
      <c r="Y253" s="61"/>
      <c r="Z253" s="61"/>
      <c r="AA253" s="61"/>
      <c r="AB253" s="61"/>
      <c r="AC253" s="61"/>
      <c r="AD253" s="61"/>
      <c r="AE253" s="61"/>
      <c r="AF253" s="61"/>
      <c r="AG253" s="61"/>
    </row>
    <row r="254">
      <c r="A254" s="61"/>
      <c r="B254" s="61"/>
      <c r="C254" s="61"/>
      <c r="D254" s="61"/>
      <c r="E254" s="61"/>
      <c r="F254" s="61"/>
      <c r="G254" s="61"/>
      <c r="H254" s="61"/>
      <c r="I254" s="61"/>
      <c r="J254" s="61"/>
      <c r="K254" s="61"/>
      <c r="L254" s="61"/>
      <c r="M254" s="61"/>
      <c r="N254" s="61"/>
      <c r="O254" s="61"/>
      <c r="P254" s="65"/>
      <c r="Q254" s="61"/>
      <c r="R254" s="61"/>
      <c r="S254" s="61"/>
      <c r="T254" s="61"/>
      <c r="U254" s="61"/>
      <c r="V254" s="61"/>
      <c r="W254" s="61"/>
      <c r="X254" s="61"/>
      <c r="Y254" s="61"/>
      <c r="Z254" s="61"/>
      <c r="AA254" s="61"/>
      <c r="AB254" s="61"/>
      <c r="AC254" s="61"/>
      <c r="AD254" s="61"/>
      <c r="AE254" s="61"/>
      <c r="AF254" s="61"/>
      <c r="AG254" s="61"/>
    </row>
    <row r="255">
      <c r="A255" s="61"/>
      <c r="B255" s="61"/>
      <c r="C255" s="61"/>
      <c r="D255" s="61"/>
      <c r="E255" s="61"/>
      <c r="F255" s="61"/>
      <c r="G255" s="61"/>
      <c r="H255" s="61"/>
      <c r="I255" s="61"/>
      <c r="J255" s="61"/>
      <c r="K255" s="61"/>
      <c r="L255" s="61"/>
      <c r="M255" s="61"/>
      <c r="N255" s="61"/>
      <c r="O255" s="61"/>
      <c r="P255" s="65"/>
      <c r="Q255" s="61"/>
      <c r="R255" s="61"/>
      <c r="S255" s="61"/>
      <c r="T255" s="61"/>
      <c r="U255" s="61"/>
      <c r="V255" s="61"/>
      <c r="W255" s="61"/>
      <c r="X255" s="61"/>
      <c r="Y255" s="61"/>
      <c r="Z255" s="61"/>
      <c r="AA255" s="61"/>
      <c r="AB255" s="61"/>
      <c r="AC255" s="61"/>
      <c r="AD255" s="61"/>
      <c r="AE255" s="61"/>
      <c r="AF255" s="61"/>
      <c r="AG255" s="61"/>
    </row>
    <row r="256">
      <c r="A256" s="61"/>
      <c r="B256" s="61"/>
      <c r="C256" s="61"/>
      <c r="D256" s="61"/>
      <c r="E256" s="61"/>
      <c r="F256" s="61"/>
      <c r="G256" s="61"/>
      <c r="H256" s="61"/>
      <c r="I256" s="61"/>
      <c r="J256" s="61"/>
      <c r="K256" s="61"/>
      <c r="L256" s="61"/>
      <c r="M256" s="61"/>
      <c r="N256" s="61"/>
      <c r="O256" s="61"/>
      <c r="P256" s="65"/>
      <c r="Q256" s="61"/>
      <c r="R256" s="61"/>
      <c r="S256" s="61"/>
      <c r="T256" s="61"/>
      <c r="U256" s="61"/>
      <c r="V256" s="61"/>
      <c r="W256" s="61"/>
      <c r="X256" s="61"/>
      <c r="Y256" s="61"/>
      <c r="Z256" s="61"/>
      <c r="AA256" s="61"/>
      <c r="AB256" s="61"/>
      <c r="AC256" s="61"/>
      <c r="AD256" s="61"/>
      <c r="AE256" s="61"/>
      <c r="AF256" s="61"/>
      <c r="AG256" s="61"/>
    </row>
    <row r="257">
      <c r="A257" s="61"/>
      <c r="B257" s="61"/>
      <c r="C257" s="61"/>
      <c r="D257" s="61"/>
      <c r="E257" s="61"/>
      <c r="F257" s="61"/>
      <c r="G257" s="61"/>
      <c r="H257" s="61"/>
      <c r="I257" s="61"/>
      <c r="J257" s="61"/>
      <c r="K257" s="61"/>
      <c r="L257" s="61"/>
      <c r="M257" s="61"/>
      <c r="N257" s="61"/>
      <c r="O257" s="61"/>
      <c r="P257" s="65"/>
      <c r="Q257" s="61"/>
      <c r="R257" s="61"/>
      <c r="S257" s="61"/>
      <c r="T257" s="61"/>
      <c r="U257" s="61"/>
      <c r="V257" s="61"/>
      <c r="W257" s="61"/>
      <c r="X257" s="61"/>
      <c r="Y257" s="61"/>
      <c r="Z257" s="61"/>
      <c r="AA257" s="61"/>
      <c r="AB257" s="61"/>
      <c r="AC257" s="61"/>
      <c r="AD257" s="61"/>
      <c r="AE257" s="61"/>
      <c r="AF257" s="61"/>
      <c r="AG257" s="61"/>
    </row>
    <row r="258">
      <c r="A258" s="61"/>
      <c r="B258" s="61"/>
      <c r="C258" s="61"/>
      <c r="D258" s="61"/>
      <c r="E258" s="61"/>
      <c r="F258" s="61"/>
      <c r="G258" s="61"/>
      <c r="H258" s="61"/>
      <c r="I258" s="61"/>
      <c r="J258" s="61"/>
      <c r="K258" s="61"/>
      <c r="L258" s="61"/>
      <c r="M258" s="61"/>
      <c r="N258" s="61"/>
      <c r="O258" s="61"/>
      <c r="P258" s="65"/>
      <c r="Q258" s="61"/>
      <c r="R258" s="61"/>
      <c r="S258" s="61"/>
      <c r="T258" s="61"/>
      <c r="U258" s="61"/>
      <c r="V258" s="61"/>
      <c r="W258" s="61"/>
      <c r="X258" s="61"/>
      <c r="Y258" s="61"/>
      <c r="Z258" s="61"/>
      <c r="AA258" s="61"/>
      <c r="AB258" s="61"/>
      <c r="AC258" s="61"/>
      <c r="AD258" s="61"/>
      <c r="AE258" s="61"/>
      <c r="AF258" s="61"/>
      <c r="AG258" s="61"/>
    </row>
    <row r="259">
      <c r="A259" s="61"/>
      <c r="B259" s="61"/>
      <c r="C259" s="61"/>
      <c r="D259" s="61"/>
      <c r="E259" s="61"/>
      <c r="F259" s="61"/>
      <c r="G259" s="61"/>
      <c r="H259" s="61"/>
      <c r="I259" s="61"/>
      <c r="J259" s="61"/>
      <c r="K259" s="61"/>
      <c r="L259" s="61"/>
      <c r="M259" s="61"/>
      <c r="N259" s="61"/>
      <c r="O259" s="61"/>
      <c r="P259" s="65"/>
      <c r="Q259" s="61"/>
      <c r="R259" s="61"/>
      <c r="S259" s="61"/>
      <c r="T259" s="61"/>
      <c r="U259" s="61"/>
      <c r="V259" s="61"/>
      <c r="W259" s="61"/>
      <c r="X259" s="61"/>
      <c r="Y259" s="61"/>
      <c r="Z259" s="61"/>
      <c r="AA259" s="61"/>
      <c r="AB259" s="61"/>
      <c r="AC259" s="61"/>
      <c r="AD259" s="61"/>
      <c r="AE259" s="61"/>
      <c r="AF259" s="61"/>
      <c r="AG259" s="61"/>
    </row>
    <row r="260">
      <c r="A260" s="61"/>
      <c r="B260" s="61"/>
      <c r="C260" s="61"/>
      <c r="D260" s="61"/>
      <c r="E260" s="61"/>
      <c r="F260" s="61"/>
      <c r="G260" s="61"/>
      <c r="H260" s="61"/>
      <c r="I260" s="61"/>
      <c r="J260" s="61"/>
      <c r="K260" s="61"/>
      <c r="L260" s="61"/>
      <c r="M260" s="61"/>
      <c r="N260" s="61"/>
      <c r="O260" s="61"/>
      <c r="P260" s="65"/>
      <c r="Q260" s="61"/>
      <c r="R260" s="61"/>
      <c r="S260" s="61"/>
      <c r="T260" s="61"/>
      <c r="U260" s="61"/>
      <c r="V260" s="61"/>
      <c r="W260" s="61"/>
      <c r="X260" s="61"/>
      <c r="Y260" s="61"/>
      <c r="Z260" s="61"/>
      <c r="AA260" s="61"/>
      <c r="AB260" s="61"/>
      <c r="AC260" s="61"/>
      <c r="AD260" s="61"/>
      <c r="AE260" s="61"/>
      <c r="AF260" s="61"/>
      <c r="AG260" s="61"/>
    </row>
    <row r="261">
      <c r="A261" s="61"/>
      <c r="B261" s="61"/>
      <c r="C261" s="61"/>
      <c r="D261" s="61"/>
      <c r="E261" s="61"/>
      <c r="F261" s="61"/>
      <c r="G261" s="61"/>
      <c r="H261" s="61"/>
      <c r="I261" s="61"/>
      <c r="J261" s="61"/>
      <c r="K261" s="61"/>
      <c r="L261" s="61"/>
      <c r="M261" s="61"/>
      <c r="N261" s="61"/>
      <c r="O261" s="61"/>
      <c r="P261" s="65"/>
      <c r="Q261" s="61"/>
      <c r="R261" s="61"/>
      <c r="S261" s="61"/>
      <c r="T261" s="61"/>
      <c r="U261" s="61"/>
      <c r="V261" s="61"/>
      <c r="W261" s="61"/>
      <c r="X261" s="61"/>
      <c r="Y261" s="61"/>
      <c r="Z261" s="61"/>
      <c r="AA261" s="61"/>
      <c r="AB261" s="61"/>
      <c r="AC261" s="61"/>
      <c r="AD261" s="61"/>
      <c r="AE261" s="61"/>
      <c r="AF261" s="61"/>
      <c r="AG261" s="61"/>
    </row>
    <row r="262">
      <c r="A262" s="61"/>
      <c r="B262" s="61"/>
      <c r="C262" s="61"/>
      <c r="D262" s="61"/>
      <c r="E262" s="61"/>
      <c r="F262" s="61"/>
      <c r="G262" s="61"/>
      <c r="H262" s="61"/>
      <c r="I262" s="61"/>
      <c r="J262" s="61"/>
      <c r="K262" s="61"/>
      <c r="L262" s="61"/>
      <c r="M262" s="61"/>
      <c r="N262" s="61"/>
      <c r="O262" s="61"/>
      <c r="P262" s="65"/>
      <c r="Q262" s="61"/>
      <c r="R262" s="61"/>
      <c r="S262" s="61"/>
      <c r="T262" s="61"/>
      <c r="U262" s="61"/>
      <c r="V262" s="61"/>
      <c r="W262" s="61"/>
      <c r="X262" s="61"/>
      <c r="Y262" s="61"/>
      <c r="Z262" s="61"/>
      <c r="AA262" s="61"/>
      <c r="AB262" s="61"/>
      <c r="AC262" s="61"/>
      <c r="AD262" s="61"/>
      <c r="AE262" s="61"/>
      <c r="AF262" s="61"/>
      <c r="AG262" s="61"/>
    </row>
    <row r="263">
      <c r="A263" s="61"/>
      <c r="B263" s="61"/>
      <c r="C263" s="61"/>
      <c r="D263" s="61"/>
      <c r="E263" s="61"/>
      <c r="F263" s="61"/>
      <c r="G263" s="61"/>
      <c r="H263" s="61"/>
      <c r="I263" s="61"/>
      <c r="J263" s="61"/>
      <c r="K263" s="61"/>
      <c r="L263" s="61"/>
      <c r="M263" s="61"/>
      <c r="N263" s="61"/>
      <c r="O263" s="61"/>
      <c r="P263" s="65"/>
      <c r="Q263" s="61"/>
      <c r="R263" s="61"/>
      <c r="S263" s="61"/>
      <c r="T263" s="61"/>
      <c r="U263" s="61"/>
      <c r="V263" s="61"/>
      <c r="W263" s="61"/>
      <c r="X263" s="61"/>
      <c r="Y263" s="61"/>
      <c r="Z263" s="61"/>
      <c r="AA263" s="61"/>
      <c r="AB263" s="61"/>
      <c r="AC263" s="61"/>
      <c r="AD263" s="61"/>
      <c r="AE263" s="61"/>
      <c r="AF263" s="61"/>
      <c r="AG263" s="61"/>
    </row>
    <row r="264">
      <c r="A264" s="61"/>
      <c r="B264" s="61"/>
      <c r="C264" s="61"/>
      <c r="D264" s="61"/>
      <c r="E264" s="61"/>
      <c r="F264" s="61"/>
      <c r="G264" s="61"/>
      <c r="H264" s="61"/>
      <c r="I264" s="61"/>
      <c r="J264" s="61"/>
      <c r="K264" s="61"/>
      <c r="L264" s="61"/>
      <c r="M264" s="61"/>
      <c r="N264" s="61"/>
      <c r="O264" s="61"/>
      <c r="P264" s="65"/>
      <c r="Q264" s="61"/>
      <c r="R264" s="61"/>
      <c r="S264" s="61"/>
      <c r="T264" s="61"/>
      <c r="U264" s="61"/>
      <c r="V264" s="61"/>
      <c r="W264" s="61"/>
      <c r="X264" s="61"/>
      <c r="Y264" s="61"/>
      <c r="Z264" s="61"/>
      <c r="AA264" s="61"/>
      <c r="AB264" s="61"/>
      <c r="AC264" s="61"/>
      <c r="AD264" s="61"/>
      <c r="AE264" s="61"/>
      <c r="AF264" s="61"/>
      <c r="AG264" s="61"/>
    </row>
    <row r="265">
      <c r="A265" s="61"/>
      <c r="B265" s="61"/>
      <c r="C265" s="61"/>
      <c r="D265" s="61"/>
      <c r="E265" s="61"/>
      <c r="F265" s="61"/>
      <c r="G265" s="61"/>
      <c r="H265" s="61"/>
      <c r="I265" s="61"/>
      <c r="J265" s="61"/>
      <c r="K265" s="61"/>
      <c r="L265" s="61"/>
      <c r="M265" s="61"/>
      <c r="N265" s="61"/>
      <c r="O265" s="61"/>
      <c r="P265" s="65"/>
      <c r="Q265" s="61"/>
      <c r="R265" s="61"/>
      <c r="S265" s="61"/>
      <c r="T265" s="61"/>
      <c r="U265" s="61"/>
      <c r="V265" s="61"/>
      <c r="W265" s="61"/>
      <c r="X265" s="61"/>
      <c r="Y265" s="61"/>
      <c r="Z265" s="61"/>
      <c r="AA265" s="61"/>
      <c r="AB265" s="61"/>
      <c r="AC265" s="61"/>
      <c r="AD265" s="61"/>
      <c r="AE265" s="61"/>
      <c r="AF265" s="61"/>
      <c r="AG265" s="61"/>
    </row>
    <row r="266">
      <c r="A266" s="61"/>
      <c r="B266" s="61"/>
      <c r="C266" s="61"/>
      <c r="D266" s="61"/>
      <c r="E266" s="61"/>
      <c r="F266" s="61"/>
      <c r="G266" s="61"/>
      <c r="H266" s="61"/>
      <c r="I266" s="61"/>
      <c r="J266" s="61"/>
      <c r="K266" s="61"/>
      <c r="L266" s="61"/>
      <c r="M266" s="61"/>
      <c r="N266" s="61"/>
      <c r="O266" s="61"/>
      <c r="P266" s="65"/>
      <c r="Q266" s="61"/>
      <c r="R266" s="61"/>
      <c r="S266" s="61"/>
      <c r="T266" s="61"/>
      <c r="U266" s="61"/>
      <c r="V266" s="61"/>
      <c r="W266" s="61"/>
      <c r="X266" s="61"/>
      <c r="Y266" s="61"/>
      <c r="Z266" s="61"/>
      <c r="AA266" s="61"/>
      <c r="AB266" s="61"/>
      <c r="AC266" s="61"/>
      <c r="AD266" s="61"/>
      <c r="AE266" s="61"/>
      <c r="AF266" s="61"/>
      <c r="AG266" s="61"/>
    </row>
    <row r="267">
      <c r="A267" s="61"/>
      <c r="B267" s="61"/>
      <c r="C267" s="61"/>
      <c r="D267" s="61"/>
      <c r="E267" s="61"/>
      <c r="F267" s="61"/>
      <c r="G267" s="61"/>
      <c r="H267" s="61"/>
      <c r="I267" s="61"/>
      <c r="J267" s="61"/>
      <c r="K267" s="61"/>
      <c r="L267" s="61"/>
      <c r="M267" s="61"/>
      <c r="N267" s="61"/>
      <c r="O267" s="61"/>
      <c r="P267" s="65"/>
      <c r="Q267" s="61"/>
      <c r="R267" s="61"/>
      <c r="S267" s="61"/>
      <c r="T267" s="61"/>
      <c r="U267" s="61"/>
      <c r="V267" s="61"/>
      <c r="W267" s="61"/>
      <c r="X267" s="61"/>
      <c r="Y267" s="61"/>
      <c r="Z267" s="61"/>
      <c r="AA267" s="61"/>
      <c r="AB267" s="61"/>
      <c r="AC267" s="61"/>
      <c r="AD267" s="61"/>
      <c r="AE267" s="61"/>
      <c r="AF267" s="61"/>
      <c r="AG267" s="61"/>
    </row>
    <row r="268">
      <c r="A268" s="61"/>
      <c r="B268" s="61"/>
      <c r="C268" s="61"/>
      <c r="D268" s="61"/>
      <c r="E268" s="61"/>
      <c r="F268" s="61"/>
      <c r="G268" s="61"/>
      <c r="H268" s="61"/>
      <c r="I268" s="61"/>
      <c r="J268" s="61"/>
      <c r="K268" s="61"/>
      <c r="L268" s="61"/>
      <c r="M268" s="61"/>
      <c r="N268" s="61"/>
      <c r="O268" s="61"/>
      <c r="P268" s="65"/>
      <c r="Q268" s="61"/>
      <c r="R268" s="61"/>
      <c r="S268" s="61"/>
      <c r="T268" s="61"/>
      <c r="U268" s="61"/>
      <c r="V268" s="61"/>
      <c r="W268" s="61"/>
      <c r="X268" s="61"/>
      <c r="Y268" s="61"/>
      <c r="Z268" s="61"/>
      <c r="AA268" s="61"/>
      <c r="AB268" s="61"/>
      <c r="AC268" s="61"/>
      <c r="AD268" s="61"/>
      <c r="AE268" s="61"/>
      <c r="AF268" s="61"/>
      <c r="AG268" s="61"/>
    </row>
    <row r="269">
      <c r="A269" s="61"/>
      <c r="B269" s="61"/>
      <c r="C269" s="61"/>
      <c r="D269" s="61"/>
      <c r="E269" s="61"/>
      <c r="F269" s="61"/>
      <c r="G269" s="61"/>
      <c r="H269" s="61"/>
      <c r="I269" s="61"/>
      <c r="J269" s="61"/>
      <c r="K269" s="61"/>
      <c r="L269" s="61"/>
      <c r="M269" s="61"/>
      <c r="N269" s="61"/>
      <c r="O269" s="61"/>
      <c r="P269" s="65"/>
      <c r="Q269" s="61"/>
      <c r="R269" s="61"/>
      <c r="S269" s="61"/>
      <c r="T269" s="61"/>
      <c r="U269" s="61"/>
      <c r="V269" s="61"/>
      <c r="W269" s="61"/>
      <c r="X269" s="61"/>
      <c r="Y269" s="61"/>
      <c r="Z269" s="61"/>
      <c r="AA269" s="61"/>
      <c r="AB269" s="61"/>
      <c r="AC269" s="61"/>
      <c r="AD269" s="61"/>
      <c r="AE269" s="61"/>
      <c r="AF269" s="61"/>
      <c r="AG269" s="61"/>
    </row>
    <row r="270">
      <c r="A270" s="61"/>
      <c r="B270" s="61"/>
      <c r="C270" s="61"/>
      <c r="D270" s="61"/>
      <c r="E270" s="61"/>
      <c r="F270" s="61"/>
      <c r="G270" s="61"/>
      <c r="H270" s="61"/>
      <c r="I270" s="61"/>
      <c r="J270" s="61"/>
      <c r="K270" s="61"/>
      <c r="L270" s="61"/>
      <c r="M270" s="61"/>
      <c r="N270" s="61"/>
      <c r="O270" s="61"/>
      <c r="P270" s="65"/>
      <c r="Q270" s="61"/>
      <c r="R270" s="61"/>
      <c r="S270" s="61"/>
      <c r="T270" s="61"/>
      <c r="U270" s="61"/>
      <c r="V270" s="61"/>
      <c r="W270" s="61"/>
      <c r="X270" s="61"/>
      <c r="Y270" s="61"/>
      <c r="Z270" s="61"/>
      <c r="AA270" s="61"/>
      <c r="AB270" s="61"/>
      <c r="AC270" s="61"/>
      <c r="AD270" s="61"/>
      <c r="AE270" s="61"/>
      <c r="AF270" s="61"/>
      <c r="AG270" s="61"/>
    </row>
    <row r="271">
      <c r="A271" s="61"/>
      <c r="B271" s="61"/>
      <c r="C271" s="61"/>
      <c r="D271" s="61"/>
      <c r="E271" s="61"/>
      <c r="F271" s="61"/>
      <c r="G271" s="61"/>
      <c r="H271" s="61"/>
      <c r="I271" s="61"/>
      <c r="J271" s="61"/>
      <c r="K271" s="61"/>
      <c r="L271" s="61"/>
      <c r="M271" s="61"/>
      <c r="N271" s="61"/>
      <c r="O271" s="61"/>
      <c r="P271" s="65"/>
      <c r="Q271" s="61"/>
      <c r="R271" s="61"/>
      <c r="S271" s="61"/>
      <c r="T271" s="61"/>
      <c r="U271" s="61"/>
      <c r="V271" s="61"/>
      <c r="W271" s="61"/>
      <c r="X271" s="61"/>
      <c r="Y271" s="61"/>
      <c r="Z271" s="61"/>
      <c r="AA271" s="61"/>
      <c r="AB271" s="61"/>
      <c r="AC271" s="61"/>
      <c r="AD271" s="61"/>
      <c r="AE271" s="61"/>
      <c r="AF271" s="61"/>
      <c r="AG271" s="61"/>
    </row>
    <row r="272">
      <c r="A272" s="61"/>
      <c r="B272" s="61"/>
      <c r="C272" s="61"/>
      <c r="D272" s="61"/>
      <c r="E272" s="61"/>
      <c r="F272" s="61"/>
      <c r="G272" s="61"/>
      <c r="H272" s="61"/>
      <c r="I272" s="61"/>
      <c r="J272" s="61"/>
      <c r="K272" s="61"/>
      <c r="L272" s="61"/>
      <c r="M272" s="61"/>
      <c r="N272" s="61"/>
      <c r="O272" s="61"/>
      <c r="P272" s="65"/>
      <c r="Q272" s="61"/>
      <c r="R272" s="61"/>
      <c r="S272" s="61"/>
      <c r="T272" s="61"/>
      <c r="U272" s="61"/>
      <c r="V272" s="61"/>
      <c r="W272" s="61"/>
      <c r="X272" s="61"/>
      <c r="Y272" s="61"/>
      <c r="Z272" s="61"/>
      <c r="AA272" s="61"/>
      <c r="AB272" s="61"/>
      <c r="AC272" s="61"/>
      <c r="AD272" s="61"/>
      <c r="AE272" s="61"/>
      <c r="AF272" s="61"/>
      <c r="AG272" s="61"/>
    </row>
    <row r="273">
      <c r="A273" s="61"/>
      <c r="B273" s="61"/>
      <c r="C273" s="61"/>
      <c r="D273" s="61"/>
      <c r="E273" s="61"/>
      <c r="F273" s="61"/>
      <c r="G273" s="61"/>
      <c r="H273" s="61"/>
      <c r="I273" s="61"/>
      <c r="J273" s="61"/>
      <c r="K273" s="61"/>
      <c r="L273" s="61"/>
      <c r="M273" s="61"/>
      <c r="N273" s="61"/>
      <c r="O273" s="61"/>
      <c r="P273" s="65"/>
      <c r="Q273" s="61"/>
      <c r="R273" s="61"/>
      <c r="S273" s="61"/>
      <c r="T273" s="61"/>
      <c r="U273" s="61"/>
      <c r="V273" s="61"/>
      <c r="W273" s="61"/>
      <c r="X273" s="61"/>
      <c r="Y273" s="61"/>
      <c r="Z273" s="61"/>
      <c r="AA273" s="61"/>
      <c r="AB273" s="61"/>
      <c r="AC273" s="61"/>
      <c r="AD273" s="61"/>
      <c r="AE273" s="61"/>
      <c r="AF273" s="61"/>
      <c r="AG273" s="61"/>
    </row>
    <row r="274">
      <c r="A274" s="61"/>
      <c r="B274" s="61"/>
      <c r="C274" s="61"/>
      <c r="D274" s="61"/>
      <c r="E274" s="61"/>
      <c r="F274" s="61"/>
      <c r="G274" s="61"/>
      <c r="H274" s="61"/>
      <c r="I274" s="61"/>
      <c r="J274" s="61"/>
      <c r="K274" s="61"/>
      <c r="L274" s="61"/>
      <c r="M274" s="61"/>
      <c r="N274" s="61"/>
      <c r="O274" s="61"/>
      <c r="P274" s="65"/>
      <c r="Q274" s="61"/>
      <c r="R274" s="61"/>
      <c r="S274" s="61"/>
      <c r="T274" s="61"/>
      <c r="U274" s="61"/>
      <c r="V274" s="61"/>
      <c r="W274" s="61"/>
      <c r="X274" s="61"/>
      <c r="Y274" s="61"/>
      <c r="Z274" s="61"/>
      <c r="AA274" s="61"/>
      <c r="AB274" s="61"/>
      <c r="AC274" s="61"/>
      <c r="AD274" s="61"/>
      <c r="AE274" s="61"/>
      <c r="AF274" s="61"/>
      <c r="AG274" s="61"/>
    </row>
    <row r="275">
      <c r="A275" s="61"/>
      <c r="B275" s="61"/>
      <c r="C275" s="61"/>
      <c r="D275" s="61"/>
      <c r="E275" s="61"/>
      <c r="F275" s="61"/>
      <c r="G275" s="61"/>
      <c r="H275" s="61"/>
      <c r="I275" s="61"/>
      <c r="J275" s="61"/>
      <c r="K275" s="61"/>
      <c r="L275" s="61"/>
      <c r="M275" s="61"/>
      <c r="N275" s="61"/>
      <c r="O275" s="61"/>
      <c r="P275" s="65"/>
      <c r="Q275" s="61"/>
      <c r="R275" s="61"/>
      <c r="S275" s="61"/>
      <c r="T275" s="61"/>
      <c r="U275" s="61"/>
      <c r="V275" s="61"/>
      <c r="W275" s="61"/>
      <c r="X275" s="61"/>
      <c r="Y275" s="61"/>
      <c r="Z275" s="61"/>
      <c r="AA275" s="61"/>
      <c r="AB275" s="61"/>
      <c r="AC275" s="61"/>
      <c r="AD275" s="61"/>
      <c r="AE275" s="61"/>
      <c r="AF275" s="61"/>
      <c r="AG275" s="61"/>
    </row>
    <row r="276">
      <c r="A276" s="61"/>
      <c r="B276" s="61"/>
      <c r="C276" s="61"/>
      <c r="D276" s="61"/>
      <c r="E276" s="61"/>
      <c r="F276" s="61"/>
      <c r="G276" s="61"/>
      <c r="H276" s="61"/>
      <c r="I276" s="61"/>
      <c r="J276" s="61"/>
      <c r="K276" s="61"/>
      <c r="L276" s="61"/>
      <c r="M276" s="61"/>
      <c r="N276" s="61"/>
      <c r="O276" s="61"/>
      <c r="P276" s="65"/>
      <c r="Q276" s="61"/>
      <c r="R276" s="61"/>
      <c r="S276" s="61"/>
      <c r="T276" s="61"/>
      <c r="U276" s="61"/>
      <c r="V276" s="61"/>
      <c r="W276" s="61"/>
      <c r="X276" s="61"/>
      <c r="Y276" s="61"/>
      <c r="Z276" s="61"/>
      <c r="AA276" s="61"/>
      <c r="AB276" s="61"/>
      <c r="AC276" s="61"/>
      <c r="AD276" s="61"/>
      <c r="AE276" s="61"/>
      <c r="AF276" s="61"/>
      <c r="AG276" s="61"/>
    </row>
    <row r="277">
      <c r="A277" s="61"/>
      <c r="B277" s="61"/>
      <c r="C277" s="61"/>
      <c r="D277" s="61"/>
      <c r="E277" s="61"/>
      <c r="F277" s="61"/>
      <c r="G277" s="61"/>
      <c r="H277" s="61"/>
      <c r="I277" s="61"/>
      <c r="J277" s="61"/>
      <c r="K277" s="61"/>
      <c r="L277" s="61"/>
      <c r="M277" s="61"/>
      <c r="N277" s="61"/>
      <c r="O277" s="61"/>
      <c r="P277" s="65"/>
      <c r="Q277" s="61"/>
      <c r="R277" s="61"/>
      <c r="S277" s="61"/>
      <c r="T277" s="61"/>
      <c r="U277" s="61"/>
      <c r="V277" s="61"/>
      <c r="W277" s="61"/>
      <c r="X277" s="61"/>
      <c r="Y277" s="61"/>
      <c r="Z277" s="61"/>
      <c r="AA277" s="61"/>
      <c r="AB277" s="61"/>
      <c r="AC277" s="61"/>
      <c r="AD277" s="61"/>
      <c r="AE277" s="61"/>
      <c r="AF277" s="61"/>
      <c r="AG277" s="61"/>
    </row>
    <row r="278">
      <c r="A278" s="61"/>
      <c r="B278" s="61"/>
      <c r="C278" s="61"/>
      <c r="D278" s="61"/>
      <c r="E278" s="61"/>
      <c r="F278" s="61"/>
      <c r="G278" s="61"/>
      <c r="H278" s="61"/>
      <c r="I278" s="61"/>
      <c r="J278" s="61"/>
      <c r="K278" s="61"/>
      <c r="L278" s="61"/>
      <c r="M278" s="61"/>
      <c r="N278" s="61"/>
      <c r="O278" s="61"/>
      <c r="P278" s="65"/>
      <c r="Q278" s="61"/>
      <c r="R278" s="61"/>
      <c r="S278" s="61"/>
      <c r="T278" s="61"/>
      <c r="U278" s="61"/>
      <c r="V278" s="61"/>
      <c r="W278" s="61"/>
      <c r="X278" s="61"/>
      <c r="Y278" s="61"/>
      <c r="Z278" s="61"/>
      <c r="AA278" s="61"/>
      <c r="AB278" s="61"/>
      <c r="AC278" s="61"/>
      <c r="AD278" s="61"/>
      <c r="AE278" s="61"/>
      <c r="AF278" s="61"/>
      <c r="AG278" s="61"/>
    </row>
    <row r="279">
      <c r="A279" s="61"/>
      <c r="B279" s="61"/>
      <c r="C279" s="61"/>
      <c r="D279" s="61"/>
      <c r="E279" s="61"/>
      <c r="F279" s="61"/>
      <c r="G279" s="61"/>
      <c r="H279" s="61"/>
      <c r="I279" s="61"/>
      <c r="J279" s="61"/>
      <c r="K279" s="61"/>
      <c r="L279" s="61"/>
      <c r="M279" s="61"/>
      <c r="N279" s="61"/>
      <c r="O279" s="61"/>
      <c r="P279" s="65"/>
      <c r="Q279" s="61"/>
      <c r="R279" s="61"/>
      <c r="S279" s="61"/>
      <c r="T279" s="61"/>
      <c r="U279" s="61"/>
      <c r="V279" s="61"/>
      <c r="W279" s="61"/>
      <c r="X279" s="61"/>
      <c r="Y279" s="61"/>
      <c r="Z279" s="61"/>
      <c r="AA279" s="61"/>
      <c r="AB279" s="61"/>
      <c r="AC279" s="61"/>
      <c r="AD279" s="61"/>
      <c r="AE279" s="61"/>
      <c r="AF279" s="61"/>
      <c r="AG279" s="61"/>
    </row>
    <row r="280">
      <c r="A280" s="61"/>
      <c r="B280" s="61"/>
      <c r="C280" s="61"/>
      <c r="D280" s="61"/>
      <c r="E280" s="61"/>
      <c r="F280" s="61"/>
      <c r="G280" s="61"/>
      <c r="H280" s="61"/>
      <c r="I280" s="61"/>
      <c r="J280" s="61"/>
      <c r="K280" s="61"/>
      <c r="L280" s="61"/>
      <c r="M280" s="61"/>
      <c r="N280" s="61"/>
      <c r="O280" s="61"/>
      <c r="P280" s="65"/>
      <c r="Q280" s="61"/>
      <c r="R280" s="61"/>
      <c r="S280" s="61"/>
      <c r="T280" s="61"/>
      <c r="U280" s="61"/>
      <c r="V280" s="61"/>
      <c r="W280" s="61"/>
      <c r="X280" s="61"/>
      <c r="Y280" s="61"/>
      <c r="Z280" s="61"/>
      <c r="AA280" s="61"/>
      <c r="AB280" s="61"/>
      <c r="AC280" s="61"/>
      <c r="AD280" s="61"/>
      <c r="AE280" s="61"/>
      <c r="AF280" s="61"/>
      <c r="AG280" s="61"/>
    </row>
    <row r="281">
      <c r="A281" s="61"/>
      <c r="B281" s="61"/>
      <c r="C281" s="61"/>
      <c r="D281" s="61"/>
      <c r="E281" s="61"/>
      <c r="F281" s="61"/>
      <c r="G281" s="61"/>
      <c r="H281" s="61"/>
      <c r="I281" s="61"/>
      <c r="J281" s="61"/>
      <c r="K281" s="61"/>
      <c r="L281" s="61"/>
      <c r="M281" s="61"/>
      <c r="N281" s="61"/>
      <c r="O281" s="61"/>
      <c r="P281" s="65"/>
      <c r="Q281" s="61"/>
      <c r="R281" s="61"/>
      <c r="S281" s="61"/>
      <c r="T281" s="61"/>
      <c r="U281" s="61"/>
      <c r="V281" s="61"/>
      <c r="W281" s="61"/>
      <c r="X281" s="61"/>
      <c r="Y281" s="61"/>
      <c r="Z281" s="61"/>
      <c r="AA281" s="61"/>
      <c r="AB281" s="61"/>
      <c r="AC281" s="61"/>
      <c r="AD281" s="61"/>
      <c r="AE281" s="61"/>
      <c r="AF281" s="61"/>
      <c r="AG281" s="61"/>
    </row>
    <row r="282">
      <c r="A282" s="61"/>
      <c r="B282" s="61"/>
      <c r="C282" s="61"/>
      <c r="D282" s="61"/>
      <c r="E282" s="61"/>
      <c r="F282" s="61"/>
      <c r="G282" s="61"/>
      <c r="H282" s="61"/>
      <c r="I282" s="61"/>
      <c r="J282" s="61"/>
      <c r="K282" s="61"/>
      <c r="L282" s="61"/>
      <c r="M282" s="61"/>
      <c r="N282" s="61"/>
      <c r="O282" s="61"/>
      <c r="P282" s="65"/>
      <c r="Q282" s="61"/>
      <c r="R282" s="61"/>
      <c r="S282" s="61"/>
      <c r="T282" s="61"/>
      <c r="U282" s="61"/>
      <c r="V282" s="61"/>
      <c r="W282" s="61"/>
      <c r="X282" s="61"/>
      <c r="Y282" s="61"/>
      <c r="Z282" s="61"/>
      <c r="AA282" s="61"/>
      <c r="AB282" s="61"/>
      <c r="AC282" s="61"/>
      <c r="AD282" s="61"/>
      <c r="AE282" s="61"/>
      <c r="AF282" s="61"/>
      <c r="AG282" s="61"/>
    </row>
    <row r="283">
      <c r="A283" s="61"/>
      <c r="B283" s="61"/>
      <c r="C283" s="61"/>
      <c r="D283" s="61"/>
      <c r="E283" s="61"/>
      <c r="F283" s="61"/>
      <c r="G283" s="61"/>
      <c r="H283" s="61"/>
      <c r="I283" s="61"/>
      <c r="J283" s="61"/>
      <c r="K283" s="61"/>
      <c r="L283" s="61"/>
      <c r="M283" s="61"/>
      <c r="N283" s="61"/>
      <c r="O283" s="61"/>
      <c r="P283" s="65"/>
      <c r="Q283" s="61"/>
      <c r="R283" s="61"/>
      <c r="S283" s="61"/>
      <c r="T283" s="61"/>
      <c r="U283" s="61"/>
      <c r="V283" s="61"/>
      <c r="W283" s="61"/>
      <c r="X283" s="61"/>
      <c r="Y283" s="61"/>
      <c r="Z283" s="61"/>
      <c r="AA283" s="61"/>
      <c r="AB283" s="61"/>
      <c r="AC283" s="61"/>
      <c r="AD283" s="61"/>
      <c r="AE283" s="61"/>
      <c r="AF283" s="61"/>
      <c r="AG283" s="61"/>
    </row>
    <row r="284">
      <c r="A284" s="61"/>
      <c r="B284" s="61"/>
      <c r="C284" s="61"/>
      <c r="D284" s="61"/>
      <c r="E284" s="61"/>
      <c r="F284" s="61"/>
      <c r="G284" s="61"/>
      <c r="H284" s="61"/>
      <c r="I284" s="61"/>
      <c r="J284" s="61"/>
      <c r="K284" s="61"/>
      <c r="L284" s="61"/>
      <c r="M284" s="61"/>
      <c r="N284" s="61"/>
      <c r="O284" s="61"/>
      <c r="P284" s="65"/>
      <c r="Q284" s="61"/>
      <c r="R284" s="61"/>
      <c r="S284" s="61"/>
      <c r="T284" s="61"/>
      <c r="U284" s="61"/>
      <c r="V284" s="61"/>
      <c r="W284" s="61"/>
      <c r="X284" s="61"/>
      <c r="Y284" s="61"/>
      <c r="Z284" s="61"/>
      <c r="AA284" s="61"/>
      <c r="AB284" s="61"/>
      <c r="AC284" s="61"/>
      <c r="AD284" s="61"/>
      <c r="AE284" s="61"/>
      <c r="AF284" s="61"/>
      <c r="AG284" s="61"/>
    </row>
    <row r="285">
      <c r="A285" s="61"/>
      <c r="B285" s="61"/>
      <c r="C285" s="61"/>
      <c r="D285" s="61"/>
      <c r="E285" s="61"/>
      <c r="F285" s="61"/>
      <c r="G285" s="61"/>
      <c r="H285" s="61"/>
      <c r="I285" s="61"/>
      <c r="J285" s="61"/>
      <c r="K285" s="61"/>
      <c r="L285" s="61"/>
      <c r="M285" s="61"/>
      <c r="N285" s="61"/>
      <c r="O285" s="61"/>
      <c r="P285" s="65"/>
      <c r="Q285" s="61"/>
      <c r="R285" s="61"/>
      <c r="S285" s="61"/>
      <c r="T285" s="61"/>
      <c r="U285" s="61"/>
      <c r="V285" s="61"/>
      <c r="W285" s="61"/>
      <c r="X285" s="61"/>
      <c r="Y285" s="61"/>
      <c r="Z285" s="61"/>
      <c r="AA285" s="61"/>
      <c r="AB285" s="61"/>
      <c r="AC285" s="61"/>
      <c r="AD285" s="61"/>
      <c r="AE285" s="61"/>
      <c r="AF285" s="61"/>
      <c r="AG285" s="61"/>
    </row>
    <row r="286">
      <c r="A286" s="61"/>
      <c r="B286" s="61"/>
      <c r="C286" s="61"/>
      <c r="D286" s="61"/>
      <c r="E286" s="61"/>
      <c r="F286" s="61"/>
      <c r="G286" s="61"/>
      <c r="H286" s="61"/>
      <c r="I286" s="61"/>
      <c r="J286" s="61"/>
      <c r="K286" s="61"/>
      <c r="L286" s="61"/>
      <c r="M286" s="61"/>
      <c r="N286" s="61"/>
      <c r="O286" s="61"/>
      <c r="P286" s="65"/>
      <c r="Q286" s="61"/>
      <c r="R286" s="61"/>
      <c r="S286" s="61"/>
      <c r="T286" s="61"/>
      <c r="U286" s="61"/>
      <c r="V286" s="61"/>
      <c r="W286" s="61"/>
      <c r="X286" s="61"/>
      <c r="Y286" s="61"/>
      <c r="Z286" s="61"/>
      <c r="AA286" s="61"/>
      <c r="AB286" s="61"/>
      <c r="AC286" s="61"/>
      <c r="AD286" s="61"/>
      <c r="AE286" s="61"/>
      <c r="AF286" s="61"/>
      <c r="AG286" s="61"/>
    </row>
    <row r="287">
      <c r="A287" s="61"/>
      <c r="B287" s="61"/>
      <c r="C287" s="61"/>
      <c r="D287" s="61"/>
      <c r="E287" s="61"/>
      <c r="F287" s="61"/>
      <c r="G287" s="61"/>
      <c r="H287" s="61"/>
      <c r="I287" s="61"/>
      <c r="J287" s="61"/>
      <c r="K287" s="61"/>
      <c r="L287" s="61"/>
      <c r="M287" s="61"/>
      <c r="N287" s="61"/>
      <c r="O287" s="61"/>
      <c r="P287" s="65"/>
      <c r="Q287" s="61"/>
      <c r="R287" s="61"/>
      <c r="S287" s="61"/>
      <c r="T287" s="61"/>
      <c r="U287" s="61"/>
      <c r="V287" s="61"/>
      <c r="W287" s="61"/>
      <c r="X287" s="61"/>
      <c r="Y287" s="61"/>
      <c r="Z287" s="61"/>
      <c r="AA287" s="61"/>
      <c r="AB287" s="61"/>
      <c r="AC287" s="61"/>
      <c r="AD287" s="61"/>
      <c r="AE287" s="61"/>
      <c r="AF287" s="61"/>
      <c r="AG287" s="61"/>
    </row>
    <row r="288">
      <c r="A288" s="61"/>
      <c r="B288" s="61"/>
      <c r="C288" s="61"/>
      <c r="D288" s="61"/>
      <c r="E288" s="61"/>
      <c r="F288" s="61"/>
      <c r="G288" s="61"/>
      <c r="H288" s="61"/>
      <c r="I288" s="61"/>
      <c r="J288" s="61"/>
      <c r="K288" s="61"/>
      <c r="L288" s="61"/>
      <c r="M288" s="61"/>
      <c r="N288" s="61"/>
      <c r="O288" s="61"/>
      <c r="P288" s="65"/>
      <c r="Q288" s="61"/>
      <c r="R288" s="61"/>
      <c r="S288" s="61"/>
      <c r="T288" s="61"/>
      <c r="U288" s="61"/>
      <c r="V288" s="61"/>
      <c r="W288" s="61"/>
      <c r="X288" s="61"/>
      <c r="Y288" s="61"/>
      <c r="Z288" s="61"/>
      <c r="AA288" s="61"/>
      <c r="AB288" s="61"/>
      <c r="AC288" s="61"/>
      <c r="AD288" s="61"/>
      <c r="AE288" s="61"/>
      <c r="AF288" s="61"/>
      <c r="AG288" s="61"/>
    </row>
    <row r="289">
      <c r="A289" s="61"/>
      <c r="B289" s="61"/>
      <c r="C289" s="61"/>
      <c r="D289" s="61"/>
      <c r="E289" s="61"/>
      <c r="F289" s="61"/>
      <c r="G289" s="61"/>
      <c r="H289" s="61"/>
      <c r="I289" s="61"/>
      <c r="J289" s="61"/>
      <c r="K289" s="61"/>
      <c r="L289" s="61"/>
      <c r="M289" s="61"/>
      <c r="N289" s="61"/>
      <c r="O289" s="61"/>
      <c r="P289" s="65"/>
      <c r="Q289" s="61"/>
      <c r="R289" s="61"/>
      <c r="S289" s="61"/>
      <c r="T289" s="61"/>
      <c r="U289" s="61"/>
      <c r="V289" s="61"/>
      <c r="W289" s="61"/>
      <c r="X289" s="61"/>
      <c r="Y289" s="61"/>
      <c r="Z289" s="61"/>
      <c r="AA289" s="61"/>
      <c r="AB289" s="61"/>
      <c r="AC289" s="61"/>
      <c r="AD289" s="61"/>
      <c r="AE289" s="61"/>
      <c r="AF289" s="61"/>
      <c r="AG289" s="61"/>
    </row>
    <row r="290">
      <c r="A290" s="61"/>
      <c r="B290" s="61"/>
      <c r="C290" s="61"/>
      <c r="D290" s="61"/>
      <c r="E290" s="61"/>
      <c r="F290" s="61"/>
      <c r="G290" s="61"/>
      <c r="H290" s="61"/>
      <c r="I290" s="61"/>
      <c r="J290" s="61"/>
      <c r="K290" s="61"/>
      <c r="L290" s="61"/>
      <c r="M290" s="61"/>
      <c r="N290" s="61"/>
      <c r="O290" s="61"/>
      <c r="P290" s="65"/>
      <c r="Q290" s="61"/>
      <c r="R290" s="61"/>
      <c r="S290" s="61"/>
      <c r="T290" s="61"/>
      <c r="U290" s="61"/>
      <c r="V290" s="61"/>
      <c r="W290" s="61"/>
      <c r="X290" s="61"/>
      <c r="Y290" s="61"/>
      <c r="Z290" s="61"/>
      <c r="AA290" s="61"/>
      <c r="AB290" s="61"/>
      <c r="AC290" s="61"/>
      <c r="AD290" s="61"/>
      <c r="AE290" s="61"/>
      <c r="AF290" s="61"/>
      <c r="AG290" s="61"/>
    </row>
    <row r="291">
      <c r="A291" s="61"/>
      <c r="B291" s="61"/>
      <c r="C291" s="61"/>
      <c r="D291" s="61"/>
      <c r="E291" s="61"/>
      <c r="F291" s="61"/>
      <c r="G291" s="61"/>
      <c r="H291" s="61"/>
      <c r="I291" s="61"/>
      <c r="J291" s="61"/>
      <c r="K291" s="61"/>
      <c r="L291" s="61"/>
      <c r="M291" s="61"/>
      <c r="N291" s="61"/>
      <c r="O291" s="61"/>
      <c r="P291" s="65"/>
      <c r="Q291" s="61"/>
      <c r="R291" s="61"/>
      <c r="S291" s="61"/>
      <c r="T291" s="61"/>
      <c r="U291" s="61"/>
      <c r="V291" s="61"/>
      <c r="W291" s="61"/>
      <c r="X291" s="61"/>
      <c r="Y291" s="61"/>
      <c r="Z291" s="61"/>
      <c r="AA291" s="61"/>
      <c r="AB291" s="61"/>
      <c r="AC291" s="61"/>
      <c r="AD291" s="61"/>
      <c r="AE291" s="61"/>
      <c r="AF291" s="61"/>
      <c r="AG291" s="61"/>
    </row>
    <row r="292">
      <c r="A292" s="61"/>
      <c r="B292" s="61"/>
      <c r="C292" s="61"/>
      <c r="D292" s="61"/>
      <c r="E292" s="61"/>
      <c r="F292" s="61"/>
      <c r="G292" s="61"/>
      <c r="H292" s="61"/>
      <c r="I292" s="61"/>
      <c r="J292" s="61"/>
      <c r="K292" s="61"/>
      <c r="L292" s="61"/>
      <c r="M292" s="61"/>
      <c r="N292" s="61"/>
      <c r="O292" s="61"/>
      <c r="P292" s="65"/>
      <c r="Q292" s="61"/>
      <c r="R292" s="61"/>
      <c r="S292" s="61"/>
      <c r="T292" s="61"/>
      <c r="U292" s="61"/>
      <c r="V292" s="61"/>
      <c r="W292" s="61"/>
      <c r="X292" s="61"/>
      <c r="Y292" s="61"/>
      <c r="Z292" s="61"/>
      <c r="AA292" s="61"/>
      <c r="AB292" s="61"/>
      <c r="AC292" s="61"/>
      <c r="AD292" s="61"/>
      <c r="AE292" s="61"/>
      <c r="AF292" s="61"/>
      <c r="AG292" s="61"/>
    </row>
    <row r="293">
      <c r="A293" s="61"/>
      <c r="B293" s="61"/>
      <c r="C293" s="61"/>
      <c r="D293" s="61"/>
      <c r="E293" s="61"/>
      <c r="F293" s="61"/>
      <c r="G293" s="61"/>
      <c r="H293" s="61"/>
      <c r="I293" s="61"/>
      <c r="J293" s="61"/>
      <c r="K293" s="61"/>
      <c r="L293" s="61"/>
      <c r="M293" s="61"/>
      <c r="N293" s="61"/>
      <c r="O293" s="61"/>
      <c r="P293" s="65"/>
      <c r="Q293" s="61"/>
      <c r="R293" s="61"/>
      <c r="S293" s="61"/>
      <c r="T293" s="61"/>
      <c r="U293" s="61"/>
      <c r="V293" s="61"/>
      <c r="W293" s="61"/>
      <c r="X293" s="61"/>
      <c r="Y293" s="61"/>
      <c r="Z293" s="61"/>
      <c r="AA293" s="61"/>
      <c r="AB293" s="61"/>
      <c r="AC293" s="61"/>
      <c r="AD293" s="61"/>
      <c r="AE293" s="61"/>
      <c r="AF293" s="61"/>
      <c r="AG293" s="61"/>
    </row>
    <row r="294">
      <c r="A294" s="61"/>
      <c r="B294" s="61"/>
      <c r="C294" s="61"/>
      <c r="D294" s="61"/>
      <c r="E294" s="61"/>
      <c r="F294" s="61"/>
      <c r="G294" s="61"/>
      <c r="H294" s="61"/>
      <c r="I294" s="61"/>
      <c r="J294" s="61"/>
      <c r="K294" s="61"/>
      <c r="L294" s="61"/>
      <c r="M294" s="61"/>
      <c r="N294" s="61"/>
      <c r="O294" s="61"/>
      <c r="P294" s="65"/>
      <c r="Q294" s="61"/>
      <c r="R294" s="61"/>
      <c r="S294" s="61"/>
      <c r="T294" s="61"/>
      <c r="U294" s="61"/>
      <c r="V294" s="61"/>
      <c r="W294" s="61"/>
      <c r="X294" s="61"/>
      <c r="Y294" s="61"/>
      <c r="Z294" s="61"/>
      <c r="AA294" s="61"/>
      <c r="AB294" s="61"/>
      <c r="AC294" s="61"/>
      <c r="AD294" s="61"/>
      <c r="AE294" s="61"/>
      <c r="AF294" s="61"/>
      <c r="AG294" s="61"/>
    </row>
    <row r="295">
      <c r="A295" s="61"/>
      <c r="B295" s="61"/>
      <c r="C295" s="61"/>
      <c r="D295" s="61"/>
      <c r="E295" s="61"/>
      <c r="F295" s="61"/>
      <c r="G295" s="61"/>
      <c r="H295" s="61"/>
      <c r="I295" s="61"/>
      <c r="J295" s="61"/>
      <c r="K295" s="61"/>
      <c r="L295" s="61"/>
      <c r="M295" s="61"/>
      <c r="N295" s="61"/>
      <c r="O295" s="61"/>
      <c r="P295" s="65"/>
      <c r="Q295" s="61"/>
      <c r="R295" s="61"/>
      <c r="S295" s="61"/>
      <c r="T295" s="61"/>
      <c r="U295" s="61"/>
      <c r="V295" s="61"/>
      <c r="W295" s="61"/>
      <c r="X295" s="61"/>
      <c r="Y295" s="61"/>
      <c r="Z295" s="61"/>
      <c r="AA295" s="61"/>
      <c r="AB295" s="61"/>
      <c r="AC295" s="61"/>
      <c r="AD295" s="61"/>
      <c r="AE295" s="61"/>
      <c r="AF295" s="61"/>
      <c r="AG295" s="61"/>
    </row>
    <row r="296">
      <c r="A296" s="61"/>
      <c r="B296" s="61"/>
      <c r="C296" s="61"/>
      <c r="D296" s="61"/>
      <c r="E296" s="61"/>
      <c r="F296" s="61"/>
      <c r="G296" s="61"/>
      <c r="H296" s="61"/>
      <c r="I296" s="61"/>
      <c r="J296" s="61"/>
      <c r="K296" s="61"/>
      <c r="L296" s="61"/>
      <c r="M296" s="61"/>
      <c r="N296" s="61"/>
      <c r="O296" s="61"/>
      <c r="P296" s="65"/>
      <c r="Q296" s="61"/>
      <c r="R296" s="61"/>
      <c r="S296" s="61"/>
      <c r="T296" s="61"/>
      <c r="U296" s="61"/>
      <c r="V296" s="61"/>
      <c r="W296" s="61"/>
      <c r="X296" s="61"/>
      <c r="Y296" s="61"/>
      <c r="Z296" s="61"/>
      <c r="AA296" s="61"/>
      <c r="AB296" s="61"/>
      <c r="AC296" s="61"/>
      <c r="AD296" s="61"/>
      <c r="AE296" s="61"/>
      <c r="AF296" s="61"/>
      <c r="AG296" s="61"/>
    </row>
    <row r="297">
      <c r="A297" s="61"/>
      <c r="B297" s="61"/>
      <c r="C297" s="61"/>
      <c r="D297" s="61"/>
      <c r="E297" s="61"/>
      <c r="F297" s="61"/>
      <c r="G297" s="61"/>
      <c r="H297" s="61"/>
      <c r="I297" s="61"/>
      <c r="J297" s="61"/>
      <c r="K297" s="61"/>
      <c r="L297" s="61"/>
      <c r="M297" s="61"/>
      <c r="N297" s="61"/>
      <c r="O297" s="61"/>
      <c r="P297" s="65"/>
      <c r="Q297" s="61"/>
      <c r="R297" s="61"/>
      <c r="S297" s="61"/>
      <c r="T297" s="61"/>
      <c r="U297" s="61"/>
      <c r="V297" s="61"/>
      <c r="W297" s="61"/>
      <c r="X297" s="61"/>
      <c r="Y297" s="61"/>
      <c r="Z297" s="61"/>
      <c r="AA297" s="61"/>
      <c r="AB297" s="61"/>
      <c r="AC297" s="61"/>
      <c r="AD297" s="61"/>
      <c r="AE297" s="61"/>
      <c r="AF297" s="61"/>
      <c r="AG297" s="61"/>
    </row>
    <row r="298">
      <c r="A298" s="61"/>
      <c r="B298" s="61"/>
      <c r="C298" s="61"/>
      <c r="D298" s="61"/>
      <c r="E298" s="61"/>
      <c r="F298" s="61"/>
      <c r="G298" s="61"/>
      <c r="H298" s="61"/>
      <c r="I298" s="61"/>
      <c r="J298" s="61"/>
      <c r="K298" s="61"/>
      <c r="L298" s="61"/>
      <c r="M298" s="61"/>
      <c r="N298" s="61"/>
      <c r="O298" s="61"/>
      <c r="P298" s="65"/>
      <c r="Q298" s="61"/>
      <c r="R298" s="61"/>
      <c r="S298" s="61"/>
      <c r="T298" s="61"/>
      <c r="U298" s="61"/>
      <c r="V298" s="61"/>
      <c r="W298" s="61"/>
      <c r="X298" s="61"/>
      <c r="Y298" s="61"/>
      <c r="Z298" s="61"/>
      <c r="AA298" s="61"/>
      <c r="AB298" s="61"/>
      <c r="AC298" s="61"/>
      <c r="AD298" s="61"/>
      <c r="AE298" s="61"/>
      <c r="AF298" s="61"/>
      <c r="AG298" s="61"/>
    </row>
    <row r="299">
      <c r="A299" s="61"/>
      <c r="B299" s="61"/>
      <c r="C299" s="61"/>
      <c r="D299" s="61"/>
      <c r="E299" s="61"/>
      <c r="F299" s="61"/>
      <c r="G299" s="61"/>
      <c r="H299" s="61"/>
      <c r="I299" s="61"/>
      <c r="J299" s="61"/>
      <c r="K299" s="61"/>
      <c r="L299" s="61"/>
      <c r="M299" s="61"/>
      <c r="N299" s="61"/>
      <c r="O299" s="61"/>
      <c r="P299" s="65"/>
      <c r="Q299" s="61"/>
      <c r="R299" s="61"/>
      <c r="S299" s="61"/>
      <c r="T299" s="61"/>
      <c r="U299" s="61"/>
      <c r="V299" s="61"/>
      <c r="W299" s="61"/>
      <c r="X299" s="61"/>
      <c r="Y299" s="61"/>
      <c r="Z299" s="61"/>
      <c r="AA299" s="61"/>
      <c r="AB299" s="61"/>
      <c r="AC299" s="61"/>
      <c r="AD299" s="61"/>
      <c r="AE299" s="61"/>
      <c r="AF299" s="61"/>
      <c r="AG299" s="61"/>
    </row>
    <row r="300">
      <c r="A300" s="61"/>
      <c r="B300" s="61"/>
      <c r="C300" s="61"/>
      <c r="D300" s="61"/>
      <c r="E300" s="61"/>
      <c r="F300" s="61"/>
      <c r="G300" s="61"/>
      <c r="H300" s="61"/>
      <c r="I300" s="61"/>
      <c r="J300" s="61"/>
      <c r="K300" s="61"/>
      <c r="L300" s="61"/>
      <c r="M300" s="61"/>
      <c r="N300" s="61"/>
      <c r="O300" s="61"/>
      <c r="P300" s="65"/>
      <c r="Q300" s="61"/>
      <c r="R300" s="61"/>
      <c r="S300" s="61"/>
      <c r="T300" s="61"/>
      <c r="U300" s="61"/>
      <c r="V300" s="61"/>
      <c r="W300" s="61"/>
      <c r="X300" s="61"/>
      <c r="Y300" s="61"/>
      <c r="Z300" s="61"/>
      <c r="AA300" s="61"/>
      <c r="AB300" s="61"/>
      <c r="AC300" s="61"/>
      <c r="AD300" s="61"/>
      <c r="AE300" s="61"/>
      <c r="AF300" s="61"/>
      <c r="AG300" s="61"/>
    </row>
    <row r="301">
      <c r="A301" s="61"/>
      <c r="B301" s="61"/>
      <c r="C301" s="61"/>
      <c r="D301" s="61"/>
      <c r="E301" s="61"/>
      <c r="F301" s="61"/>
      <c r="G301" s="61"/>
      <c r="H301" s="61"/>
      <c r="I301" s="61"/>
      <c r="J301" s="61"/>
      <c r="K301" s="61"/>
      <c r="L301" s="61"/>
      <c r="M301" s="61"/>
      <c r="N301" s="61"/>
      <c r="O301" s="61"/>
      <c r="P301" s="65"/>
      <c r="Q301" s="61"/>
      <c r="R301" s="61"/>
      <c r="S301" s="61"/>
      <c r="T301" s="61"/>
      <c r="U301" s="61"/>
      <c r="V301" s="61"/>
      <c r="W301" s="61"/>
      <c r="X301" s="61"/>
      <c r="Y301" s="61"/>
      <c r="Z301" s="61"/>
      <c r="AA301" s="61"/>
      <c r="AB301" s="61"/>
      <c r="AC301" s="61"/>
      <c r="AD301" s="61"/>
      <c r="AE301" s="61"/>
      <c r="AF301" s="61"/>
      <c r="AG301" s="61"/>
    </row>
    <row r="302">
      <c r="A302" s="61"/>
      <c r="B302" s="61"/>
      <c r="C302" s="61"/>
      <c r="D302" s="61"/>
      <c r="E302" s="61"/>
      <c r="F302" s="61"/>
      <c r="G302" s="61"/>
      <c r="H302" s="61"/>
      <c r="I302" s="61"/>
      <c r="J302" s="61"/>
      <c r="K302" s="61"/>
      <c r="L302" s="61"/>
      <c r="M302" s="61"/>
      <c r="N302" s="61"/>
      <c r="O302" s="61"/>
      <c r="P302" s="65"/>
      <c r="Q302" s="61"/>
      <c r="R302" s="61"/>
      <c r="S302" s="61"/>
      <c r="T302" s="61"/>
      <c r="U302" s="61"/>
      <c r="V302" s="61"/>
      <c r="W302" s="61"/>
      <c r="X302" s="61"/>
      <c r="Y302" s="61"/>
      <c r="Z302" s="61"/>
      <c r="AA302" s="61"/>
      <c r="AB302" s="61"/>
      <c r="AC302" s="61"/>
      <c r="AD302" s="61"/>
      <c r="AE302" s="61"/>
      <c r="AF302" s="61"/>
      <c r="AG302" s="61"/>
    </row>
    <row r="303">
      <c r="A303" s="61"/>
      <c r="B303" s="61"/>
      <c r="C303" s="61"/>
      <c r="D303" s="61"/>
      <c r="E303" s="61"/>
      <c r="F303" s="61"/>
      <c r="G303" s="61"/>
      <c r="H303" s="61"/>
      <c r="I303" s="61"/>
      <c r="J303" s="61"/>
      <c r="K303" s="61"/>
      <c r="L303" s="61"/>
      <c r="M303" s="61"/>
      <c r="N303" s="61"/>
      <c r="O303" s="61"/>
      <c r="P303" s="65"/>
      <c r="Q303" s="61"/>
      <c r="R303" s="61"/>
      <c r="S303" s="61"/>
      <c r="T303" s="61"/>
      <c r="U303" s="61"/>
      <c r="V303" s="61"/>
      <c r="W303" s="61"/>
      <c r="X303" s="61"/>
      <c r="Y303" s="61"/>
      <c r="Z303" s="61"/>
      <c r="AA303" s="61"/>
      <c r="AB303" s="61"/>
      <c r="AC303" s="61"/>
      <c r="AD303" s="61"/>
      <c r="AE303" s="61"/>
      <c r="AF303" s="61"/>
      <c r="AG303" s="61"/>
    </row>
    <row r="304">
      <c r="A304" s="61"/>
      <c r="B304" s="61"/>
      <c r="C304" s="61"/>
      <c r="D304" s="61"/>
      <c r="E304" s="61"/>
      <c r="F304" s="61"/>
      <c r="G304" s="61"/>
      <c r="H304" s="61"/>
      <c r="I304" s="61"/>
      <c r="J304" s="61"/>
      <c r="K304" s="61"/>
      <c r="L304" s="61"/>
      <c r="M304" s="61"/>
      <c r="N304" s="61"/>
      <c r="O304" s="61"/>
      <c r="P304" s="65"/>
      <c r="Q304" s="61"/>
      <c r="R304" s="61"/>
      <c r="S304" s="61"/>
      <c r="T304" s="61"/>
      <c r="U304" s="61"/>
      <c r="V304" s="61"/>
      <c r="W304" s="61"/>
      <c r="X304" s="61"/>
      <c r="Y304" s="61"/>
      <c r="Z304" s="61"/>
      <c r="AA304" s="61"/>
      <c r="AB304" s="61"/>
      <c r="AC304" s="61"/>
      <c r="AD304" s="61"/>
      <c r="AE304" s="61"/>
      <c r="AF304" s="61"/>
      <c r="AG304" s="61"/>
    </row>
    <row r="305">
      <c r="A305" s="61"/>
      <c r="B305" s="61"/>
      <c r="C305" s="61"/>
      <c r="D305" s="61"/>
      <c r="E305" s="61"/>
      <c r="F305" s="61"/>
      <c r="G305" s="61"/>
      <c r="H305" s="61"/>
      <c r="I305" s="61"/>
      <c r="J305" s="61"/>
      <c r="K305" s="61"/>
      <c r="L305" s="61"/>
      <c r="M305" s="61"/>
      <c r="N305" s="61"/>
      <c r="O305" s="61"/>
      <c r="P305" s="65"/>
      <c r="Q305" s="61"/>
      <c r="R305" s="61"/>
      <c r="S305" s="61"/>
      <c r="T305" s="61"/>
      <c r="U305" s="61"/>
      <c r="V305" s="61"/>
      <c r="W305" s="61"/>
      <c r="X305" s="61"/>
      <c r="Y305" s="61"/>
      <c r="Z305" s="61"/>
      <c r="AA305" s="61"/>
      <c r="AB305" s="61"/>
      <c r="AC305" s="61"/>
      <c r="AD305" s="61"/>
      <c r="AE305" s="61"/>
      <c r="AF305" s="61"/>
      <c r="AG305" s="61"/>
    </row>
    <row r="306">
      <c r="A306" s="61"/>
      <c r="B306" s="61"/>
      <c r="C306" s="61"/>
      <c r="D306" s="61"/>
      <c r="E306" s="61"/>
      <c r="F306" s="61"/>
      <c r="G306" s="61"/>
      <c r="H306" s="61"/>
      <c r="I306" s="61"/>
      <c r="J306" s="61"/>
      <c r="K306" s="61"/>
      <c r="L306" s="61"/>
      <c r="M306" s="61"/>
      <c r="N306" s="61"/>
      <c r="O306" s="61"/>
      <c r="P306" s="65"/>
      <c r="Q306" s="61"/>
      <c r="R306" s="61"/>
      <c r="S306" s="61"/>
      <c r="T306" s="61"/>
      <c r="U306" s="61"/>
      <c r="V306" s="61"/>
      <c r="W306" s="61"/>
      <c r="X306" s="61"/>
      <c r="Y306" s="61"/>
      <c r="Z306" s="61"/>
      <c r="AA306" s="61"/>
      <c r="AB306" s="61"/>
      <c r="AC306" s="61"/>
      <c r="AD306" s="61"/>
      <c r="AE306" s="61"/>
      <c r="AF306" s="61"/>
      <c r="AG306" s="61"/>
    </row>
    <row r="307">
      <c r="A307" s="61"/>
      <c r="B307" s="61"/>
      <c r="C307" s="61"/>
      <c r="D307" s="61"/>
      <c r="E307" s="61"/>
      <c r="F307" s="61"/>
      <c r="G307" s="61"/>
      <c r="H307" s="61"/>
      <c r="I307" s="61"/>
      <c r="J307" s="61"/>
      <c r="K307" s="61"/>
      <c r="L307" s="61"/>
      <c r="M307" s="61"/>
      <c r="N307" s="61"/>
      <c r="O307" s="61"/>
      <c r="P307" s="65"/>
      <c r="Q307" s="61"/>
      <c r="R307" s="61"/>
      <c r="S307" s="61"/>
      <c r="T307" s="61"/>
      <c r="U307" s="61"/>
      <c r="V307" s="61"/>
      <c r="W307" s="61"/>
      <c r="X307" s="61"/>
      <c r="Y307" s="61"/>
      <c r="Z307" s="61"/>
      <c r="AA307" s="61"/>
      <c r="AB307" s="61"/>
      <c r="AC307" s="61"/>
      <c r="AD307" s="61"/>
      <c r="AE307" s="61"/>
      <c r="AF307" s="61"/>
      <c r="AG307" s="61"/>
    </row>
    <row r="308">
      <c r="A308" s="61"/>
      <c r="B308" s="61"/>
      <c r="C308" s="61"/>
      <c r="D308" s="61"/>
      <c r="E308" s="61"/>
      <c r="F308" s="61"/>
      <c r="G308" s="61"/>
      <c r="H308" s="61"/>
      <c r="I308" s="61"/>
      <c r="J308" s="61"/>
      <c r="K308" s="61"/>
      <c r="L308" s="61"/>
      <c r="M308" s="61"/>
      <c r="N308" s="61"/>
      <c r="O308" s="61"/>
      <c r="P308" s="65"/>
      <c r="Q308" s="61"/>
      <c r="R308" s="61"/>
      <c r="S308" s="61"/>
      <c r="T308" s="61"/>
      <c r="U308" s="61"/>
      <c r="V308" s="61"/>
      <c r="W308" s="61"/>
      <c r="X308" s="61"/>
      <c r="Y308" s="61"/>
      <c r="Z308" s="61"/>
      <c r="AA308" s="61"/>
      <c r="AB308" s="61"/>
      <c r="AC308" s="61"/>
      <c r="AD308" s="61"/>
      <c r="AE308" s="61"/>
      <c r="AF308" s="61"/>
      <c r="AG308" s="61"/>
    </row>
    <row r="309">
      <c r="A309" s="61"/>
      <c r="B309" s="61"/>
      <c r="C309" s="61"/>
      <c r="D309" s="61"/>
      <c r="E309" s="61"/>
      <c r="F309" s="61"/>
      <c r="G309" s="61"/>
      <c r="H309" s="61"/>
      <c r="I309" s="61"/>
      <c r="J309" s="61"/>
      <c r="K309" s="61"/>
      <c r="L309" s="61"/>
      <c r="M309" s="61"/>
      <c r="N309" s="61"/>
      <c r="O309" s="61"/>
      <c r="P309" s="65"/>
      <c r="Q309" s="61"/>
      <c r="R309" s="61"/>
      <c r="S309" s="61"/>
      <c r="T309" s="61"/>
      <c r="U309" s="61"/>
      <c r="V309" s="61"/>
      <c r="W309" s="61"/>
      <c r="X309" s="61"/>
      <c r="Y309" s="61"/>
      <c r="Z309" s="61"/>
      <c r="AA309" s="61"/>
      <c r="AB309" s="61"/>
      <c r="AC309" s="61"/>
      <c r="AD309" s="61"/>
      <c r="AE309" s="61"/>
      <c r="AF309" s="61"/>
      <c r="AG309" s="61"/>
    </row>
    <row r="310">
      <c r="A310" s="61"/>
      <c r="B310" s="61"/>
      <c r="C310" s="61"/>
      <c r="D310" s="61"/>
      <c r="E310" s="61"/>
      <c r="F310" s="61"/>
      <c r="G310" s="61"/>
      <c r="H310" s="61"/>
      <c r="I310" s="61"/>
      <c r="J310" s="61"/>
      <c r="K310" s="61"/>
      <c r="L310" s="61"/>
      <c r="M310" s="61"/>
      <c r="N310" s="61"/>
      <c r="O310" s="61"/>
      <c r="P310" s="65"/>
      <c r="Q310" s="61"/>
      <c r="R310" s="61"/>
      <c r="S310" s="61"/>
      <c r="T310" s="61"/>
      <c r="U310" s="61"/>
      <c r="V310" s="61"/>
      <c r="W310" s="61"/>
      <c r="X310" s="61"/>
      <c r="Y310" s="61"/>
      <c r="Z310" s="61"/>
      <c r="AA310" s="61"/>
      <c r="AB310" s="61"/>
      <c r="AC310" s="61"/>
      <c r="AD310" s="61"/>
      <c r="AE310" s="61"/>
      <c r="AF310" s="61"/>
      <c r="AG310" s="61"/>
    </row>
    <row r="311">
      <c r="A311" s="61"/>
      <c r="B311" s="61"/>
      <c r="C311" s="61"/>
      <c r="D311" s="61"/>
      <c r="E311" s="61"/>
      <c r="F311" s="61"/>
      <c r="G311" s="61"/>
      <c r="H311" s="61"/>
      <c r="I311" s="61"/>
      <c r="J311" s="61"/>
      <c r="K311" s="61"/>
      <c r="L311" s="61"/>
      <c r="M311" s="61"/>
      <c r="N311" s="61"/>
      <c r="O311" s="61"/>
      <c r="P311" s="65"/>
      <c r="Q311" s="61"/>
      <c r="R311" s="61"/>
      <c r="S311" s="61"/>
      <c r="T311" s="61"/>
      <c r="U311" s="61"/>
      <c r="V311" s="61"/>
      <c r="W311" s="61"/>
      <c r="X311" s="61"/>
      <c r="Y311" s="61"/>
      <c r="Z311" s="61"/>
      <c r="AA311" s="61"/>
      <c r="AB311" s="61"/>
      <c r="AC311" s="61"/>
      <c r="AD311" s="61"/>
      <c r="AE311" s="61"/>
      <c r="AF311" s="61"/>
      <c r="AG311" s="61"/>
    </row>
    <row r="312">
      <c r="A312" s="61"/>
      <c r="B312" s="61"/>
      <c r="C312" s="61"/>
      <c r="D312" s="61"/>
      <c r="E312" s="61"/>
      <c r="F312" s="61"/>
      <c r="G312" s="61"/>
      <c r="H312" s="61"/>
      <c r="I312" s="61"/>
      <c r="J312" s="61"/>
      <c r="K312" s="61"/>
      <c r="L312" s="61"/>
      <c r="M312" s="61"/>
      <c r="N312" s="61"/>
      <c r="O312" s="61"/>
      <c r="P312" s="65"/>
      <c r="Q312" s="61"/>
      <c r="R312" s="61"/>
      <c r="S312" s="61"/>
      <c r="T312" s="61"/>
      <c r="U312" s="61"/>
      <c r="V312" s="61"/>
      <c r="W312" s="61"/>
      <c r="X312" s="61"/>
      <c r="Y312" s="61"/>
      <c r="Z312" s="61"/>
      <c r="AA312" s="61"/>
      <c r="AB312" s="61"/>
      <c r="AC312" s="61"/>
      <c r="AD312" s="61"/>
      <c r="AE312" s="61"/>
      <c r="AF312" s="61"/>
      <c r="AG312" s="61"/>
    </row>
    <row r="313">
      <c r="A313" s="61"/>
      <c r="B313" s="61"/>
      <c r="C313" s="61"/>
      <c r="D313" s="61"/>
      <c r="E313" s="61"/>
      <c r="F313" s="61"/>
      <c r="G313" s="61"/>
      <c r="H313" s="61"/>
      <c r="I313" s="61"/>
      <c r="J313" s="61"/>
      <c r="K313" s="61"/>
      <c r="L313" s="61"/>
      <c r="M313" s="61"/>
      <c r="N313" s="61"/>
      <c r="O313" s="61"/>
      <c r="P313" s="65"/>
      <c r="Q313" s="61"/>
      <c r="R313" s="61"/>
      <c r="S313" s="61"/>
      <c r="T313" s="61"/>
      <c r="U313" s="61"/>
      <c r="V313" s="61"/>
      <c r="W313" s="61"/>
      <c r="X313" s="61"/>
      <c r="Y313" s="61"/>
      <c r="Z313" s="61"/>
      <c r="AA313" s="61"/>
      <c r="AB313" s="61"/>
      <c r="AC313" s="61"/>
      <c r="AD313" s="61"/>
      <c r="AE313" s="61"/>
      <c r="AF313" s="61"/>
      <c r="AG313" s="61"/>
    </row>
    <row r="314">
      <c r="A314" s="61"/>
      <c r="B314" s="61"/>
      <c r="C314" s="61"/>
      <c r="D314" s="61"/>
      <c r="E314" s="61"/>
      <c r="F314" s="61"/>
      <c r="G314" s="61"/>
      <c r="H314" s="61"/>
      <c r="I314" s="61"/>
      <c r="J314" s="61"/>
      <c r="K314" s="61"/>
      <c r="L314" s="61"/>
      <c r="M314" s="61"/>
      <c r="N314" s="61"/>
      <c r="O314" s="61"/>
      <c r="P314" s="65"/>
      <c r="Q314" s="61"/>
      <c r="R314" s="61"/>
      <c r="S314" s="61"/>
      <c r="T314" s="61"/>
      <c r="U314" s="61"/>
      <c r="V314" s="61"/>
      <c r="W314" s="61"/>
      <c r="X314" s="61"/>
      <c r="Y314" s="61"/>
      <c r="Z314" s="61"/>
      <c r="AA314" s="61"/>
      <c r="AB314" s="61"/>
      <c r="AC314" s="61"/>
      <c r="AD314" s="61"/>
      <c r="AE314" s="61"/>
      <c r="AF314" s="61"/>
      <c r="AG314" s="61"/>
    </row>
    <row r="315">
      <c r="A315" s="61"/>
      <c r="B315" s="61"/>
      <c r="C315" s="61"/>
      <c r="D315" s="61"/>
      <c r="E315" s="61"/>
      <c r="F315" s="61"/>
      <c r="G315" s="61"/>
      <c r="H315" s="61"/>
      <c r="I315" s="61"/>
      <c r="J315" s="61"/>
      <c r="K315" s="61"/>
      <c r="L315" s="61"/>
      <c r="M315" s="61"/>
      <c r="N315" s="61"/>
      <c r="O315" s="61"/>
      <c r="P315" s="65"/>
      <c r="Q315" s="61"/>
      <c r="R315" s="61"/>
      <c r="S315" s="61"/>
      <c r="T315" s="61"/>
      <c r="U315" s="61"/>
      <c r="V315" s="61"/>
      <c r="W315" s="61"/>
      <c r="X315" s="61"/>
      <c r="Y315" s="61"/>
      <c r="Z315" s="61"/>
      <c r="AA315" s="61"/>
      <c r="AB315" s="61"/>
      <c r="AC315" s="61"/>
      <c r="AD315" s="61"/>
      <c r="AE315" s="61"/>
      <c r="AF315" s="61"/>
      <c r="AG315" s="61"/>
    </row>
    <row r="316">
      <c r="A316" s="61"/>
      <c r="B316" s="61"/>
      <c r="C316" s="61"/>
      <c r="D316" s="61"/>
      <c r="E316" s="61"/>
      <c r="F316" s="61"/>
      <c r="G316" s="61"/>
      <c r="H316" s="61"/>
      <c r="I316" s="61"/>
      <c r="J316" s="61"/>
      <c r="K316" s="61"/>
      <c r="L316" s="61"/>
      <c r="M316" s="61"/>
      <c r="N316" s="61"/>
      <c r="O316" s="61"/>
      <c r="P316" s="65"/>
      <c r="Q316" s="61"/>
      <c r="R316" s="61"/>
      <c r="S316" s="61"/>
      <c r="T316" s="61"/>
      <c r="U316" s="61"/>
      <c r="V316" s="61"/>
      <c r="W316" s="61"/>
      <c r="X316" s="61"/>
      <c r="Y316" s="61"/>
      <c r="Z316" s="61"/>
      <c r="AA316" s="61"/>
      <c r="AB316" s="61"/>
      <c r="AC316" s="61"/>
      <c r="AD316" s="61"/>
      <c r="AE316" s="61"/>
      <c r="AF316" s="61"/>
      <c r="AG316" s="61"/>
    </row>
    <row r="317">
      <c r="A317" s="61"/>
      <c r="B317" s="61"/>
      <c r="C317" s="61"/>
      <c r="D317" s="61"/>
      <c r="E317" s="61"/>
      <c r="F317" s="61"/>
      <c r="G317" s="61"/>
      <c r="H317" s="61"/>
      <c r="I317" s="61"/>
      <c r="J317" s="61"/>
      <c r="K317" s="61"/>
      <c r="L317" s="61"/>
      <c r="M317" s="61"/>
      <c r="N317" s="61"/>
      <c r="O317" s="61"/>
      <c r="P317" s="65"/>
      <c r="Q317" s="61"/>
      <c r="R317" s="61"/>
      <c r="S317" s="61"/>
      <c r="T317" s="61"/>
      <c r="U317" s="61"/>
      <c r="V317" s="61"/>
      <c r="W317" s="61"/>
      <c r="X317" s="61"/>
      <c r="Y317" s="61"/>
      <c r="Z317" s="61"/>
      <c r="AA317" s="61"/>
      <c r="AB317" s="61"/>
      <c r="AC317" s="61"/>
      <c r="AD317" s="61"/>
      <c r="AE317" s="61"/>
      <c r="AF317" s="61"/>
      <c r="AG317" s="61"/>
    </row>
    <row r="318">
      <c r="A318" s="61"/>
      <c r="B318" s="61"/>
      <c r="C318" s="61"/>
      <c r="D318" s="61"/>
      <c r="E318" s="61"/>
      <c r="F318" s="61"/>
      <c r="G318" s="61"/>
      <c r="H318" s="61"/>
      <c r="I318" s="61"/>
      <c r="J318" s="61"/>
      <c r="K318" s="61"/>
      <c r="L318" s="61"/>
      <c r="M318" s="61"/>
      <c r="N318" s="61"/>
      <c r="O318" s="61"/>
      <c r="P318" s="65"/>
      <c r="Q318" s="61"/>
      <c r="R318" s="61"/>
      <c r="S318" s="61"/>
      <c r="T318" s="61"/>
      <c r="U318" s="61"/>
      <c r="V318" s="61"/>
      <c r="W318" s="61"/>
      <c r="X318" s="61"/>
      <c r="Y318" s="61"/>
      <c r="Z318" s="61"/>
      <c r="AA318" s="61"/>
      <c r="AB318" s="61"/>
      <c r="AC318" s="61"/>
      <c r="AD318" s="61"/>
      <c r="AE318" s="61"/>
      <c r="AF318" s="61"/>
      <c r="AG318" s="61"/>
    </row>
    <row r="319">
      <c r="A319" s="61"/>
      <c r="B319" s="61"/>
      <c r="C319" s="61"/>
      <c r="D319" s="61"/>
      <c r="E319" s="61"/>
      <c r="F319" s="61"/>
      <c r="G319" s="61"/>
      <c r="H319" s="61"/>
      <c r="I319" s="61"/>
      <c r="J319" s="61"/>
      <c r="K319" s="61"/>
      <c r="L319" s="61"/>
      <c r="M319" s="61"/>
      <c r="N319" s="61"/>
      <c r="O319" s="61"/>
      <c r="P319" s="65"/>
      <c r="Q319" s="61"/>
      <c r="R319" s="61"/>
      <c r="S319" s="61"/>
      <c r="T319" s="61"/>
      <c r="U319" s="61"/>
      <c r="V319" s="61"/>
      <c r="W319" s="61"/>
      <c r="X319" s="61"/>
      <c r="Y319" s="61"/>
      <c r="Z319" s="61"/>
      <c r="AA319" s="61"/>
      <c r="AB319" s="61"/>
      <c r="AC319" s="61"/>
      <c r="AD319" s="61"/>
      <c r="AE319" s="61"/>
      <c r="AF319" s="61"/>
      <c r="AG319" s="61"/>
    </row>
    <row r="320">
      <c r="A320" s="61"/>
      <c r="B320" s="61"/>
      <c r="C320" s="61"/>
      <c r="D320" s="61"/>
      <c r="E320" s="61"/>
      <c r="F320" s="61"/>
      <c r="G320" s="61"/>
      <c r="H320" s="61"/>
      <c r="I320" s="61"/>
      <c r="J320" s="61"/>
      <c r="K320" s="61"/>
      <c r="L320" s="61"/>
      <c r="M320" s="61"/>
      <c r="N320" s="61"/>
      <c r="O320" s="61"/>
      <c r="P320" s="65"/>
      <c r="Q320" s="61"/>
      <c r="R320" s="61"/>
      <c r="S320" s="61"/>
      <c r="T320" s="61"/>
      <c r="U320" s="61"/>
      <c r="V320" s="61"/>
      <c r="W320" s="61"/>
      <c r="X320" s="61"/>
      <c r="Y320" s="61"/>
      <c r="Z320" s="61"/>
      <c r="AA320" s="61"/>
      <c r="AB320" s="61"/>
      <c r="AC320" s="61"/>
      <c r="AD320" s="61"/>
      <c r="AE320" s="61"/>
      <c r="AF320" s="61"/>
      <c r="AG320" s="61"/>
    </row>
    <row r="321">
      <c r="A321" s="61"/>
      <c r="B321" s="61"/>
      <c r="C321" s="61"/>
      <c r="D321" s="61"/>
      <c r="E321" s="61"/>
      <c r="F321" s="61"/>
      <c r="G321" s="61"/>
      <c r="H321" s="61"/>
      <c r="I321" s="61"/>
      <c r="J321" s="61"/>
      <c r="K321" s="61"/>
      <c r="L321" s="61"/>
      <c r="M321" s="61"/>
      <c r="N321" s="61"/>
      <c r="O321" s="61"/>
      <c r="P321" s="65"/>
      <c r="Q321" s="61"/>
      <c r="R321" s="61"/>
      <c r="S321" s="61"/>
      <c r="T321" s="61"/>
      <c r="U321" s="61"/>
      <c r="V321" s="61"/>
      <c r="W321" s="61"/>
      <c r="X321" s="61"/>
      <c r="Y321" s="61"/>
      <c r="Z321" s="61"/>
      <c r="AA321" s="61"/>
      <c r="AB321" s="61"/>
      <c r="AC321" s="61"/>
      <c r="AD321" s="61"/>
      <c r="AE321" s="61"/>
      <c r="AF321" s="61"/>
      <c r="AG321" s="61"/>
    </row>
    <row r="322">
      <c r="A322" s="61"/>
      <c r="B322" s="61"/>
      <c r="C322" s="61"/>
      <c r="D322" s="61"/>
      <c r="E322" s="61"/>
      <c r="F322" s="61"/>
      <c r="G322" s="61"/>
      <c r="H322" s="61"/>
      <c r="I322" s="61"/>
      <c r="J322" s="61"/>
      <c r="K322" s="61"/>
      <c r="L322" s="61"/>
      <c r="M322" s="61"/>
      <c r="N322" s="61"/>
      <c r="O322" s="61"/>
      <c r="P322" s="65"/>
      <c r="Q322" s="61"/>
      <c r="R322" s="61"/>
      <c r="S322" s="61"/>
      <c r="T322" s="61"/>
      <c r="U322" s="61"/>
      <c r="V322" s="61"/>
      <c r="W322" s="61"/>
      <c r="X322" s="61"/>
      <c r="Y322" s="61"/>
      <c r="Z322" s="61"/>
      <c r="AA322" s="61"/>
      <c r="AB322" s="61"/>
      <c r="AC322" s="61"/>
      <c r="AD322" s="61"/>
      <c r="AE322" s="61"/>
      <c r="AF322" s="61"/>
      <c r="AG322" s="61"/>
    </row>
    <row r="323">
      <c r="A323" s="61"/>
      <c r="B323" s="61"/>
      <c r="C323" s="61"/>
      <c r="D323" s="61"/>
      <c r="E323" s="61"/>
      <c r="F323" s="61"/>
      <c r="G323" s="61"/>
      <c r="H323" s="61"/>
      <c r="I323" s="61"/>
      <c r="J323" s="61"/>
      <c r="K323" s="61"/>
      <c r="L323" s="61"/>
      <c r="M323" s="61"/>
      <c r="N323" s="61"/>
      <c r="O323" s="61"/>
      <c r="P323" s="65"/>
      <c r="Q323" s="61"/>
      <c r="R323" s="61"/>
      <c r="S323" s="61"/>
      <c r="T323" s="61"/>
      <c r="U323" s="61"/>
      <c r="V323" s="61"/>
      <c r="W323" s="61"/>
      <c r="X323" s="61"/>
      <c r="Y323" s="61"/>
      <c r="Z323" s="61"/>
      <c r="AA323" s="61"/>
      <c r="AB323" s="61"/>
      <c r="AC323" s="61"/>
      <c r="AD323" s="61"/>
      <c r="AE323" s="61"/>
      <c r="AF323" s="61"/>
      <c r="AG323" s="61"/>
    </row>
    <row r="324">
      <c r="A324" s="61"/>
      <c r="B324" s="61"/>
      <c r="C324" s="61"/>
      <c r="D324" s="61"/>
      <c r="E324" s="61"/>
      <c r="F324" s="61"/>
      <c r="G324" s="61"/>
      <c r="H324" s="61"/>
      <c r="I324" s="61"/>
      <c r="J324" s="61"/>
      <c r="K324" s="61"/>
      <c r="L324" s="61"/>
      <c r="M324" s="61"/>
      <c r="N324" s="61"/>
      <c r="O324" s="61"/>
      <c r="P324" s="65"/>
      <c r="Q324" s="61"/>
      <c r="R324" s="61"/>
      <c r="S324" s="61"/>
      <c r="T324" s="61"/>
      <c r="U324" s="61"/>
      <c r="V324" s="61"/>
      <c r="W324" s="61"/>
      <c r="X324" s="61"/>
      <c r="Y324" s="61"/>
      <c r="Z324" s="61"/>
      <c r="AA324" s="61"/>
      <c r="AB324" s="61"/>
      <c r="AC324" s="61"/>
      <c r="AD324" s="61"/>
      <c r="AE324" s="61"/>
      <c r="AF324" s="61"/>
      <c r="AG324" s="61"/>
    </row>
    <row r="325">
      <c r="A325" s="61"/>
      <c r="B325" s="61"/>
      <c r="C325" s="61"/>
      <c r="D325" s="61"/>
      <c r="E325" s="61"/>
      <c r="F325" s="61"/>
      <c r="G325" s="61"/>
      <c r="H325" s="61"/>
      <c r="I325" s="61"/>
      <c r="J325" s="61"/>
      <c r="K325" s="61"/>
      <c r="L325" s="61"/>
      <c r="M325" s="61"/>
      <c r="N325" s="61"/>
      <c r="O325" s="61"/>
      <c r="P325" s="65"/>
      <c r="Q325" s="61"/>
      <c r="R325" s="61"/>
      <c r="S325" s="61"/>
      <c r="T325" s="61"/>
      <c r="U325" s="61"/>
      <c r="V325" s="61"/>
      <c r="W325" s="61"/>
      <c r="X325" s="61"/>
      <c r="Y325" s="61"/>
      <c r="Z325" s="61"/>
      <c r="AA325" s="61"/>
      <c r="AB325" s="61"/>
      <c r="AC325" s="61"/>
      <c r="AD325" s="61"/>
      <c r="AE325" s="61"/>
      <c r="AF325" s="61"/>
      <c r="AG325" s="61"/>
    </row>
    <row r="326">
      <c r="A326" s="61"/>
      <c r="B326" s="61"/>
      <c r="C326" s="61"/>
      <c r="D326" s="61"/>
      <c r="E326" s="61"/>
      <c r="F326" s="61"/>
      <c r="G326" s="61"/>
      <c r="H326" s="61"/>
      <c r="I326" s="61"/>
      <c r="J326" s="61"/>
      <c r="K326" s="61"/>
      <c r="L326" s="61"/>
      <c r="M326" s="61"/>
      <c r="N326" s="61"/>
      <c r="O326" s="61"/>
      <c r="P326" s="65"/>
      <c r="Q326" s="61"/>
      <c r="R326" s="61"/>
      <c r="S326" s="61"/>
      <c r="T326" s="61"/>
      <c r="U326" s="61"/>
      <c r="V326" s="61"/>
      <c r="W326" s="61"/>
      <c r="X326" s="61"/>
      <c r="Y326" s="61"/>
      <c r="Z326" s="61"/>
      <c r="AA326" s="61"/>
      <c r="AB326" s="61"/>
      <c r="AC326" s="61"/>
      <c r="AD326" s="61"/>
      <c r="AE326" s="61"/>
      <c r="AF326" s="61"/>
      <c r="AG326" s="61"/>
    </row>
    <row r="327">
      <c r="A327" s="61"/>
      <c r="B327" s="61"/>
      <c r="C327" s="61"/>
      <c r="D327" s="61"/>
      <c r="E327" s="61"/>
      <c r="F327" s="61"/>
      <c r="G327" s="61"/>
      <c r="H327" s="61"/>
      <c r="I327" s="61"/>
      <c r="J327" s="61"/>
      <c r="K327" s="61"/>
      <c r="L327" s="61"/>
      <c r="M327" s="61"/>
      <c r="N327" s="61"/>
      <c r="O327" s="61"/>
      <c r="P327" s="65"/>
      <c r="Q327" s="61"/>
      <c r="R327" s="61"/>
      <c r="S327" s="61"/>
      <c r="T327" s="61"/>
      <c r="U327" s="61"/>
      <c r="V327" s="61"/>
      <c r="W327" s="61"/>
      <c r="X327" s="61"/>
      <c r="Y327" s="61"/>
      <c r="Z327" s="61"/>
      <c r="AA327" s="61"/>
      <c r="AB327" s="61"/>
      <c r="AC327" s="61"/>
      <c r="AD327" s="61"/>
      <c r="AE327" s="61"/>
      <c r="AF327" s="61"/>
      <c r="AG327" s="61"/>
    </row>
    <row r="328">
      <c r="A328" s="61"/>
      <c r="B328" s="61"/>
      <c r="C328" s="61"/>
      <c r="D328" s="61"/>
      <c r="E328" s="61"/>
      <c r="F328" s="61"/>
      <c r="G328" s="61"/>
      <c r="H328" s="61"/>
      <c r="I328" s="61"/>
      <c r="J328" s="61"/>
      <c r="K328" s="61"/>
      <c r="L328" s="61"/>
      <c r="M328" s="61"/>
      <c r="N328" s="61"/>
      <c r="O328" s="61"/>
      <c r="P328" s="65"/>
      <c r="Q328" s="61"/>
      <c r="R328" s="61"/>
      <c r="S328" s="61"/>
      <c r="T328" s="61"/>
      <c r="U328" s="61"/>
      <c r="V328" s="61"/>
      <c r="W328" s="61"/>
      <c r="X328" s="61"/>
      <c r="Y328" s="61"/>
      <c r="Z328" s="61"/>
      <c r="AA328" s="61"/>
      <c r="AB328" s="61"/>
      <c r="AC328" s="61"/>
      <c r="AD328" s="61"/>
      <c r="AE328" s="61"/>
      <c r="AF328" s="61"/>
      <c r="AG328" s="61"/>
    </row>
    <row r="329">
      <c r="A329" s="61"/>
      <c r="B329" s="61"/>
      <c r="C329" s="61"/>
      <c r="D329" s="61"/>
      <c r="E329" s="61"/>
      <c r="F329" s="61"/>
      <c r="G329" s="61"/>
      <c r="H329" s="61"/>
      <c r="I329" s="61"/>
      <c r="J329" s="61"/>
      <c r="K329" s="61"/>
      <c r="L329" s="61"/>
      <c r="M329" s="61"/>
      <c r="N329" s="61"/>
      <c r="O329" s="61"/>
      <c r="P329" s="65"/>
      <c r="Q329" s="61"/>
      <c r="R329" s="61"/>
      <c r="S329" s="61"/>
      <c r="T329" s="61"/>
      <c r="U329" s="61"/>
      <c r="V329" s="61"/>
      <c r="W329" s="61"/>
      <c r="X329" s="61"/>
      <c r="Y329" s="61"/>
      <c r="Z329" s="61"/>
      <c r="AA329" s="61"/>
      <c r="AB329" s="61"/>
      <c r="AC329" s="61"/>
      <c r="AD329" s="61"/>
      <c r="AE329" s="61"/>
      <c r="AF329" s="61"/>
      <c r="AG329" s="61"/>
    </row>
    <row r="330">
      <c r="A330" s="61"/>
      <c r="B330" s="61"/>
      <c r="C330" s="61"/>
      <c r="D330" s="61"/>
      <c r="E330" s="61"/>
      <c r="F330" s="61"/>
      <c r="G330" s="61"/>
      <c r="H330" s="61"/>
      <c r="I330" s="61"/>
      <c r="J330" s="61"/>
      <c r="K330" s="61"/>
      <c r="L330" s="61"/>
      <c r="M330" s="61"/>
      <c r="N330" s="61"/>
      <c r="O330" s="61"/>
      <c r="P330" s="65"/>
      <c r="Q330" s="61"/>
      <c r="R330" s="61"/>
      <c r="S330" s="61"/>
      <c r="T330" s="61"/>
      <c r="U330" s="61"/>
      <c r="V330" s="61"/>
      <c r="W330" s="61"/>
      <c r="X330" s="61"/>
      <c r="Y330" s="61"/>
      <c r="Z330" s="61"/>
      <c r="AA330" s="61"/>
      <c r="AB330" s="61"/>
      <c r="AC330" s="61"/>
      <c r="AD330" s="61"/>
      <c r="AE330" s="61"/>
      <c r="AF330" s="61"/>
      <c r="AG330" s="61"/>
    </row>
    <row r="331">
      <c r="A331" s="61"/>
      <c r="B331" s="61"/>
      <c r="C331" s="61"/>
      <c r="D331" s="61"/>
      <c r="E331" s="61"/>
      <c r="F331" s="61"/>
      <c r="G331" s="61"/>
      <c r="H331" s="61"/>
      <c r="I331" s="61"/>
      <c r="J331" s="61"/>
      <c r="K331" s="61"/>
      <c r="L331" s="61"/>
      <c r="M331" s="61"/>
      <c r="N331" s="61"/>
      <c r="O331" s="61"/>
      <c r="P331" s="65"/>
      <c r="Q331" s="61"/>
      <c r="R331" s="61"/>
      <c r="S331" s="61"/>
      <c r="T331" s="61"/>
      <c r="U331" s="61"/>
      <c r="V331" s="61"/>
      <c r="W331" s="61"/>
      <c r="X331" s="61"/>
      <c r="Y331" s="61"/>
      <c r="Z331" s="61"/>
      <c r="AA331" s="61"/>
      <c r="AB331" s="61"/>
      <c r="AC331" s="61"/>
      <c r="AD331" s="61"/>
      <c r="AE331" s="61"/>
      <c r="AF331" s="61"/>
      <c r="AG331" s="61"/>
    </row>
    <row r="332">
      <c r="A332" s="61"/>
      <c r="B332" s="61"/>
      <c r="C332" s="61"/>
      <c r="D332" s="61"/>
      <c r="E332" s="61"/>
      <c r="F332" s="61"/>
      <c r="G332" s="61"/>
      <c r="H332" s="61"/>
      <c r="I332" s="61"/>
      <c r="J332" s="61"/>
      <c r="K332" s="61"/>
      <c r="L332" s="61"/>
      <c r="M332" s="61"/>
      <c r="N332" s="61"/>
      <c r="O332" s="61"/>
      <c r="P332" s="65"/>
      <c r="Q332" s="61"/>
      <c r="R332" s="61"/>
      <c r="S332" s="61"/>
      <c r="T332" s="61"/>
      <c r="U332" s="61"/>
      <c r="V332" s="61"/>
      <c r="W332" s="61"/>
      <c r="X332" s="61"/>
      <c r="Y332" s="61"/>
      <c r="Z332" s="61"/>
      <c r="AA332" s="61"/>
      <c r="AB332" s="61"/>
      <c r="AC332" s="61"/>
      <c r="AD332" s="61"/>
      <c r="AE332" s="61"/>
      <c r="AF332" s="61"/>
      <c r="AG332" s="61"/>
    </row>
    <row r="333">
      <c r="A333" s="61"/>
      <c r="B333" s="61"/>
      <c r="C333" s="61"/>
      <c r="D333" s="61"/>
      <c r="E333" s="61"/>
      <c r="F333" s="61"/>
      <c r="G333" s="61"/>
      <c r="H333" s="61"/>
      <c r="I333" s="61"/>
      <c r="J333" s="61"/>
      <c r="K333" s="61"/>
      <c r="L333" s="61"/>
      <c r="M333" s="61"/>
      <c r="N333" s="61"/>
      <c r="O333" s="61"/>
      <c r="P333" s="65"/>
      <c r="Q333" s="61"/>
      <c r="R333" s="61"/>
      <c r="S333" s="61"/>
      <c r="T333" s="61"/>
      <c r="U333" s="61"/>
      <c r="V333" s="61"/>
      <c r="W333" s="61"/>
      <c r="X333" s="61"/>
      <c r="Y333" s="61"/>
      <c r="Z333" s="61"/>
      <c r="AA333" s="61"/>
      <c r="AB333" s="61"/>
      <c r="AC333" s="61"/>
      <c r="AD333" s="61"/>
      <c r="AE333" s="61"/>
      <c r="AF333" s="61"/>
      <c r="AG333" s="61"/>
    </row>
    <row r="334">
      <c r="A334" s="61"/>
      <c r="B334" s="61"/>
      <c r="C334" s="61"/>
      <c r="D334" s="61"/>
      <c r="E334" s="61"/>
      <c r="F334" s="61"/>
      <c r="G334" s="61"/>
      <c r="H334" s="61"/>
      <c r="I334" s="61"/>
      <c r="J334" s="61"/>
      <c r="K334" s="61"/>
      <c r="L334" s="61"/>
      <c r="M334" s="61"/>
      <c r="N334" s="61"/>
      <c r="O334" s="61"/>
      <c r="P334" s="65"/>
      <c r="Q334" s="61"/>
      <c r="R334" s="61"/>
      <c r="S334" s="61"/>
      <c r="T334" s="61"/>
      <c r="U334" s="61"/>
      <c r="V334" s="61"/>
      <c r="W334" s="61"/>
      <c r="X334" s="61"/>
      <c r="Y334" s="61"/>
      <c r="Z334" s="61"/>
      <c r="AA334" s="61"/>
      <c r="AB334" s="61"/>
      <c r="AC334" s="61"/>
      <c r="AD334" s="61"/>
      <c r="AE334" s="61"/>
      <c r="AF334" s="61"/>
      <c r="AG334" s="61"/>
    </row>
    <row r="335">
      <c r="A335" s="61"/>
      <c r="B335" s="61"/>
      <c r="C335" s="61"/>
      <c r="D335" s="61"/>
      <c r="E335" s="61"/>
      <c r="F335" s="61"/>
      <c r="G335" s="61"/>
      <c r="H335" s="61"/>
      <c r="I335" s="61"/>
      <c r="J335" s="61"/>
      <c r="K335" s="61"/>
      <c r="L335" s="61"/>
      <c r="M335" s="61"/>
      <c r="N335" s="61"/>
      <c r="O335" s="61"/>
      <c r="P335" s="65"/>
      <c r="Q335" s="61"/>
      <c r="R335" s="61"/>
      <c r="S335" s="61"/>
      <c r="T335" s="61"/>
      <c r="U335" s="61"/>
      <c r="V335" s="61"/>
      <c r="W335" s="61"/>
      <c r="X335" s="61"/>
      <c r="Y335" s="61"/>
      <c r="Z335" s="61"/>
      <c r="AA335" s="61"/>
      <c r="AB335" s="61"/>
      <c r="AC335" s="61"/>
      <c r="AD335" s="61"/>
      <c r="AE335" s="61"/>
      <c r="AF335" s="61"/>
      <c r="AG335" s="61"/>
    </row>
    <row r="336">
      <c r="A336" s="61"/>
      <c r="B336" s="61"/>
      <c r="C336" s="61"/>
      <c r="D336" s="61"/>
      <c r="E336" s="61"/>
      <c r="F336" s="61"/>
      <c r="G336" s="61"/>
      <c r="H336" s="61"/>
      <c r="I336" s="61"/>
      <c r="J336" s="61"/>
      <c r="K336" s="61"/>
      <c r="L336" s="61"/>
      <c r="M336" s="61"/>
      <c r="N336" s="61"/>
      <c r="O336" s="61"/>
      <c r="P336" s="65"/>
      <c r="Q336" s="61"/>
      <c r="R336" s="61"/>
      <c r="S336" s="61"/>
      <c r="T336" s="61"/>
      <c r="U336" s="61"/>
      <c r="V336" s="61"/>
      <c r="W336" s="61"/>
      <c r="X336" s="61"/>
      <c r="Y336" s="61"/>
      <c r="Z336" s="61"/>
      <c r="AA336" s="61"/>
      <c r="AB336" s="61"/>
      <c r="AC336" s="61"/>
      <c r="AD336" s="61"/>
      <c r="AE336" s="61"/>
      <c r="AF336" s="61"/>
      <c r="AG336" s="61"/>
    </row>
    <row r="337">
      <c r="A337" s="61"/>
      <c r="B337" s="61"/>
      <c r="C337" s="61"/>
      <c r="D337" s="61"/>
      <c r="E337" s="61"/>
      <c r="F337" s="61"/>
      <c r="G337" s="61"/>
      <c r="H337" s="61"/>
      <c r="I337" s="61"/>
      <c r="J337" s="61"/>
      <c r="K337" s="61"/>
      <c r="L337" s="61"/>
      <c r="M337" s="61"/>
      <c r="N337" s="61"/>
      <c r="O337" s="61"/>
      <c r="P337" s="65"/>
      <c r="Q337" s="61"/>
      <c r="R337" s="61"/>
      <c r="S337" s="61"/>
      <c r="T337" s="61"/>
      <c r="U337" s="61"/>
      <c r="V337" s="61"/>
      <c r="W337" s="61"/>
      <c r="X337" s="61"/>
      <c r="Y337" s="61"/>
      <c r="Z337" s="61"/>
      <c r="AA337" s="61"/>
      <c r="AB337" s="61"/>
      <c r="AC337" s="61"/>
      <c r="AD337" s="61"/>
      <c r="AE337" s="61"/>
      <c r="AF337" s="61"/>
      <c r="AG337" s="61"/>
    </row>
    <row r="338">
      <c r="A338" s="61"/>
      <c r="B338" s="61"/>
      <c r="C338" s="61"/>
      <c r="D338" s="61"/>
      <c r="E338" s="61"/>
      <c r="F338" s="61"/>
      <c r="G338" s="61"/>
      <c r="H338" s="61"/>
      <c r="I338" s="61"/>
      <c r="J338" s="61"/>
      <c r="K338" s="61"/>
      <c r="L338" s="61"/>
      <c r="M338" s="61"/>
      <c r="N338" s="61"/>
      <c r="O338" s="61"/>
      <c r="P338" s="65"/>
      <c r="Q338" s="61"/>
      <c r="R338" s="61"/>
      <c r="S338" s="61"/>
      <c r="T338" s="61"/>
      <c r="U338" s="61"/>
      <c r="V338" s="61"/>
      <c r="W338" s="61"/>
      <c r="X338" s="61"/>
      <c r="Y338" s="61"/>
      <c r="Z338" s="61"/>
      <c r="AA338" s="61"/>
      <c r="AB338" s="61"/>
      <c r="AC338" s="61"/>
      <c r="AD338" s="61"/>
      <c r="AE338" s="61"/>
      <c r="AF338" s="61"/>
      <c r="AG338" s="61"/>
    </row>
    <row r="339">
      <c r="A339" s="61"/>
      <c r="B339" s="61"/>
      <c r="C339" s="61"/>
      <c r="D339" s="61"/>
      <c r="E339" s="61"/>
      <c r="F339" s="61"/>
      <c r="G339" s="61"/>
      <c r="H339" s="61"/>
      <c r="I339" s="61"/>
      <c r="J339" s="61"/>
      <c r="K339" s="61"/>
      <c r="L339" s="61"/>
      <c r="M339" s="61"/>
      <c r="N339" s="61"/>
      <c r="O339" s="61"/>
      <c r="P339" s="65"/>
      <c r="Q339" s="61"/>
      <c r="R339" s="61"/>
      <c r="S339" s="61"/>
      <c r="T339" s="61"/>
      <c r="U339" s="61"/>
      <c r="V339" s="61"/>
      <c r="W339" s="61"/>
      <c r="X339" s="61"/>
      <c r="Y339" s="61"/>
      <c r="Z339" s="61"/>
      <c r="AA339" s="61"/>
      <c r="AB339" s="61"/>
      <c r="AC339" s="61"/>
      <c r="AD339" s="61"/>
      <c r="AE339" s="61"/>
      <c r="AF339" s="61"/>
      <c r="AG339" s="61"/>
    </row>
    <row r="340">
      <c r="A340" s="61"/>
      <c r="B340" s="61"/>
      <c r="C340" s="61"/>
      <c r="D340" s="61"/>
      <c r="E340" s="61"/>
      <c r="F340" s="61"/>
      <c r="G340" s="61"/>
      <c r="H340" s="61"/>
      <c r="I340" s="61"/>
      <c r="J340" s="61"/>
      <c r="K340" s="61"/>
      <c r="L340" s="61"/>
      <c r="M340" s="61"/>
      <c r="N340" s="61"/>
      <c r="O340" s="61"/>
      <c r="P340" s="65"/>
      <c r="Q340" s="61"/>
      <c r="R340" s="61"/>
      <c r="S340" s="61"/>
      <c r="T340" s="61"/>
      <c r="U340" s="61"/>
      <c r="V340" s="61"/>
      <c r="W340" s="61"/>
      <c r="X340" s="61"/>
      <c r="Y340" s="61"/>
      <c r="Z340" s="61"/>
      <c r="AA340" s="61"/>
      <c r="AB340" s="61"/>
      <c r="AC340" s="61"/>
      <c r="AD340" s="61"/>
      <c r="AE340" s="61"/>
      <c r="AF340" s="61"/>
      <c r="AG340" s="61"/>
    </row>
    <row r="341">
      <c r="A341" s="61"/>
      <c r="B341" s="61"/>
      <c r="C341" s="61"/>
      <c r="D341" s="61"/>
      <c r="E341" s="61"/>
      <c r="F341" s="61"/>
      <c r="G341" s="61"/>
      <c r="H341" s="61"/>
      <c r="I341" s="61"/>
      <c r="J341" s="61"/>
      <c r="K341" s="61"/>
      <c r="L341" s="61"/>
      <c r="M341" s="61"/>
      <c r="N341" s="61"/>
      <c r="O341" s="61"/>
      <c r="P341" s="65"/>
      <c r="Q341" s="61"/>
      <c r="R341" s="61"/>
      <c r="S341" s="61"/>
      <c r="T341" s="61"/>
      <c r="U341" s="61"/>
      <c r="V341" s="61"/>
      <c r="W341" s="61"/>
      <c r="X341" s="61"/>
      <c r="Y341" s="61"/>
      <c r="Z341" s="61"/>
      <c r="AA341" s="61"/>
      <c r="AB341" s="61"/>
      <c r="AC341" s="61"/>
      <c r="AD341" s="61"/>
      <c r="AE341" s="61"/>
      <c r="AF341" s="61"/>
      <c r="AG341" s="61"/>
    </row>
    <row r="342">
      <c r="A342" s="61"/>
      <c r="B342" s="61"/>
      <c r="C342" s="61"/>
      <c r="D342" s="61"/>
      <c r="E342" s="61"/>
      <c r="F342" s="61"/>
      <c r="G342" s="61"/>
      <c r="H342" s="61"/>
      <c r="I342" s="61"/>
      <c r="J342" s="61"/>
      <c r="K342" s="61"/>
      <c r="L342" s="61"/>
      <c r="M342" s="61"/>
      <c r="N342" s="61"/>
      <c r="O342" s="61"/>
      <c r="P342" s="65"/>
      <c r="Q342" s="61"/>
      <c r="R342" s="61"/>
      <c r="S342" s="61"/>
      <c r="T342" s="61"/>
      <c r="U342" s="61"/>
      <c r="V342" s="61"/>
      <c r="W342" s="61"/>
      <c r="X342" s="61"/>
      <c r="Y342" s="61"/>
      <c r="Z342" s="61"/>
      <c r="AA342" s="61"/>
      <c r="AB342" s="61"/>
      <c r="AC342" s="61"/>
      <c r="AD342" s="61"/>
      <c r="AE342" s="61"/>
      <c r="AF342" s="61"/>
      <c r="AG342" s="61"/>
    </row>
    <row r="343">
      <c r="A343" s="61"/>
      <c r="B343" s="61"/>
      <c r="C343" s="61"/>
      <c r="D343" s="61"/>
      <c r="E343" s="61"/>
      <c r="F343" s="61"/>
      <c r="G343" s="61"/>
      <c r="H343" s="61"/>
      <c r="I343" s="61"/>
      <c r="J343" s="61"/>
      <c r="K343" s="61"/>
      <c r="L343" s="61"/>
      <c r="M343" s="61"/>
      <c r="N343" s="61"/>
      <c r="O343" s="61"/>
      <c r="P343" s="65"/>
      <c r="Q343" s="61"/>
      <c r="R343" s="61"/>
      <c r="S343" s="61"/>
      <c r="T343" s="61"/>
      <c r="U343" s="61"/>
      <c r="V343" s="61"/>
      <c r="W343" s="61"/>
      <c r="X343" s="61"/>
      <c r="Y343" s="61"/>
      <c r="Z343" s="61"/>
      <c r="AA343" s="61"/>
      <c r="AB343" s="61"/>
      <c r="AC343" s="61"/>
      <c r="AD343" s="61"/>
      <c r="AE343" s="61"/>
      <c r="AF343" s="61"/>
      <c r="AG343" s="61"/>
    </row>
    <row r="344">
      <c r="A344" s="61"/>
      <c r="B344" s="61"/>
      <c r="C344" s="61"/>
      <c r="D344" s="61"/>
      <c r="E344" s="61"/>
      <c r="F344" s="61"/>
      <c r="G344" s="61"/>
      <c r="H344" s="61"/>
      <c r="I344" s="61"/>
      <c r="J344" s="61"/>
      <c r="K344" s="61"/>
      <c r="L344" s="61"/>
      <c r="M344" s="61"/>
      <c r="N344" s="61"/>
      <c r="O344" s="61"/>
      <c r="P344" s="65"/>
      <c r="Q344" s="61"/>
      <c r="R344" s="61"/>
      <c r="S344" s="61"/>
      <c r="T344" s="61"/>
      <c r="U344" s="61"/>
      <c r="V344" s="61"/>
      <c r="W344" s="61"/>
      <c r="X344" s="61"/>
      <c r="Y344" s="61"/>
      <c r="Z344" s="61"/>
      <c r="AA344" s="61"/>
      <c r="AB344" s="61"/>
      <c r="AC344" s="61"/>
      <c r="AD344" s="61"/>
      <c r="AE344" s="61"/>
      <c r="AF344" s="61"/>
      <c r="AG344" s="61"/>
    </row>
    <row r="345">
      <c r="A345" s="61"/>
      <c r="B345" s="61"/>
      <c r="C345" s="61"/>
      <c r="D345" s="61"/>
      <c r="E345" s="61"/>
      <c r="F345" s="61"/>
      <c r="G345" s="61"/>
      <c r="H345" s="61"/>
      <c r="I345" s="61"/>
      <c r="J345" s="61"/>
      <c r="K345" s="61"/>
      <c r="L345" s="61"/>
      <c r="M345" s="61"/>
      <c r="N345" s="61"/>
      <c r="O345" s="61"/>
      <c r="P345" s="65"/>
      <c r="Q345" s="61"/>
      <c r="R345" s="61"/>
      <c r="S345" s="61"/>
      <c r="T345" s="61"/>
      <c r="U345" s="61"/>
      <c r="V345" s="61"/>
      <c r="W345" s="61"/>
      <c r="X345" s="61"/>
      <c r="Y345" s="61"/>
      <c r="Z345" s="61"/>
      <c r="AA345" s="61"/>
      <c r="AB345" s="61"/>
      <c r="AC345" s="61"/>
      <c r="AD345" s="61"/>
      <c r="AE345" s="61"/>
      <c r="AF345" s="61"/>
      <c r="AG345" s="61"/>
    </row>
    <row r="346">
      <c r="A346" s="61"/>
      <c r="B346" s="61"/>
      <c r="C346" s="61"/>
      <c r="D346" s="61"/>
      <c r="E346" s="61"/>
      <c r="F346" s="61"/>
      <c r="G346" s="61"/>
      <c r="H346" s="61"/>
      <c r="I346" s="61"/>
      <c r="J346" s="61"/>
      <c r="K346" s="61"/>
      <c r="L346" s="61"/>
      <c r="M346" s="61"/>
      <c r="N346" s="61"/>
      <c r="O346" s="61"/>
      <c r="P346" s="65"/>
      <c r="Q346" s="61"/>
      <c r="R346" s="61"/>
      <c r="S346" s="61"/>
      <c r="T346" s="61"/>
      <c r="U346" s="61"/>
      <c r="V346" s="61"/>
      <c r="W346" s="61"/>
      <c r="X346" s="61"/>
      <c r="Y346" s="61"/>
      <c r="Z346" s="61"/>
      <c r="AA346" s="61"/>
      <c r="AB346" s="61"/>
      <c r="AC346" s="61"/>
      <c r="AD346" s="61"/>
      <c r="AE346" s="61"/>
      <c r="AF346" s="61"/>
      <c r="AG346" s="61"/>
    </row>
    <row r="347">
      <c r="A347" s="61"/>
      <c r="B347" s="61"/>
      <c r="C347" s="61"/>
      <c r="D347" s="61"/>
      <c r="E347" s="61"/>
      <c r="F347" s="61"/>
      <c r="G347" s="61"/>
      <c r="H347" s="61"/>
      <c r="I347" s="61"/>
      <c r="J347" s="61"/>
      <c r="K347" s="61"/>
      <c r="L347" s="61"/>
      <c r="M347" s="61"/>
      <c r="N347" s="61"/>
      <c r="O347" s="61"/>
      <c r="P347" s="65"/>
      <c r="Q347" s="61"/>
      <c r="R347" s="61"/>
      <c r="S347" s="61"/>
      <c r="T347" s="61"/>
      <c r="U347" s="61"/>
      <c r="V347" s="61"/>
      <c r="W347" s="61"/>
      <c r="X347" s="61"/>
      <c r="Y347" s="61"/>
      <c r="Z347" s="61"/>
      <c r="AA347" s="61"/>
      <c r="AB347" s="61"/>
      <c r="AC347" s="61"/>
      <c r="AD347" s="61"/>
      <c r="AE347" s="61"/>
      <c r="AF347" s="61"/>
      <c r="AG347" s="61"/>
    </row>
    <row r="348">
      <c r="A348" s="61"/>
      <c r="B348" s="61"/>
      <c r="C348" s="61"/>
      <c r="D348" s="61"/>
      <c r="E348" s="61"/>
      <c r="F348" s="61"/>
      <c r="G348" s="61"/>
      <c r="H348" s="61"/>
      <c r="I348" s="61"/>
      <c r="J348" s="61"/>
      <c r="K348" s="61"/>
      <c r="L348" s="61"/>
      <c r="M348" s="61"/>
      <c r="N348" s="61"/>
      <c r="O348" s="61"/>
      <c r="P348" s="65"/>
      <c r="Q348" s="61"/>
      <c r="R348" s="61"/>
      <c r="S348" s="61"/>
      <c r="T348" s="61"/>
      <c r="U348" s="61"/>
      <c r="V348" s="61"/>
      <c r="W348" s="61"/>
      <c r="X348" s="61"/>
      <c r="Y348" s="61"/>
      <c r="Z348" s="61"/>
      <c r="AA348" s="61"/>
      <c r="AB348" s="61"/>
      <c r="AC348" s="61"/>
      <c r="AD348" s="61"/>
      <c r="AE348" s="61"/>
      <c r="AF348" s="61"/>
      <c r="AG348" s="61"/>
    </row>
    <row r="349">
      <c r="A349" s="61"/>
      <c r="B349" s="61"/>
      <c r="C349" s="61"/>
      <c r="D349" s="61"/>
      <c r="E349" s="61"/>
      <c r="F349" s="61"/>
      <c r="G349" s="61"/>
      <c r="H349" s="61"/>
      <c r="I349" s="61"/>
      <c r="J349" s="61"/>
      <c r="K349" s="61"/>
      <c r="L349" s="61"/>
      <c r="M349" s="61"/>
      <c r="N349" s="61"/>
      <c r="O349" s="61"/>
      <c r="P349" s="65"/>
      <c r="Q349" s="61"/>
      <c r="R349" s="61"/>
      <c r="S349" s="61"/>
      <c r="T349" s="61"/>
      <c r="U349" s="61"/>
      <c r="V349" s="61"/>
      <c r="W349" s="61"/>
      <c r="X349" s="61"/>
      <c r="Y349" s="61"/>
      <c r="Z349" s="61"/>
      <c r="AA349" s="61"/>
      <c r="AB349" s="61"/>
      <c r="AC349" s="61"/>
      <c r="AD349" s="61"/>
      <c r="AE349" s="61"/>
      <c r="AF349" s="61"/>
      <c r="AG349" s="61"/>
    </row>
    <row r="350">
      <c r="A350" s="61"/>
      <c r="B350" s="61"/>
      <c r="C350" s="61"/>
      <c r="D350" s="61"/>
      <c r="E350" s="61"/>
      <c r="F350" s="61"/>
      <c r="G350" s="61"/>
      <c r="H350" s="61"/>
      <c r="I350" s="61"/>
      <c r="J350" s="61"/>
      <c r="K350" s="61"/>
      <c r="L350" s="61"/>
      <c r="M350" s="61"/>
      <c r="N350" s="61"/>
      <c r="O350" s="61"/>
      <c r="P350" s="65"/>
      <c r="Q350" s="61"/>
      <c r="R350" s="61"/>
      <c r="S350" s="61"/>
      <c r="T350" s="61"/>
      <c r="U350" s="61"/>
      <c r="V350" s="61"/>
      <c r="W350" s="61"/>
      <c r="X350" s="61"/>
      <c r="Y350" s="61"/>
      <c r="Z350" s="61"/>
      <c r="AA350" s="61"/>
      <c r="AB350" s="61"/>
      <c r="AC350" s="61"/>
      <c r="AD350" s="61"/>
      <c r="AE350" s="61"/>
      <c r="AF350" s="61"/>
      <c r="AG350" s="61"/>
    </row>
    <row r="351">
      <c r="A351" s="61"/>
      <c r="B351" s="61"/>
      <c r="C351" s="61"/>
      <c r="D351" s="61"/>
      <c r="E351" s="61"/>
      <c r="F351" s="61"/>
      <c r="G351" s="61"/>
      <c r="H351" s="61"/>
      <c r="I351" s="61"/>
      <c r="J351" s="61"/>
      <c r="K351" s="61"/>
      <c r="L351" s="61"/>
      <c r="M351" s="61"/>
      <c r="N351" s="61"/>
      <c r="O351" s="61"/>
      <c r="P351" s="65"/>
      <c r="Q351" s="61"/>
      <c r="R351" s="61"/>
      <c r="S351" s="61"/>
      <c r="T351" s="61"/>
      <c r="U351" s="61"/>
      <c r="V351" s="61"/>
      <c r="W351" s="61"/>
      <c r="X351" s="61"/>
      <c r="Y351" s="61"/>
      <c r="Z351" s="61"/>
      <c r="AA351" s="61"/>
      <c r="AB351" s="61"/>
      <c r="AC351" s="61"/>
      <c r="AD351" s="61"/>
      <c r="AE351" s="61"/>
      <c r="AF351" s="61"/>
      <c r="AG351" s="61"/>
    </row>
    <row r="352">
      <c r="A352" s="61"/>
      <c r="B352" s="61"/>
      <c r="C352" s="61"/>
      <c r="D352" s="61"/>
      <c r="E352" s="61"/>
      <c r="F352" s="61"/>
      <c r="G352" s="61"/>
      <c r="H352" s="61"/>
      <c r="I352" s="61"/>
      <c r="J352" s="61"/>
      <c r="K352" s="61"/>
      <c r="L352" s="61"/>
      <c r="M352" s="61"/>
      <c r="N352" s="61"/>
      <c r="O352" s="61"/>
      <c r="P352" s="65"/>
      <c r="Q352" s="61"/>
      <c r="R352" s="61"/>
      <c r="S352" s="61"/>
      <c r="T352" s="61"/>
      <c r="U352" s="61"/>
      <c r="V352" s="61"/>
      <c r="W352" s="61"/>
      <c r="X352" s="61"/>
      <c r="Y352" s="61"/>
      <c r="Z352" s="61"/>
      <c r="AA352" s="61"/>
      <c r="AB352" s="61"/>
      <c r="AC352" s="61"/>
      <c r="AD352" s="61"/>
      <c r="AE352" s="61"/>
      <c r="AF352" s="61"/>
      <c r="AG352" s="61"/>
    </row>
    <row r="353">
      <c r="A353" s="61"/>
      <c r="B353" s="61"/>
      <c r="C353" s="61"/>
      <c r="D353" s="61"/>
      <c r="E353" s="61"/>
      <c r="F353" s="61"/>
      <c r="G353" s="61"/>
      <c r="H353" s="61"/>
      <c r="I353" s="61"/>
      <c r="J353" s="61"/>
      <c r="K353" s="61"/>
      <c r="L353" s="61"/>
      <c r="M353" s="61"/>
      <c r="N353" s="61"/>
      <c r="O353" s="61"/>
      <c r="P353" s="65"/>
      <c r="Q353" s="61"/>
      <c r="R353" s="61"/>
      <c r="S353" s="61"/>
      <c r="T353" s="61"/>
      <c r="U353" s="61"/>
      <c r="V353" s="61"/>
      <c r="W353" s="61"/>
      <c r="X353" s="61"/>
      <c r="Y353" s="61"/>
      <c r="Z353" s="61"/>
      <c r="AA353" s="61"/>
      <c r="AB353" s="61"/>
      <c r="AC353" s="61"/>
      <c r="AD353" s="61"/>
      <c r="AE353" s="61"/>
      <c r="AF353" s="61"/>
      <c r="AG353" s="61"/>
    </row>
    <row r="354">
      <c r="A354" s="61"/>
      <c r="B354" s="61"/>
      <c r="C354" s="61"/>
      <c r="D354" s="61"/>
      <c r="E354" s="61"/>
      <c r="F354" s="61"/>
      <c r="G354" s="61"/>
      <c r="H354" s="61"/>
      <c r="I354" s="61"/>
      <c r="J354" s="61"/>
      <c r="K354" s="61"/>
      <c r="L354" s="61"/>
      <c r="M354" s="61"/>
      <c r="N354" s="61"/>
      <c r="O354" s="61"/>
      <c r="P354" s="65"/>
      <c r="Q354" s="61"/>
      <c r="R354" s="61"/>
      <c r="S354" s="61"/>
      <c r="T354" s="61"/>
      <c r="U354" s="61"/>
      <c r="V354" s="61"/>
      <c r="W354" s="61"/>
      <c r="X354" s="61"/>
      <c r="Y354" s="61"/>
      <c r="Z354" s="61"/>
      <c r="AA354" s="61"/>
      <c r="AB354" s="61"/>
      <c r="AC354" s="61"/>
      <c r="AD354" s="61"/>
      <c r="AE354" s="61"/>
      <c r="AF354" s="61"/>
      <c r="AG354" s="61"/>
    </row>
    <row r="355">
      <c r="A355" s="61"/>
      <c r="B355" s="61"/>
      <c r="C355" s="61"/>
      <c r="D355" s="61"/>
      <c r="E355" s="61"/>
      <c r="F355" s="61"/>
      <c r="G355" s="61"/>
      <c r="H355" s="61"/>
      <c r="I355" s="61"/>
      <c r="J355" s="61"/>
      <c r="K355" s="61"/>
      <c r="L355" s="61"/>
      <c r="M355" s="61"/>
      <c r="N355" s="61"/>
      <c r="O355" s="61"/>
      <c r="P355" s="65"/>
      <c r="Q355" s="61"/>
      <c r="R355" s="61"/>
      <c r="S355" s="61"/>
      <c r="T355" s="61"/>
      <c r="U355" s="61"/>
      <c r="V355" s="61"/>
      <c r="W355" s="61"/>
      <c r="X355" s="61"/>
      <c r="Y355" s="61"/>
      <c r="Z355" s="61"/>
      <c r="AA355" s="61"/>
      <c r="AB355" s="61"/>
      <c r="AC355" s="61"/>
      <c r="AD355" s="61"/>
      <c r="AE355" s="61"/>
      <c r="AF355" s="61"/>
      <c r="AG355" s="61"/>
    </row>
    <row r="356">
      <c r="A356" s="61"/>
      <c r="B356" s="61"/>
      <c r="C356" s="61"/>
      <c r="D356" s="61"/>
      <c r="E356" s="61"/>
      <c r="F356" s="61"/>
      <c r="G356" s="61"/>
      <c r="H356" s="61"/>
      <c r="I356" s="61"/>
      <c r="J356" s="61"/>
      <c r="K356" s="61"/>
      <c r="L356" s="61"/>
      <c r="M356" s="61"/>
      <c r="N356" s="61"/>
      <c r="O356" s="61"/>
      <c r="P356" s="65"/>
      <c r="Q356" s="61"/>
      <c r="R356" s="61"/>
      <c r="S356" s="61"/>
      <c r="T356" s="61"/>
      <c r="U356" s="61"/>
      <c r="V356" s="61"/>
      <c r="W356" s="61"/>
      <c r="X356" s="61"/>
      <c r="Y356" s="61"/>
      <c r="Z356" s="61"/>
      <c r="AA356" s="61"/>
      <c r="AB356" s="61"/>
      <c r="AC356" s="61"/>
      <c r="AD356" s="61"/>
      <c r="AE356" s="61"/>
      <c r="AF356" s="61"/>
      <c r="AG356" s="61"/>
    </row>
    <row r="357">
      <c r="A357" s="61"/>
      <c r="B357" s="61"/>
      <c r="C357" s="61"/>
      <c r="D357" s="61"/>
      <c r="E357" s="61"/>
      <c r="F357" s="61"/>
      <c r="G357" s="61"/>
      <c r="H357" s="61"/>
      <c r="I357" s="61"/>
      <c r="J357" s="61"/>
      <c r="K357" s="61"/>
      <c r="L357" s="61"/>
      <c r="M357" s="61"/>
      <c r="N357" s="61"/>
      <c r="O357" s="61"/>
      <c r="P357" s="65"/>
      <c r="Q357" s="61"/>
      <c r="R357" s="61"/>
      <c r="S357" s="61"/>
      <c r="T357" s="61"/>
      <c r="U357" s="61"/>
      <c r="V357" s="61"/>
      <c r="W357" s="61"/>
      <c r="X357" s="61"/>
      <c r="Y357" s="61"/>
      <c r="Z357" s="61"/>
      <c r="AA357" s="61"/>
      <c r="AB357" s="61"/>
      <c r="AC357" s="61"/>
      <c r="AD357" s="61"/>
      <c r="AE357" s="61"/>
      <c r="AF357" s="61"/>
      <c r="AG357" s="61"/>
    </row>
    <row r="358">
      <c r="A358" s="61"/>
      <c r="B358" s="61"/>
      <c r="C358" s="61"/>
      <c r="D358" s="61"/>
      <c r="E358" s="61"/>
      <c r="F358" s="61"/>
      <c r="G358" s="61"/>
      <c r="H358" s="61"/>
      <c r="I358" s="61"/>
      <c r="J358" s="61"/>
      <c r="K358" s="61"/>
      <c r="L358" s="61"/>
      <c r="M358" s="61"/>
      <c r="N358" s="61"/>
      <c r="O358" s="61"/>
      <c r="P358" s="65"/>
      <c r="Q358" s="61"/>
      <c r="R358" s="61"/>
      <c r="S358" s="61"/>
      <c r="T358" s="61"/>
      <c r="U358" s="61"/>
      <c r="V358" s="61"/>
      <c r="W358" s="61"/>
      <c r="X358" s="61"/>
      <c r="Y358" s="61"/>
      <c r="Z358" s="61"/>
      <c r="AA358" s="61"/>
      <c r="AB358" s="61"/>
      <c r="AC358" s="61"/>
      <c r="AD358" s="61"/>
      <c r="AE358" s="61"/>
      <c r="AF358" s="61"/>
      <c r="AG358" s="61"/>
    </row>
    <row r="359">
      <c r="A359" s="61"/>
      <c r="B359" s="61"/>
      <c r="C359" s="61"/>
      <c r="D359" s="61"/>
      <c r="E359" s="61"/>
      <c r="F359" s="61"/>
      <c r="G359" s="61"/>
      <c r="H359" s="61"/>
      <c r="I359" s="61"/>
      <c r="J359" s="61"/>
      <c r="K359" s="61"/>
      <c r="L359" s="61"/>
      <c r="M359" s="61"/>
      <c r="N359" s="61"/>
      <c r="O359" s="61"/>
      <c r="P359" s="65"/>
      <c r="Q359" s="61"/>
      <c r="R359" s="61"/>
      <c r="S359" s="61"/>
      <c r="T359" s="61"/>
      <c r="U359" s="61"/>
      <c r="V359" s="61"/>
      <c r="W359" s="61"/>
      <c r="X359" s="61"/>
      <c r="Y359" s="61"/>
      <c r="Z359" s="61"/>
      <c r="AA359" s="61"/>
      <c r="AB359" s="61"/>
      <c r="AC359" s="61"/>
      <c r="AD359" s="61"/>
      <c r="AE359" s="61"/>
      <c r="AF359" s="61"/>
      <c r="AG359" s="61"/>
    </row>
    <row r="360">
      <c r="A360" s="61"/>
      <c r="B360" s="61"/>
      <c r="C360" s="61"/>
      <c r="D360" s="61"/>
      <c r="E360" s="61"/>
      <c r="F360" s="61"/>
      <c r="G360" s="61"/>
      <c r="H360" s="61"/>
      <c r="I360" s="61"/>
      <c r="J360" s="61"/>
      <c r="K360" s="61"/>
      <c r="L360" s="61"/>
      <c r="M360" s="61"/>
      <c r="N360" s="61"/>
      <c r="O360" s="61"/>
      <c r="P360" s="65"/>
      <c r="Q360" s="61"/>
      <c r="R360" s="61"/>
      <c r="S360" s="61"/>
      <c r="T360" s="61"/>
      <c r="U360" s="61"/>
      <c r="V360" s="61"/>
      <c r="W360" s="61"/>
      <c r="X360" s="61"/>
      <c r="Y360" s="61"/>
      <c r="Z360" s="61"/>
      <c r="AA360" s="61"/>
      <c r="AB360" s="61"/>
      <c r="AC360" s="61"/>
      <c r="AD360" s="61"/>
      <c r="AE360" s="61"/>
      <c r="AF360" s="61"/>
      <c r="AG360" s="61"/>
    </row>
    <row r="361">
      <c r="A361" s="61"/>
      <c r="B361" s="61"/>
      <c r="C361" s="61"/>
      <c r="D361" s="61"/>
      <c r="E361" s="61"/>
      <c r="F361" s="61"/>
      <c r="G361" s="61"/>
      <c r="H361" s="61"/>
      <c r="I361" s="61"/>
      <c r="J361" s="61"/>
      <c r="K361" s="61"/>
      <c r="L361" s="61"/>
      <c r="M361" s="61"/>
      <c r="N361" s="61"/>
      <c r="O361" s="61"/>
      <c r="P361" s="65"/>
      <c r="Q361" s="61"/>
      <c r="R361" s="61"/>
      <c r="S361" s="61"/>
      <c r="T361" s="61"/>
      <c r="U361" s="61"/>
      <c r="V361" s="61"/>
      <c r="W361" s="61"/>
      <c r="X361" s="61"/>
      <c r="Y361" s="61"/>
      <c r="Z361" s="61"/>
      <c r="AA361" s="61"/>
      <c r="AB361" s="61"/>
      <c r="AC361" s="61"/>
      <c r="AD361" s="61"/>
      <c r="AE361" s="61"/>
      <c r="AF361" s="61"/>
      <c r="AG361" s="61"/>
    </row>
    <row r="362">
      <c r="A362" s="61"/>
      <c r="B362" s="61"/>
      <c r="C362" s="61"/>
      <c r="D362" s="61"/>
      <c r="E362" s="61"/>
      <c r="F362" s="61"/>
      <c r="G362" s="61"/>
      <c r="H362" s="61"/>
      <c r="I362" s="61"/>
      <c r="J362" s="61"/>
      <c r="K362" s="61"/>
      <c r="L362" s="61"/>
      <c r="M362" s="61"/>
      <c r="N362" s="61"/>
      <c r="O362" s="61"/>
      <c r="P362" s="65"/>
      <c r="Q362" s="61"/>
      <c r="R362" s="61"/>
      <c r="S362" s="61"/>
      <c r="T362" s="61"/>
      <c r="U362" s="61"/>
      <c r="V362" s="61"/>
      <c r="W362" s="61"/>
      <c r="X362" s="61"/>
      <c r="Y362" s="61"/>
      <c r="Z362" s="61"/>
      <c r="AA362" s="61"/>
      <c r="AB362" s="61"/>
      <c r="AC362" s="61"/>
      <c r="AD362" s="61"/>
      <c r="AE362" s="61"/>
      <c r="AF362" s="61"/>
      <c r="AG362" s="61"/>
    </row>
    <row r="363">
      <c r="A363" s="61"/>
      <c r="B363" s="61"/>
      <c r="C363" s="61"/>
      <c r="D363" s="61"/>
      <c r="E363" s="61"/>
      <c r="F363" s="61"/>
      <c r="G363" s="61"/>
      <c r="H363" s="61"/>
      <c r="I363" s="61"/>
      <c r="J363" s="61"/>
      <c r="K363" s="61"/>
      <c r="L363" s="61"/>
      <c r="M363" s="61"/>
      <c r="N363" s="61"/>
      <c r="O363" s="61"/>
      <c r="P363" s="65"/>
      <c r="Q363" s="61"/>
      <c r="R363" s="61"/>
      <c r="S363" s="61"/>
      <c r="T363" s="61"/>
      <c r="U363" s="61"/>
      <c r="V363" s="61"/>
      <c r="W363" s="61"/>
      <c r="X363" s="61"/>
      <c r="Y363" s="61"/>
      <c r="Z363" s="61"/>
      <c r="AA363" s="61"/>
      <c r="AB363" s="61"/>
      <c r="AC363" s="61"/>
      <c r="AD363" s="61"/>
      <c r="AE363" s="61"/>
      <c r="AF363" s="61"/>
      <c r="AG363" s="61"/>
    </row>
    <row r="364">
      <c r="A364" s="61"/>
      <c r="B364" s="61"/>
      <c r="C364" s="61"/>
      <c r="D364" s="61"/>
      <c r="E364" s="61"/>
      <c r="F364" s="61"/>
      <c r="G364" s="61"/>
      <c r="H364" s="61"/>
      <c r="I364" s="61"/>
      <c r="J364" s="61"/>
      <c r="K364" s="61"/>
      <c r="L364" s="61"/>
      <c r="M364" s="61"/>
      <c r="N364" s="61"/>
      <c r="O364" s="61"/>
      <c r="P364" s="65"/>
      <c r="Q364" s="61"/>
      <c r="R364" s="61"/>
      <c r="S364" s="61"/>
      <c r="T364" s="61"/>
      <c r="U364" s="61"/>
      <c r="V364" s="61"/>
      <c r="W364" s="61"/>
      <c r="X364" s="61"/>
      <c r="Y364" s="61"/>
      <c r="Z364" s="61"/>
      <c r="AA364" s="61"/>
      <c r="AB364" s="61"/>
      <c r="AC364" s="61"/>
      <c r="AD364" s="61"/>
      <c r="AE364" s="61"/>
      <c r="AF364" s="61"/>
      <c r="AG364" s="61"/>
    </row>
    <row r="365">
      <c r="A365" s="61"/>
      <c r="B365" s="61"/>
      <c r="C365" s="61"/>
      <c r="D365" s="61"/>
      <c r="E365" s="61"/>
      <c r="F365" s="61"/>
      <c r="G365" s="61"/>
      <c r="H365" s="61"/>
      <c r="I365" s="61"/>
      <c r="J365" s="61"/>
      <c r="K365" s="61"/>
      <c r="L365" s="61"/>
      <c r="M365" s="61"/>
      <c r="N365" s="61"/>
      <c r="O365" s="61"/>
      <c r="P365" s="65"/>
      <c r="Q365" s="61"/>
      <c r="R365" s="61"/>
      <c r="S365" s="61"/>
      <c r="T365" s="61"/>
      <c r="U365" s="61"/>
      <c r="V365" s="61"/>
      <c r="W365" s="61"/>
      <c r="X365" s="61"/>
      <c r="Y365" s="61"/>
      <c r="Z365" s="61"/>
      <c r="AA365" s="61"/>
      <c r="AB365" s="61"/>
      <c r="AC365" s="61"/>
      <c r="AD365" s="61"/>
      <c r="AE365" s="61"/>
      <c r="AF365" s="61"/>
      <c r="AG365" s="61"/>
    </row>
    <row r="366">
      <c r="A366" s="61"/>
      <c r="B366" s="61"/>
      <c r="C366" s="61"/>
      <c r="D366" s="61"/>
      <c r="E366" s="61"/>
      <c r="F366" s="61"/>
      <c r="G366" s="61"/>
      <c r="H366" s="61"/>
      <c r="I366" s="61"/>
      <c r="J366" s="61"/>
      <c r="K366" s="61"/>
      <c r="L366" s="61"/>
      <c r="M366" s="61"/>
      <c r="N366" s="61"/>
      <c r="O366" s="61"/>
      <c r="P366" s="65"/>
      <c r="Q366" s="61"/>
      <c r="R366" s="61"/>
      <c r="S366" s="61"/>
      <c r="T366" s="61"/>
      <c r="U366" s="61"/>
      <c r="V366" s="61"/>
      <c r="W366" s="61"/>
      <c r="X366" s="61"/>
      <c r="Y366" s="61"/>
      <c r="Z366" s="61"/>
      <c r="AA366" s="61"/>
      <c r="AB366" s="61"/>
      <c r="AC366" s="61"/>
      <c r="AD366" s="61"/>
      <c r="AE366" s="61"/>
      <c r="AF366" s="61"/>
      <c r="AG366" s="61"/>
    </row>
    <row r="367">
      <c r="A367" s="61"/>
      <c r="B367" s="61"/>
      <c r="C367" s="61"/>
      <c r="D367" s="61"/>
      <c r="E367" s="61"/>
      <c r="F367" s="61"/>
      <c r="G367" s="61"/>
      <c r="H367" s="61"/>
      <c r="I367" s="61"/>
      <c r="J367" s="61"/>
      <c r="K367" s="61"/>
      <c r="L367" s="61"/>
      <c r="M367" s="61"/>
      <c r="N367" s="61"/>
      <c r="O367" s="61"/>
      <c r="P367" s="65"/>
      <c r="Q367" s="61"/>
      <c r="R367" s="61"/>
      <c r="S367" s="61"/>
      <c r="T367" s="61"/>
      <c r="U367" s="61"/>
      <c r="V367" s="61"/>
      <c r="W367" s="61"/>
      <c r="X367" s="61"/>
      <c r="Y367" s="61"/>
      <c r="Z367" s="61"/>
      <c r="AA367" s="61"/>
      <c r="AB367" s="61"/>
      <c r="AC367" s="61"/>
      <c r="AD367" s="61"/>
      <c r="AE367" s="61"/>
      <c r="AF367" s="61"/>
      <c r="AG367" s="61"/>
    </row>
    <row r="368">
      <c r="A368" s="61"/>
      <c r="B368" s="61"/>
      <c r="C368" s="61"/>
      <c r="D368" s="61"/>
      <c r="E368" s="61"/>
      <c r="F368" s="61"/>
      <c r="G368" s="61"/>
      <c r="H368" s="61"/>
      <c r="I368" s="61"/>
      <c r="J368" s="61"/>
      <c r="K368" s="61"/>
      <c r="L368" s="61"/>
      <c r="M368" s="61"/>
      <c r="N368" s="61"/>
      <c r="O368" s="61"/>
      <c r="P368" s="65"/>
      <c r="Q368" s="61"/>
      <c r="R368" s="61"/>
      <c r="S368" s="61"/>
      <c r="T368" s="61"/>
      <c r="U368" s="61"/>
      <c r="V368" s="61"/>
      <c r="W368" s="61"/>
      <c r="X368" s="61"/>
      <c r="Y368" s="61"/>
      <c r="Z368" s="61"/>
      <c r="AA368" s="61"/>
      <c r="AB368" s="61"/>
      <c r="AC368" s="61"/>
      <c r="AD368" s="61"/>
      <c r="AE368" s="61"/>
      <c r="AF368" s="61"/>
      <c r="AG368" s="61"/>
    </row>
    <row r="369">
      <c r="A369" s="61"/>
      <c r="B369" s="61"/>
      <c r="C369" s="61"/>
      <c r="D369" s="61"/>
      <c r="E369" s="61"/>
      <c r="F369" s="61"/>
      <c r="G369" s="61"/>
      <c r="H369" s="61"/>
      <c r="I369" s="61"/>
      <c r="J369" s="61"/>
      <c r="K369" s="61"/>
      <c r="L369" s="61"/>
      <c r="M369" s="61"/>
      <c r="N369" s="61"/>
      <c r="O369" s="61"/>
      <c r="P369" s="65"/>
      <c r="Q369" s="61"/>
      <c r="R369" s="61"/>
      <c r="S369" s="61"/>
      <c r="T369" s="61"/>
      <c r="U369" s="61"/>
      <c r="V369" s="61"/>
      <c r="W369" s="61"/>
      <c r="X369" s="61"/>
      <c r="Y369" s="61"/>
      <c r="Z369" s="61"/>
      <c r="AA369" s="61"/>
      <c r="AB369" s="61"/>
      <c r="AC369" s="61"/>
      <c r="AD369" s="61"/>
      <c r="AE369" s="61"/>
      <c r="AF369" s="61"/>
      <c r="AG369" s="61"/>
    </row>
    <row r="370">
      <c r="A370" s="61"/>
      <c r="B370" s="61"/>
      <c r="C370" s="61"/>
      <c r="D370" s="61"/>
      <c r="E370" s="61"/>
      <c r="F370" s="61"/>
      <c r="G370" s="61"/>
      <c r="H370" s="61"/>
      <c r="I370" s="61"/>
      <c r="J370" s="61"/>
      <c r="K370" s="61"/>
      <c r="L370" s="61"/>
      <c r="M370" s="61"/>
      <c r="N370" s="61"/>
      <c r="O370" s="61"/>
      <c r="P370" s="65"/>
      <c r="Q370" s="61"/>
      <c r="R370" s="61"/>
      <c r="S370" s="61"/>
      <c r="T370" s="61"/>
      <c r="U370" s="61"/>
      <c r="V370" s="61"/>
      <c r="W370" s="61"/>
      <c r="X370" s="61"/>
      <c r="Y370" s="61"/>
      <c r="Z370" s="61"/>
      <c r="AA370" s="61"/>
      <c r="AB370" s="61"/>
      <c r="AC370" s="61"/>
      <c r="AD370" s="61"/>
      <c r="AE370" s="61"/>
      <c r="AF370" s="61"/>
      <c r="AG370" s="61"/>
    </row>
    <row r="371">
      <c r="A371" s="61"/>
      <c r="B371" s="61"/>
      <c r="C371" s="61"/>
      <c r="D371" s="61"/>
      <c r="E371" s="61"/>
      <c r="F371" s="61"/>
      <c r="G371" s="61"/>
      <c r="H371" s="61"/>
      <c r="I371" s="61"/>
      <c r="J371" s="61"/>
      <c r="K371" s="61"/>
      <c r="L371" s="61"/>
      <c r="M371" s="61"/>
      <c r="N371" s="61"/>
      <c r="O371" s="61"/>
      <c r="P371" s="65"/>
      <c r="Q371" s="61"/>
      <c r="R371" s="61"/>
      <c r="S371" s="61"/>
      <c r="T371" s="61"/>
      <c r="U371" s="61"/>
      <c r="V371" s="61"/>
      <c r="W371" s="61"/>
      <c r="X371" s="61"/>
      <c r="Y371" s="61"/>
      <c r="Z371" s="61"/>
      <c r="AA371" s="61"/>
      <c r="AB371" s="61"/>
      <c r="AC371" s="61"/>
      <c r="AD371" s="61"/>
      <c r="AE371" s="61"/>
      <c r="AF371" s="61"/>
      <c r="AG371" s="61"/>
    </row>
    <row r="372">
      <c r="A372" s="61"/>
      <c r="B372" s="61"/>
      <c r="C372" s="61"/>
      <c r="D372" s="61"/>
      <c r="E372" s="61"/>
      <c r="F372" s="61"/>
      <c r="G372" s="61"/>
      <c r="H372" s="61"/>
      <c r="I372" s="61"/>
      <c r="J372" s="61"/>
      <c r="K372" s="61"/>
      <c r="L372" s="61"/>
      <c r="M372" s="61"/>
      <c r="N372" s="61"/>
      <c r="O372" s="61"/>
      <c r="P372" s="65"/>
      <c r="Q372" s="61"/>
      <c r="R372" s="61"/>
      <c r="S372" s="61"/>
      <c r="T372" s="61"/>
      <c r="U372" s="61"/>
      <c r="V372" s="61"/>
      <c r="W372" s="61"/>
      <c r="X372" s="61"/>
      <c r="Y372" s="61"/>
      <c r="Z372" s="61"/>
      <c r="AA372" s="61"/>
      <c r="AB372" s="61"/>
      <c r="AC372" s="61"/>
      <c r="AD372" s="61"/>
      <c r="AE372" s="61"/>
      <c r="AF372" s="61"/>
      <c r="AG372" s="61"/>
    </row>
    <row r="373">
      <c r="A373" s="61"/>
      <c r="B373" s="61"/>
      <c r="C373" s="61"/>
      <c r="D373" s="61"/>
      <c r="E373" s="61"/>
      <c r="F373" s="61"/>
      <c r="G373" s="61"/>
      <c r="H373" s="61"/>
      <c r="I373" s="61"/>
      <c r="J373" s="61"/>
      <c r="K373" s="61"/>
      <c r="L373" s="61"/>
      <c r="M373" s="61"/>
      <c r="N373" s="61"/>
      <c r="O373" s="61"/>
      <c r="P373" s="65"/>
      <c r="Q373" s="61"/>
      <c r="R373" s="61"/>
      <c r="S373" s="61"/>
      <c r="T373" s="61"/>
      <c r="U373" s="61"/>
      <c r="V373" s="61"/>
      <c r="W373" s="61"/>
      <c r="X373" s="61"/>
      <c r="Y373" s="61"/>
      <c r="Z373" s="61"/>
      <c r="AA373" s="61"/>
      <c r="AB373" s="61"/>
      <c r="AC373" s="61"/>
      <c r="AD373" s="61"/>
      <c r="AE373" s="61"/>
      <c r="AF373" s="61"/>
      <c r="AG373" s="61"/>
    </row>
    <row r="374">
      <c r="A374" s="61"/>
      <c r="B374" s="61"/>
      <c r="C374" s="61"/>
      <c r="D374" s="61"/>
      <c r="E374" s="61"/>
      <c r="F374" s="61"/>
      <c r="G374" s="61"/>
      <c r="H374" s="61"/>
      <c r="I374" s="61"/>
      <c r="J374" s="61"/>
      <c r="K374" s="61"/>
      <c r="L374" s="61"/>
      <c r="M374" s="61"/>
      <c r="N374" s="61"/>
      <c r="O374" s="61"/>
      <c r="P374" s="65"/>
      <c r="Q374" s="61"/>
      <c r="R374" s="61"/>
      <c r="S374" s="61"/>
      <c r="T374" s="61"/>
      <c r="U374" s="61"/>
      <c r="V374" s="61"/>
      <c r="W374" s="61"/>
      <c r="X374" s="61"/>
      <c r="Y374" s="61"/>
      <c r="Z374" s="61"/>
      <c r="AA374" s="61"/>
      <c r="AB374" s="61"/>
      <c r="AC374" s="61"/>
      <c r="AD374" s="61"/>
      <c r="AE374" s="61"/>
      <c r="AF374" s="61"/>
      <c r="AG374" s="61"/>
    </row>
    <row r="375">
      <c r="A375" s="61"/>
      <c r="B375" s="61"/>
      <c r="C375" s="61"/>
      <c r="D375" s="61"/>
      <c r="E375" s="61"/>
      <c r="F375" s="61"/>
      <c r="G375" s="61"/>
      <c r="H375" s="61"/>
      <c r="I375" s="61"/>
      <c r="J375" s="61"/>
      <c r="K375" s="61"/>
      <c r="L375" s="61"/>
      <c r="M375" s="61"/>
      <c r="N375" s="61"/>
      <c r="O375" s="61"/>
      <c r="P375" s="65"/>
      <c r="Q375" s="61"/>
      <c r="R375" s="61"/>
      <c r="S375" s="61"/>
      <c r="T375" s="61"/>
      <c r="U375" s="61"/>
      <c r="V375" s="61"/>
      <c r="W375" s="61"/>
      <c r="X375" s="61"/>
      <c r="Y375" s="61"/>
      <c r="Z375" s="61"/>
      <c r="AA375" s="61"/>
      <c r="AB375" s="61"/>
      <c r="AC375" s="61"/>
      <c r="AD375" s="61"/>
      <c r="AE375" s="61"/>
      <c r="AF375" s="61"/>
      <c r="AG375" s="61"/>
    </row>
    <row r="376">
      <c r="A376" s="61"/>
      <c r="B376" s="61"/>
      <c r="C376" s="61"/>
      <c r="D376" s="61"/>
      <c r="E376" s="61"/>
      <c r="F376" s="61"/>
      <c r="G376" s="61"/>
      <c r="H376" s="61"/>
      <c r="I376" s="61"/>
      <c r="J376" s="61"/>
      <c r="K376" s="61"/>
      <c r="L376" s="61"/>
      <c r="M376" s="61"/>
      <c r="N376" s="61"/>
      <c r="O376" s="61"/>
      <c r="P376" s="65"/>
      <c r="Q376" s="61"/>
      <c r="R376" s="61"/>
      <c r="S376" s="61"/>
      <c r="T376" s="61"/>
      <c r="U376" s="61"/>
      <c r="V376" s="61"/>
      <c r="W376" s="61"/>
      <c r="X376" s="61"/>
      <c r="Y376" s="61"/>
      <c r="Z376" s="61"/>
      <c r="AA376" s="61"/>
      <c r="AB376" s="61"/>
      <c r="AC376" s="61"/>
      <c r="AD376" s="61"/>
      <c r="AE376" s="61"/>
      <c r="AF376" s="61"/>
      <c r="AG376" s="61"/>
    </row>
    <row r="377">
      <c r="A377" s="61"/>
      <c r="B377" s="61"/>
      <c r="C377" s="61"/>
      <c r="D377" s="61"/>
      <c r="E377" s="61"/>
      <c r="F377" s="61"/>
      <c r="G377" s="61"/>
      <c r="H377" s="61"/>
      <c r="I377" s="61"/>
      <c r="J377" s="61"/>
      <c r="K377" s="61"/>
      <c r="L377" s="61"/>
      <c r="M377" s="61"/>
      <c r="N377" s="61"/>
      <c r="O377" s="61"/>
      <c r="P377" s="65"/>
      <c r="Q377" s="61"/>
      <c r="R377" s="61"/>
      <c r="S377" s="61"/>
      <c r="T377" s="61"/>
      <c r="U377" s="61"/>
      <c r="V377" s="61"/>
      <c r="W377" s="61"/>
      <c r="X377" s="61"/>
      <c r="Y377" s="61"/>
      <c r="Z377" s="61"/>
      <c r="AA377" s="61"/>
      <c r="AB377" s="61"/>
      <c r="AC377" s="61"/>
      <c r="AD377" s="61"/>
      <c r="AE377" s="61"/>
      <c r="AF377" s="61"/>
      <c r="AG377" s="61"/>
    </row>
    <row r="378">
      <c r="A378" s="61"/>
      <c r="B378" s="61"/>
      <c r="C378" s="61"/>
      <c r="D378" s="61"/>
      <c r="E378" s="61"/>
      <c r="F378" s="61"/>
      <c r="G378" s="61"/>
      <c r="H378" s="61"/>
      <c r="I378" s="61"/>
      <c r="J378" s="61"/>
      <c r="K378" s="61"/>
      <c r="L378" s="61"/>
      <c r="M378" s="61"/>
      <c r="N378" s="61"/>
      <c r="O378" s="61"/>
      <c r="P378" s="65"/>
      <c r="Q378" s="61"/>
      <c r="R378" s="61"/>
      <c r="S378" s="61"/>
      <c r="T378" s="61"/>
      <c r="U378" s="61"/>
      <c r="V378" s="61"/>
      <c r="W378" s="61"/>
      <c r="X378" s="61"/>
      <c r="Y378" s="61"/>
      <c r="Z378" s="61"/>
      <c r="AA378" s="61"/>
      <c r="AB378" s="61"/>
      <c r="AC378" s="61"/>
      <c r="AD378" s="61"/>
      <c r="AE378" s="61"/>
      <c r="AF378" s="61"/>
      <c r="AG378" s="61"/>
    </row>
    <row r="379">
      <c r="A379" s="61"/>
      <c r="B379" s="61"/>
      <c r="C379" s="61"/>
      <c r="D379" s="61"/>
      <c r="E379" s="61"/>
      <c r="F379" s="61"/>
      <c r="G379" s="61"/>
      <c r="H379" s="61"/>
      <c r="I379" s="61"/>
      <c r="J379" s="61"/>
      <c r="K379" s="61"/>
      <c r="L379" s="61"/>
      <c r="M379" s="61"/>
      <c r="N379" s="61"/>
      <c r="O379" s="61"/>
      <c r="P379" s="65"/>
      <c r="Q379" s="61"/>
      <c r="R379" s="61"/>
      <c r="S379" s="61"/>
      <c r="T379" s="61"/>
      <c r="U379" s="61"/>
      <c r="V379" s="61"/>
      <c r="W379" s="61"/>
      <c r="X379" s="61"/>
      <c r="Y379" s="61"/>
      <c r="Z379" s="61"/>
      <c r="AA379" s="61"/>
      <c r="AB379" s="61"/>
      <c r="AC379" s="61"/>
      <c r="AD379" s="61"/>
      <c r="AE379" s="61"/>
      <c r="AF379" s="61"/>
      <c r="AG379" s="61"/>
    </row>
    <row r="380">
      <c r="A380" s="61"/>
      <c r="B380" s="61"/>
      <c r="C380" s="61"/>
      <c r="D380" s="61"/>
      <c r="E380" s="61"/>
      <c r="F380" s="61"/>
      <c r="G380" s="61"/>
      <c r="H380" s="61"/>
      <c r="I380" s="61"/>
      <c r="J380" s="61"/>
      <c r="K380" s="61"/>
      <c r="L380" s="61"/>
      <c r="M380" s="61"/>
      <c r="N380" s="61"/>
      <c r="O380" s="61"/>
      <c r="P380" s="65"/>
      <c r="Q380" s="61"/>
      <c r="R380" s="61"/>
      <c r="S380" s="61"/>
      <c r="T380" s="61"/>
      <c r="U380" s="61"/>
      <c r="V380" s="61"/>
      <c r="W380" s="61"/>
      <c r="X380" s="61"/>
      <c r="Y380" s="61"/>
      <c r="Z380" s="61"/>
      <c r="AA380" s="61"/>
      <c r="AB380" s="61"/>
      <c r="AC380" s="61"/>
      <c r="AD380" s="61"/>
      <c r="AE380" s="61"/>
      <c r="AF380" s="61"/>
      <c r="AG380" s="61"/>
    </row>
    <row r="381">
      <c r="A381" s="61"/>
      <c r="B381" s="61"/>
      <c r="C381" s="61"/>
      <c r="D381" s="61"/>
      <c r="E381" s="61"/>
      <c r="F381" s="61"/>
      <c r="G381" s="61"/>
      <c r="H381" s="61"/>
      <c r="I381" s="61"/>
      <c r="J381" s="61"/>
      <c r="K381" s="61"/>
      <c r="L381" s="61"/>
      <c r="M381" s="61"/>
      <c r="N381" s="61"/>
      <c r="O381" s="61"/>
      <c r="P381" s="65"/>
      <c r="Q381" s="61"/>
      <c r="R381" s="61"/>
      <c r="S381" s="61"/>
      <c r="T381" s="61"/>
      <c r="U381" s="61"/>
      <c r="V381" s="61"/>
      <c r="W381" s="61"/>
      <c r="X381" s="61"/>
      <c r="Y381" s="61"/>
      <c r="Z381" s="61"/>
      <c r="AA381" s="61"/>
      <c r="AB381" s="61"/>
      <c r="AC381" s="61"/>
      <c r="AD381" s="61"/>
      <c r="AE381" s="61"/>
      <c r="AF381" s="61"/>
      <c r="AG381" s="61"/>
    </row>
    <row r="382">
      <c r="A382" s="61"/>
      <c r="B382" s="61"/>
      <c r="C382" s="61"/>
      <c r="D382" s="61"/>
      <c r="E382" s="61"/>
      <c r="F382" s="61"/>
      <c r="G382" s="61"/>
      <c r="H382" s="61"/>
      <c r="I382" s="61"/>
      <c r="J382" s="61"/>
      <c r="K382" s="61"/>
      <c r="L382" s="61"/>
      <c r="M382" s="61"/>
      <c r="N382" s="61"/>
      <c r="O382" s="61"/>
      <c r="P382" s="65"/>
      <c r="Q382" s="61"/>
      <c r="R382" s="61"/>
      <c r="S382" s="61"/>
      <c r="T382" s="61"/>
      <c r="U382" s="61"/>
      <c r="V382" s="61"/>
      <c r="W382" s="61"/>
      <c r="X382" s="61"/>
      <c r="Y382" s="61"/>
      <c r="Z382" s="61"/>
      <c r="AA382" s="61"/>
      <c r="AB382" s="61"/>
      <c r="AC382" s="61"/>
      <c r="AD382" s="61"/>
      <c r="AE382" s="61"/>
      <c r="AF382" s="61"/>
      <c r="AG382" s="61"/>
    </row>
    <row r="383">
      <c r="A383" s="61"/>
      <c r="B383" s="61"/>
      <c r="C383" s="61"/>
      <c r="D383" s="61"/>
      <c r="E383" s="61"/>
      <c r="F383" s="61"/>
      <c r="G383" s="61"/>
      <c r="H383" s="61"/>
      <c r="I383" s="61"/>
      <c r="J383" s="61"/>
      <c r="K383" s="61"/>
      <c r="L383" s="61"/>
      <c r="M383" s="61"/>
      <c r="N383" s="61"/>
      <c r="O383" s="61"/>
      <c r="P383" s="65"/>
      <c r="Q383" s="61"/>
      <c r="R383" s="61"/>
      <c r="S383" s="61"/>
      <c r="T383" s="61"/>
      <c r="U383" s="61"/>
      <c r="V383" s="61"/>
      <c r="W383" s="61"/>
      <c r="X383" s="61"/>
      <c r="Y383" s="61"/>
      <c r="Z383" s="61"/>
      <c r="AA383" s="61"/>
      <c r="AB383" s="61"/>
      <c r="AC383" s="61"/>
      <c r="AD383" s="61"/>
      <c r="AE383" s="61"/>
      <c r="AF383" s="61"/>
      <c r="AG383" s="61"/>
    </row>
    <row r="384">
      <c r="A384" s="61"/>
      <c r="B384" s="61"/>
      <c r="C384" s="61"/>
      <c r="D384" s="61"/>
      <c r="E384" s="61"/>
      <c r="F384" s="61"/>
      <c r="G384" s="61"/>
      <c r="H384" s="61"/>
      <c r="I384" s="61"/>
      <c r="J384" s="61"/>
      <c r="K384" s="61"/>
      <c r="L384" s="61"/>
      <c r="M384" s="61"/>
      <c r="N384" s="61"/>
      <c r="O384" s="61"/>
      <c r="P384" s="65"/>
      <c r="Q384" s="61"/>
      <c r="R384" s="61"/>
      <c r="S384" s="61"/>
      <c r="T384" s="61"/>
      <c r="U384" s="61"/>
      <c r="V384" s="61"/>
      <c r="W384" s="61"/>
      <c r="X384" s="61"/>
      <c r="Y384" s="61"/>
      <c r="Z384" s="61"/>
      <c r="AA384" s="61"/>
      <c r="AB384" s="61"/>
      <c r="AC384" s="61"/>
      <c r="AD384" s="61"/>
      <c r="AE384" s="61"/>
      <c r="AF384" s="61"/>
      <c r="AG384" s="61"/>
    </row>
    <row r="385">
      <c r="A385" s="61"/>
      <c r="B385" s="61"/>
      <c r="C385" s="61"/>
      <c r="D385" s="61"/>
      <c r="E385" s="61"/>
      <c r="F385" s="61"/>
      <c r="G385" s="61"/>
      <c r="H385" s="61"/>
      <c r="I385" s="61"/>
      <c r="J385" s="61"/>
      <c r="K385" s="61"/>
      <c r="L385" s="61"/>
      <c r="M385" s="61"/>
      <c r="N385" s="61"/>
      <c r="O385" s="61"/>
      <c r="P385" s="65"/>
      <c r="Q385" s="61"/>
      <c r="R385" s="61"/>
      <c r="S385" s="61"/>
      <c r="T385" s="61"/>
      <c r="U385" s="61"/>
      <c r="V385" s="61"/>
      <c r="W385" s="61"/>
      <c r="X385" s="61"/>
      <c r="Y385" s="61"/>
      <c r="Z385" s="61"/>
      <c r="AA385" s="61"/>
      <c r="AB385" s="61"/>
      <c r="AC385" s="61"/>
      <c r="AD385" s="61"/>
      <c r="AE385" s="61"/>
      <c r="AF385" s="61"/>
      <c r="AG385" s="61"/>
    </row>
    <row r="386">
      <c r="A386" s="61"/>
      <c r="B386" s="61"/>
      <c r="C386" s="61"/>
      <c r="D386" s="61"/>
      <c r="E386" s="61"/>
      <c r="F386" s="61"/>
      <c r="G386" s="61"/>
      <c r="H386" s="61"/>
      <c r="I386" s="61"/>
      <c r="J386" s="61"/>
      <c r="K386" s="61"/>
      <c r="L386" s="61"/>
      <c r="M386" s="61"/>
      <c r="N386" s="61"/>
      <c r="O386" s="61"/>
      <c r="P386" s="65"/>
      <c r="Q386" s="61"/>
      <c r="R386" s="61"/>
      <c r="S386" s="61"/>
      <c r="T386" s="61"/>
      <c r="U386" s="61"/>
      <c r="V386" s="61"/>
      <c r="W386" s="61"/>
      <c r="X386" s="61"/>
      <c r="Y386" s="61"/>
      <c r="Z386" s="61"/>
      <c r="AA386" s="61"/>
      <c r="AB386" s="61"/>
      <c r="AC386" s="61"/>
      <c r="AD386" s="61"/>
      <c r="AE386" s="61"/>
      <c r="AF386" s="61"/>
      <c r="AG386" s="61"/>
    </row>
    <row r="387">
      <c r="A387" s="61"/>
      <c r="B387" s="61"/>
      <c r="C387" s="61"/>
      <c r="D387" s="61"/>
      <c r="E387" s="61"/>
      <c r="F387" s="61"/>
      <c r="G387" s="61"/>
      <c r="H387" s="61"/>
      <c r="I387" s="61"/>
      <c r="J387" s="61"/>
      <c r="K387" s="61"/>
      <c r="L387" s="61"/>
      <c r="M387" s="61"/>
      <c r="N387" s="61"/>
      <c r="O387" s="61"/>
      <c r="P387" s="65"/>
      <c r="Q387" s="61"/>
      <c r="R387" s="61"/>
      <c r="S387" s="61"/>
      <c r="T387" s="61"/>
      <c r="U387" s="61"/>
      <c r="V387" s="61"/>
      <c r="W387" s="61"/>
      <c r="X387" s="61"/>
      <c r="Y387" s="61"/>
      <c r="Z387" s="61"/>
      <c r="AA387" s="61"/>
      <c r="AB387" s="61"/>
      <c r="AC387" s="61"/>
      <c r="AD387" s="61"/>
      <c r="AE387" s="61"/>
      <c r="AF387" s="61"/>
      <c r="AG387" s="61"/>
    </row>
    <row r="388">
      <c r="A388" s="61"/>
      <c r="B388" s="61"/>
      <c r="C388" s="61"/>
      <c r="D388" s="61"/>
      <c r="E388" s="61"/>
      <c r="F388" s="61"/>
      <c r="G388" s="61"/>
      <c r="H388" s="61"/>
      <c r="I388" s="61"/>
      <c r="J388" s="61"/>
      <c r="K388" s="61"/>
      <c r="L388" s="61"/>
      <c r="M388" s="61"/>
      <c r="N388" s="61"/>
      <c r="O388" s="61"/>
      <c r="P388" s="65"/>
      <c r="Q388" s="61"/>
      <c r="R388" s="61"/>
      <c r="S388" s="61"/>
      <c r="T388" s="61"/>
      <c r="U388" s="61"/>
      <c r="V388" s="61"/>
      <c r="W388" s="61"/>
      <c r="X388" s="61"/>
      <c r="Y388" s="61"/>
      <c r="Z388" s="61"/>
      <c r="AA388" s="61"/>
      <c r="AB388" s="61"/>
      <c r="AC388" s="61"/>
      <c r="AD388" s="61"/>
      <c r="AE388" s="61"/>
      <c r="AF388" s="61"/>
      <c r="AG388" s="61"/>
    </row>
    <row r="389">
      <c r="A389" s="61"/>
      <c r="B389" s="61"/>
      <c r="C389" s="61"/>
      <c r="D389" s="61"/>
      <c r="E389" s="61"/>
      <c r="F389" s="61"/>
      <c r="G389" s="61"/>
      <c r="H389" s="61"/>
      <c r="I389" s="61"/>
      <c r="J389" s="61"/>
      <c r="K389" s="61"/>
      <c r="L389" s="61"/>
      <c r="M389" s="61"/>
      <c r="N389" s="61"/>
      <c r="O389" s="61"/>
      <c r="P389" s="65"/>
      <c r="Q389" s="61"/>
      <c r="R389" s="61"/>
      <c r="S389" s="61"/>
      <c r="T389" s="61"/>
      <c r="U389" s="61"/>
      <c r="V389" s="61"/>
      <c r="W389" s="61"/>
      <c r="X389" s="61"/>
      <c r="Y389" s="61"/>
      <c r="Z389" s="61"/>
      <c r="AA389" s="61"/>
      <c r="AB389" s="61"/>
      <c r="AC389" s="61"/>
      <c r="AD389" s="61"/>
      <c r="AE389" s="61"/>
      <c r="AF389" s="61"/>
      <c r="AG389" s="61"/>
    </row>
    <row r="390">
      <c r="A390" s="61"/>
      <c r="B390" s="61"/>
      <c r="C390" s="61"/>
      <c r="D390" s="61"/>
      <c r="E390" s="61"/>
      <c r="F390" s="61"/>
      <c r="G390" s="61"/>
      <c r="H390" s="61"/>
      <c r="I390" s="61"/>
      <c r="J390" s="61"/>
      <c r="K390" s="61"/>
      <c r="L390" s="61"/>
      <c r="M390" s="61"/>
      <c r="N390" s="61"/>
      <c r="O390" s="61"/>
      <c r="P390" s="65"/>
      <c r="Q390" s="61"/>
      <c r="R390" s="61"/>
      <c r="S390" s="61"/>
      <c r="T390" s="61"/>
      <c r="U390" s="61"/>
      <c r="V390" s="61"/>
      <c r="W390" s="61"/>
      <c r="X390" s="61"/>
      <c r="Y390" s="61"/>
      <c r="Z390" s="61"/>
      <c r="AA390" s="61"/>
      <c r="AB390" s="61"/>
      <c r="AC390" s="61"/>
      <c r="AD390" s="61"/>
      <c r="AE390" s="61"/>
      <c r="AF390" s="61"/>
      <c r="AG390" s="61"/>
    </row>
    <row r="391">
      <c r="A391" s="61"/>
      <c r="B391" s="61"/>
      <c r="C391" s="61"/>
      <c r="D391" s="61"/>
      <c r="E391" s="61"/>
      <c r="F391" s="61"/>
      <c r="G391" s="61"/>
      <c r="H391" s="61"/>
      <c r="I391" s="61"/>
      <c r="J391" s="61"/>
      <c r="K391" s="61"/>
      <c r="L391" s="61"/>
      <c r="M391" s="61"/>
      <c r="N391" s="61"/>
      <c r="O391" s="61"/>
      <c r="P391" s="65"/>
      <c r="Q391" s="61"/>
      <c r="R391" s="61"/>
      <c r="S391" s="61"/>
      <c r="T391" s="61"/>
      <c r="U391" s="61"/>
      <c r="V391" s="61"/>
      <c r="W391" s="61"/>
      <c r="X391" s="61"/>
      <c r="Y391" s="61"/>
      <c r="Z391" s="61"/>
      <c r="AA391" s="61"/>
      <c r="AB391" s="61"/>
      <c r="AC391" s="61"/>
      <c r="AD391" s="61"/>
      <c r="AE391" s="61"/>
      <c r="AF391" s="61"/>
      <c r="AG391" s="61"/>
    </row>
    <row r="392">
      <c r="A392" s="61"/>
      <c r="B392" s="61"/>
      <c r="C392" s="61"/>
      <c r="D392" s="61"/>
      <c r="E392" s="61"/>
      <c r="F392" s="61"/>
      <c r="G392" s="61"/>
      <c r="H392" s="61"/>
      <c r="I392" s="61"/>
      <c r="J392" s="61"/>
      <c r="K392" s="61"/>
      <c r="L392" s="61"/>
      <c r="M392" s="61"/>
      <c r="N392" s="61"/>
      <c r="O392" s="61"/>
      <c r="P392" s="65"/>
      <c r="Q392" s="61"/>
      <c r="R392" s="61"/>
      <c r="S392" s="61"/>
      <c r="T392" s="61"/>
      <c r="U392" s="61"/>
      <c r="V392" s="61"/>
      <c r="W392" s="61"/>
      <c r="X392" s="61"/>
      <c r="Y392" s="61"/>
      <c r="Z392" s="61"/>
      <c r="AA392" s="61"/>
      <c r="AB392" s="61"/>
      <c r="AC392" s="61"/>
      <c r="AD392" s="61"/>
      <c r="AE392" s="61"/>
      <c r="AF392" s="61"/>
      <c r="AG392" s="61"/>
    </row>
    <row r="393">
      <c r="A393" s="61"/>
      <c r="B393" s="61"/>
      <c r="C393" s="61"/>
      <c r="D393" s="61"/>
      <c r="E393" s="61"/>
      <c r="F393" s="61"/>
      <c r="G393" s="61"/>
      <c r="H393" s="61"/>
      <c r="I393" s="61"/>
      <c r="J393" s="61"/>
      <c r="K393" s="61"/>
      <c r="L393" s="61"/>
      <c r="M393" s="61"/>
      <c r="N393" s="61"/>
      <c r="O393" s="61"/>
      <c r="P393" s="65"/>
      <c r="Q393" s="61"/>
      <c r="R393" s="61"/>
      <c r="S393" s="61"/>
      <c r="T393" s="61"/>
      <c r="U393" s="61"/>
      <c r="V393" s="61"/>
      <c r="W393" s="61"/>
      <c r="X393" s="61"/>
      <c r="Y393" s="61"/>
      <c r="Z393" s="61"/>
      <c r="AA393" s="61"/>
      <c r="AB393" s="61"/>
      <c r="AC393" s="61"/>
      <c r="AD393" s="61"/>
      <c r="AE393" s="61"/>
      <c r="AF393" s="61"/>
      <c r="AG393" s="61"/>
    </row>
    <row r="394">
      <c r="A394" s="61"/>
      <c r="B394" s="61"/>
      <c r="C394" s="61"/>
      <c r="D394" s="61"/>
      <c r="E394" s="61"/>
      <c r="F394" s="61"/>
      <c r="G394" s="61"/>
      <c r="H394" s="61"/>
      <c r="I394" s="61"/>
      <c r="J394" s="61"/>
      <c r="K394" s="61"/>
      <c r="L394" s="61"/>
      <c r="M394" s="61"/>
      <c r="N394" s="61"/>
      <c r="O394" s="61"/>
      <c r="P394" s="65"/>
      <c r="Q394" s="61"/>
      <c r="R394" s="61"/>
      <c r="S394" s="61"/>
      <c r="T394" s="61"/>
      <c r="U394" s="61"/>
      <c r="V394" s="61"/>
      <c r="W394" s="61"/>
      <c r="X394" s="61"/>
      <c r="Y394" s="61"/>
      <c r="Z394" s="61"/>
      <c r="AA394" s="61"/>
      <c r="AB394" s="61"/>
      <c r="AC394" s="61"/>
      <c r="AD394" s="61"/>
      <c r="AE394" s="61"/>
      <c r="AF394" s="61"/>
      <c r="AG394" s="61"/>
    </row>
    <row r="395">
      <c r="A395" s="61"/>
      <c r="B395" s="61"/>
      <c r="C395" s="61"/>
      <c r="D395" s="61"/>
      <c r="E395" s="61"/>
      <c r="F395" s="61"/>
      <c r="G395" s="61"/>
      <c r="H395" s="61"/>
      <c r="I395" s="61"/>
      <c r="J395" s="61"/>
      <c r="K395" s="61"/>
      <c r="L395" s="61"/>
      <c r="M395" s="61"/>
      <c r="N395" s="61"/>
      <c r="O395" s="61"/>
      <c r="P395" s="65"/>
      <c r="Q395" s="61"/>
      <c r="R395" s="61"/>
      <c r="S395" s="61"/>
      <c r="T395" s="61"/>
      <c r="U395" s="61"/>
      <c r="V395" s="61"/>
      <c r="W395" s="61"/>
      <c r="X395" s="61"/>
      <c r="Y395" s="61"/>
      <c r="Z395" s="61"/>
      <c r="AA395" s="61"/>
      <c r="AB395" s="61"/>
      <c r="AC395" s="61"/>
      <c r="AD395" s="61"/>
      <c r="AE395" s="61"/>
      <c r="AF395" s="61"/>
      <c r="AG395" s="61"/>
    </row>
    <row r="396">
      <c r="A396" s="61"/>
      <c r="B396" s="61"/>
      <c r="C396" s="61"/>
      <c r="D396" s="61"/>
      <c r="E396" s="61"/>
      <c r="F396" s="61"/>
      <c r="G396" s="61"/>
      <c r="H396" s="61"/>
      <c r="I396" s="61"/>
      <c r="J396" s="61"/>
      <c r="K396" s="61"/>
      <c r="L396" s="61"/>
      <c r="M396" s="61"/>
      <c r="N396" s="61"/>
      <c r="O396" s="61"/>
      <c r="P396" s="65"/>
      <c r="Q396" s="61"/>
      <c r="R396" s="61"/>
      <c r="S396" s="61"/>
      <c r="T396" s="61"/>
      <c r="U396" s="61"/>
      <c r="V396" s="61"/>
      <c r="W396" s="61"/>
      <c r="X396" s="61"/>
      <c r="Y396" s="61"/>
      <c r="Z396" s="61"/>
      <c r="AA396" s="61"/>
      <c r="AB396" s="61"/>
      <c r="AC396" s="61"/>
      <c r="AD396" s="61"/>
      <c r="AE396" s="61"/>
      <c r="AF396" s="61"/>
      <c r="AG396" s="61"/>
    </row>
    <row r="397">
      <c r="A397" s="61"/>
      <c r="B397" s="61"/>
      <c r="C397" s="61"/>
      <c r="D397" s="61"/>
      <c r="E397" s="61"/>
      <c r="F397" s="61"/>
      <c r="G397" s="61"/>
      <c r="H397" s="61"/>
      <c r="I397" s="61"/>
      <c r="J397" s="61"/>
      <c r="K397" s="61"/>
      <c r="L397" s="61"/>
      <c r="M397" s="61"/>
      <c r="N397" s="61"/>
      <c r="O397" s="61"/>
      <c r="P397" s="65"/>
      <c r="Q397" s="61"/>
      <c r="R397" s="61"/>
      <c r="S397" s="61"/>
      <c r="T397" s="61"/>
      <c r="U397" s="61"/>
      <c r="V397" s="61"/>
      <c r="W397" s="61"/>
      <c r="X397" s="61"/>
      <c r="Y397" s="61"/>
      <c r="Z397" s="61"/>
      <c r="AA397" s="61"/>
      <c r="AB397" s="61"/>
      <c r="AC397" s="61"/>
      <c r="AD397" s="61"/>
      <c r="AE397" s="61"/>
      <c r="AF397" s="61"/>
      <c r="AG397" s="61"/>
    </row>
    <row r="398">
      <c r="A398" s="61"/>
      <c r="B398" s="61"/>
      <c r="C398" s="61"/>
      <c r="D398" s="61"/>
      <c r="E398" s="61"/>
      <c r="F398" s="61"/>
      <c r="G398" s="61"/>
      <c r="H398" s="61"/>
      <c r="I398" s="61"/>
      <c r="J398" s="61"/>
      <c r="K398" s="61"/>
      <c r="L398" s="61"/>
      <c r="M398" s="61"/>
      <c r="N398" s="61"/>
      <c r="O398" s="61"/>
      <c r="P398" s="65"/>
      <c r="Q398" s="61"/>
      <c r="R398" s="61"/>
      <c r="S398" s="61"/>
      <c r="T398" s="61"/>
      <c r="U398" s="61"/>
      <c r="V398" s="61"/>
      <c r="W398" s="61"/>
      <c r="X398" s="61"/>
      <c r="Y398" s="61"/>
      <c r="Z398" s="61"/>
      <c r="AA398" s="61"/>
      <c r="AB398" s="61"/>
      <c r="AC398" s="61"/>
      <c r="AD398" s="61"/>
      <c r="AE398" s="61"/>
      <c r="AF398" s="61"/>
      <c r="AG398" s="61"/>
    </row>
    <row r="399">
      <c r="A399" s="61"/>
      <c r="B399" s="61"/>
      <c r="C399" s="61"/>
      <c r="D399" s="61"/>
      <c r="E399" s="61"/>
      <c r="F399" s="61"/>
      <c r="G399" s="61"/>
      <c r="H399" s="61"/>
      <c r="I399" s="61"/>
      <c r="J399" s="61"/>
      <c r="K399" s="61"/>
      <c r="L399" s="61"/>
      <c r="M399" s="61"/>
      <c r="N399" s="61"/>
      <c r="O399" s="61"/>
      <c r="P399" s="65"/>
      <c r="Q399" s="61"/>
      <c r="R399" s="61"/>
      <c r="S399" s="61"/>
      <c r="T399" s="61"/>
      <c r="U399" s="61"/>
      <c r="V399" s="61"/>
      <c r="W399" s="61"/>
      <c r="X399" s="61"/>
      <c r="Y399" s="61"/>
      <c r="Z399" s="61"/>
      <c r="AA399" s="61"/>
      <c r="AB399" s="61"/>
      <c r="AC399" s="61"/>
      <c r="AD399" s="61"/>
      <c r="AE399" s="61"/>
      <c r="AF399" s="61"/>
      <c r="AG399" s="61"/>
    </row>
    <row r="400">
      <c r="A400" s="61"/>
      <c r="B400" s="61"/>
      <c r="C400" s="61"/>
      <c r="D400" s="61"/>
      <c r="E400" s="61"/>
      <c r="F400" s="61"/>
      <c r="G400" s="61"/>
      <c r="H400" s="61"/>
      <c r="I400" s="61"/>
      <c r="J400" s="61"/>
      <c r="K400" s="61"/>
      <c r="L400" s="61"/>
      <c r="M400" s="61"/>
      <c r="N400" s="61"/>
      <c r="O400" s="61"/>
      <c r="P400" s="65"/>
      <c r="Q400" s="61"/>
      <c r="R400" s="61"/>
      <c r="S400" s="61"/>
      <c r="T400" s="61"/>
      <c r="U400" s="61"/>
      <c r="V400" s="61"/>
      <c r="W400" s="61"/>
      <c r="X400" s="61"/>
      <c r="Y400" s="61"/>
      <c r="Z400" s="61"/>
      <c r="AA400" s="61"/>
      <c r="AB400" s="61"/>
      <c r="AC400" s="61"/>
      <c r="AD400" s="61"/>
      <c r="AE400" s="61"/>
      <c r="AF400" s="61"/>
      <c r="AG400" s="61"/>
    </row>
    <row r="401">
      <c r="A401" s="61"/>
      <c r="B401" s="61"/>
      <c r="C401" s="61"/>
      <c r="D401" s="61"/>
      <c r="E401" s="61"/>
      <c r="F401" s="61"/>
      <c r="G401" s="61"/>
      <c r="H401" s="61"/>
      <c r="I401" s="61"/>
      <c r="J401" s="61"/>
      <c r="K401" s="61"/>
      <c r="L401" s="61"/>
      <c r="M401" s="61"/>
      <c r="N401" s="61"/>
      <c r="O401" s="61"/>
      <c r="P401" s="65"/>
      <c r="Q401" s="61"/>
      <c r="R401" s="61"/>
      <c r="S401" s="61"/>
      <c r="T401" s="61"/>
      <c r="U401" s="61"/>
      <c r="V401" s="61"/>
      <c r="W401" s="61"/>
      <c r="X401" s="61"/>
      <c r="Y401" s="61"/>
      <c r="Z401" s="61"/>
      <c r="AA401" s="61"/>
      <c r="AB401" s="61"/>
      <c r="AC401" s="61"/>
      <c r="AD401" s="61"/>
      <c r="AE401" s="61"/>
      <c r="AF401" s="61"/>
      <c r="AG401" s="61"/>
    </row>
    <row r="402">
      <c r="A402" s="61"/>
      <c r="B402" s="61"/>
      <c r="C402" s="61"/>
      <c r="D402" s="61"/>
      <c r="E402" s="61"/>
      <c r="F402" s="61"/>
      <c r="G402" s="61"/>
      <c r="H402" s="61"/>
      <c r="I402" s="61"/>
      <c r="J402" s="61"/>
      <c r="K402" s="61"/>
      <c r="L402" s="61"/>
      <c r="M402" s="61"/>
      <c r="N402" s="61"/>
      <c r="O402" s="61"/>
      <c r="P402" s="65"/>
      <c r="Q402" s="61"/>
      <c r="R402" s="61"/>
      <c r="S402" s="61"/>
      <c r="T402" s="61"/>
      <c r="U402" s="61"/>
      <c r="V402" s="61"/>
      <c r="W402" s="61"/>
      <c r="X402" s="61"/>
      <c r="Y402" s="61"/>
      <c r="Z402" s="61"/>
      <c r="AA402" s="61"/>
      <c r="AB402" s="61"/>
      <c r="AC402" s="61"/>
      <c r="AD402" s="61"/>
      <c r="AE402" s="61"/>
      <c r="AF402" s="61"/>
      <c r="AG402" s="61"/>
    </row>
    <row r="403">
      <c r="A403" s="61"/>
      <c r="B403" s="61"/>
      <c r="C403" s="61"/>
      <c r="D403" s="61"/>
      <c r="E403" s="61"/>
      <c r="F403" s="61"/>
      <c r="G403" s="61"/>
      <c r="H403" s="61"/>
      <c r="I403" s="61"/>
      <c r="J403" s="61"/>
      <c r="K403" s="61"/>
      <c r="L403" s="61"/>
      <c r="M403" s="61"/>
      <c r="N403" s="61"/>
      <c r="O403" s="61"/>
      <c r="P403" s="65"/>
      <c r="Q403" s="61"/>
      <c r="R403" s="61"/>
      <c r="S403" s="61"/>
      <c r="T403" s="61"/>
      <c r="U403" s="61"/>
      <c r="V403" s="61"/>
      <c r="W403" s="61"/>
      <c r="X403" s="61"/>
      <c r="Y403" s="61"/>
      <c r="Z403" s="61"/>
      <c r="AA403" s="61"/>
      <c r="AB403" s="61"/>
      <c r="AC403" s="61"/>
      <c r="AD403" s="61"/>
      <c r="AE403" s="61"/>
      <c r="AF403" s="61"/>
      <c r="AG403" s="61"/>
    </row>
    <row r="404">
      <c r="A404" s="61"/>
      <c r="B404" s="61"/>
      <c r="C404" s="61"/>
      <c r="D404" s="61"/>
      <c r="E404" s="61"/>
      <c r="F404" s="61"/>
      <c r="G404" s="61"/>
      <c r="H404" s="61"/>
      <c r="I404" s="61"/>
      <c r="J404" s="61"/>
      <c r="K404" s="61"/>
      <c r="L404" s="61"/>
      <c r="M404" s="61"/>
      <c r="N404" s="61"/>
      <c r="O404" s="61"/>
      <c r="P404" s="65"/>
      <c r="Q404" s="61"/>
      <c r="R404" s="61"/>
      <c r="S404" s="61"/>
      <c r="T404" s="61"/>
      <c r="U404" s="61"/>
      <c r="V404" s="61"/>
      <c r="W404" s="61"/>
      <c r="X404" s="61"/>
      <c r="Y404" s="61"/>
      <c r="Z404" s="61"/>
      <c r="AA404" s="61"/>
      <c r="AB404" s="61"/>
      <c r="AC404" s="61"/>
      <c r="AD404" s="61"/>
      <c r="AE404" s="61"/>
      <c r="AF404" s="61"/>
      <c r="AG404" s="61"/>
    </row>
    <row r="405">
      <c r="A405" s="61"/>
      <c r="B405" s="61"/>
      <c r="C405" s="61"/>
      <c r="D405" s="61"/>
      <c r="E405" s="61"/>
      <c r="F405" s="61"/>
      <c r="G405" s="61"/>
      <c r="H405" s="61"/>
      <c r="I405" s="61"/>
      <c r="J405" s="61"/>
      <c r="K405" s="61"/>
      <c r="L405" s="61"/>
      <c r="M405" s="61"/>
      <c r="N405" s="61"/>
      <c r="O405" s="61"/>
      <c r="P405" s="65"/>
      <c r="Q405" s="61"/>
      <c r="R405" s="61"/>
      <c r="S405" s="61"/>
      <c r="T405" s="61"/>
      <c r="U405" s="61"/>
      <c r="V405" s="61"/>
      <c r="W405" s="61"/>
      <c r="X405" s="61"/>
      <c r="Y405" s="61"/>
      <c r="Z405" s="61"/>
      <c r="AA405" s="61"/>
      <c r="AB405" s="61"/>
      <c r="AC405" s="61"/>
      <c r="AD405" s="61"/>
      <c r="AE405" s="61"/>
      <c r="AF405" s="61"/>
      <c r="AG405" s="61"/>
    </row>
    <row r="406">
      <c r="A406" s="61"/>
      <c r="B406" s="61"/>
      <c r="C406" s="61"/>
      <c r="D406" s="61"/>
      <c r="E406" s="61"/>
      <c r="F406" s="61"/>
      <c r="G406" s="61"/>
      <c r="H406" s="61"/>
      <c r="I406" s="61"/>
      <c r="J406" s="61"/>
      <c r="K406" s="61"/>
      <c r="L406" s="61"/>
      <c r="M406" s="61"/>
      <c r="N406" s="61"/>
      <c r="O406" s="61"/>
      <c r="P406" s="65"/>
      <c r="Q406" s="61"/>
      <c r="R406" s="61"/>
      <c r="S406" s="61"/>
      <c r="T406" s="61"/>
      <c r="U406" s="61"/>
      <c r="V406" s="61"/>
      <c r="W406" s="61"/>
      <c r="X406" s="61"/>
      <c r="Y406" s="61"/>
      <c r="Z406" s="61"/>
      <c r="AA406" s="61"/>
      <c r="AB406" s="61"/>
      <c r="AC406" s="61"/>
      <c r="AD406" s="61"/>
      <c r="AE406" s="61"/>
      <c r="AF406" s="61"/>
      <c r="AG406" s="61"/>
    </row>
    <row r="407">
      <c r="A407" s="61"/>
      <c r="B407" s="61"/>
      <c r="C407" s="61"/>
      <c r="D407" s="61"/>
      <c r="E407" s="61"/>
      <c r="F407" s="61"/>
      <c r="G407" s="61"/>
      <c r="H407" s="61"/>
      <c r="I407" s="61"/>
      <c r="J407" s="61"/>
      <c r="K407" s="61"/>
      <c r="L407" s="61"/>
      <c r="M407" s="61"/>
      <c r="N407" s="61"/>
      <c r="O407" s="61"/>
      <c r="P407" s="65"/>
      <c r="Q407" s="61"/>
      <c r="R407" s="61"/>
      <c r="S407" s="61"/>
      <c r="T407" s="61"/>
      <c r="U407" s="61"/>
      <c r="V407" s="61"/>
      <c r="W407" s="61"/>
      <c r="X407" s="61"/>
      <c r="Y407" s="61"/>
      <c r="Z407" s="61"/>
      <c r="AA407" s="61"/>
      <c r="AB407" s="61"/>
      <c r="AC407" s="61"/>
      <c r="AD407" s="61"/>
      <c r="AE407" s="61"/>
      <c r="AF407" s="61"/>
      <c r="AG407" s="61"/>
    </row>
    <row r="408">
      <c r="A408" s="61"/>
      <c r="B408" s="61"/>
      <c r="C408" s="61"/>
      <c r="D408" s="61"/>
      <c r="E408" s="61"/>
      <c r="F408" s="61"/>
      <c r="G408" s="61"/>
      <c r="H408" s="61"/>
      <c r="I408" s="61"/>
      <c r="J408" s="61"/>
      <c r="K408" s="61"/>
      <c r="L408" s="61"/>
      <c r="M408" s="61"/>
      <c r="N408" s="61"/>
      <c r="O408" s="61"/>
      <c r="P408" s="65"/>
      <c r="Q408" s="61"/>
      <c r="R408" s="61"/>
      <c r="S408" s="61"/>
      <c r="T408" s="61"/>
      <c r="U408" s="61"/>
      <c r="V408" s="61"/>
      <c r="W408" s="61"/>
      <c r="X408" s="61"/>
      <c r="Y408" s="61"/>
      <c r="Z408" s="61"/>
      <c r="AA408" s="61"/>
      <c r="AB408" s="61"/>
      <c r="AC408" s="61"/>
      <c r="AD408" s="61"/>
      <c r="AE408" s="61"/>
      <c r="AF408" s="61"/>
      <c r="AG408" s="61"/>
    </row>
    <row r="409">
      <c r="A409" s="61"/>
      <c r="B409" s="61"/>
      <c r="C409" s="61"/>
      <c r="D409" s="61"/>
      <c r="E409" s="61"/>
      <c r="F409" s="61"/>
      <c r="G409" s="61"/>
      <c r="H409" s="61"/>
      <c r="I409" s="61"/>
      <c r="J409" s="61"/>
      <c r="K409" s="61"/>
      <c r="L409" s="61"/>
      <c r="M409" s="61"/>
      <c r="N409" s="61"/>
      <c r="O409" s="61"/>
      <c r="P409" s="65"/>
      <c r="Q409" s="61"/>
      <c r="R409" s="61"/>
      <c r="S409" s="61"/>
      <c r="T409" s="61"/>
      <c r="U409" s="61"/>
      <c r="V409" s="61"/>
      <c r="W409" s="61"/>
      <c r="X409" s="61"/>
      <c r="Y409" s="61"/>
      <c r="Z409" s="61"/>
      <c r="AA409" s="61"/>
      <c r="AB409" s="61"/>
      <c r="AC409" s="61"/>
      <c r="AD409" s="61"/>
      <c r="AE409" s="61"/>
      <c r="AF409" s="61"/>
      <c r="AG409" s="61"/>
    </row>
    <row r="410">
      <c r="A410" s="61"/>
      <c r="B410" s="61"/>
      <c r="C410" s="61"/>
      <c r="D410" s="61"/>
      <c r="E410" s="61"/>
      <c r="F410" s="61"/>
      <c r="G410" s="61"/>
      <c r="H410" s="61"/>
      <c r="I410" s="61"/>
      <c r="J410" s="61"/>
      <c r="K410" s="61"/>
      <c r="L410" s="61"/>
      <c r="M410" s="61"/>
      <c r="N410" s="61"/>
      <c r="O410" s="61"/>
      <c r="P410" s="65"/>
      <c r="Q410" s="61"/>
      <c r="R410" s="61"/>
      <c r="S410" s="61"/>
      <c r="T410" s="61"/>
      <c r="U410" s="61"/>
      <c r="V410" s="61"/>
      <c r="W410" s="61"/>
      <c r="X410" s="61"/>
      <c r="Y410" s="61"/>
      <c r="Z410" s="61"/>
      <c r="AA410" s="61"/>
      <c r="AB410" s="61"/>
      <c r="AC410" s="61"/>
      <c r="AD410" s="61"/>
      <c r="AE410" s="61"/>
      <c r="AF410" s="61"/>
      <c r="AG410" s="61"/>
    </row>
    <row r="411">
      <c r="A411" s="61"/>
      <c r="B411" s="61"/>
      <c r="C411" s="61"/>
      <c r="D411" s="61"/>
      <c r="E411" s="61"/>
      <c r="F411" s="61"/>
      <c r="G411" s="61"/>
      <c r="H411" s="61"/>
      <c r="I411" s="61"/>
      <c r="J411" s="61"/>
      <c r="K411" s="61"/>
      <c r="L411" s="61"/>
      <c r="M411" s="61"/>
      <c r="N411" s="61"/>
      <c r="O411" s="61"/>
      <c r="P411" s="65"/>
      <c r="Q411" s="61"/>
      <c r="R411" s="61"/>
      <c r="S411" s="61"/>
      <c r="T411" s="61"/>
      <c r="U411" s="61"/>
      <c r="V411" s="61"/>
      <c r="W411" s="61"/>
      <c r="X411" s="61"/>
      <c r="Y411" s="61"/>
      <c r="Z411" s="61"/>
      <c r="AA411" s="61"/>
      <c r="AB411" s="61"/>
      <c r="AC411" s="61"/>
      <c r="AD411" s="61"/>
      <c r="AE411" s="61"/>
      <c r="AF411" s="61"/>
      <c r="AG411" s="61"/>
    </row>
    <row r="412">
      <c r="A412" s="61"/>
      <c r="B412" s="61"/>
      <c r="C412" s="61"/>
      <c r="D412" s="61"/>
      <c r="E412" s="61"/>
      <c r="F412" s="61"/>
      <c r="G412" s="61"/>
      <c r="H412" s="61"/>
      <c r="I412" s="61"/>
      <c r="J412" s="61"/>
      <c r="K412" s="61"/>
      <c r="L412" s="61"/>
      <c r="M412" s="61"/>
      <c r="N412" s="61"/>
      <c r="O412" s="61"/>
      <c r="P412" s="65"/>
      <c r="Q412" s="61"/>
      <c r="R412" s="61"/>
      <c r="S412" s="61"/>
      <c r="T412" s="61"/>
      <c r="U412" s="61"/>
      <c r="V412" s="61"/>
      <c r="W412" s="61"/>
      <c r="X412" s="61"/>
      <c r="Y412" s="61"/>
      <c r="Z412" s="61"/>
      <c r="AA412" s="61"/>
      <c r="AB412" s="61"/>
      <c r="AC412" s="61"/>
      <c r="AD412" s="61"/>
      <c r="AE412" s="61"/>
      <c r="AF412" s="61"/>
      <c r="AG412" s="61"/>
    </row>
    <row r="413">
      <c r="A413" s="61"/>
      <c r="B413" s="61"/>
      <c r="C413" s="61"/>
      <c r="D413" s="61"/>
      <c r="E413" s="61"/>
      <c r="F413" s="61"/>
      <c r="G413" s="61"/>
      <c r="H413" s="61"/>
      <c r="I413" s="61"/>
      <c r="J413" s="61"/>
      <c r="K413" s="61"/>
      <c r="L413" s="61"/>
      <c r="M413" s="61"/>
      <c r="N413" s="61"/>
      <c r="O413" s="61"/>
      <c r="P413" s="65"/>
      <c r="Q413" s="61"/>
      <c r="R413" s="61"/>
      <c r="S413" s="61"/>
      <c r="T413" s="61"/>
      <c r="U413" s="61"/>
      <c r="V413" s="61"/>
      <c r="W413" s="61"/>
      <c r="X413" s="61"/>
      <c r="Y413" s="61"/>
      <c r="Z413" s="61"/>
      <c r="AA413" s="61"/>
      <c r="AB413" s="61"/>
      <c r="AC413" s="61"/>
      <c r="AD413" s="61"/>
      <c r="AE413" s="61"/>
      <c r="AF413" s="61"/>
      <c r="AG413" s="61"/>
    </row>
    <row r="414">
      <c r="A414" s="61"/>
      <c r="B414" s="61"/>
      <c r="C414" s="61"/>
      <c r="D414" s="61"/>
      <c r="E414" s="61"/>
      <c r="F414" s="61"/>
      <c r="G414" s="61"/>
      <c r="H414" s="61"/>
      <c r="I414" s="61"/>
      <c r="J414" s="61"/>
      <c r="K414" s="61"/>
      <c r="L414" s="61"/>
      <c r="M414" s="61"/>
      <c r="N414" s="61"/>
      <c r="O414" s="61"/>
      <c r="P414" s="65"/>
      <c r="Q414" s="61"/>
      <c r="R414" s="61"/>
      <c r="S414" s="61"/>
      <c r="T414" s="61"/>
      <c r="U414" s="61"/>
      <c r="V414" s="61"/>
      <c r="W414" s="61"/>
      <c r="X414" s="61"/>
      <c r="Y414" s="61"/>
      <c r="Z414" s="61"/>
      <c r="AA414" s="61"/>
      <c r="AB414" s="61"/>
      <c r="AC414" s="61"/>
      <c r="AD414" s="61"/>
      <c r="AE414" s="61"/>
      <c r="AF414" s="61"/>
      <c r="AG414" s="61"/>
    </row>
    <row r="415">
      <c r="A415" s="61"/>
      <c r="B415" s="61"/>
      <c r="C415" s="61"/>
      <c r="D415" s="61"/>
      <c r="E415" s="61"/>
      <c r="F415" s="61"/>
      <c r="G415" s="61"/>
      <c r="H415" s="61"/>
      <c r="I415" s="61"/>
      <c r="J415" s="61"/>
      <c r="K415" s="61"/>
      <c r="L415" s="61"/>
      <c r="M415" s="61"/>
      <c r="N415" s="61"/>
      <c r="O415" s="61"/>
      <c r="P415" s="65"/>
      <c r="Q415" s="61"/>
      <c r="R415" s="61"/>
      <c r="S415" s="61"/>
      <c r="T415" s="61"/>
      <c r="U415" s="61"/>
      <c r="V415" s="61"/>
      <c r="W415" s="61"/>
      <c r="X415" s="61"/>
      <c r="Y415" s="61"/>
      <c r="Z415" s="61"/>
      <c r="AA415" s="61"/>
      <c r="AB415" s="61"/>
      <c r="AC415" s="61"/>
      <c r="AD415" s="61"/>
      <c r="AE415" s="61"/>
      <c r="AF415" s="61"/>
      <c r="AG415" s="61"/>
    </row>
    <row r="416">
      <c r="A416" s="61"/>
      <c r="B416" s="61"/>
      <c r="C416" s="61"/>
      <c r="D416" s="61"/>
      <c r="E416" s="61"/>
      <c r="F416" s="61"/>
      <c r="G416" s="61"/>
      <c r="H416" s="61"/>
      <c r="I416" s="61"/>
      <c r="J416" s="61"/>
      <c r="K416" s="61"/>
      <c r="L416" s="61"/>
      <c r="M416" s="61"/>
      <c r="N416" s="61"/>
      <c r="O416" s="61"/>
      <c r="P416" s="65"/>
      <c r="Q416" s="61"/>
      <c r="R416" s="61"/>
      <c r="S416" s="61"/>
      <c r="T416" s="61"/>
      <c r="U416" s="61"/>
      <c r="V416" s="61"/>
      <c r="W416" s="61"/>
      <c r="X416" s="61"/>
      <c r="Y416" s="61"/>
      <c r="Z416" s="61"/>
      <c r="AA416" s="61"/>
      <c r="AB416" s="61"/>
      <c r="AC416" s="61"/>
      <c r="AD416" s="61"/>
      <c r="AE416" s="61"/>
      <c r="AF416" s="61"/>
      <c r="AG416" s="61"/>
    </row>
    <row r="417">
      <c r="A417" s="61"/>
      <c r="B417" s="61"/>
      <c r="C417" s="61"/>
      <c r="D417" s="61"/>
      <c r="E417" s="61"/>
      <c r="F417" s="61"/>
      <c r="G417" s="61"/>
      <c r="H417" s="61"/>
      <c r="I417" s="61"/>
      <c r="J417" s="61"/>
      <c r="K417" s="61"/>
      <c r="L417" s="61"/>
      <c r="M417" s="61"/>
      <c r="N417" s="61"/>
      <c r="O417" s="61"/>
      <c r="P417" s="65"/>
      <c r="Q417" s="61"/>
      <c r="R417" s="61"/>
      <c r="S417" s="61"/>
      <c r="T417" s="61"/>
      <c r="U417" s="61"/>
      <c r="V417" s="61"/>
      <c r="W417" s="61"/>
      <c r="X417" s="61"/>
      <c r="Y417" s="61"/>
      <c r="Z417" s="61"/>
      <c r="AA417" s="61"/>
      <c r="AB417" s="61"/>
      <c r="AC417" s="61"/>
      <c r="AD417" s="61"/>
      <c r="AE417" s="61"/>
      <c r="AF417" s="61"/>
      <c r="AG417" s="61"/>
    </row>
    <row r="418">
      <c r="A418" s="61"/>
      <c r="B418" s="61"/>
      <c r="C418" s="61"/>
      <c r="D418" s="61"/>
      <c r="E418" s="61"/>
      <c r="F418" s="61"/>
      <c r="G418" s="61"/>
      <c r="H418" s="61"/>
      <c r="I418" s="61"/>
      <c r="J418" s="61"/>
      <c r="K418" s="61"/>
      <c r="L418" s="61"/>
      <c r="M418" s="61"/>
      <c r="N418" s="61"/>
      <c r="O418" s="61"/>
      <c r="P418" s="65"/>
      <c r="Q418" s="61"/>
      <c r="R418" s="61"/>
      <c r="S418" s="61"/>
      <c r="T418" s="61"/>
      <c r="U418" s="61"/>
      <c r="V418" s="61"/>
      <c r="W418" s="61"/>
      <c r="X418" s="61"/>
      <c r="Y418" s="61"/>
      <c r="Z418" s="61"/>
      <c r="AA418" s="61"/>
      <c r="AB418" s="61"/>
      <c r="AC418" s="61"/>
      <c r="AD418" s="61"/>
      <c r="AE418" s="61"/>
      <c r="AF418" s="61"/>
      <c r="AG418" s="61"/>
    </row>
    <row r="419">
      <c r="A419" s="61"/>
      <c r="B419" s="61"/>
      <c r="C419" s="61"/>
      <c r="D419" s="61"/>
      <c r="E419" s="61"/>
      <c r="F419" s="61"/>
      <c r="G419" s="61"/>
      <c r="H419" s="61"/>
      <c r="I419" s="61"/>
      <c r="J419" s="61"/>
      <c r="K419" s="61"/>
      <c r="L419" s="61"/>
      <c r="M419" s="61"/>
      <c r="N419" s="61"/>
      <c r="O419" s="61"/>
      <c r="P419" s="65"/>
      <c r="Q419" s="61"/>
      <c r="R419" s="61"/>
      <c r="S419" s="61"/>
      <c r="T419" s="61"/>
      <c r="U419" s="61"/>
      <c r="V419" s="61"/>
      <c r="W419" s="61"/>
      <c r="X419" s="61"/>
      <c r="Y419" s="61"/>
      <c r="Z419" s="61"/>
      <c r="AA419" s="61"/>
      <c r="AB419" s="61"/>
      <c r="AC419" s="61"/>
      <c r="AD419" s="61"/>
      <c r="AE419" s="61"/>
      <c r="AF419" s="61"/>
      <c r="AG419" s="61"/>
    </row>
    <row r="420">
      <c r="A420" s="61"/>
      <c r="B420" s="61"/>
      <c r="C420" s="61"/>
      <c r="D420" s="61"/>
      <c r="E420" s="61"/>
      <c r="F420" s="61"/>
      <c r="G420" s="61"/>
      <c r="H420" s="61"/>
      <c r="I420" s="61"/>
      <c r="J420" s="61"/>
      <c r="K420" s="61"/>
      <c r="L420" s="61"/>
      <c r="M420" s="61"/>
      <c r="N420" s="61"/>
      <c r="O420" s="61"/>
      <c r="P420" s="65"/>
      <c r="Q420" s="61"/>
      <c r="R420" s="61"/>
      <c r="S420" s="61"/>
      <c r="T420" s="61"/>
      <c r="U420" s="61"/>
      <c r="V420" s="61"/>
      <c r="W420" s="61"/>
      <c r="X420" s="61"/>
      <c r="Y420" s="61"/>
      <c r="Z420" s="61"/>
      <c r="AA420" s="61"/>
      <c r="AB420" s="61"/>
      <c r="AC420" s="61"/>
      <c r="AD420" s="61"/>
      <c r="AE420" s="61"/>
      <c r="AF420" s="61"/>
      <c r="AG420" s="61"/>
    </row>
    <row r="421">
      <c r="A421" s="61"/>
      <c r="B421" s="61"/>
      <c r="C421" s="61"/>
      <c r="D421" s="61"/>
      <c r="E421" s="61"/>
      <c r="F421" s="61"/>
      <c r="G421" s="61"/>
      <c r="H421" s="61"/>
      <c r="I421" s="61"/>
      <c r="J421" s="61"/>
      <c r="K421" s="61"/>
      <c r="L421" s="61"/>
      <c r="M421" s="61"/>
      <c r="N421" s="61"/>
      <c r="O421" s="61"/>
      <c r="P421" s="65"/>
      <c r="Q421" s="61"/>
      <c r="R421" s="61"/>
      <c r="S421" s="61"/>
      <c r="T421" s="61"/>
      <c r="U421" s="61"/>
      <c r="V421" s="61"/>
      <c r="W421" s="61"/>
      <c r="X421" s="61"/>
      <c r="Y421" s="61"/>
      <c r="Z421" s="61"/>
      <c r="AA421" s="61"/>
      <c r="AB421" s="61"/>
      <c r="AC421" s="61"/>
      <c r="AD421" s="61"/>
      <c r="AE421" s="61"/>
      <c r="AF421" s="61"/>
      <c r="AG421" s="61"/>
    </row>
    <row r="422">
      <c r="A422" s="61"/>
      <c r="B422" s="61"/>
      <c r="C422" s="61"/>
      <c r="D422" s="61"/>
      <c r="E422" s="61"/>
      <c r="F422" s="61"/>
      <c r="G422" s="61"/>
      <c r="H422" s="61"/>
      <c r="I422" s="61"/>
      <c r="J422" s="61"/>
      <c r="K422" s="61"/>
      <c r="L422" s="61"/>
      <c r="M422" s="61"/>
      <c r="N422" s="61"/>
      <c r="O422" s="61"/>
      <c r="P422" s="65"/>
      <c r="Q422" s="61"/>
      <c r="R422" s="61"/>
      <c r="S422" s="61"/>
      <c r="T422" s="61"/>
      <c r="U422" s="61"/>
      <c r="V422" s="61"/>
      <c r="W422" s="61"/>
      <c r="X422" s="61"/>
      <c r="Y422" s="61"/>
      <c r="Z422" s="61"/>
      <c r="AA422" s="61"/>
      <c r="AB422" s="61"/>
      <c r="AC422" s="61"/>
      <c r="AD422" s="61"/>
      <c r="AE422" s="61"/>
      <c r="AF422" s="61"/>
      <c r="AG422" s="61"/>
    </row>
    <row r="423">
      <c r="A423" s="61"/>
      <c r="B423" s="61"/>
      <c r="C423" s="61"/>
      <c r="D423" s="61"/>
      <c r="E423" s="61"/>
      <c r="F423" s="61"/>
      <c r="G423" s="61"/>
      <c r="H423" s="61"/>
      <c r="I423" s="61"/>
      <c r="J423" s="61"/>
      <c r="K423" s="61"/>
      <c r="L423" s="61"/>
      <c r="M423" s="61"/>
      <c r="N423" s="61"/>
      <c r="O423" s="61"/>
      <c r="P423" s="65"/>
      <c r="Q423" s="61"/>
      <c r="R423" s="61"/>
      <c r="S423" s="61"/>
      <c r="T423" s="61"/>
      <c r="U423" s="61"/>
      <c r="V423" s="61"/>
      <c r="W423" s="61"/>
      <c r="X423" s="61"/>
      <c r="Y423" s="61"/>
      <c r="Z423" s="61"/>
      <c r="AA423" s="61"/>
      <c r="AB423" s="61"/>
      <c r="AC423" s="61"/>
      <c r="AD423" s="61"/>
      <c r="AE423" s="61"/>
      <c r="AF423" s="61"/>
      <c r="AG423" s="61"/>
    </row>
    <row r="424">
      <c r="A424" s="61"/>
      <c r="B424" s="61"/>
      <c r="C424" s="61"/>
      <c r="D424" s="61"/>
      <c r="E424" s="61"/>
      <c r="F424" s="61"/>
      <c r="G424" s="61"/>
      <c r="H424" s="61"/>
      <c r="I424" s="61"/>
      <c r="J424" s="61"/>
      <c r="K424" s="61"/>
      <c r="L424" s="61"/>
      <c r="M424" s="61"/>
      <c r="N424" s="61"/>
      <c r="O424" s="61"/>
      <c r="P424" s="65"/>
      <c r="Q424" s="61"/>
      <c r="R424" s="61"/>
      <c r="S424" s="61"/>
      <c r="T424" s="61"/>
      <c r="U424" s="61"/>
      <c r="V424" s="61"/>
      <c r="W424" s="61"/>
      <c r="X424" s="61"/>
      <c r="Y424" s="61"/>
      <c r="Z424" s="61"/>
      <c r="AA424" s="61"/>
      <c r="AB424" s="61"/>
      <c r="AC424" s="61"/>
      <c r="AD424" s="61"/>
      <c r="AE424" s="61"/>
      <c r="AF424" s="61"/>
      <c r="AG424" s="61"/>
    </row>
    <row r="425">
      <c r="A425" s="61"/>
      <c r="B425" s="61"/>
      <c r="C425" s="61"/>
      <c r="D425" s="61"/>
      <c r="E425" s="61"/>
      <c r="F425" s="61"/>
      <c r="G425" s="61"/>
      <c r="H425" s="61"/>
      <c r="I425" s="61"/>
      <c r="J425" s="61"/>
      <c r="K425" s="61"/>
      <c r="L425" s="61"/>
      <c r="M425" s="61"/>
      <c r="N425" s="61"/>
      <c r="O425" s="61"/>
      <c r="P425" s="65"/>
      <c r="Q425" s="61"/>
      <c r="R425" s="61"/>
      <c r="S425" s="61"/>
      <c r="T425" s="61"/>
      <c r="U425" s="61"/>
      <c r="V425" s="61"/>
      <c r="W425" s="61"/>
      <c r="X425" s="61"/>
      <c r="Y425" s="61"/>
      <c r="Z425" s="61"/>
      <c r="AA425" s="61"/>
      <c r="AB425" s="61"/>
      <c r="AC425" s="61"/>
      <c r="AD425" s="61"/>
      <c r="AE425" s="61"/>
      <c r="AF425" s="61"/>
      <c r="AG425" s="61"/>
    </row>
    <row r="426">
      <c r="A426" s="61"/>
      <c r="B426" s="61"/>
      <c r="C426" s="61"/>
      <c r="D426" s="61"/>
      <c r="E426" s="61"/>
      <c r="F426" s="61"/>
      <c r="G426" s="61"/>
      <c r="H426" s="61"/>
      <c r="I426" s="61"/>
      <c r="J426" s="61"/>
      <c r="K426" s="61"/>
      <c r="L426" s="61"/>
      <c r="M426" s="61"/>
      <c r="N426" s="61"/>
      <c r="O426" s="61"/>
      <c r="P426" s="65"/>
      <c r="Q426" s="61"/>
      <c r="R426" s="61"/>
      <c r="S426" s="61"/>
      <c r="T426" s="61"/>
      <c r="U426" s="61"/>
      <c r="V426" s="61"/>
      <c r="W426" s="61"/>
      <c r="X426" s="61"/>
      <c r="Y426" s="61"/>
      <c r="Z426" s="61"/>
      <c r="AA426" s="61"/>
      <c r="AB426" s="61"/>
      <c r="AC426" s="61"/>
      <c r="AD426" s="61"/>
      <c r="AE426" s="61"/>
      <c r="AF426" s="61"/>
      <c r="AG426" s="61"/>
    </row>
    <row r="427">
      <c r="A427" s="61"/>
      <c r="B427" s="61"/>
      <c r="C427" s="61"/>
      <c r="D427" s="61"/>
      <c r="E427" s="61"/>
      <c r="F427" s="61"/>
      <c r="G427" s="61"/>
      <c r="H427" s="61"/>
      <c r="I427" s="61"/>
      <c r="J427" s="61"/>
      <c r="K427" s="61"/>
      <c r="L427" s="61"/>
      <c r="M427" s="61"/>
      <c r="N427" s="61"/>
      <c r="O427" s="61"/>
      <c r="P427" s="65"/>
      <c r="Q427" s="61"/>
      <c r="R427" s="61"/>
      <c r="S427" s="61"/>
      <c r="T427" s="61"/>
      <c r="U427" s="61"/>
      <c r="V427" s="61"/>
      <c r="W427" s="61"/>
      <c r="X427" s="61"/>
      <c r="Y427" s="61"/>
      <c r="Z427" s="61"/>
      <c r="AA427" s="61"/>
      <c r="AB427" s="61"/>
      <c r="AC427" s="61"/>
      <c r="AD427" s="61"/>
      <c r="AE427" s="61"/>
      <c r="AF427" s="61"/>
      <c r="AG427" s="61"/>
    </row>
    <row r="428">
      <c r="A428" s="61"/>
      <c r="B428" s="61"/>
      <c r="C428" s="61"/>
      <c r="D428" s="61"/>
      <c r="E428" s="61"/>
      <c r="F428" s="61"/>
      <c r="G428" s="61"/>
      <c r="H428" s="61"/>
      <c r="I428" s="61"/>
      <c r="J428" s="61"/>
      <c r="K428" s="61"/>
      <c r="L428" s="61"/>
      <c r="M428" s="61"/>
      <c r="N428" s="61"/>
      <c r="O428" s="61"/>
      <c r="P428" s="65"/>
      <c r="Q428" s="61"/>
      <c r="R428" s="61"/>
      <c r="S428" s="61"/>
      <c r="T428" s="61"/>
      <c r="U428" s="61"/>
      <c r="V428" s="61"/>
      <c r="W428" s="61"/>
      <c r="X428" s="61"/>
      <c r="Y428" s="61"/>
      <c r="Z428" s="61"/>
      <c r="AA428" s="61"/>
      <c r="AB428" s="61"/>
      <c r="AC428" s="61"/>
      <c r="AD428" s="61"/>
      <c r="AE428" s="61"/>
      <c r="AF428" s="61"/>
      <c r="AG428" s="61"/>
    </row>
    <row r="429">
      <c r="A429" s="61"/>
      <c r="B429" s="61"/>
      <c r="C429" s="61"/>
      <c r="D429" s="61"/>
      <c r="E429" s="61"/>
      <c r="F429" s="61"/>
      <c r="G429" s="61"/>
      <c r="H429" s="61"/>
      <c r="I429" s="61"/>
      <c r="J429" s="61"/>
      <c r="K429" s="61"/>
      <c r="L429" s="61"/>
      <c r="M429" s="61"/>
      <c r="N429" s="61"/>
      <c r="O429" s="61"/>
      <c r="P429" s="65"/>
      <c r="Q429" s="61"/>
      <c r="R429" s="61"/>
      <c r="S429" s="61"/>
      <c r="T429" s="61"/>
      <c r="U429" s="61"/>
      <c r="V429" s="61"/>
      <c r="W429" s="61"/>
      <c r="X429" s="61"/>
      <c r="Y429" s="61"/>
      <c r="Z429" s="61"/>
      <c r="AA429" s="61"/>
      <c r="AB429" s="61"/>
      <c r="AC429" s="61"/>
      <c r="AD429" s="61"/>
      <c r="AE429" s="61"/>
      <c r="AF429" s="61"/>
      <c r="AG429" s="61"/>
    </row>
    <row r="430">
      <c r="A430" s="61"/>
      <c r="B430" s="61"/>
      <c r="C430" s="61"/>
      <c r="D430" s="61"/>
      <c r="E430" s="61"/>
      <c r="F430" s="61"/>
      <c r="G430" s="61"/>
      <c r="H430" s="61"/>
      <c r="I430" s="61"/>
      <c r="J430" s="61"/>
      <c r="K430" s="61"/>
      <c r="L430" s="61"/>
      <c r="M430" s="61"/>
      <c r="N430" s="61"/>
      <c r="O430" s="61"/>
      <c r="P430" s="65"/>
      <c r="Q430" s="61"/>
      <c r="R430" s="61"/>
      <c r="S430" s="61"/>
      <c r="T430" s="61"/>
      <c r="U430" s="61"/>
      <c r="V430" s="61"/>
      <c r="W430" s="61"/>
      <c r="X430" s="61"/>
      <c r="Y430" s="61"/>
      <c r="Z430" s="61"/>
      <c r="AA430" s="61"/>
      <c r="AB430" s="61"/>
      <c r="AC430" s="61"/>
      <c r="AD430" s="61"/>
      <c r="AE430" s="61"/>
      <c r="AF430" s="61"/>
      <c r="AG430" s="61"/>
    </row>
    <row r="431">
      <c r="A431" s="61"/>
      <c r="B431" s="61"/>
      <c r="C431" s="61"/>
      <c r="D431" s="61"/>
      <c r="E431" s="61"/>
      <c r="F431" s="61"/>
      <c r="G431" s="61"/>
      <c r="H431" s="61"/>
      <c r="I431" s="61"/>
      <c r="J431" s="61"/>
      <c r="K431" s="61"/>
      <c r="L431" s="61"/>
      <c r="M431" s="61"/>
      <c r="N431" s="61"/>
      <c r="O431" s="61"/>
      <c r="P431" s="65"/>
      <c r="Q431" s="61"/>
      <c r="R431" s="61"/>
      <c r="S431" s="61"/>
      <c r="T431" s="61"/>
      <c r="U431" s="61"/>
      <c r="V431" s="61"/>
      <c r="W431" s="61"/>
      <c r="X431" s="61"/>
      <c r="Y431" s="61"/>
      <c r="Z431" s="61"/>
      <c r="AA431" s="61"/>
      <c r="AB431" s="61"/>
      <c r="AC431" s="61"/>
      <c r="AD431" s="61"/>
      <c r="AE431" s="61"/>
      <c r="AF431" s="61"/>
      <c r="AG431" s="61"/>
    </row>
    <row r="432">
      <c r="A432" s="61"/>
      <c r="B432" s="61"/>
      <c r="C432" s="61"/>
      <c r="D432" s="61"/>
      <c r="E432" s="61"/>
      <c r="F432" s="61"/>
      <c r="G432" s="61"/>
      <c r="H432" s="61"/>
      <c r="I432" s="61"/>
      <c r="J432" s="61"/>
      <c r="K432" s="61"/>
      <c r="L432" s="61"/>
      <c r="M432" s="61"/>
      <c r="N432" s="61"/>
      <c r="O432" s="61"/>
      <c r="P432" s="65"/>
      <c r="Q432" s="61"/>
      <c r="R432" s="61"/>
      <c r="S432" s="61"/>
      <c r="T432" s="61"/>
      <c r="U432" s="61"/>
      <c r="V432" s="61"/>
      <c r="W432" s="61"/>
      <c r="X432" s="61"/>
      <c r="Y432" s="61"/>
      <c r="Z432" s="61"/>
      <c r="AA432" s="61"/>
      <c r="AB432" s="61"/>
      <c r="AC432" s="61"/>
      <c r="AD432" s="61"/>
      <c r="AE432" s="61"/>
      <c r="AF432" s="61"/>
      <c r="AG432" s="61"/>
    </row>
    <row r="433">
      <c r="A433" s="61"/>
      <c r="B433" s="61"/>
      <c r="C433" s="61"/>
      <c r="D433" s="61"/>
      <c r="E433" s="61"/>
      <c r="F433" s="61"/>
      <c r="G433" s="61"/>
      <c r="H433" s="61"/>
      <c r="I433" s="61"/>
      <c r="J433" s="61"/>
      <c r="K433" s="61"/>
      <c r="L433" s="61"/>
      <c r="M433" s="61"/>
      <c r="N433" s="61"/>
      <c r="O433" s="61"/>
      <c r="P433" s="65"/>
      <c r="Q433" s="61"/>
      <c r="R433" s="61"/>
      <c r="S433" s="61"/>
      <c r="T433" s="61"/>
      <c r="U433" s="61"/>
      <c r="V433" s="61"/>
      <c r="W433" s="61"/>
      <c r="X433" s="61"/>
      <c r="Y433" s="61"/>
      <c r="Z433" s="61"/>
      <c r="AA433" s="61"/>
      <c r="AB433" s="61"/>
      <c r="AC433" s="61"/>
      <c r="AD433" s="61"/>
      <c r="AE433" s="61"/>
      <c r="AF433" s="61"/>
      <c r="AG433" s="61"/>
    </row>
    <row r="434">
      <c r="A434" s="61"/>
      <c r="B434" s="61"/>
      <c r="C434" s="61"/>
      <c r="D434" s="61"/>
      <c r="E434" s="61"/>
      <c r="F434" s="61"/>
      <c r="G434" s="61"/>
      <c r="H434" s="61"/>
      <c r="I434" s="61"/>
      <c r="J434" s="61"/>
      <c r="K434" s="61"/>
      <c r="L434" s="61"/>
      <c r="M434" s="61"/>
      <c r="N434" s="61"/>
      <c r="O434" s="61"/>
      <c r="P434" s="65"/>
      <c r="Q434" s="61"/>
      <c r="R434" s="61"/>
      <c r="S434" s="61"/>
      <c r="T434" s="61"/>
      <c r="U434" s="61"/>
      <c r="V434" s="61"/>
      <c r="W434" s="61"/>
      <c r="X434" s="61"/>
      <c r="Y434" s="61"/>
      <c r="Z434" s="61"/>
      <c r="AA434" s="61"/>
      <c r="AB434" s="61"/>
      <c r="AC434" s="61"/>
      <c r="AD434" s="61"/>
      <c r="AE434" s="61"/>
      <c r="AF434" s="61"/>
      <c r="AG434" s="61"/>
    </row>
    <row r="435">
      <c r="A435" s="61"/>
      <c r="B435" s="61"/>
      <c r="C435" s="61"/>
      <c r="D435" s="61"/>
      <c r="E435" s="61"/>
      <c r="F435" s="61"/>
      <c r="G435" s="61"/>
      <c r="H435" s="61"/>
      <c r="I435" s="61"/>
      <c r="J435" s="61"/>
      <c r="K435" s="61"/>
      <c r="L435" s="61"/>
      <c r="M435" s="61"/>
      <c r="N435" s="61"/>
      <c r="O435" s="61"/>
      <c r="P435" s="65"/>
      <c r="Q435" s="61"/>
      <c r="R435" s="61"/>
      <c r="S435" s="61"/>
      <c r="T435" s="61"/>
      <c r="U435" s="61"/>
      <c r="V435" s="61"/>
      <c r="W435" s="61"/>
      <c r="X435" s="61"/>
      <c r="Y435" s="61"/>
      <c r="Z435" s="61"/>
      <c r="AA435" s="61"/>
      <c r="AB435" s="61"/>
      <c r="AC435" s="61"/>
      <c r="AD435" s="61"/>
      <c r="AE435" s="61"/>
      <c r="AF435" s="61"/>
      <c r="AG435" s="61"/>
    </row>
    <row r="436">
      <c r="A436" s="61"/>
      <c r="B436" s="61"/>
      <c r="C436" s="61"/>
      <c r="D436" s="61"/>
      <c r="E436" s="61"/>
      <c r="F436" s="61"/>
      <c r="G436" s="61"/>
      <c r="H436" s="61"/>
      <c r="I436" s="61"/>
      <c r="J436" s="61"/>
      <c r="K436" s="61"/>
      <c r="L436" s="61"/>
      <c r="M436" s="61"/>
      <c r="N436" s="61"/>
      <c r="O436" s="61"/>
      <c r="P436" s="65"/>
      <c r="Q436" s="61"/>
      <c r="R436" s="61"/>
      <c r="S436" s="61"/>
      <c r="T436" s="61"/>
      <c r="U436" s="61"/>
      <c r="V436" s="61"/>
      <c r="W436" s="61"/>
      <c r="X436" s="61"/>
      <c r="Y436" s="61"/>
      <c r="Z436" s="61"/>
      <c r="AA436" s="61"/>
      <c r="AB436" s="61"/>
      <c r="AC436" s="61"/>
      <c r="AD436" s="61"/>
      <c r="AE436" s="61"/>
      <c r="AF436" s="61"/>
      <c r="AG436" s="61"/>
    </row>
    <row r="437">
      <c r="A437" s="61"/>
      <c r="B437" s="61"/>
      <c r="C437" s="61"/>
      <c r="D437" s="61"/>
      <c r="E437" s="61"/>
      <c r="F437" s="61"/>
      <c r="G437" s="61"/>
      <c r="H437" s="61"/>
      <c r="I437" s="61"/>
      <c r="J437" s="61"/>
      <c r="K437" s="61"/>
      <c r="L437" s="61"/>
      <c r="M437" s="61"/>
      <c r="N437" s="61"/>
      <c r="O437" s="61"/>
      <c r="P437" s="65"/>
      <c r="Q437" s="61"/>
      <c r="R437" s="61"/>
      <c r="S437" s="61"/>
      <c r="T437" s="61"/>
      <c r="U437" s="61"/>
      <c r="V437" s="61"/>
      <c r="W437" s="61"/>
      <c r="X437" s="61"/>
      <c r="Y437" s="61"/>
      <c r="Z437" s="61"/>
      <c r="AA437" s="61"/>
      <c r="AB437" s="61"/>
      <c r="AC437" s="61"/>
      <c r="AD437" s="61"/>
      <c r="AE437" s="61"/>
      <c r="AF437" s="61"/>
      <c r="AG437" s="61"/>
    </row>
    <row r="438">
      <c r="A438" s="61"/>
      <c r="B438" s="61"/>
      <c r="C438" s="61"/>
      <c r="D438" s="61"/>
      <c r="E438" s="61"/>
      <c r="F438" s="61"/>
      <c r="G438" s="61"/>
      <c r="H438" s="61"/>
      <c r="I438" s="61"/>
      <c r="J438" s="61"/>
      <c r="K438" s="61"/>
      <c r="L438" s="61"/>
      <c r="M438" s="61"/>
      <c r="N438" s="61"/>
      <c r="O438" s="61"/>
      <c r="P438" s="65"/>
      <c r="Q438" s="61"/>
      <c r="R438" s="61"/>
      <c r="S438" s="61"/>
      <c r="T438" s="61"/>
      <c r="U438" s="61"/>
      <c r="V438" s="61"/>
      <c r="W438" s="61"/>
      <c r="X438" s="61"/>
      <c r="Y438" s="61"/>
      <c r="Z438" s="61"/>
      <c r="AA438" s="61"/>
      <c r="AB438" s="61"/>
      <c r="AC438" s="61"/>
      <c r="AD438" s="61"/>
      <c r="AE438" s="61"/>
      <c r="AF438" s="61"/>
      <c r="AG438" s="61"/>
    </row>
    <row r="439">
      <c r="A439" s="61"/>
      <c r="B439" s="61"/>
      <c r="C439" s="61"/>
      <c r="D439" s="61"/>
      <c r="E439" s="61"/>
      <c r="F439" s="61"/>
      <c r="G439" s="61"/>
      <c r="H439" s="61"/>
      <c r="I439" s="61"/>
      <c r="J439" s="61"/>
      <c r="K439" s="61"/>
      <c r="L439" s="61"/>
      <c r="M439" s="61"/>
      <c r="N439" s="61"/>
      <c r="O439" s="61"/>
      <c r="P439" s="65"/>
      <c r="Q439" s="61"/>
      <c r="R439" s="61"/>
      <c r="S439" s="61"/>
      <c r="T439" s="61"/>
      <c r="U439" s="61"/>
      <c r="V439" s="61"/>
      <c r="W439" s="61"/>
      <c r="X439" s="61"/>
      <c r="Y439" s="61"/>
      <c r="Z439" s="61"/>
      <c r="AA439" s="61"/>
      <c r="AB439" s="61"/>
      <c r="AC439" s="61"/>
      <c r="AD439" s="61"/>
      <c r="AE439" s="61"/>
      <c r="AF439" s="61"/>
      <c r="AG439" s="61"/>
    </row>
    <row r="440">
      <c r="A440" s="61"/>
      <c r="B440" s="61"/>
      <c r="C440" s="61"/>
      <c r="D440" s="61"/>
      <c r="E440" s="61"/>
      <c r="F440" s="61"/>
      <c r="G440" s="61"/>
      <c r="H440" s="61"/>
      <c r="I440" s="61"/>
      <c r="J440" s="61"/>
      <c r="K440" s="61"/>
      <c r="L440" s="61"/>
      <c r="M440" s="61"/>
      <c r="N440" s="61"/>
      <c r="O440" s="61"/>
      <c r="P440" s="65"/>
      <c r="Q440" s="61"/>
      <c r="R440" s="61"/>
      <c r="S440" s="61"/>
      <c r="T440" s="61"/>
      <c r="U440" s="61"/>
      <c r="V440" s="61"/>
      <c r="W440" s="61"/>
      <c r="X440" s="61"/>
      <c r="Y440" s="61"/>
      <c r="Z440" s="61"/>
      <c r="AA440" s="61"/>
      <c r="AB440" s="61"/>
      <c r="AC440" s="61"/>
      <c r="AD440" s="61"/>
      <c r="AE440" s="61"/>
      <c r="AF440" s="61"/>
      <c r="AG440" s="61"/>
    </row>
    <row r="441">
      <c r="A441" s="61"/>
      <c r="B441" s="61"/>
      <c r="C441" s="61"/>
      <c r="D441" s="61"/>
      <c r="E441" s="61"/>
      <c r="F441" s="61"/>
      <c r="G441" s="61"/>
      <c r="H441" s="61"/>
      <c r="I441" s="61"/>
      <c r="J441" s="61"/>
      <c r="K441" s="61"/>
      <c r="L441" s="61"/>
      <c r="M441" s="61"/>
      <c r="N441" s="61"/>
      <c r="O441" s="61"/>
      <c r="P441" s="65"/>
      <c r="Q441" s="61"/>
      <c r="R441" s="61"/>
      <c r="S441" s="61"/>
      <c r="T441" s="61"/>
      <c r="U441" s="61"/>
      <c r="V441" s="61"/>
      <c r="W441" s="61"/>
      <c r="X441" s="61"/>
      <c r="Y441" s="61"/>
      <c r="Z441" s="61"/>
      <c r="AA441" s="61"/>
      <c r="AB441" s="61"/>
      <c r="AC441" s="61"/>
      <c r="AD441" s="61"/>
      <c r="AE441" s="61"/>
      <c r="AF441" s="61"/>
      <c r="AG441" s="61"/>
    </row>
    <row r="442">
      <c r="A442" s="61"/>
      <c r="B442" s="61"/>
      <c r="C442" s="61"/>
      <c r="D442" s="61"/>
      <c r="E442" s="61"/>
      <c r="F442" s="61"/>
      <c r="G442" s="61"/>
      <c r="H442" s="61"/>
      <c r="I442" s="61"/>
      <c r="J442" s="61"/>
      <c r="K442" s="61"/>
      <c r="L442" s="61"/>
      <c r="M442" s="61"/>
      <c r="N442" s="61"/>
      <c r="O442" s="61"/>
      <c r="P442" s="65"/>
      <c r="Q442" s="61"/>
      <c r="R442" s="61"/>
      <c r="S442" s="61"/>
      <c r="T442" s="61"/>
      <c r="U442" s="61"/>
      <c r="V442" s="61"/>
      <c r="W442" s="61"/>
      <c r="X442" s="61"/>
      <c r="Y442" s="61"/>
      <c r="Z442" s="61"/>
      <c r="AA442" s="61"/>
      <c r="AB442" s="61"/>
      <c r="AC442" s="61"/>
      <c r="AD442" s="61"/>
      <c r="AE442" s="61"/>
      <c r="AF442" s="61"/>
      <c r="AG442" s="61"/>
    </row>
    <row r="443">
      <c r="A443" s="61"/>
      <c r="B443" s="61"/>
      <c r="C443" s="61"/>
      <c r="D443" s="61"/>
      <c r="E443" s="61"/>
      <c r="F443" s="61"/>
      <c r="G443" s="61"/>
      <c r="H443" s="61"/>
      <c r="I443" s="61"/>
      <c r="J443" s="61"/>
      <c r="K443" s="61"/>
      <c r="L443" s="61"/>
      <c r="M443" s="61"/>
      <c r="N443" s="61"/>
      <c r="O443" s="61"/>
      <c r="P443" s="65"/>
      <c r="Q443" s="61"/>
      <c r="R443" s="61"/>
      <c r="S443" s="61"/>
      <c r="T443" s="61"/>
      <c r="U443" s="61"/>
      <c r="V443" s="61"/>
      <c r="W443" s="61"/>
      <c r="X443" s="61"/>
      <c r="Y443" s="61"/>
      <c r="Z443" s="61"/>
      <c r="AA443" s="61"/>
      <c r="AB443" s="61"/>
      <c r="AC443" s="61"/>
      <c r="AD443" s="61"/>
      <c r="AE443" s="61"/>
      <c r="AF443" s="61"/>
      <c r="AG443" s="61"/>
    </row>
    <row r="444">
      <c r="A444" s="61"/>
      <c r="B444" s="61"/>
      <c r="C444" s="61"/>
      <c r="D444" s="61"/>
      <c r="E444" s="61"/>
      <c r="F444" s="61"/>
      <c r="G444" s="61"/>
      <c r="H444" s="61"/>
      <c r="I444" s="61"/>
      <c r="J444" s="61"/>
      <c r="K444" s="61"/>
      <c r="L444" s="61"/>
      <c r="M444" s="61"/>
      <c r="N444" s="61"/>
      <c r="O444" s="61"/>
      <c r="P444" s="65"/>
      <c r="Q444" s="61"/>
      <c r="R444" s="61"/>
      <c r="S444" s="61"/>
      <c r="T444" s="61"/>
      <c r="U444" s="61"/>
      <c r="V444" s="61"/>
      <c r="W444" s="61"/>
      <c r="X444" s="61"/>
      <c r="Y444" s="61"/>
      <c r="Z444" s="61"/>
      <c r="AA444" s="61"/>
      <c r="AB444" s="61"/>
      <c r="AC444" s="61"/>
      <c r="AD444" s="61"/>
      <c r="AE444" s="61"/>
      <c r="AF444" s="61"/>
      <c r="AG444" s="61"/>
    </row>
    <row r="445">
      <c r="A445" s="61"/>
      <c r="B445" s="61"/>
      <c r="C445" s="61"/>
      <c r="D445" s="61"/>
      <c r="E445" s="61"/>
      <c r="F445" s="61"/>
      <c r="G445" s="61"/>
      <c r="H445" s="61"/>
      <c r="I445" s="61"/>
      <c r="J445" s="61"/>
      <c r="K445" s="61"/>
      <c r="L445" s="61"/>
      <c r="M445" s="61"/>
      <c r="N445" s="61"/>
      <c r="O445" s="61"/>
      <c r="P445" s="65"/>
      <c r="Q445" s="61"/>
      <c r="R445" s="61"/>
      <c r="S445" s="61"/>
      <c r="T445" s="61"/>
      <c r="U445" s="61"/>
      <c r="V445" s="61"/>
      <c r="W445" s="61"/>
      <c r="X445" s="61"/>
      <c r="Y445" s="61"/>
      <c r="Z445" s="61"/>
      <c r="AA445" s="61"/>
      <c r="AB445" s="61"/>
      <c r="AC445" s="61"/>
      <c r="AD445" s="61"/>
      <c r="AE445" s="61"/>
      <c r="AF445" s="61"/>
      <c r="AG445" s="61"/>
    </row>
    <row r="446">
      <c r="A446" s="61"/>
      <c r="B446" s="61"/>
      <c r="C446" s="61"/>
      <c r="D446" s="61"/>
      <c r="E446" s="61"/>
      <c r="F446" s="61"/>
      <c r="G446" s="61"/>
      <c r="H446" s="61"/>
      <c r="I446" s="61"/>
      <c r="J446" s="61"/>
      <c r="K446" s="61"/>
      <c r="L446" s="61"/>
      <c r="M446" s="61"/>
      <c r="N446" s="61"/>
      <c r="O446" s="61"/>
      <c r="P446" s="65"/>
      <c r="Q446" s="61"/>
      <c r="R446" s="61"/>
      <c r="S446" s="61"/>
      <c r="T446" s="61"/>
      <c r="U446" s="61"/>
      <c r="V446" s="61"/>
      <c r="W446" s="61"/>
      <c r="X446" s="61"/>
      <c r="Y446" s="61"/>
      <c r="Z446" s="61"/>
      <c r="AA446" s="61"/>
      <c r="AB446" s="61"/>
      <c r="AC446" s="61"/>
      <c r="AD446" s="61"/>
      <c r="AE446" s="61"/>
      <c r="AF446" s="61"/>
      <c r="AG446" s="61"/>
    </row>
    <row r="447">
      <c r="A447" s="61"/>
      <c r="B447" s="61"/>
      <c r="C447" s="61"/>
      <c r="D447" s="61"/>
      <c r="E447" s="61"/>
      <c r="F447" s="61"/>
      <c r="G447" s="61"/>
      <c r="H447" s="61"/>
      <c r="I447" s="61"/>
      <c r="J447" s="61"/>
      <c r="K447" s="61"/>
      <c r="L447" s="61"/>
      <c r="M447" s="61"/>
      <c r="N447" s="61"/>
      <c r="O447" s="61"/>
      <c r="P447" s="65"/>
      <c r="Q447" s="61"/>
      <c r="R447" s="61"/>
      <c r="S447" s="61"/>
      <c r="T447" s="61"/>
      <c r="U447" s="61"/>
      <c r="V447" s="61"/>
      <c r="W447" s="61"/>
      <c r="X447" s="61"/>
      <c r="Y447" s="61"/>
      <c r="Z447" s="61"/>
      <c r="AA447" s="61"/>
      <c r="AB447" s="61"/>
      <c r="AC447" s="61"/>
      <c r="AD447" s="61"/>
      <c r="AE447" s="61"/>
      <c r="AF447" s="61"/>
      <c r="AG447" s="61"/>
    </row>
    <row r="448">
      <c r="A448" s="61"/>
      <c r="B448" s="61"/>
      <c r="C448" s="61"/>
      <c r="D448" s="61"/>
      <c r="E448" s="61"/>
      <c r="F448" s="61"/>
      <c r="G448" s="61"/>
      <c r="H448" s="61"/>
      <c r="I448" s="61"/>
      <c r="J448" s="61"/>
      <c r="K448" s="61"/>
      <c r="L448" s="61"/>
      <c r="M448" s="61"/>
      <c r="N448" s="61"/>
      <c r="O448" s="61"/>
      <c r="P448" s="65"/>
      <c r="Q448" s="61"/>
      <c r="R448" s="61"/>
      <c r="S448" s="61"/>
      <c r="T448" s="61"/>
      <c r="U448" s="61"/>
      <c r="V448" s="61"/>
      <c r="W448" s="61"/>
      <c r="X448" s="61"/>
      <c r="Y448" s="61"/>
      <c r="Z448" s="61"/>
      <c r="AA448" s="61"/>
      <c r="AB448" s="61"/>
      <c r="AC448" s="61"/>
      <c r="AD448" s="61"/>
      <c r="AE448" s="61"/>
      <c r="AF448" s="61"/>
      <c r="AG448" s="61"/>
    </row>
    <row r="449">
      <c r="A449" s="61"/>
      <c r="B449" s="61"/>
      <c r="C449" s="61"/>
      <c r="D449" s="61"/>
      <c r="E449" s="61"/>
      <c r="F449" s="61"/>
      <c r="G449" s="61"/>
      <c r="H449" s="61"/>
      <c r="I449" s="61"/>
      <c r="J449" s="61"/>
      <c r="K449" s="61"/>
      <c r="L449" s="61"/>
      <c r="M449" s="61"/>
      <c r="N449" s="61"/>
      <c r="O449" s="61"/>
      <c r="P449" s="65"/>
      <c r="Q449" s="61"/>
      <c r="R449" s="61"/>
      <c r="S449" s="61"/>
      <c r="T449" s="61"/>
      <c r="U449" s="61"/>
      <c r="V449" s="61"/>
      <c r="W449" s="61"/>
      <c r="X449" s="61"/>
      <c r="Y449" s="61"/>
      <c r="Z449" s="61"/>
      <c r="AA449" s="61"/>
      <c r="AB449" s="61"/>
      <c r="AC449" s="61"/>
      <c r="AD449" s="61"/>
      <c r="AE449" s="61"/>
      <c r="AF449" s="61"/>
      <c r="AG449" s="61"/>
    </row>
    <row r="450">
      <c r="A450" s="61"/>
      <c r="B450" s="61"/>
      <c r="C450" s="61"/>
      <c r="D450" s="61"/>
      <c r="E450" s="61"/>
      <c r="F450" s="61"/>
      <c r="G450" s="61"/>
      <c r="H450" s="61"/>
      <c r="I450" s="61"/>
      <c r="J450" s="61"/>
      <c r="K450" s="61"/>
      <c r="L450" s="61"/>
      <c r="M450" s="61"/>
      <c r="N450" s="61"/>
      <c r="O450" s="61"/>
      <c r="P450" s="65"/>
      <c r="Q450" s="61"/>
      <c r="R450" s="61"/>
      <c r="S450" s="61"/>
      <c r="T450" s="61"/>
      <c r="U450" s="61"/>
      <c r="V450" s="61"/>
      <c r="W450" s="61"/>
      <c r="X450" s="61"/>
      <c r="Y450" s="61"/>
      <c r="Z450" s="61"/>
      <c r="AA450" s="61"/>
      <c r="AB450" s="61"/>
      <c r="AC450" s="61"/>
      <c r="AD450" s="61"/>
      <c r="AE450" s="61"/>
      <c r="AF450" s="61"/>
      <c r="AG450" s="61"/>
    </row>
    <row r="451">
      <c r="A451" s="61"/>
      <c r="B451" s="61"/>
      <c r="C451" s="61"/>
      <c r="D451" s="61"/>
      <c r="E451" s="61"/>
      <c r="F451" s="61"/>
      <c r="G451" s="61"/>
      <c r="H451" s="61"/>
      <c r="I451" s="61"/>
      <c r="J451" s="61"/>
      <c r="K451" s="61"/>
      <c r="L451" s="61"/>
      <c r="M451" s="61"/>
      <c r="N451" s="61"/>
      <c r="O451" s="61"/>
      <c r="P451" s="65"/>
      <c r="Q451" s="61"/>
      <c r="R451" s="61"/>
      <c r="S451" s="61"/>
      <c r="T451" s="61"/>
      <c r="U451" s="61"/>
      <c r="V451" s="61"/>
      <c r="W451" s="61"/>
      <c r="X451" s="61"/>
      <c r="Y451" s="61"/>
      <c r="Z451" s="61"/>
      <c r="AA451" s="61"/>
      <c r="AB451" s="61"/>
      <c r="AC451" s="61"/>
      <c r="AD451" s="61"/>
      <c r="AE451" s="61"/>
      <c r="AF451" s="61"/>
      <c r="AG451" s="61"/>
    </row>
    <row r="452">
      <c r="A452" s="61"/>
      <c r="B452" s="61"/>
      <c r="C452" s="61"/>
      <c r="D452" s="61"/>
      <c r="E452" s="61"/>
      <c r="F452" s="61"/>
      <c r="G452" s="61"/>
      <c r="H452" s="61"/>
      <c r="I452" s="61"/>
      <c r="J452" s="61"/>
      <c r="K452" s="61"/>
      <c r="L452" s="61"/>
      <c r="M452" s="61"/>
      <c r="N452" s="61"/>
      <c r="O452" s="61"/>
      <c r="P452" s="65"/>
      <c r="Q452" s="61"/>
      <c r="R452" s="61"/>
      <c r="S452" s="61"/>
      <c r="T452" s="61"/>
      <c r="U452" s="61"/>
      <c r="V452" s="61"/>
      <c r="W452" s="61"/>
      <c r="X452" s="61"/>
      <c r="Y452" s="61"/>
      <c r="Z452" s="61"/>
      <c r="AA452" s="61"/>
      <c r="AB452" s="61"/>
      <c r="AC452" s="61"/>
      <c r="AD452" s="61"/>
      <c r="AE452" s="61"/>
      <c r="AF452" s="61"/>
      <c r="AG452" s="61"/>
    </row>
    <row r="453">
      <c r="A453" s="61"/>
      <c r="B453" s="61"/>
      <c r="C453" s="61"/>
      <c r="D453" s="61"/>
      <c r="E453" s="61"/>
      <c r="F453" s="61"/>
      <c r="G453" s="61"/>
      <c r="H453" s="61"/>
      <c r="I453" s="61"/>
      <c r="J453" s="61"/>
      <c r="K453" s="61"/>
      <c r="L453" s="61"/>
      <c r="M453" s="61"/>
      <c r="N453" s="61"/>
      <c r="O453" s="61"/>
      <c r="P453" s="65"/>
      <c r="Q453" s="61"/>
      <c r="R453" s="61"/>
      <c r="S453" s="61"/>
      <c r="T453" s="61"/>
      <c r="U453" s="61"/>
      <c r="V453" s="61"/>
      <c r="W453" s="61"/>
      <c r="X453" s="61"/>
      <c r="Y453" s="61"/>
      <c r="Z453" s="61"/>
      <c r="AA453" s="61"/>
      <c r="AB453" s="61"/>
      <c r="AC453" s="61"/>
      <c r="AD453" s="61"/>
      <c r="AE453" s="61"/>
      <c r="AF453" s="61"/>
      <c r="AG453" s="61"/>
    </row>
    <row r="454">
      <c r="A454" s="61"/>
      <c r="B454" s="61"/>
      <c r="C454" s="61"/>
      <c r="D454" s="61"/>
      <c r="E454" s="61"/>
      <c r="F454" s="61"/>
      <c r="G454" s="61"/>
      <c r="H454" s="61"/>
      <c r="I454" s="61"/>
      <c r="J454" s="61"/>
      <c r="K454" s="61"/>
      <c r="L454" s="61"/>
      <c r="M454" s="61"/>
      <c r="N454" s="61"/>
      <c r="O454" s="61"/>
      <c r="P454" s="65"/>
      <c r="Q454" s="61"/>
      <c r="R454" s="61"/>
      <c r="S454" s="61"/>
      <c r="T454" s="61"/>
      <c r="U454" s="61"/>
      <c r="V454" s="61"/>
      <c r="W454" s="61"/>
      <c r="X454" s="61"/>
      <c r="Y454" s="61"/>
      <c r="Z454" s="61"/>
      <c r="AA454" s="61"/>
      <c r="AB454" s="61"/>
      <c r="AC454" s="61"/>
      <c r="AD454" s="61"/>
      <c r="AE454" s="61"/>
      <c r="AF454" s="61"/>
      <c r="AG454" s="61"/>
    </row>
    <row r="455">
      <c r="A455" s="61"/>
      <c r="B455" s="61"/>
      <c r="C455" s="61"/>
      <c r="D455" s="61"/>
      <c r="E455" s="61"/>
      <c r="F455" s="61"/>
      <c r="G455" s="61"/>
      <c r="H455" s="61"/>
      <c r="I455" s="61"/>
      <c r="J455" s="61"/>
      <c r="K455" s="61"/>
      <c r="L455" s="61"/>
      <c r="M455" s="61"/>
      <c r="N455" s="61"/>
      <c r="O455" s="61"/>
      <c r="P455" s="65"/>
      <c r="Q455" s="61"/>
      <c r="R455" s="61"/>
      <c r="S455" s="61"/>
      <c r="T455" s="61"/>
      <c r="U455" s="61"/>
      <c r="V455" s="61"/>
      <c r="W455" s="61"/>
      <c r="X455" s="61"/>
      <c r="Y455" s="61"/>
      <c r="Z455" s="61"/>
      <c r="AA455" s="61"/>
      <c r="AB455" s="61"/>
      <c r="AC455" s="61"/>
      <c r="AD455" s="61"/>
      <c r="AE455" s="61"/>
      <c r="AF455" s="61"/>
      <c r="AG455" s="61"/>
    </row>
    <row r="456">
      <c r="A456" s="61"/>
      <c r="B456" s="61"/>
      <c r="C456" s="61"/>
      <c r="D456" s="61"/>
      <c r="E456" s="61"/>
      <c r="F456" s="61"/>
      <c r="G456" s="61"/>
      <c r="H456" s="61"/>
      <c r="I456" s="61"/>
      <c r="J456" s="61"/>
      <c r="K456" s="61"/>
      <c r="L456" s="61"/>
      <c r="M456" s="61"/>
      <c r="N456" s="61"/>
      <c r="O456" s="61"/>
      <c r="P456" s="65"/>
      <c r="Q456" s="61"/>
      <c r="R456" s="61"/>
      <c r="S456" s="61"/>
      <c r="T456" s="61"/>
      <c r="U456" s="61"/>
      <c r="V456" s="61"/>
      <c r="W456" s="61"/>
      <c r="X456" s="61"/>
      <c r="Y456" s="61"/>
      <c r="Z456" s="61"/>
      <c r="AA456" s="61"/>
      <c r="AB456" s="61"/>
      <c r="AC456" s="61"/>
      <c r="AD456" s="61"/>
      <c r="AE456" s="61"/>
      <c r="AF456" s="61"/>
      <c r="AG456" s="61"/>
    </row>
    <row r="457">
      <c r="A457" s="61"/>
      <c r="B457" s="61"/>
      <c r="C457" s="61"/>
      <c r="D457" s="61"/>
      <c r="E457" s="61"/>
      <c r="F457" s="61"/>
      <c r="G457" s="61"/>
      <c r="H457" s="61"/>
      <c r="I457" s="61"/>
      <c r="J457" s="61"/>
      <c r="K457" s="61"/>
      <c r="L457" s="61"/>
      <c r="M457" s="61"/>
      <c r="N457" s="61"/>
      <c r="O457" s="61"/>
      <c r="P457" s="65"/>
      <c r="Q457" s="61"/>
      <c r="R457" s="61"/>
      <c r="S457" s="61"/>
      <c r="T457" s="61"/>
      <c r="U457" s="61"/>
      <c r="V457" s="61"/>
      <c r="W457" s="61"/>
      <c r="X457" s="61"/>
      <c r="Y457" s="61"/>
      <c r="Z457" s="61"/>
      <c r="AA457" s="61"/>
      <c r="AB457" s="61"/>
      <c r="AC457" s="61"/>
      <c r="AD457" s="61"/>
      <c r="AE457" s="61"/>
      <c r="AF457" s="61"/>
      <c r="AG457" s="61"/>
    </row>
    <row r="458">
      <c r="A458" s="61"/>
      <c r="B458" s="61"/>
      <c r="C458" s="61"/>
      <c r="D458" s="61"/>
      <c r="E458" s="61"/>
      <c r="F458" s="61"/>
      <c r="G458" s="61"/>
      <c r="H458" s="61"/>
      <c r="I458" s="61"/>
      <c r="J458" s="61"/>
      <c r="K458" s="61"/>
      <c r="L458" s="61"/>
      <c r="M458" s="61"/>
      <c r="N458" s="61"/>
      <c r="O458" s="61"/>
      <c r="P458" s="65"/>
      <c r="Q458" s="61"/>
      <c r="R458" s="61"/>
      <c r="S458" s="61"/>
      <c r="T458" s="61"/>
      <c r="U458" s="61"/>
      <c r="V458" s="61"/>
      <c r="W458" s="61"/>
      <c r="X458" s="61"/>
      <c r="Y458" s="61"/>
      <c r="Z458" s="61"/>
      <c r="AA458" s="61"/>
      <c r="AB458" s="61"/>
      <c r="AC458" s="61"/>
      <c r="AD458" s="61"/>
      <c r="AE458" s="61"/>
      <c r="AF458" s="61"/>
      <c r="AG458" s="61"/>
    </row>
    <row r="459">
      <c r="A459" s="61"/>
      <c r="B459" s="61"/>
      <c r="C459" s="61"/>
      <c r="D459" s="61"/>
      <c r="E459" s="61"/>
      <c r="F459" s="61"/>
      <c r="G459" s="61"/>
      <c r="H459" s="61"/>
      <c r="I459" s="61"/>
      <c r="J459" s="61"/>
      <c r="K459" s="61"/>
      <c r="L459" s="61"/>
      <c r="M459" s="61"/>
      <c r="N459" s="61"/>
      <c r="O459" s="61"/>
      <c r="P459" s="65"/>
      <c r="Q459" s="61"/>
      <c r="R459" s="61"/>
      <c r="S459" s="61"/>
      <c r="T459" s="61"/>
      <c r="U459" s="61"/>
      <c r="V459" s="61"/>
      <c r="W459" s="61"/>
      <c r="X459" s="61"/>
      <c r="Y459" s="61"/>
      <c r="Z459" s="61"/>
      <c r="AA459" s="61"/>
      <c r="AB459" s="61"/>
      <c r="AC459" s="61"/>
      <c r="AD459" s="61"/>
      <c r="AE459" s="61"/>
      <c r="AF459" s="61"/>
      <c r="AG459" s="61"/>
    </row>
    <row r="460">
      <c r="A460" s="61"/>
      <c r="B460" s="61"/>
      <c r="C460" s="61"/>
      <c r="D460" s="61"/>
      <c r="E460" s="61"/>
      <c r="F460" s="61"/>
      <c r="G460" s="61"/>
      <c r="H460" s="61"/>
      <c r="I460" s="61"/>
      <c r="J460" s="61"/>
      <c r="K460" s="61"/>
      <c r="L460" s="61"/>
      <c r="M460" s="61"/>
      <c r="N460" s="61"/>
      <c r="O460" s="61"/>
      <c r="P460" s="65"/>
      <c r="Q460" s="61"/>
      <c r="R460" s="61"/>
      <c r="S460" s="61"/>
      <c r="T460" s="61"/>
      <c r="U460" s="61"/>
      <c r="V460" s="61"/>
      <c r="W460" s="61"/>
      <c r="X460" s="61"/>
      <c r="Y460" s="61"/>
      <c r="Z460" s="61"/>
      <c r="AA460" s="61"/>
      <c r="AB460" s="61"/>
      <c r="AC460" s="61"/>
      <c r="AD460" s="61"/>
      <c r="AE460" s="61"/>
      <c r="AF460" s="61"/>
      <c r="AG460" s="61"/>
    </row>
    <row r="461">
      <c r="A461" s="61"/>
      <c r="B461" s="61"/>
      <c r="C461" s="61"/>
      <c r="D461" s="61"/>
      <c r="E461" s="61"/>
      <c r="F461" s="61"/>
      <c r="G461" s="61"/>
      <c r="H461" s="61"/>
      <c r="I461" s="61"/>
      <c r="J461" s="61"/>
      <c r="K461" s="61"/>
      <c r="L461" s="61"/>
      <c r="M461" s="61"/>
      <c r="N461" s="61"/>
      <c r="O461" s="61"/>
      <c r="P461" s="65"/>
      <c r="Q461" s="61"/>
      <c r="R461" s="61"/>
      <c r="S461" s="61"/>
      <c r="T461" s="61"/>
      <c r="U461" s="61"/>
      <c r="V461" s="61"/>
      <c r="W461" s="61"/>
      <c r="X461" s="61"/>
      <c r="Y461" s="61"/>
      <c r="Z461" s="61"/>
      <c r="AA461" s="61"/>
      <c r="AB461" s="61"/>
      <c r="AC461" s="61"/>
      <c r="AD461" s="61"/>
      <c r="AE461" s="61"/>
      <c r="AF461" s="61"/>
      <c r="AG461" s="61"/>
    </row>
    <row r="462">
      <c r="A462" s="61"/>
      <c r="B462" s="61"/>
      <c r="C462" s="61"/>
      <c r="D462" s="61"/>
      <c r="E462" s="61"/>
      <c r="F462" s="61"/>
      <c r="G462" s="61"/>
      <c r="H462" s="61"/>
      <c r="I462" s="61"/>
      <c r="J462" s="61"/>
      <c r="K462" s="61"/>
      <c r="L462" s="61"/>
      <c r="M462" s="61"/>
      <c r="N462" s="61"/>
      <c r="O462" s="61"/>
      <c r="P462" s="65"/>
      <c r="Q462" s="61"/>
      <c r="R462" s="61"/>
      <c r="S462" s="61"/>
      <c r="T462" s="61"/>
      <c r="U462" s="61"/>
      <c r="V462" s="61"/>
      <c r="W462" s="61"/>
      <c r="X462" s="61"/>
      <c r="Y462" s="61"/>
      <c r="Z462" s="61"/>
      <c r="AA462" s="61"/>
      <c r="AB462" s="61"/>
      <c r="AC462" s="61"/>
      <c r="AD462" s="61"/>
      <c r="AE462" s="61"/>
      <c r="AF462" s="61"/>
      <c r="AG462" s="61"/>
    </row>
    <row r="463">
      <c r="A463" s="61"/>
      <c r="B463" s="61"/>
      <c r="C463" s="61"/>
      <c r="D463" s="61"/>
      <c r="E463" s="61"/>
      <c r="F463" s="61"/>
      <c r="G463" s="61"/>
      <c r="H463" s="61"/>
      <c r="I463" s="61"/>
      <c r="J463" s="61"/>
      <c r="K463" s="61"/>
      <c r="L463" s="61"/>
      <c r="M463" s="61"/>
      <c r="N463" s="61"/>
      <c r="O463" s="61"/>
      <c r="P463" s="65"/>
      <c r="Q463" s="61"/>
      <c r="R463" s="61"/>
      <c r="S463" s="61"/>
      <c r="T463" s="61"/>
      <c r="U463" s="61"/>
      <c r="V463" s="61"/>
      <c r="W463" s="61"/>
      <c r="X463" s="61"/>
      <c r="Y463" s="61"/>
      <c r="Z463" s="61"/>
      <c r="AA463" s="61"/>
      <c r="AB463" s="61"/>
      <c r="AC463" s="61"/>
      <c r="AD463" s="61"/>
      <c r="AE463" s="61"/>
      <c r="AF463" s="61"/>
      <c r="AG463" s="61"/>
    </row>
    <row r="464">
      <c r="A464" s="61"/>
      <c r="B464" s="61"/>
      <c r="C464" s="61"/>
      <c r="D464" s="61"/>
      <c r="E464" s="61"/>
      <c r="F464" s="61"/>
      <c r="G464" s="61"/>
      <c r="H464" s="61"/>
      <c r="I464" s="61"/>
      <c r="J464" s="61"/>
      <c r="K464" s="61"/>
      <c r="L464" s="61"/>
      <c r="M464" s="61"/>
      <c r="N464" s="61"/>
      <c r="O464" s="61"/>
      <c r="P464" s="65"/>
      <c r="Q464" s="61"/>
      <c r="R464" s="61"/>
      <c r="S464" s="61"/>
      <c r="T464" s="61"/>
      <c r="U464" s="61"/>
      <c r="V464" s="61"/>
      <c r="W464" s="61"/>
      <c r="X464" s="61"/>
      <c r="Y464" s="61"/>
      <c r="Z464" s="61"/>
      <c r="AA464" s="61"/>
      <c r="AB464" s="61"/>
      <c r="AC464" s="61"/>
      <c r="AD464" s="61"/>
      <c r="AE464" s="61"/>
      <c r="AF464" s="61"/>
      <c r="AG464" s="61"/>
    </row>
    <row r="465">
      <c r="A465" s="61"/>
      <c r="B465" s="61"/>
      <c r="C465" s="61"/>
      <c r="D465" s="61"/>
      <c r="E465" s="61"/>
      <c r="F465" s="61"/>
      <c r="G465" s="61"/>
      <c r="H465" s="61"/>
      <c r="I465" s="61"/>
      <c r="J465" s="61"/>
      <c r="K465" s="61"/>
      <c r="L465" s="61"/>
      <c r="M465" s="61"/>
      <c r="N465" s="61"/>
      <c r="O465" s="61"/>
      <c r="P465" s="65"/>
      <c r="Q465" s="61"/>
      <c r="R465" s="61"/>
      <c r="S465" s="61"/>
      <c r="T465" s="61"/>
      <c r="U465" s="61"/>
      <c r="V465" s="61"/>
      <c r="W465" s="61"/>
      <c r="X465" s="61"/>
      <c r="Y465" s="61"/>
      <c r="Z465" s="61"/>
      <c r="AA465" s="61"/>
      <c r="AB465" s="61"/>
      <c r="AC465" s="61"/>
      <c r="AD465" s="61"/>
      <c r="AE465" s="61"/>
      <c r="AF465" s="61"/>
      <c r="AG465" s="61"/>
    </row>
    <row r="466">
      <c r="A466" s="61"/>
      <c r="B466" s="61"/>
      <c r="C466" s="61"/>
      <c r="D466" s="61"/>
      <c r="E466" s="61"/>
      <c r="F466" s="61"/>
      <c r="G466" s="61"/>
      <c r="H466" s="61"/>
      <c r="I466" s="61"/>
      <c r="J466" s="61"/>
      <c r="K466" s="61"/>
      <c r="L466" s="61"/>
      <c r="M466" s="61"/>
      <c r="N466" s="61"/>
      <c r="O466" s="61"/>
      <c r="P466" s="65"/>
      <c r="Q466" s="61"/>
      <c r="R466" s="61"/>
      <c r="S466" s="61"/>
      <c r="T466" s="61"/>
      <c r="U466" s="61"/>
      <c r="V466" s="61"/>
      <c r="W466" s="61"/>
      <c r="X466" s="61"/>
      <c r="Y466" s="61"/>
      <c r="Z466" s="61"/>
      <c r="AA466" s="61"/>
      <c r="AB466" s="61"/>
      <c r="AC466" s="61"/>
      <c r="AD466" s="61"/>
      <c r="AE466" s="61"/>
      <c r="AF466" s="61"/>
      <c r="AG466" s="61"/>
    </row>
    <row r="467">
      <c r="A467" s="61"/>
      <c r="B467" s="61"/>
      <c r="C467" s="61"/>
      <c r="D467" s="61"/>
      <c r="E467" s="61"/>
      <c r="F467" s="61"/>
      <c r="G467" s="61"/>
      <c r="H467" s="61"/>
      <c r="I467" s="61"/>
      <c r="J467" s="61"/>
      <c r="K467" s="61"/>
      <c r="L467" s="61"/>
      <c r="M467" s="61"/>
      <c r="N467" s="61"/>
      <c r="O467" s="61"/>
      <c r="P467" s="65"/>
      <c r="Q467" s="61"/>
      <c r="R467" s="61"/>
      <c r="S467" s="61"/>
      <c r="T467" s="61"/>
      <c r="U467" s="61"/>
      <c r="V467" s="61"/>
      <c r="W467" s="61"/>
      <c r="X467" s="61"/>
      <c r="Y467" s="61"/>
      <c r="Z467" s="61"/>
      <c r="AA467" s="61"/>
      <c r="AB467" s="61"/>
      <c r="AC467" s="61"/>
      <c r="AD467" s="61"/>
      <c r="AE467" s="61"/>
      <c r="AF467" s="61"/>
      <c r="AG467" s="61"/>
    </row>
    <row r="468">
      <c r="A468" s="61"/>
      <c r="B468" s="61"/>
      <c r="C468" s="61"/>
      <c r="D468" s="61"/>
      <c r="E468" s="61"/>
      <c r="F468" s="61"/>
      <c r="G468" s="61"/>
      <c r="H468" s="61"/>
      <c r="I468" s="61"/>
      <c r="J468" s="61"/>
      <c r="K468" s="61"/>
      <c r="L468" s="61"/>
      <c r="M468" s="61"/>
      <c r="N468" s="61"/>
      <c r="O468" s="61"/>
      <c r="P468" s="65"/>
      <c r="Q468" s="61"/>
      <c r="R468" s="61"/>
      <c r="S468" s="61"/>
      <c r="T468" s="61"/>
      <c r="U468" s="61"/>
      <c r="V468" s="61"/>
      <c r="W468" s="61"/>
      <c r="X468" s="61"/>
      <c r="Y468" s="61"/>
      <c r="Z468" s="61"/>
      <c r="AA468" s="61"/>
      <c r="AB468" s="61"/>
      <c r="AC468" s="61"/>
      <c r="AD468" s="61"/>
      <c r="AE468" s="61"/>
      <c r="AF468" s="61"/>
      <c r="AG468" s="61"/>
    </row>
    <row r="469">
      <c r="A469" s="61"/>
      <c r="B469" s="61"/>
      <c r="C469" s="61"/>
      <c r="D469" s="61"/>
      <c r="E469" s="61"/>
      <c r="F469" s="61"/>
      <c r="G469" s="61"/>
      <c r="H469" s="61"/>
      <c r="I469" s="61"/>
      <c r="J469" s="61"/>
      <c r="K469" s="61"/>
      <c r="L469" s="61"/>
      <c r="M469" s="61"/>
      <c r="N469" s="61"/>
      <c r="O469" s="61"/>
      <c r="P469" s="65"/>
      <c r="Q469" s="61"/>
      <c r="R469" s="61"/>
      <c r="S469" s="61"/>
      <c r="T469" s="61"/>
      <c r="U469" s="61"/>
      <c r="V469" s="61"/>
      <c r="W469" s="61"/>
      <c r="X469" s="61"/>
      <c r="Y469" s="61"/>
      <c r="Z469" s="61"/>
      <c r="AA469" s="61"/>
      <c r="AB469" s="61"/>
      <c r="AC469" s="61"/>
      <c r="AD469" s="61"/>
      <c r="AE469" s="61"/>
      <c r="AF469" s="61"/>
      <c r="AG469" s="61"/>
    </row>
    <row r="470">
      <c r="A470" s="61"/>
      <c r="B470" s="61"/>
      <c r="C470" s="61"/>
      <c r="D470" s="61"/>
      <c r="E470" s="61"/>
      <c r="F470" s="61"/>
      <c r="G470" s="61"/>
      <c r="H470" s="61"/>
      <c r="I470" s="61"/>
      <c r="J470" s="61"/>
      <c r="K470" s="61"/>
      <c r="L470" s="61"/>
      <c r="M470" s="61"/>
      <c r="N470" s="61"/>
      <c r="O470" s="61"/>
      <c r="P470" s="65"/>
      <c r="Q470" s="61"/>
      <c r="R470" s="61"/>
      <c r="S470" s="61"/>
      <c r="T470" s="61"/>
      <c r="U470" s="61"/>
      <c r="V470" s="61"/>
      <c r="W470" s="61"/>
      <c r="X470" s="61"/>
      <c r="Y470" s="61"/>
      <c r="Z470" s="61"/>
      <c r="AA470" s="61"/>
      <c r="AB470" s="61"/>
      <c r="AC470" s="61"/>
      <c r="AD470" s="61"/>
      <c r="AE470" s="61"/>
      <c r="AF470" s="61"/>
      <c r="AG470" s="61"/>
    </row>
    <row r="471">
      <c r="A471" s="61"/>
      <c r="B471" s="61"/>
      <c r="C471" s="61"/>
      <c r="D471" s="61"/>
      <c r="E471" s="61"/>
      <c r="F471" s="61"/>
      <c r="G471" s="61"/>
      <c r="H471" s="61"/>
      <c r="I471" s="61"/>
      <c r="J471" s="61"/>
      <c r="K471" s="61"/>
      <c r="L471" s="61"/>
      <c r="M471" s="61"/>
      <c r="N471" s="61"/>
      <c r="O471" s="61"/>
      <c r="P471" s="65"/>
      <c r="Q471" s="61"/>
      <c r="R471" s="61"/>
      <c r="S471" s="61"/>
      <c r="T471" s="61"/>
      <c r="U471" s="61"/>
      <c r="V471" s="61"/>
      <c r="W471" s="61"/>
      <c r="X471" s="61"/>
      <c r="Y471" s="61"/>
      <c r="Z471" s="61"/>
      <c r="AA471" s="61"/>
      <c r="AB471" s="61"/>
      <c r="AC471" s="61"/>
      <c r="AD471" s="61"/>
      <c r="AE471" s="61"/>
      <c r="AF471" s="61"/>
      <c r="AG471" s="61"/>
    </row>
    <row r="472">
      <c r="A472" s="61"/>
      <c r="B472" s="61"/>
      <c r="C472" s="61"/>
      <c r="D472" s="61"/>
      <c r="E472" s="61"/>
      <c r="F472" s="61"/>
      <c r="G472" s="61"/>
      <c r="H472" s="61"/>
      <c r="I472" s="61"/>
      <c r="J472" s="61"/>
      <c r="K472" s="61"/>
      <c r="L472" s="61"/>
      <c r="M472" s="61"/>
      <c r="N472" s="61"/>
      <c r="O472" s="61"/>
      <c r="P472" s="65"/>
      <c r="Q472" s="61"/>
      <c r="R472" s="61"/>
      <c r="S472" s="61"/>
      <c r="T472" s="61"/>
      <c r="U472" s="61"/>
      <c r="V472" s="61"/>
      <c r="W472" s="61"/>
      <c r="X472" s="61"/>
      <c r="Y472" s="61"/>
      <c r="Z472" s="61"/>
      <c r="AA472" s="61"/>
      <c r="AB472" s="61"/>
      <c r="AC472" s="61"/>
      <c r="AD472" s="61"/>
      <c r="AE472" s="61"/>
      <c r="AF472" s="61"/>
      <c r="AG472" s="61"/>
    </row>
    <row r="473">
      <c r="A473" s="61"/>
      <c r="B473" s="61"/>
      <c r="C473" s="61"/>
      <c r="D473" s="61"/>
      <c r="E473" s="61"/>
      <c r="F473" s="61"/>
      <c r="G473" s="61"/>
      <c r="H473" s="61"/>
      <c r="I473" s="61"/>
      <c r="J473" s="61"/>
      <c r="K473" s="61"/>
      <c r="L473" s="61"/>
      <c r="M473" s="61"/>
      <c r="N473" s="61"/>
      <c r="O473" s="61"/>
      <c r="P473" s="65"/>
      <c r="Q473" s="61"/>
      <c r="R473" s="61"/>
      <c r="S473" s="61"/>
      <c r="T473" s="61"/>
      <c r="U473" s="61"/>
      <c r="V473" s="61"/>
      <c r="W473" s="61"/>
      <c r="X473" s="61"/>
      <c r="Y473" s="61"/>
      <c r="Z473" s="61"/>
      <c r="AA473" s="61"/>
      <c r="AB473" s="61"/>
      <c r="AC473" s="61"/>
      <c r="AD473" s="61"/>
      <c r="AE473" s="61"/>
      <c r="AF473" s="61"/>
      <c r="AG473" s="61"/>
    </row>
    <row r="474">
      <c r="A474" s="61"/>
      <c r="B474" s="61"/>
      <c r="C474" s="61"/>
      <c r="D474" s="61"/>
      <c r="E474" s="61"/>
      <c r="F474" s="61"/>
      <c r="G474" s="61"/>
      <c r="H474" s="61"/>
      <c r="I474" s="61"/>
      <c r="J474" s="61"/>
      <c r="K474" s="61"/>
      <c r="L474" s="61"/>
      <c r="M474" s="61"/>
      <c r="N474" s="61"/>
      <c r="O474" s="61"/>
      <c r="P474" s="65"/>
      <c r="Q474" s="61"/>
      <c r="R474" s="61"/>
      <c r="S474" s="61"/>
      <c r="T474" s="61"/>
      <c r="U474" s="61"/>
      <c r="V474" s="61"/>
      <c r="W474" s="61"/>
      <c r="X474" s="61"/>
      <c r="Y474" s="61"/>
      <c r="Z474" s="61"/>
      <c r="AA474" s="61"/>
      <c r="AB474" s="61"/>
      <c r="AC474" s="61"/>
      <c r="AD474" s="61"/>
      <c r="AE474" s="61"/>
      <c r="AF474" s="61"/>
      <c r="AG474" s="61"/>
    </row>
    <row r="475">
      <c r="A475" s="61"/>
      <c r="B475" s="61"/>
      <c r="C475" s="61"/>
      <c r="D475" s="61"/>
      <c r="E475" s="61"/>
      <c r="F475" s="61"/>
      <c r="G475" s="61"/>
      <c r="H475" s="61"/>
      <c r="I475" s="61"/>
      <c r="J475" s="61"/>
      <c r="K475" s="61"/>
      <c r="L475" s="61"/>
      <c r="M475" s="61"/>
      <c r="N475" s="61"/>
      <c r="O475" s="61"/>
      <c r="P475" s="65"/>
      <c r="Q475" s="61"/>
      <c r="R475" s="61"/>
      <c r="S475" s="61"/>
      <c r="T475" s="61"/>
      <c r="U475" s="61"/>
      <c r="V475" s="61"/>
      <c r="W475" s="61"/>
      <c r="X475" s="61"/>
      <c r="Y475" s="61"/>
      <c r="Z475" s="61"/>
      <c r="AA475" s="61"/>
      <c r="AB475" s="61"/>
      <c r="AC475" s="61"/>
      <c r="AD475" s="61"/>
      <c r="AE475" s="61"/>
      <c r="AF475" s="61"/>
      <c r="AG475" s="61"/>
    </row>
    <row r="476">
      <c r="A476" s="61"/>
      <c r="B476" s="61"/>
      <c r="C476" s="61"/>
      <c r="D476" s="61"/>
      <c r="E476" s="61"/>
      <c r="F476" s="61"/>
      <c r="G476" s="61"/>
      <c r="H476" s="61"/>
      <c r="I476" s="61"/>
      <c r="J476" s="61"/>
      <c r="K476" s="61"/>
      <c r="L476" s="61"/>
      <c r="M476" s="61"/>
      <c r="N476" s="61"/>
      <c r="O476" s="61"/>
      <c r="P476" s="65"/>
      <c r="Q476" s="61"/>
      <c r="R476" s="61"/>
      <c r="S476" s="61"/>
      <c r="T476" s="61"/>
      <c r="U476" s="61"/>
      <c r="V476" s="61"/>
      <c r="W476" s="61"/>
      <c r="X476" s="61"/>
      <c r="Y476" s="61"/>
      <c r="Z476" s="61"/>
      <c r="AA476" s="61"/>
      <c r="AB476" s="61"/>
      <c r="AC476" s="61"/>
      <c r="AD476" s="61"/>
      <c r="AE476" s="61"/>
      <c r="AF476" s="61"/>
      <c r="AG476" s="61"/>
    </row>
    <row r="477">
      <c r="A477" s="61"/>
      <c r="B477" s="61"/>
      <c r="C477" s="61"/>
      <c r="D477" s="61"/>
      <c r="E477" s="61"/>
      <c r="F477" s="61"/>
      <c r="G477" s="61"/>
      <c r="H477" s="61"/>
      <c r="I477" s="61"/>
      <c r="J477" s="61"/>
      <c r="K477" s="61"/>
      <c r="L477" s="61"/>
      <c r="M477" s="61"/>
      <c r="N477" s="61"/>
      <c r="O477" s="61"/>
      <c r="P477" s="65"/>
      <c r="Q477" s="61"/>
      <c r="R477" s="61"/>
      <c r="S477" s="61"/>
      <c r="T477" s="61"/>
      <c r="U477" s="61"/>
      <c r="V477" s="61"/>
      <c r="W477" s="61"/>
      <c r="X477" s="61"/>
      <c r="Y477" s="61"/>
      <c r="Z477" s="61"/>
      <c r="AA477" s="61"/>
      <c r="AB477" s="61"/>
      <c r="AC477" s="61"/>
      <c r="AD477" s="61"/>
      <c r="AE477" s="61"/>
      <c r="AF477" s="61"/>
      <c r="AG477" s="61"/>
    </row>
    <row r="478">
      <c r="A478" s="61"/>
      <c r="B478" s="61"/>
      <c r="C478" s="61"/>
      <c r="D478" s="61"/>
      <c r="E478" s="61"/>
      <c r="F478" s="61"/>
      <c r="G478" s="61"/>
      <c r="H478" s="61"/>
      <c r="I478" s="61"/>
      <c r="J478" s="61"/>
      <c r="K478" s="61"/>
      <c r="L478" s="61"/>
      <c r="M478" s="61"/>
      <c r="N478" s="61"/>
      <c r="O478" s="61"/>
      <c r="P478" s="65"/>
      <c r="Q478" s="61"/>
      <c r="R478" s="61"/>
      <c r="S478" s="61"/>
      <c r="T478" s="61"/>
      <c r="U478" s="61"/>
      <c r="V478" s="61"/>
      <c r="W478" s="61"/>
      <c r="X478" s="61"/>
      <c r="Y478" s="61"/>
      <c r="Z478" s="61"/>
      <c r="AA478" s="61"/>
      <c r="AB478" s="61"/>
      <c r="AC478" s="61"/>
      <c r="AD478" s="61"/>
      <c r="AE478" s="61"/>
      <c r="AF478" s="61"/>
      <c r="AG478" s="61"/>
    </row>
    <row r="479">
      <c r="A479" s="61"/>
      <c r="B479" s="61"/>
      <c r="C479" s="61"/>
      <c r="D479" s="61"/>
      <c r="E479" s="61"/>
      <c r="F479" s="61"/>
      <c r="G479" s="61"/>
      <c r="H479" s="61"/>
      <c r="I479" s="61"/>
      <c r="J479" s="61"/>
      <c r="K479" s="61"/>
      <c r="L479" s="61"/>
      <c r="M479" s="61"/>
      <c r="N479" s="61"/>
      <c r="O479" s="61"/>
      <c r="P479" s="65"/>
      <c r="Q479" s="61"/>
      <c r="R479" s="61"/>
      <c r="S479" s="61"/>
      <c r="T479" s="61"/>
      <c r="U479" s="61"/>
      <c r="V479" s="61"/>
      <c r="W479" s="61"/>
      <c r="X479" s="61"/>
      <c r="Y479" s="61"/>
      <c r="Z479" s="61"/>
      <c r="AA479" s="61"/>
      <c r="AB479" s="61"/>
      <c r="AC479" s="61"/>
      <c r="AD479" s="61"/>
      <c r="AE479" s="61"/>
      <c r="AF479" s="61"/>
      <c r="AG479" s="61"/>
    </row>
    <row r="480">
      <c r="A480" s="61"/>
      <c r="B480" s="61"/>
      <c r="C480" s="61"/>
      <c r="D480" s="61"/>
      <c r="E480" s="61"/>
      <c r="F480" s="61"/>
      <c r="G480" s="61"/>
      <c r="H480" s="61"/>
      <c r="I480" s="61"/>
      <c r="J480" s="61"/>
      <c r="K480" s="61"/>
      <c r="L480" s="61"/>
      <c r="M480" s="61"/>
      <c r="N480" s="61"/>
      <c r="O480" s="61"/>
      <c r="P480" s="65"/>
      <c r="Q480" s="61"/>
      <c r="R480" s="61"/>
      <c r="S480" s="61"/>
      <c r="T480" s="61"/>
      <c r="U480" s="61"/>
      <c r="V480" s="61"/>
      <c r="W480" s="61"/>
      <c r="X480" s="61"/>
      <c r="Y480" s="61"/>
      <c r="Z480" s="61"/>
      <c r="AA480" s="61"/>
      <c r="AB480" s="61"/>
      <c r="AC480" s="61"/>
      <c r="AD480" s="61"/>
      <c r="AE480" s="61"/>
      <c r="AF480" s="61"/>
      <c r="AG480" s="61"/>
    </row>
    <row r="481">
      <c r="A481" s="61"/>
      <c r="B481" s="61"/>
      <c r="C481" s="61"/>
      <c r="D481" s="61"/>
      <c r="E481" s="61"/>
      <c r="F481" s="61"/>
      <c r="G481" s="61"/>
      <c r="H481" s="61"/>
      <c r="I481" s="61"/>
      <c r="J481" s="61"/>
      <c r="K481" s="61"/>
      <c r="L481" s="61"/>
      <c r="M481" s="61"/>
      <c r="N481" s="61"/>
      <c r="O481" s="61"/>
      <c r="P481" s="65"/>
      <c r="Q481" s="61"/>
      <c r="R481" s="61"/>
      <c r="S481" s="61"/>
      <c r="T481" s="61"/>
      <c r="U481" s="61"/>
      <c r="V481" s="61"/>
      <c r="W481" s="61"/>
      <c r="X481" s="61"/>
      <c r="Y481" s="61"/>
      <c r="Z481" s="61"/>
      <c r="AA481" s="61"/>
      <c r="AB481" s="61"/>
      <c r="AC481" s="61"/>
      <c r="AD481" s="61"/>
      <c r="AE481" s="61"/>
      <c r="AF481" s="61"/>
      <c r="AG481" s="61"/>
    </row>
    <row r="482">
      <c r="A482" s="61"/>
      <c r="B482" s="61"/>
      <c r="C482" s="61"/>
      <c r="D482" s="61"/>
      <c r="E482" s="61"/>
      <c r="F482" s="61"/>
      <c r="G482" s="61"/>
      <c r="H482" s="61"/>
      <c r="I482" s="61"/>
      <c r="J482" s="61"/>
      <c r="K482" s="61"/>
      <c r="L482" s="61"/>
      <c r="M482" s="61"/>
      <c r="N482" s="61"/>
      <c r="O482" s="61"/>
      <c r="P482" s="65"/>
      <c r="Q482" s="61"/>
      <c r="R482" s="61"/>
      <c r="S482" s="61"/>
      <c r="T482" s="61"/>
      <c r="U482" s="61"/>
      <c r="V482" s="61"/>
      <c r="W482" s="61"/>
      <c r="X482" s="61"/>
      <c r="Y482" s="61"/>
      <c r="Z482" s="61"/>
      <c r="AA482" s="61"/>
      <c r="AB482" s="61"/>
      <c r="AC482" s="61"/>
      <c r="AD482" s="61"/>
      <c r="AE482" s="61"/>
      <c r="AF482" s="61"/>
      <c r="AG482" s="61"/>
    </row>
    <row r="483">
      <c r="A483" s="61"/>
      <c r="B483" s="61"/>
      <c r="C483" s="61"/>
      <c r="D483" s="61"/>
      <c r="E483" s="61"/>
      <c r="F483" s="61"/>
      <c r="G483" s="61"/>
      <c r="H483" s="61"/>
      <c r="I483" s="61"/>
      <c r="J483" s="61"/>
      <c r="K483" s="61"/>
      <c r="L483" s="61"/>
      <c r="M483" s="61"/>
      <c r="N483" s="61"/>
      <c r="O483" s="61"/>
      <c r="P483" s="65"/>
      <c r="Q483" s="61"/>
      <c r="R483" s="61"/>
      <c r="S483" s="61"/>
      <c r="T483" s="61"/>
      <c r="U483" s="61"/>
      <c r="V483" s="61"/>
      <c r="W483" s="61"/>
      <c r="X483" s="61"/>
      <c r="Y483" s="61"/>
      <c r="Z483" s="61"/>
      <c r="AA483" s="61"/>
      <c r="AB483" s="61"/>
      <c r="AC483" s="61"/>
      <c r="AD483" s="61"/>
      <c r="AE483" s="61"/>
      <c r="AF483" s="61"/>
      <c r="AG483" s="61"/>
    </row>
    <row r="484">
      <c r="A484" s="61"/>
      <c r="B484" s="61"/>
      <c r="C484" s="61"/>
      <c r="D484" s="61"/>
      <c r="E484" s="61"/>
      <c r="F484" s="61"/>
      <c r="G484" s="61"/>
      <c r="H484" s="61"/>
      <c r="I484" s="61"/>
      <c r="J484" s="61"/>
      <c r="K484" s="61"/>
      <c r="L484" s="61"/>
      <c r="M484" s="61"/>
      <c r="N484" s="61"/>
      <c r="O484" s="61"/>
      <c r="P484" s="65"/>
      <c r="Q484" s="61"/>
      <c r="R484" s="61"/>
      <c r="S484" s="61"/>
      <c r="T484" s="61"/>
      <c r="U484" s="61"/>
      <c r="V484" s="61"/>
      <c r="W484" s="61"/>
      <c r="X484" s="61"/>
      <c r="Y484" s="61"/>
      <c r="Z484" s="61"/>
      <c r="AA484" s="61"/>
      <c r="AB484" s="61"/>
      <c r="AC484" s="61"/>
      <c r="AD484" s="61"/>
      <c r="AE484" s="61"/>
      <c r="AF484" s="61"/>
      <c r="AG484" s="61"/>
    </row>
    <row r="485">
      <c r="A485" s="61"/>
      <c r="B485" s="61"/>
      <c r="C485" s="61"/>
      <c r="D485" s="61"/>
      <c r="E485" s="61"/>
      <c r="F485" s="61"/>
      <c r="G485" s="61"/>
      <c r="H485" s="61"/>
      <c r="I485" s="61"/>
      <c r="J485" s="61"/>
      <c r="K485" s="61"/>
      <c r="L485" s="61"/>
      <c r="M485" s="61"/>
      <c r="N485" s="61"/>
      <c r="O485" s="61"/>
      <c r="P485" s="65"/>
      <c r="Q485" s="61"/>
      <c r="R485" s="61"/>
      <c r="S485" s="61"/>
      <c r="T485" s="61"/>
      <c r="U485" s="61"/>
      <c r="V485" s="61"/>
      <c r="W485" s="61"/>
      <c r="X485" s="61"/>
      <c r="Y485" s="61"/>
      <c r="Z485" s="61"/>
      <c r="AA485" s="61"/>
      <c r="AB485" s="61"/>
      <c r="AC485" s="61"/>
      <c r="AD485" s="61"/>
      <c r="AE485" s="61"/>
      <c r="AF485" s="61"/>
      <c r="AG485" s="61"/>
    </row>
    <row r="486">
      <c r="A486" s="61"/>
      <c r="B486" s="61"/>
      <c r="C486" s="61"/>
      <c r="D486" s="61"/>
      <c r="E486" s="61"/>
      <c r="F486" s="61"/>
      <c r="G486" s="61"/>
      <c r="H486" s="61"/>
      <c r="I486" s="61"/>
      <c r="J486" s="61"/>
      <c r="K486" s="61"/>
      <c r="L486" s="61"/>
      <c r="M486" s="61"/>
      <c r="N486" s="61"/>
      <c r="O486" s="61"/>
      <c r="P486" s="65"/>
      <c r="Q486" s="61"/>
      <c r="R486" s="61"/>
      <c r="S486" s="61"/>
      <c r="T486" s="61"/>
      <c r="U486" s="61"/>
      <c r="V486" s="61"/>
      <c r="W486" s="61"/>
      <c r="X486" s="61"/>
      <c r="Y486" s="61"/>
      <c r="Z486" s="61"/>
      <c r="AA486" s="61"/>
      <c r="AB486" s="61"/>
      <c r="AC486" s="61"/>
      <c r="AD486" s="61"/>
      <c r="AE486" s="61"/>
      <c r="AF486" s="61"/>
      <c r="AG486" s="61"/>
    </row>
    <row r="487">
      <c r="A487" s="61"/>
      <c r="B487" s="61"/>
      <c r="C487" s="61"/>
      <c r="D487" s="61"/>
      <c r="E487" s="61"/>
      <c r="F487" s="61"/>
      <c r="G487" s="61"/>
      <c r="H487" s="61"/>
      <c r="I487" s="61"/>
      <c r="J487" s="61"/>
      <c r="K487" s="61"/>
      <c r="L487" s="61"/>
      <c r="M487" s="61"/>
      <c r="N487" s="61"/>
      <c r="O487" s="61"/>
      <c r="P487" s="65"/>
      <c r="Q487" s="61"/>
      <c r="R487" s="61"/>
      <c r="S487" s="61"/>
      <c r="T487" s="61"/>
      <c r="U487" s="61"/>
      <c r="V487" s="61"/>
      <c r="W487" s="61"/>
      <c r="X487" s="61"/>
      <c r="Y487" s="61"/>
      <c r="Z487" s="61"/>
      <c r="AA487" s="61"/>
      <c r="AB487" s="61"/>
      <c r="AC487" s="61"/>
      <c r="AD487" s="61"/>
      <c r="AE487" s="61"/>
      <c r="AF487" s="61"/>
      <c r="AG487" s="61"/>
    </row>
    <row r="488">
      <c r="A488" s="61"/>
      <c r="B488" s="61"/>
      <c r="C488" s="61"/>
      <c r="D488" s="61"/>
      <c r="E488" s="61"/>
      <c r="F488" s="61"/>
      <c r="G488" s="61"/>
      <c r="H488" s="61"/>
      <c r="I488" s="61"/>
      <c r="J488" s="61"/>
      <c r="K488" s="61"/>
      <c r="L488" s="61"/>
      <c r="M488" s="61"/>
      <c r="N488" s="61"/>
      <c r="O488" s="61"/>
      <c r="P488" s="65"/>
      <c r="Q488" s="61"/>
      <c r="R488" s="61"/>
      <c r="S488" s="61"/>
      <c r="T488" s="61"/>
      <c r="U488" s="61"/>
      <c r="V488" s="61"/>
      <c r="W488" s="61"/>
      <c r="X488" s="61"/>
      <c r="Y488" s="61"/>
      <c r="Z488" s="61"/>
      <c r="AA488" s="61"/>
      <c r="AB488" s="61"/>
      <c r="AC488" s="61"/>
      <c r="AD488" s="61"/>
      <c r="AE488" s="61"/>
      <c r="AF488" s="61"/>
      <c r="AG488" s="61"/>
    </row>
    <row r="489">
      <c r="A489" s="61"/>
      <c r="B489" s="61"/>
      <c r="C489" s="61"/>
      <c r="D489" s="61"/>
      <c r="E489" s="61"/>
      <c r="F489" s="61"/>
      <c r="G489" s="61"/>
      <c r="H489" s="61"/>
      <c r="I489" s="61"/>
      <c r="J489" s="61"/>
      <c r="K489" s="61"/>
      <c r="L489" s="61"/>
      <c r="M489" s="61"/>
      <c r="N489" s="61"/>
      <c r="O489" s="61"/>
      <c r="P489" s="65"/>
      <c r="Q489" s="61"/>
      <c r="R489" s="61"/>
      <c r="S489" s="61"/>
      <c r="T489" s="61"/>
      <c r="U489" s="61"/>
      <c r="V489" s="61"/>
      <c r="W489" s="61"/>
      <c r="X489" s="61"/>
      <c r="Y489" s="61"/>
      <c r="Z489" s="61"/>
      <c r="AA489" s="61"/>
      <c r="AB489" s="61"/>
      <c r="AC489" s="61"/>
      <c r="AD489" s="61"/>
      <c r="AE489" s="61"/>
      <c r="AF489" s="61"/>
      <c r="AG489" s="61"/>
    </row>
    <row r="490">
      <c r="A490" s="61"/>
      <c r="B490" s="61"/>
      <c r="C490" s="61"/>
      <c r="D490" s="61"/>
      <c r="E490" s="61"/>
      <c r="F490" s="61"/>
      <c r="G490" s="61"/>
      <c r="H490" s="61"/>
      <c r="I490" s="61"/>
      <c r="J490" s="61"/>
      <c r="K490" s="61"/>
      <c r="L490" s="61"/>
      <c r="M490" s="61"/>
      <c r="N490" s="61"/>
      <c r="O490" s="61"/>
      <c r="P490" s="65"/>
      <c r="Q490" s="61"/>
      <c r="R490" s="61"/>
      <c r="S490" s="61"/>
      <c r="T490" s="61"/>
      <c r="U490" s="61"/>
      <c r="V490" s="61"/>
      <c r="W490" s="61"/>
      <c r="X490" s="61"/>
      <c r="Y490" s="61"/>
      <c r="Z490" s="61"/>
      <c r="AA490" s="61"/>
      <c r="AB490" s="61"/>
      <c r="AC490" s="61"/>
      <c r="AD490" s="61"/>
      <c r="AE490" s="61"/>
      <c r="AF490" s="61"/>
      <c r="AG490" s="61"/>
    </row>
    <row r="491">
      <c r="A491" s="61"/>
      <c r="B491" s="61"/>
      <c r="C491" s="61"/>
      <c r="D491" s="61"/>
      <c r="E491" s="61"/>
      <c r="F491" s="61"/>
      <c r="G491" s="61"/>
      <c r="H491" s="61"/>
      <c r="I491" s="61"/>
      <c r="J491" s="61"/>
      <c r="K491" s="61"/>
      <c r="L491" s="61"/>
      <c r="M491" s="61"/>
      <c r="N491" s="61"/>
      <c r="O491" s="61"/>
      <c r="P491" s="65"/>
      <c r="Q491" s="61"/>
      <c r="R491" s="61"/>
      <c r="S491" s="61"/>
      <c r="T491" s="61"/>
      <c r="U491" s="61"/>
      <c r="V491" s="61"/>
      <c r="W491" s="61"/>
      <c r="X491" s="61"/>
      <c r="Y491" s="61"/>
      <c r="Z491" s="61"/>
      <c r="AA491" s="61"/>
      <c r="AB491" s="61"/>
      <c r="AC491" s="61"/>
      <c r="AD491" s="61"/>
      <c r="AE491" s="61"/>
      <c r="AF491" s="61"/>
      <c r="AG491" s="61"/>
    </row>
    <row r="492">
      <c r="A492" s="61"/>
      <c r="B492" s="61"/>
      <c r="C492" s="61"/>
      <c r="D492" s="61"/>
      <c r="E492" s="61"/>
      <c r="F492" s="61"/>
      <c r="G492" s="61"/>
      <c r="H492" s="61"/>
      <c r="I492" s="61"/>
      <c r="J492" s="61"/>
      <c r="K492" s="61"/>
      <c r="L492" s="61"/>
      <c r="M492" s="61"/>
      <c r="N492" s="61"/>
      <c r="O492" s="61"/>
      <c r="P492" s="65"/>
      <c r="Q492" s="61"/>
      <c r="R492" s="61"/>
      <c r="S492" s="61"/>
      <c r="T492" s="61"/>
      <c r="U492" s="61"/>
      <c r="V492" s="61"/>
      <c r="W492" s="61"/>
      <c r="X492" s="61"/>
      <c r="Y492" s="61"/>
      <c r="Z492" s="61"/>
      <c r="AA492" s="61"/>
      <c r="AB492" s="61"/>
      <c r="AC492" s="61"/>
      <c r="AD492" s="61"/>
      <c r="AE492" s="61"/>
      <c r="AF492" s="61"/>
      <c r="AG492" s="61"/>
    </row>
    <row r="493">
      <c r="A493" s="61"/>
      <c r="B493" s="61"/>
      <c r="C493" s="61"/>
      <c r="D493" s="61"/>
      <c r="E493" s="61"/>
      <c r="F493" s="61"/>
      <c r="G493" s="61"/>
      <c r="H493" s="61"/>
      <c r="I493" s="61"/>
      <c r="J493" s="61"/>
      <c r="K493" s="61"/>
      <c r="L493" s="61"/>
      <c r="M493" s="61"/>
      <c r="N493" s="61"/>
      <c r="O493" s="61"/>
      <c r="P493" s="65"/>
      <c r="Q493" s="61"/>
      <c r="R493" s="61"/>
      <c r="S493" s="61"/>
      <c r="T493" s="61"/>
      <c r="U493" s="61"/>
      <c r="V493" s="61"/>
      <c r="W493" s="61"/>
      <c r="X493" s="61"/>
      <c r="Y493" s="61"/>
      <c r="Z493" s="61"/>
      <c r="AA493" s="61"/>
      <c r="AB493" s="61"/>
      <c r="AC493" s="61"/>
      <c r="AD493" s="61"/>
      <c r="AE493" s="61"/>
      <c r="AF493" s="61"/>
      <c r="AG493" s="61"/>
    </row>
    <row r="494">
      <c r="A494" s="61"/>
      <c r="B494" s="61"/>
      <c r="C494" s="61"/>
      <c r="D494" s="61"/>
      <c r="E494" s="61"/>
      <c r="F494" s="61"/>
      <c r="G494" s="61"/>
      <c r="H494" s="61"/>
      <c r="I494" s="61"/>
      <c r="J494" s="61"/>
      <c r="K494" s="61"/>
      <c r="L494" s="61"/>
      <c r="M494" s="61"/>
      <c r="N494" s="61"/>
      <c r="O494" s="61"/>
      <c r="P494" s="65"/>
      <c r="Q494" s="61"/>
      <c r="R494" s="61"/>
      <c r="S494" s="61"/>
      <c r="T494" s="61"/>
      <c r="U494" s="61"/>
      <c r="V494" s="61"/>
      <c r="W494" s="61"/>
      <c r="X494" s="61"/>
      <c r="Y494" s="61"/>
      <c r="Z494" s="61"/>
      <c r="AA494" s="61"/>
      <c r="AB494" s="61"/>
      <c r="AC494" s="61"/>
      <c r="AD494" s="61"/>
      <c r="AE494" s="61"/>
      <c r="AF494" s="61"/>
      <c r="AG494" s="61"/>
    </row>
    <row r="495">
      <c r="A495" s="61"/>
      <c r="B495" s="61"/>
      <c r="C495" s="61"/>
      <c r="D495" s="61"/>
      <c r="E495" s="61"/>
      <c r="F495" s="61"/>
      <c r="G495" s="61"/>
      <c r="H495" s="61"/>
      <c r="I495" s="61"/>
      <c r="J495" s="61"/>
      <c r="K495" s="61"/>
      <c r="L495" s="61"/>
      <c r="M495" s="61"/>
      <c r="N495" s="61"/>
      <c r="O495" s="61"/>
      <c r="P495" s="65"/>
      <c r="Q495" s="61"/>
      <c r="R495" s="61"/>
      <c r="S495" s="61"/>
      <c r="T495" s="61"/>
      <c r="U495" s="61"/>
      <c r="V495" s="61"/>
      <c r="W495" s="61"/>
      <c r="X495" s="61"/>
      <c r="Y495" s="61"/>
      <c r="Z495" s="61"/>
      <c r="AA495" s="61"/>
      <c r="AB495" s="61"/>
      <c r="AC495" s="61"/>
      <c r="AD495" s="61"/>
      <c r="AE495" s="61"/>
      <c r="AF495" s="61"/>
      <c r="AG495" s="61"/>
    </row>
    <row r="496">
      <c r="A496" s="61"/>
      <c r="B496" s="61"/>
      <c r="C496" s="61"/>
      <c r="D496" s="61"/>
      <c r="E496" s="61"/>
      <c r="F496" s="61"/>
      <c r="G496" s="61"/>
      <c r="H496" s="61"/>
      <c r="I496" s="61"/>
      <c r="J496" s="61"/>
      <c r="K496" s="61"/>
      <c r="L496" s="61"/>
      <c r="M496" s="61"/>
      <c r="N496" s="61"/>
      <c r="O496" s="61"/>
      <c r="P496" s="65"/>
      <c r="Q496" s="61"/>
      <c r="R496" s="61"/>
      <c r="S496" s="61"/>
      <c r="T496" s="61"/>
      <c r="U496" s="61"/>
      <c r="V496" s="61"/>
      <c r="W496" s="61"/>
      <c r="X496" s="61"/>
      <c r="Y496" s="61"/>
      <c r="Z496" s="61"/>
      <c r="AA496" s="61"/>
      <c r="AB496" s="61"/>
      <c r="AC496" s="61"/>
      <c r="AD496" s="61"/>
      <c r="AE496" s="61"/>
      <c r="AF496" s="61"/>
      <c r="AG496" s="61"/>
    </row>
    <row r="497">
      <c r="A497" s="61"/>
      <c r="B497" s="61"/>
      <c r="C497" s="61"/>
      <c r="D497" s="61"/>
      <c r="E497" s="61"/>
      <c r="F497" s="61"/>
      <c r="G497" s="61"/>
      <c r="H497" s="61"/>
      <c r="I497" s="61"/>
      <c r="J497" s="61"/>
      <c r="K497" s="61"/>
      <c r="L497" s="61"/>
      <c r="M497" s="61"/>
      <c r="N497" s="61"/>
      <c r="O497" s="61"/>
      <c r="P497" s="65"/>
      <c r="Q497" s="61"/>
      <c r="R497" s="61"/>
      <c r="S497" s="61"/>
      <c r="T497" s="61"/>
      <c r="U497" s="61"/>
      <c r="V497" s="61"/>
      <c r="W497" s="61"/>
      <c r="X497" s="61"/>
      <c r="Y497" s="61"/>
      <c r="Z497" s="61"/>
      <c r="AA497" s="61"/>
      <c r="AB497" s="61"/>
      <c r="AC497" s="61"/>
      <c r="AD497" s="61"/>
      <c r="AE497" s="61"/>
      <c r="AF497" s="61"/>
      <c r="AG497" s="61"/>
    </row>
    <row r="498">
      <c r="A498" s="61"/>
      <c r="B498" s="61"/>
      <c r="C498" s="61"/>
      <c r="D498" s="61"/>
      <c r="E498" s="61"/>
      <c r="F498" s="61"/>
      <c r="G498" s="61"/>
      <c r="H498" s="61"/>
      <c r="I498" s="61"/>
      <c r="J498" s="61"/>
      <c r="K498" s="61"/>
      <c r="L498" s="61"/>
      <c r="M498" s="61"/>
      <c r="N498" s="61"/>
      <c r="O498" s="61"/>
      <c r="P498" s="65"/>
      <c r="Q498" s="61"/>
      <c r="R498" s="61"/>
      <c r="S498" s="61"/>
      <c r="T498" s="61"/>
      <c r="U498" s="61"/>
      <c r="V498" s="61"/>
      <c r="W498" s="61"/>
      <c r="X498" s="61"/>
      <c r="Y498" s="61"/>
      <c r="Z498" s="61"/>
      <c r="AA498" s="61"/>
      <c r="AB498" s="61"/>
      <c r="AC498" s="61"/>
      <c r="AD498" s="61"/>
      <c r="AE498" s="61"/>
      <c r="AF498" s="61"/>
      <c r="AG498" s="61"/>
    </row>
    <row r="499">
      <c r="A499" s="61"/>
      <c r="B499" s="61"/>
      <c r="C499" s="61"/>
      <c r="D499" s="61"/>
      <c r="E499" s="61"/>
      <c r="F499" s="61"/>
      <c r="G499" s="61"/>
      <c r="H499" s="61"/>
      <c r="I499" s="61"/>
      <c r="J499" s="61"/>
      <c r="K499" s="61"/>
      <c r="L499" s="61"/>
      <c r="M499" s="61"/>
      <c r="N499" s="61"/>
      <c r="O499" s="61"/>
      <c r="P499" s="65"/>
      <c r="Q499" s="61"/>
      <c r="R499" s="61"/>
      <c r="S499" s="61"/>
      <c r="T499" s="61"/>
      <c r="U499" s="61"/>
      <c r="V499" s="61"/>
      <c r="W499" s="61"/>
      <c r="X499" s="61"/>
      <c r="Y499" s="61"/>
      <c r="Z499" s="61"/>
      <c r="AA499" s="61"/>
      <c r="AB499" s="61"/>
      <c r="AC499" s="61"/>
      <c r="AD499" s="61"/>
      <c r="AE499" s="61"/>
      <c r="AF499" s="61"/>
      <c r="AG499" s="61"/>
    </row>
    <row r="500">
      <c r="A500" s="61"/>
      <c r="B500" s="61"/>
      <c r="C500" s="61"/>
      <c r="D500" s="61"/>
      <c r="E500" s="61"/>
      <c r="F500" s="61"/>
      <c r="G500" s="61"/>
      <c r="H500" s="61"/>
      <c r="I500" s="61"/>
      <c r="J500" s="61"/>
      <c r="K500" s="61"/>
      <c r="L500" s="61"/>
      <c r="M500" s="61"/>
      <c r="N500" s="61"/>
      <c r="O500" s="61"/>
      <c r="P500" s="65"/>
      <c r="Q500" s="61"/>
      <c r="R500" s="61"/>
      <c r="S500" s="61"/>
      <c r="T500" s="61"/>
      <c r="U500" s="61"/>
      <c r="V500" s="61"/>
      <c r="W500" s="61"/>
      <c r="X500" s="61"/>
      <c r="Y500" s="61"/>
      <c r="Z500" s="61"/>
      <c r="AA500" s="61"/>
      <c r="AB500" s="61"/>
      <c r="AC500" s="61"/>
      <c r="AD500" s="61"/>
      <c r="AE500" s="61"/>
      <c r="AF500" s="61"/>
      <c r="AG500" s="61"/>
    </row>
    <row r="501">
      <c r="A501" s="61"/>
      <c r="B501" s="61"/>
      <c r="C501" s="61"/>
      <c r="D501" s="61"/>
      <c r="E501" s="61"/>
      <c r="F501" s="61"/>
      <c r="G501" s="61"/>
      <c r="H501" s="61"/>
      <c r="I501" s="61"/>
      <c r="J501" s="61"/>
      <c r="K501" s="61"/>
      <c r="L501" s="61"/>
      <c r="M501" s="61"/>
      <c r="N501" s="61"/>
      <c r="O501" s="61"/>
      <c r="P501" s="65"/>
      <c r="Q501" s="61"/>
      <c r="R501" s="61"/>
      <c r="S501" s="61"/>
      <c r="T501" s="61"/>
      <c r="U501" s="61"/>
      <c r="V501" s="61"/>
      <c r="W501" s="61"/>
      <c r="X501" s="61"/>
      <c r="Y501" s="61"/>
      <c r="Z501" s="61"/>
      <c r="AA501" s="61"/>
      <c r="AB501" s="61"/>
      <c r="AC501" s="61"/>
      <c r="AD501" s="61"/>
      <c r="AE501" s="61"/>
      <c r="AF501" s="61"/>
      <c r="AG501" s="61"/>
    </row>
    <row r="502">
      <c r="A502" s="61"/>
      <c r="B502" s="61"/>
      <c r="C502" s="61"/>
      <c r="D502" s="61"/>
      <c r="E502" s="61"/>
      <c r="F502" s="61"/>
      <c r="G502" s="61"/>
      <c r="H502" s="61"/>
      <c r="I502" s="61"/>
      <c r="J502" s="61"/>
      <c r="K502" s="61"/>
      <c r="L502" s="61"/>
      <c r="M502" s="61"/>
      <c r="N502" s="61"/>
      <c r="O502" s="61"/>
      <c r="P502" s="65"/>
      <c r="Q502" s="61"/>
      <c r="R502" s="61"/>
      <c r="S502" s="61"/>
      <c r="T502" s="61"/>
      <c r="U502" s="61"/>
      <c r="V502" s="61"/>
      <c r="W502" s="61"/>
      <c r="X502" s="61"/>
      <c r="Y502" s="61"/>
      <c r="Z502" s="61"/>
      <c r="AA502" s="61"/>
      <c r="AB502" s="61"/>
      <c r="AC502" s="61"/>
      <c r="AD502" s="61"/>
      <c r="AE502" s="61"/>
      <c r="AF502" s="61"/>
      <c r="AG502" s="61"/>
    </row>
    <row r="503">
      <c r="A503" s="61"/>
      <c r="B503" s="61"/>
      <c r="C503" s="61"/>
      <c r="D503" s="61"/>
      <c r="E503" s="61"/>
      <c r="F503" s="61"/>
      <c r="G503" s="61"/>
      <c r="H503" s="61"/>
      <c r="I503" s="61"/>
      <c r="J503" s="61"/>
      <c r="K503" s="61"/>
      <c r="L503" s="61"/>
      <c r="M503" s="61"/>
      <c r="N503" s="61"/>
      <c r="O503" s="61"/>
      <c r="P503" s="65"/>
      <c r="Q503" s="61"/>
      <c r="R503" s="61"/>
      <c r="S503" s="61"/>
      <c r="T503" s="61"/>
      <c r="U503" s="61"/>
      <c r="V503" s="61"/>
      <c r="W503" s="61"/>
      <c r="X503" s="61"/>
      <c r="Y503" s="61"/>
      <c r="Z503" s="61"/>
      <c r="AA503" s="61"/>
      <c r="AB503" s="61"/>
      <c r="AC503" s="61"/>
      <c r="AD503" s="61"/>
      <c r="AE503" s="61"/>
      <c r="AF503" s="61"/>
      <c r="AG503" s="61"/>
    </row>
    <row r="504">
      <c r="A504" s="61"/>
      <c r="B504" s="61"/>
      <c r="C504" s="61"/>
      <c r="D504" s="61"/>
      <c r="E504" s="61"/>
      <c r="F504" s="61"/>
      <c r="G504" s="61"/>
      <c r="H504" s="61"/>
      <c r="I504" s="61"/>
      <c r="J504" s="61"/>
      <c r="K504" s="61"/>
      <c r="L504" s="61"/>
      <c r="M504" s="61"/>
      <c r="N504" s="61"/>
      <c r="O504" s="61"/>
      <c r="P504" s="65"/>
      <c r="Q504" s="61"/>
      <c r="R504" s="61"/>
      <c r="S504" s="61"/>
      <c r="T504" s="61"/>
      <c r="U504" s="61"/>
      <c r="V504" s="61"/>
      <c r="W504" s="61"/>
      <c r="X504" s="61"/>
      <c r="Y504" s="61"/>
      <c r="Z504" s="61"/>
      <c r="AA504" s="61"/>
      <c r="AB504" s="61"/>
      <c r="AC504" s="61"/>
      <c r="AD504" s="61"/>
      <c r="AE504" s="61"/>
      <c r="AF504" s="61"/>
      <c r="AG504" s="61"/>
    </row>
    <row r="505">
      <c r="A505" s="61"/>
      <c r="B505" s="61"/>
      <c r="C505" s="61"/>
      <c r="D505" s="61"/>
      <c r="E505" s="61"/>
      <c r="F505" s="61"/>
      <c r="G505" s="61"/>
      <c r="H505" s="61"/>
      <c r="I505" s="61"/>
      <c r="J505" s="61"/>
      <c r="K505" s="61"/>
      <c r="L505" s="61"/>
      <c r="M505" s="61"/>
      <c r="N505" s="61"/>
      <c r="O505" s="61"/>
      <c r="P505" s="65"/>
      <c r="Q505" s="61"/>
      <c r="R505" s="61"/>
      <c r="S505" s="61"/>
      <c r="T505" s="61"/>
      <c r="U505" s="61"/>
      <c r="V505" s="61"/>
      <c r="W505" s="61"/>
      <c r="X505" s="61"/>
      <c r="Y505" s="61"/>
      <c r="Z505" s="61"/>
      <c r="AA505" s="61"/>
      <c r="AB505" s="61"/>
      <c r="AC505" s="61"/>
      <c r="AD505" s="61"/>
      <c r="AE505" s="61"/>
      <c r="AF505" s="61"/>
      <c r="AG505" s="61"/>
    </row>
    <row r="506">
      <c r="A506" s="61"/>
      <c r="B506" s="61"/>
      <c r="C506" s="61"/>
      <c r="D506" s="61"/>
      <c r="E506" s="61"/>
      <c r="F506" s="61"/>
      <c r="G506" s="61"/>
      <c r="H506" s="61"/>
      <c r="I506" s="61"/>
      <c r="J506" s="61"/>
      <c r="K506" s="61"/>
      <c r="L506" s="61"/>
      <c r="M506" s="61"/>
      <c r="N506" s="61"/>
      <c r="O506" s="61"/>
      <c r="P506" s="65"/>
      <c r="Q506" s="61"/>
      <c r="R506" s="61"/>
      <c r="S506" s="61"/>
      <c r="T506" s="61"/>
      <c r="U506" s="61"/>
      <c r="V506" s="61"/>
      <c r="W506" s="61"/>
      <c r="X506" s="61"/>
      <c r="Y506" s="61"/>
      <c r="Z506" s="61"/>
      <c r="AA506" s="61"/>
      <c r="AB506" s="61"/>
      <c r="AC506" s="61"/>
      <c r="AD506" s="61"/>
      <c r="AE506" s="61"/>
      <c r="AF506" s="61"/>
      <c r="AG506" s="61"/>
    </row>
    <row r="507">
      <c r="A507" s="61"/>
      <c r="B507" s="61"/>
      <c r="C507" s="61"/>
      <c r="D507" s="61"/>
      <c r="E507" s="61"/>
      <c r="F507" s="61"/>
      <c r="G507" s="61"/>
      <c r="H507" s="61"/>
      <c r="I507" s="61"/>
      <c r="J507" s="61"/>
      <c r="K507" s="61"/>
      <c r="L507" s="61"/>
      <c r="M507" s="61"/>
      <c r="N507" s="61"/>
      <c r="O507" s="61"/>
      <c r="P507" s="65"/>
      <c r="Q507" s="61"/>
      <c r="R507" s="61"/>
      <c r="S507" s="61"/>
      <c r="T507" s="61"/>
      <c r="U507" s="61"/>
      <c r="V507" s="61"/>
      <c r="W507" s="61"/>
      <c r="X507" s="61"/>
      <c r="Y507" s="61"/>
      <c r="Z507" s="61"/>
      <c r="AA507" s="61"/>
      <c r="AB507" s="61"/>
      <c r="AC507" s="61"/>
      <c r="AD507" s="61"/>
      <c r="AE507" s="61"/>
      <c r="AF507" s="61"/>
      <c r="AG507" s="61"/>
    </row>
    <row r="508">
      <c r="A508" s="61"/>
      <c r="B508" s="61"/>
      <c r="C508" s="61"/>
      <c r="D508" s="61"/>
      <c r="E508" s="61"/>
      <c r="F508" s="61"/>
      <c r="G508" s="61"/>
      <c r="H508" s="61"/>
      <c r="I508" s="61"/>
      <c r="J508" s="61"/>
      <c r="K508" s="61"/>
      <c r="L508" s="61"/>
      <c r="M508" s="61"/>
      <c r="N508" s="61"/>
      <c r="O508" s="61"/>
      <c r="P508" s="65"/>
      <c r="Q508" s="61"/>
      <c r="R508" s="61"/>
      <c r="S508" s="61"/>
      <c r="T508" s="61"/>
      <c r="U508" s="61"/>
      <c r="V508" s="61"/>
      <c r="W508" s="61"/>
      <c r="X508" s="61"/>
      <c r="Y508" s="61"/>
      <c r="Z508" s="61"/>
      <c r="AA508" s="61"/>
      <c r="AB508" s="61"/>
      <c r="AC508" s="61"/>
      <c r="AD508" s="61"/>
      <c r="AE508" s="61"/>
      <c r="AF508" s="61"/>
      <c r="AG508" s="61"/>
    </row>
    <row r="509">
      <c r="A509" s="61"/>
      <c r="B509" s="61"/>
      <c r="C509" s="61"/>
      <c r="D509" s="61"/>
      <c r="E509" s="61"/>
      <c r="F509" s="61"/>
      <c r="G509" s="61"/>
      <c r="H509" s="61"/>
      <c r="I509" s="61"/>
      <c r="J509" s="61"/>
      <c r="K509" s="61"/>
      <c r="L509" s="61"/>
      <c r="M509" s="61"/>
      <c r="N509" s="61"/>
      <c r="O509" s="61"/>
      <c r="P509" s="65"/>
      <c r="Q509" s="61"/>
      <c r="R509" s="61"/>
      <c r="S509" s="61"/>
      <c r="T509" s="61"/>
      <c r="U509" s="61"/>
      <c r="V509" s="61"/>
      <c r="W509" s="61"/>
      <c r="X509" s="61"/>
      <c r="Y509" s="61"/>
      <c r="Z509" s="61"/>
      <c r="AA509" s="61"/>
      <c r="AB509" s="61"/>
      <c r="AC509" s="61"/>
      <c r="AD509" s="61"/>
      <c r="AE509" s="61"/>
      <c r="AF509" s="61"/>
      <c r="AG509" s="61"/>
    </row>
    <row r="510">
      <c r="A510" s="61"/>
      <c r="B510" s="61"/>
      <c r="C510" s="61"/>
      <c r="D510" s="61"/>
      <c r="E510" s="61"/>
      <c r="F510" s="61"/>
      <c r="G510" s="61"/>
      <c r="H510" s="61"/>
      <c r="I510" s="61"/>
      <c r="J510" s="61"/>
      <c r="K510" s="61"/>
      <c r="L510" s="61"/>
      <c r="M510" s="61"/>
      <c r="N510" s="61"/>
      <c r="O510" s="61"/>
      <c r="P510" s="65"/>
      <c r="Q510" s="61"/>
      <c r="R510" s="61"/>
      <c r="S510" s="61"/>
      <c r="T510" s="61"/>
      <c r="U510" s="61"/>
      <c r="V510" s="61"/>
      <c r="W510" s="61"/>
      <c r="X510" s="61"/>
      <c r="Y510" s="61"/>
      <c r="Z510" s="61"/>
      <c r="AA510" s="61"/>
      <c r="AB510" s="61"/>
      <c r="AC510" s="61"/>
      <c r="AD510" s="61"/>
      <c r="AE510" s="61"/>
      <c r="AF510" s="61"/>
      <c r="AG510" s="61"/>
    </row>
    <row r="511">
      <c r="A511" s="61"/>
      <c r="B511" s="61"/>
      <c r="C511" s="61"/>
      <c r="D511" s="61"/>
      <c r="E511" s="61"/>
      <c r="F511" s="61"/>
      <c r="G511" s="61"/>
      <c r="H511" s="61"/>
      <c r="I511" s="61"/>
      <c r="J511" s="61"/>
      <c r="K511" s="61"/>
      <c r="L511" s="61"/>
      <c r="M511" s="61"/>
      <c r="N511" s="61"/>
      <c r="O511" s="61"/>
      <c r="P511" s="65"/>
      <c r="Q511" s="61"/>
      <c r="R511" s="61"/>
      <c r="S511" s="61"/>
      <c r="T511" s="61"/>
      <c r="U511" s="61"/>
      <c r="V511" s="61"/>
      <c r="W511" s="61"/>
      <c r="X511" s="61"/>
      <c r="Y511" s="61"/>
      <c r="Z511" s="61"/>
      <c r="AA511" s="61"/>
      <c r="AB511" s="61"/>
      <c r="AC511" s="61"/>
      <c r="AD511" s="61"/>
      <c r="AE511" s="61"/>
      <c r="AF511" s="61"/>
      <c r="AG511" s="61"/>
    </row>
    <row r="512">
      <c r="A512" s="61"/>
      <c r="B512" s="61"/>
      <c r="C512" s="61"/>
      <c r="D512" s="61"/>
      <c r="E512" s="61"/>
      <c r="F512" s="61"/>
      <c r="G512" s="61"/>
      <c r="H512" s="61"/>
      <c r="I512" s="61"/>
      <c r="J512" s="61"/>
      <c r="K512" s="61"/>
      <c r="L512" s="61"/>
      <c r="M512" s="61"/>
      <c r="N512" s="61"/>
      <c r="O512" s="61"/>
      <c r="P512" s="65"/>
      <c r="Q512" s="61"/>
      <c r="R512" s="61"/>
      <c r="S512" s="61"/>
      <c r="T512" s="61"/>
      <c r="U512" s="61"/>
      <c r="V512" s="61"/>
      <c r="W512" s="61"/>
      <c r="X512" s="61"/>
      <c r="Y512" s="61"/>
      <c r="Z512" s="61"/>
      <c r="AA512" s="61"/>
      <c r="AB512" s="61"/>
      <c r="AC512" s="61"/>
      <c r="AD512" s="61"/>
      <c r="AE512" s="61"/>
      <c r="AF512" s="61"/>
      <c r="AG512" s="61"/>
    </row>
    <row r="513">
      <c r="A513" s="61"/>
      <c r="B513" s="61"/>
      <c r="C513" s="61"/>
      <c r="D513" s="61"/>
      <c r="E513" s="61"/>
      <c r="F513" s="61"/>
      <c r="G513" s="61"/>
      <c r="H513" s="61"/>
      <c r="I513" s="61"/>
      <c r="J513" s="61"/>
      <c r="K513" s="61"/>
      <c r="L513" s="61"/>
      <c r="M513" s="61"/>
      <c r="N513" s="61"/>
      <c r="O513" s="61"/>
      <c r="P513" s="65"/>
      <c r="Q513" s="61"/>
      <c r="R513" s="61"/>
      <c r="S513" s="61"/>
      <c r="T513" s="61"/>
      <c r="U513" s="61"/>
      <c r="V513" s="61"/>
      <c r="W513" s="61"/>
      <c r="X513" s="61"/>
      <c r="Y513" s="61"/>
      <c r="Z513" s="61"/>
      <c r="AA513" s="61"/>
      <c r="AB513" s="61"/>
      <c r="AC513" s="61"/>
      <c r="AD513" s="61"/>
      <c r="AE513" s="61"/>
      <c r="AF513" s="61"/>
      <c r="AG513" s="61"/>
    </row>
    <row r="514">
      <c r="A514" s="61"/>
      <c r="B514" s="61"/>
      <c r="C514" s="61"/>
      <c r="D514" s="61"/>
      <c r="E514" s="61"/>
      <c r="F514" s="61"/>
      <c r="G514" s="61"/>
      <c r="H514" s="61"/>
      <c r="I514" s="61"/>
      <c r="J514" s="61"/>
      <c r="K514" s="61"/>
      <c r="L514" s="61"/>
      <c r="M514" s="61"/>
      <c r="N514" s="61"/>
      <c r="O514" s="61"/>
      <c r="P514" s="65"/>
      <c r="Q514" s="61"/>
      <c r="R514" s="61"/>
      <c r="S514" s="61"/>
      <c r="T514" s="61"/>
      <c r="U514" s="61"/>
      <c r="V514" s="61"/>
      <c r="W514" s="61"/>
      <c r="X514" s="61"/>
      <c r="Y514" s="61"/>
      <c r="Z514" s="61"/>
      <c r="AA514" s="61"/>
      <c r="AB514" s="61"/>
      <c r="AC514" s="61"/>
      <c r="AD514" s="61"/>
      <c r="AE514" s="61"/>
      <c r="AF514" s="61"/>
      <c r="AG514" s="61"/>
    </row>
    <row r="515">
      <c r="A515" s="61"/>
      <c r="B515" s="61"/>
      <c r="C515" s="61"/>
      <c r="D515" s="61"/>
      <c r="E515" s="61"/>
      <c r="F515" s="61"/>
      <c r="G515" s="61"/>
      <c r="H515" s="61"/>
      <c r="I515" s="61"/>
      <c r="J515" s="61"/>
      <c r="K515" s="61"/>
      <c r="L515" s="61"/>
      <c r="M515" s="61"/>
      <c r="N515" s="61"/>
      <c r="O515" s="61"/>
      <c r="P515" s="65"/>
      <c r="Q515" s="61"/>
      <c r="R515" s="61"/>
      <c r="S515" s="61"/>
      <c r="T515" s="61"/>
      <c r="U515" s="61"/>
      <c r="V515" s="61"/>
      <c r="W515" s="61"/>
      <c r="X515" s="61"/>
      <c r="Y515" s="61"/>
      <c r="Z515" s="61"/>
      <c r="AA515" s="61"/>
      <c r="AB515" s="61"/>
      <c r="AC515" s="61"/>
      <c r="AD515" s="61"/>
      <c r="AE515" s="61"/>
      <c r="AF515" s="61"/>
      <c r="AG515" s="61"/>
    </row>
    <row r="516">
      <c r="A516" s="61"/>
      <c r="B516" s="61"/>
      <c r="C516" s="61"/>
      <c r="D516" s="61"/>
      <c r="E516" s="61"/>
      <c r="F516" s="61"/>
      <c r="G516" s="61"/>
      <c r="H516" s="61"/>
      <c r="I516" s="61"/>
      <c r="J516" s="61"/>
      <c r="K516" s="61"/>
      <c r="L516" s="61"/>
      <c r="M516" s="61"/>
      <c r="N516" s="61"/>
      <c r="O516" s="61"/>
      <c r="P516" s="65"/>
      <c r="Q516" s="61"/>
      <c r="R516" s="61"/>
      <c r="S516" s="61"/>
      <c r="T516" s="61"/>
      <c r="U516" s="61"/>
      <c r="V516" s="61"/>
      <c r="W516" s="61"/>
      <c r="X516" s="61"/>
      <c r="Y516" s="61"/>
      <c r="Z516" s="61"/>
      <c r="AA516" s="61"/>
      <c r="AB516" s="61"/>
      <c r="AC516" s="61"/>
      <c r="AD516" s="61"/>
      <c r="AE516" s="61"/>
      <c r="AF516" s="61"/>
      <c r="AG516" s="61"/>
    </row>
    <row r="517">
      <c r="A517" s="61"/>
      <c r="B517" s="61"/>
      <c r="C517" s="61"/>
      <c r="D517" s="61"/>
      <c r="E517" s="61"/>
      <c r="F517" s="61"/>
      <c r="G517" s="61"/>
      <c r="H517" s="61"/>
      <c r="I517" s="61"/>
      <c r="J517" s="61"/>
      <c r="K517" s="61"/>
      <c r="L517" s="61"/>
      <c r="M517" s="61"/>
      <c r="N517" s="61"/>
      <c r="O517" s="61"/>
      <c r="P517" s="65"/>
      <c r="Q517" s="61"/>
      <c r="R517" s="61"/>
      <c r="S517" s="61"/>
      <c r="T517" s="61"/>
      <c r="U517" s="61"/>
      <c r="V517" s="61"/>
      <c r="W517" s="61"/>
      <c r="X517" s="61"/>
      <c r="Y517" s="61"/>
      <c r="Z517" s="61"/>
      <c r="AA517" s="61"/>
      <c r="AB517" s="61"/>
      <c r="AC517" s="61"/>
      <c r="AD517" s="61"/>
      <c r="AE517" s="61"/>
      <c r="AF517" s="61"/>
      <c r="AG517" s="61"/>
    </row>
    <row r="518">
      <c r="A518" s="61"/>
      <c r="B518" s="61"/>
      <c r="C518" s="61"/>
      <c r="D518" s="61"/>
      <c r="E518" s="61"/>
      <c r="F518" s="61"/>
      <c r="G518" s="61"/>
      <c r="H518" s="61"/>
      <c r="I518" s="61"/>
      <c r="J518" s="61"/>
      <c r="K518" s="61"/>
      <c r="L518" s="61"/>
      <c r="M518" s="61"/>
      <c r="N518" s="61"/>
      <c r="O518" s="61"/>
      <c r="P518" s="65"/>
      <c r="Q518" s="61"/>
      <c r="R518" s="61"/>
      <c r="S518" s="61"/>
      <c r="T518" s="61"/>
      <c r="U518" s="61"/>
      <c r="V518" s="61"/>
      <c r="W518" s="61"/>
      <c r="X518" s="61"/>
      <c r="Y518" s="61"/>
      <c r="Z518" s="61"/>
      <c r="AA518" s="61"/>
      <c r="AB518" s="61"/>
      <c r="AC518" s="61"/>
      <c r="AD518" s="61"/>
      <c r="AE518" s="61"/>
      <c r="AF518" s="61"/>
      <c r="AG518" s="61"/>
    </row>
    <row r="519">
      <c r="A519" s="61"/>
      <c r="B519" s="61"/>
      <c r="C519" s="61"/>
      <c r="D519" s="61"/>
      <c r="E519" s="61"/>
      <c r="F519" s="61"/>
      <c r="G519" s="61"/>
      <c r="H519" s="61"/>
      <c r="I519" s="61"/>
      <c r="J519" s="61"/>
      <c r="K519" s="61"/>
      <c r="L519" s="61"/>
      <c r="M519" s="61"/>
      <c r="N519" s="61"/>
      <c r="O519" s="61"/>
      <c r="P519" s="65"/>
      <c r="Q519" s="61"/>
      <c r="R519" s="61"/>
      <c r="S519" s="61"/>
      <c r="T519" s="61"/>
      <c r="U519" s="61"/>
      <c r="V519" s="61"/>
      <c r="W519" s="61"/>
      <c r="X519" s="61"/>
      <c r="Y519" s="61"/>
      <c r="Z519" s="61"/>
      <c r="AA519" s="61"/>
      <c r="AB519" s="61"/>
      <c r="AC519" s="61"/>
      <c r="AD519" s="61"/>
      <c r="AE519" s="61"/>
      <c r="AF519" s="61"/>
      <c r="AG519" s="61"/>
    </row>
    <row r="520">
      <c r="A520" s="61"/>
      <c r="B520" s="61"/>
      <c r="C520" s="61"/>
      <c r="D520" s="61"/>
      <c r="E520" s="61"/>
      <c r="F520" s="61"/>
      <c r="G520" s="61"/>
      <c r="H520" s="61"/>
      <c r="I520" s="61"/>
      <c r="J520" s="61"/>
      <c r="K520" s="61"/>
      <c r="L520" s="61"/>
      <c r="M520" s="61"/>
      <c r="N520" s="61"/>
      <c r="O520" s="61"/>
      <c r="P520" s="65"/>
      <c r="Q520" s="61"/>
      <c r="R520" s="61"/>
      <c r="S520" s="61"/>
      <c r="T520" s="61"/>
      <c r="U520" s="61"/>
      <c r="V520" s="61"/>
      <c r="W520" s="61"/>
      <c r="X520" s="61"/>
      <c r="Y520" s="61"/>
      <c r="Z520" s="61"/>
      <c r="AA520" s="61"/>
      <c r="AB520" s="61"/>
      <c r="AC520" s="61"/>
      <c r="AD520" s="61"/>
      <c r="AE520" s="61"/>
      <c r="AF520" s="61"/>
      <c r="AG520" s="61"/>
    </row>
    <row r="521">
      <c r="A521" s="61"/>
      <c r="B521" s="61"/>
      <c r="C521" s="61"/>
      <c r="D521" s="61"/>
      <c r="E521" s="61"/>
      <c r="F521" s="61"/>
      <c r="G521" s="61"/>
      <c r="H521" s="61"/>
      <c r="I521" s="61"/>
      <c r="J521" s="61"/>
      <c r="K521" s="61"/>
      <c r="L521" s="61"/>
      <c r="M521" s="61"/>
      <c r="N521" s="61"/>
      <c r="O521" s="61"/>
      <c r="P521" s="65"/>
      <c r="Q521" s="61"/>
      <c r="R521" s="61"/>
      <c r="S521" s="61"/>
      <c r="T521" s="61"/>
      <c r="U521" s="61"/>
      <c r="V521" s="61"/>
      <c r="W521" s="61"/>
      <c r="X521" s="61"/>
      <c r="Y521" s="61"/>
      <c r="Z521" s="61"/>
      <c r="AA521" s="61"/>
      <c r="AB521" s="61"/>
      <c r="AC521" s="61"/>
      <c r="AD521" s="61"/>
      <c r="AE521" s="61"/>
      <c r="AF521" s="61"/>
      <c r="AG521" s="61"/>
    </row>
    <row r="522">
      <c r="A522" s="61"/>
      <c r="B522" s="61"/>
      <c r="C522" s="61"/>
      <c r="D522" s="61"/>
      <c r="E522" s="61"/>
      <c r="F522" s="61"/>
      <c r="G522" s="61"/>
      <c r="H522" s="61"/>
      <c r="I522" s="61"/>
      <c r="J522" s="61"/>
      <c r="K522" s="61"/>
      <c r="L522" s="61"/>
      <c r="M522" s="61"/>
      <c r="N522" s="61"/>
      <c r="O522" s="61"/>
      <c r="P522" s="65"/>
      <c r="Q522" s="61"/>
      <c r="R522" s="61"/>
      <c r="S522" s="61"/>
      <c r="T522" s="61"/>
      <c r="U522" s="61"/>
      <c r="V522" s="61"/>
      <c r="W522" s="61"/>
      <c r="X522" s="61"/>
      <c r="Y522" s="61"/>
      <c r="Z522" s="61"/>
      <c r="AA522" s="61"/>
      <c r="AB522" s="61"/>
      <c r="AC522" s="61"/>
      <c r="AD522" s="61"/>
      <c r="AE522" s="61"/>
      <c r="AF522" s="61"/>
      <c r="AG522" s="61"/>
    </row>
    <row r="523">
      <c r="A523" s="61"/>
      <c r="B523" s="61"/>
      <c r="C523" s="61"/>
      <c r="D523" s="61"/>
      <c r="E523" s="61"/>
      <c r="F523" s="61"/>
      <c r="G523" s="61"/>
      <c r="H523" s="61"/>
      <c r="I523" s="61"/>
      <c r="J523" s="61"/>
      <c r="K523" s="61"/>
      <c r="L523" s="61"/>
      <c r="M523" s="61"/>
      <c r="N523" s="61"/>
      <c r="O523" s="61"/>
      <c r="P523" s="65"/>
      <c r="Q523" s="61"/>
      <c r="R523" s="61"/>
      <c r="S523" s="61"/>
      <c r="T523" s="61"/>
      <c r="U523" s="61"/>
      <c r="V523" s="61"/>
      <c r="W523" s="61"/>
      <c r="X523" s="61"/>
      <c r="Y523" s="61"/>
      <c r="Z523" s="61"/>
      <c r="AA523" s="61"/>
      <c r="AB523" s="61"/>
      <c r="AC523" s="61"/>
      <c r="AD523" s="61"/>
      <c r="AE523" s="61"/>
      <c r="AF523" s="61"/>
      <c r="AG523" s="61"/>
    </row>
    <row r="524">
      <c r="A524" s="61"/>
      <c r="B524" s="61"/>
      <c r="C524" s="61"/>
      <c r="D524" s="61"/>
      <c r="E524" s="61"/>
      <c r="F524" s="61"/>
      <c r="G524" s="61"/>
      <c r="H524" s="61"/>
      <c r="I524" s="61"/>
      <c r="J524" s="61"/>
      <c r="K524" s="61"/>
      <c r="L524" s="61"/>
      <c r="M524" s="61"/>
      <c r="N524" s="61"/>
      <c r="O524" s="61"/>
      <c r="P524" s="65"/>
      <c r="Q524" s="61"/>
      <c r="R524" s="61"/>
      <c r="S524" s="61"/>
      <c r="T524" s="61"/>
      <c r="U524" s="61"/>
      <c r="V524" s="61"/>
      <c r="W524" s="61"/>
      <c r="X524" s="61"/>
      <c r="Y524" s="61"/>
      <c r="Z524" s="61"/>
      <c r="AA524" s="61"/>
      <c r="AB524" s="61"/>
      <c r="AC524" s="61"/>
      <c r="AD524" s="61"/>
      <c r="AE524" s="61"/>
      <c r="AF524" s="61"/>
      <c r="AG524" s="61"/>
    </row>
    <row r="525">
      <c r="A525" s="61"/>
      <c r="B525" s="61"/>
      <c r="C525" s="61"/>
      <c r="D525" s="61"/>
      <c r="E525" s="61"/>
      <c r="F525" s="61"/>
      <c r="G525" s="61"/>
      <c r="H525" s="61"/>
      <c r="I525" s="61"/>
      <c r="J525" s="61"/>
      <c r="K525" s="61"/>
      <c r="L525" s="61"/>
      <c r="M525" s="61"/>
      <c r="N525" s="61"/>
      <c r="O525" s="61"/>
      <c r="P525" s="65"/>
      <c r="Q525" s="61"/>
      <c r="R525" s="61"/>
      <c r="S525" s="61"/>
      <c r="T525" s="61"/>
      <c r="U525" s="61"/>
      <c r="V525" s="61"/>
      <c r="W525" s="61"/>
      <c r="X525" s="61"/>
      <c r="Y525" s="61"/>
      <c r="Z525" s="61"/>
      <c r="AA525" s="61"/>
      <c r="AB525" s="61"/>
      <c r="AC525" s="61"/>
      <c r="AD525" s="61"/>
      <c r="AE525" s="61"/>
      <c r="AF525" s="61"/>
      <c r="AG525" s="61"/>
    </row>
    <row r="526">
      <c r="A526" s="61"/>
      <c r="B526" s="61"/>
      <c r="C526" s="61"/>
      <c r="D526" s="61"/>
      <c r="E526" s="61"/>
      <c r="F526" s="61"/>
      <c r="G526" s="61"/>
      <c r="H526" s="61"/>
      <c r="I526" s="61"/>
      <c r="J526" s="61"/>
      <c r="K526" s="61"/>
      <c r="L526" s="61"/>
      <c r="M526" s="61"/>
      <c r="N526" s="61"/>
      <c r="O526" s="61"/>
      <c r="P526" s="65"/>
      <c r="Q526" s="61"/>
      <c r="R526" s="61"/>
      <c r="S526" s="61"/>
      <c r="T526" s="61"/>
      <c r="U526" s="61"/>
      <c r="V526" s="61"/>
      <c r="W526" s="61"/>
      <c r="X526" s="61"/>
      <c r="Y526" s="61"/>
      <c r="Z526" s="61"/>
      <c r="AA526" s="61"/>
      <c r="AB526" s="61"/>
      <c r="AC526" s="61"/>
      <c r="AD526" s="61"/>
      <c r="AE526" s="61"/>
      <c r="AF526" s="61"/>
      <c r="AG526" s="61"/>
    </row>
    <row r="527">
      <c r="A527" s="61"/>
      <c r="B527" s="61"/>
      <c r="C527" s="61"/>
      <c r="D527" s="61"/>
      <c r="E527" s="61"/>
      <c r="F527" s="61"/>
      <c r="G527" s="61"/>
      <c r="H527" s="61"/>
      <c r="I527" s="61"/>
      <c r="J527" s="61"/>
      <c r="K527" s="61"/>
      <c r="L527" s="61"/>
      <c r="M527" s="61"/>
      <c r="N527" s="61"/>
      <c r="O527" s="61"/>
      <c r="P527" s="65"/>
      <c r="Q527" s="61"/>
      <c r="R527" s="61"/>
      <c r="S527" s="61"/>
      <c r="T527" s="61"/>
      <c r="U527" s="61"/>
      <c r="V527" s="61"/>
      <c r="W527" s="61"/>
      <c r="X527" s="61"/>
      <c r="Y527" s="61"/>
      <c r="Z527" s="61"/>
      <c r="AA527" s="61"/>
      <c r="AB527" s="61"/>
      <c r="AC527" s="61"/>
      <c r="AD527" s="61"/>
      <c r="AE527" s="61"/>
      <c r="AF527" s="61"/>
      <c r="AG527" s="61"/>
    </row>
    <row r="528">
      <c r="A528" s="61"/>
      <c r="B528" s="61"/>
      <c r="C528" s="61"/>
      <c r="D528" s="61"/>
      <c r="E528" s="61"/>
      <c r="F528" s="61"/>
      <c r="G528" s="61"/>
      <c r="H528" s="61"/>
      <c r="I528" s="61"/>
      <c r="J528" s="61"/>
      <c r="K528" s="61"/>
      <c r="L528" s="61"/>
      <c r="M528" s="61"/>
      <c r="N528" s="61"/>
      <c r="O528" s="61"/>
      <c r="P528" s="65"/>
      <c r="Q528" s="61"/>
      <c r="R528" s="61"/>
      <c r="S528" s="61"/>
      <c r="T528" s="61"/>
      <c r="U528" s="61"/>
      <c r="V528" s="61"/>
      <c r="W528" s="61"/>
      <c r="X528" s="61"/>
      <c r="Y528" s="61"/>
      <c r="Z528" s="61"/>
      <c r="AA528" s="61"/>
      <c r="AB528" s="61"/>
      <c r="AC528" s="61"/>
      <c r="AD528" s="61"/>
      <c r="AE528" s="61"/>
      <c r="AF528" s="61"/>
      <c r="AG528" s="61"/>
    </row>
    <row r="529">
      <c r="A529" s="61"/>
      <c r="B529" s="61"/>
      <c r="C529" s="61"/>
      <c r="D529" s="61"/>
      <c r="E529" s="61"/>
      <c r="F529" s="61"/>
      <c r="G529" s="61"/>
      <c r="H529" s="61"/>
      <c r="I529" s="61"/>
      <c r="J529" s="61"/>
      <c r="K529" s="61"/>
      <c r="L529" s="61"/>
      <c r="M529" s="61"/>
      <c r="N529" s="61"/>
      <c r="O529" s="61"/>
      <c r="P529" s="65"/>
      <c r="Q529" s="61"/>
      <c r="R529" s="61"/>
      <c r="S529" s="61"/>
      <c r="T529" s="61"/>
      <c r="U529" s="61"/>
      <c r="V529" s="61"/>
      <c r="W529" s="61"/>
      <c r="X529" s="61"/>
      <c r="Y529" s="61"/>
      <c r="Z529" s="61"/>
      <c r="AA529" s="61"/>
      <c r="AB529" s="61"/>
      <c r="AC529" s="61"/>
      <c r="AD529" s="61"/>
      <c r="AE529" s="61"/>
      <c r="AF529" s="61"/>
      <c r="AG529" s="61"/>
    </row>
    <row r="530">
      <c r="A530" s="61"/>
      <c r="B530" s="61"/>
      <c r="C530" s="61"/>
      <c r="D530" s="61"/>
      <c r="E530" s="61"/>
      <c r="F530" s="61"/>
      <c r="G530" s="61"/>
      <c r="H530" s="61"/>
      <c r="I530" s="61"/>
      <c r="J530" s="61"/>
      <c r="K530" s="61"/>
      <c r="L530" s="61"/>
      <c r="M530" s="61"/>
      <c r="N530" s="61"/>
      <c r="O530" s="61"/>
      <c r="P530" s="65"/>
      <c r="Q530" s="61"/>
      <c r="R530" s="61"/>
      <c r="S530" s="61"/>
      <c r="T530" s="61"/>
      <c r="U530" s="61"/>
      <c r="V530" s="61"/>
      <c r="W530" s="61"/>
      <c r="X530" s="61"/>
      <c r="Y530" s="61"/>
      <c r="Z530" s="61"/>
      <c r="AA530" s="61"/>
      <c r="AB530" s="61"/>
      <c r="AC530" s="61"/>
      <c r="AD530" s="61"/>
      <c r="AE530" s="61"/>
      <c r="AF530" s="61"/>
      <c r="AG530" s="61"/>
    </row>
    <row r="531">
      <c r="A531" s="61"/>
      <c r="B531" s="61"/>
      <c r="C531" s="61"/>
      <c r="D531" s="61"/>
      <c r="E531" s="61"/>
      <c r="F531" s="61"/>
      <c r="G531" s="61"/>
      <c r="H531" s="61"/>
      <c r="I531" s="61"/>
      <c r="J531" s="61"/>
      <c r="K531" s="61"/>
      <c r="L531" s="61"/>
      <c r="M531" s="61"/>
      <c r="N531" s="61"/>
      <c r="O531" s="61"/>
      <c r="P531" s="65"/>
      <c r="Q531" s="61"/>
      <c r="R531" s="61"/>
      <c r="S531" s="61"/>
      <c r="T531" s="61"/>
      <c r="U531" s="61"/>
      <c r="V531" s="61"/>
      <c r="W531" s="61"/>
      <c r="X531" s="61"/>
      <c r="Y531" s="61"/>
      <c r="Z531" s="61"/>
      <c r="AA531" s="61"/>
      <c r="AB531" s="61"/>
      <c r="AC531" s="61"/>
      <c r="AD531" s="61"/>
      <c r="AE531" s="61"/>
      <c r="AF531" s="61"/>
      <c r="AG531" s="61"/>
    </row>
    <row r="532">
      <c r="A532" s="61"/>
      <c r="B532" s="61"/>
      <c r="C532" s="61"/>
      <c r="D532" s="61"/>
      <c r="E532" s="61"/>
      <c r="F532" s="61"/>
      <c r="G532" s="61"/>
      <c r="H532" s="61"/>
      <c r="I532" s="61"/>
      <c r="J532" s="61"/>
      <c r="K532" s="61"/>
      <c r="L532" s="61"/>
      <c r="M532" s="61"/>
      <c r="N532" s="61"/>
      <c r="O532" s="61"/>
      <c r="P532" s="65"/>
      <c r="Q532" s="61"/>
      <c r="R532" s="61"/>
      <c r="S532" s="61"/>
      <c r="T532" s="61"/>
      <c r="U532" s="61"/>
      <c r="V532" s="61"/>
      <c r="W532" s="61"/>
      <c r="X532" s="61"/>
      <c r="Y532" s="61"/>
      <c r="Z532" s="61"/>
      <c r="AA532" s="61"/>
      <c r="AB532" s="61"/>
      <c r="AC532" s="61"/>
      <c r="AD532" s="61"/>
      <c r="AE532" s="61"/>
      <c r="AF532" s="61"/>
      <c r="AG532" s="61"/>
    </row>
    <row r="533">
      <c r="A533" s="61"/>
      <c r="B533" s="61"/>
      <c r="C533" s="61"/>
      <c r="D533" s="61"/>
      <c r="E533" s="61"/>
      <c r="F533" s="61"/>
      <c r="G533" s="61"/>
      <c r="H533" s="61"/>
      <c r="I533" s="61"/>
      <c r="J533" s="61"/>
      <c r="K533" s="61"/>
      <c r="L533" s="61"/>
      <c r="M533" s="61"/>
      <c r="N533" s="61"/>
      <c r="O533" s="61"/>
      <c r="P533" s="65"/>
      <c r="Q533" s="61"/>
      <c r="R533" s="61"/>
      <c r="S533" s="61"/>
      <c r="T533" s="61"/>
      <c r="U533" s="61"/>
      <c r="V533" s="61"/>
      <c r="W533" s="61"/>
      <c r="X533" s="61"/>
      <c r="Y533" s="61"/>
      <c r="Z533" s="61"/>
      <c r="AA533" s="61"/>
      <c r="AB533" s="61"/>
      <c r="AC533" s="61"/>
      <c r="AD533" s="61"/>
      <c r="AE533" s="61"/>
      <c r="AF533" s="61"/>
      <c r="AG533" s="61"/>
    </row>
    <row r="534">
      <c r="A534" s="61"/>
      <c r="B534" s="61"/>
      <c r="C534" s="61"/>
      <c r="D534" s="61"/>
      <c r="E534" s="61"/>
      <c r="F534" s="61"/>
      <c r="G534" s="61"/>
      <c r="H534" s="61"/>
      <c r="I534" s="61"/>
      <c r="J534" s="61"/>
      <c r="K534" s="61"/>
      <c r="L534" s="61"/>
      <c r="M534" s="61"/>
      <c r="N534" s="61"/>
      <c r="O534" s="61"/>
      <c r="P534" s="65"/>
      <c r="Q534" s="61"/>
      <c r="R534" s="61"/>
      <c r="S534" s="61"/>
      <c r="T534" s="61"/>
      <c r="U534" s="61"/>
      <c r="V534" s="61"/>
      <c r="W534" s="61"/>
      <c r="X534" s="61"/>
      <c r="Y534" s="61"/>
      <c r="Z534" s="61"/>
      <c r="AA534" s="61"/>
      <c r="AB534" s="61"/>
      <c r="AC534" s="61"/>
      <c r="AD534" s="61"/>
      <c r="AE534" s="61"/>
      <c r="AF534" s="61"/>
      <c r="AG534" s="61"/>
    </row>
    <row r="535">
      <c r="A535" s="61"/>
      <c r="B535" s="61"/>
      <c r="C535" s="61"/>
      <c r="D535" s="61"/>
      <c r="E535" s="61"/>
      <c r="F535" s="61"/>
      <c r="G535" s="61"/>
      <c r="H535" s="61"/>
      <c r="I535" s="61"/>
      <c r="J535" s="61"/>
      <c r="K535" s="61"/>
      <c r="L535" s="61"/>
      <c r="M535" s="61"/>
      <c r="N535" s="61"/>
      <c r="O535" s="61"/>
      <c r="P535" s="65"/>
      <c r="Q535" s="61"/>
      <c r="R535" s="61"/>
      <c r="S535" s="61"/>
      <c r="T535" s="61"/>
      <c r="U535" s="61"/>
      <c r="V535" s="61"/>
      <c r="W535" s="61"/>
      <c r="X535" s="61"/>
      <c r="Y535" s="61"/>
      <c r="Z535" s="61"/>
      <c r="AA535" s="61"/>
      <c r="AB535" s="61"/>
      <c r="AC535" s="61"/>
      <c r="AD535" s="61"/>
      <c r="AE535" s="61"/>
      <c r="AF535" s="61"/>
      <c r="AG535" s="61"/>
    </row>
    <row r="536">
      <c r="A536" s="61"/>
      <c r="B536" s="61"/>
      <c r="C536" s="61"/>
      <c r="D536" s="61"/>
      <c r="E536" s="61"/>
      <c r="F536" s="61"/>
      <c r="G536" s="61"/>
      <c r="H536" s="61"/>
      <c r="I536" s="61"/>
      <c r="J536" s="61"/>
      <c r="K536" s="61"/>
      <c r="L536" s="61"/>
      <c r="M536" s="61"/>
      <c r="N536" s="61"/>
      <c r="O536" s="61"/>
      <c r="P536" s="65"/>
      <c r="Q536" s="61"/>
      <c r="R536" s="61"/>
      <c r="S536" s="61"/>
      <c r="T536" s="61"/>
      <c r="U536" s="61"/>
      <c r="V536" s="61"/>
      <c r="W536" s="61"/>
      <c r="X536" s="61"/>
      <c r="Y536" s="61"/>
      <c r="Z536" s="61"/>
      <c r="AA536" s="61"/>
      <c r="AB536" s="61"/>
      <c r="AC536" s="61"/>
      <c r="AD536" s="61"/>
      <c r="AE536" s="61"/>
      <c r="AF536" s="61"/>
      <c r="AG536" s="61"/>
    </row>
    <row r="537">
      <c r="A537" s="61"/>
      <c r="B537" s="61"/>
      <c r="C537" s="61"/>
      <c r="D537" s="61"/>
      <c r="E537" s="61"/>
      <c r="F537" s="61"/>
      <c r="G537" s="61"/>
      <c r="H537" s="61"/>
      <c r="I537" s="61"/>
      <c r="J537" s="61"/>
      <c r="K537" s="61"/>
      <c r="L537" s="61"/>
      <c r="M537" s="61"/>
      <c r="N537" s="61"/>
      <c r="O537" s="61"/>
      <c r="P537" s="65"/>
      <c r="Q537" s="61"/>
      <c r="R537" s="61"/>
      <c r="S537" s="61"/>
      <c r="T537" s="61"/>
      <c r="U537" s="61"/>
      <c r="V537" s="61"/>
      <c r="W537" s="61"/>
      <c r="X537" s="61"/>
      <c r="Y537" s="61"/>
      <c r="Z537" s="61"/>
      <c r="AA537" s="61"/>
      <c r="AB537" s="61"/>
      <c r="AC537" s="61"/>
      <c r="AD537" s="61"/>
      <c r="AE537" s="61"/>
      <c r="AF537" s="61"/>
      <c r="AG537" s="61"/>
    </row>
    <row r="538">
      <c r="A538" s="61"/>
      <c r="B538" s="61"/>
      <c r="C538" s="61"/>
      <c r="D538" s="61"/>
      <c r="E538" s="61"/>
      <c r="F538" s="61"/>
      <c r="G538" s="61"/>
      <c r="H538" s="61"/>
      <c r="I538" s="61"/>
      <c r="J538" s="61"/>
      <c r="K538" s="61"/>
      <c r="L538" s="61"/>
      <c r="M538" s="61"/>
      <c r="N538" s="61"/>
      <c r="O538" s="61"/>
      <c r="P538" s="65"/>
      <c r="Q538" s="61"/>
      <c r="R538" s="61"/>
      <c r="S538" s="61"/>
      <c r="T538" s="61"/>
      <c r="U538" s="61"/>
      <c r="V538" s="61"/>
      <c r="W538" s="61"/>
      <c r="X538" s="61"/>
      <c r="Y538" s="61"/>
      <c r="Z538" s="61"/>
      <c r="AA538" s="61"/>
      <c r="AB538" s="61"/>
      <c r="AC538" s="61"/>
      <c r="AD538" s="61"/>
      <c r="AE538" s="61"/>
      <c r="AF538" s="61"/>
      <c r="AG538" s="61"/>
    </row>
    <row r="539">
      <c r="A539" s="61"/>
      <c r="B539" s="61"/>
      <c r="C539" s="61"/>
      <c r="D539" s="61"/>
      <c r="E539" s="61"/>
      <c r="F539" s="61"/>
      <c r="G539" s="61"/>
      <c r="H539" s="61"/>
      <c r="I539" s="61"/>
      <c r="J539" s="61"/>
      <c r="K539" s="61"/>
      <c r="L539" s="61"/>
      <c r="M539" s="61"/>
      <c r="N539" s="61"/>
      <c r="O539" s="61"/>
      <c r="P539" s="65"/>
      <c r="Q539" s="61"/>
      <c r="R539" s="61"/>
      <c r="S539" s="61"/>
      <c r="T539" s="61"/>
      <c r="U539" s="61"/>
      <c r="V539" s="61"/>
      <c r="W539" s="61"/>
      <c r="X539" s="61"/>
      <c r="Y539" s="61"/>
      <c r="Z539" s="61"/>
      <c r="AA539" s="61"/>
      <c r="AB539" s="61"/>
      <c r="AC539" s="61"/>
      <c r="AD539" s="61"/>
      <c r="AE539" s="61"/>
      <c r="AF539" s="61"/>
      <c r="AG539" s="61"/>
    </row>
    <row r="540">
      <c r="A540" s="61"/>
      <c r="B540" s="61"/>
      <c r="C540" s="61"/>
      <c r="D540" s="61"/>
      <c r="E540" s="61"/>
      <c r="F540" s="61"/>
      <c r="G540" s="61"/>
      <c r="H540" s="61"/>
      <c r="I540" s="61"/>
      <c r="J540" s="61"/>
      <c r="K540" s="61"/>
      <c r="L540" s="61"/>
      <c r="M540" s="61"/>
      <c r="N540" s="61"/>
      <c r="O540" s="61"/>
      <c r="P540" s="65"/>
      <c r="Q540" s="61"/>
      <c r="R540" s="61"/>
      <c r="S540" s="61"/>
      <c r="T540" s="61"/>
      <c r="U540" s="61"/>
      <c r="V540" s="61"/>
      <c r="W540" s="61"/>
      <c r="X540" s="61"/>
      <c r="Y540" s="61"/>
      <c r="Z540" s="61"/>
      <c r="AA540" s="61"/>
      <c r="AB540" s="61"/>
      <c r="AC540" s="61"/>
      <c r="AD540" s="61"/>
      <c r="AE540" s="61"/>
      <c r="AF540" s="61"/>
      <c r="AG540" s="61"/>
    </row>
    <row r="541">
      <c r="A541" s="61"/>
      <c r="B541" s="61"/>
      <c r="C541" s="61"/>
      <c r="D541" s="61"/>
      <c r="E541" s="61"/>
      <c r="F541" s="61"/>
      <c r="G541" s="61"/>
      <c r="H541" s="61"/>
      <c r="I541" s="61"/>
      <c r="J541" s="61"/>
      <c r="K541" s="61"/>
      <c r="L541" s="61"/>
      <c r="M541" s="61"/>
      <c r="N541" s="61"/>
      <c r="O541" s="61"/>
      <c r="P541" s="65"/>
      <c r="Q541" s="61"/>
      <c r="R541" s="61"/>
      <c r="S541" s="61"/>
      <c r="T541" s="61"/>
      <c r="U541" s="61"/>
      <c r="V541" s="61"/>
      <c r="W541" s="61"/>
      <c r="X541" s="61"/>
      <c r="Y541" s="61"/>
      <c r="Z541" s="61"/>
      <c r="AA541" s="61"/>
      <c r="AB541" s="61"/>
      <c r="AC541" s="61"/>
      <c r="AD541" s="61"/>
      <c r="AE541" s="61"/>
      <c r="AF541" s="61"/>
      <c r="AG541" s="61"/>
    </row>
    <row r="542">
      <c r="A542" s="61"/>
      <c r="B542" s="61"/>
      <c r="C542" s="61"/>
      <c r="D542" s="61"/>
      <c r="E542" s="61"/>
      <c r="F542" s="61"/>
      <c r="G542" s="61"/>
      <c r="H542" s="61"/>
      <c r="I542" s="61"/>
      <c r="J542" s="61"/>
      <c r="K542" s="61"/>
      <c r="L542" s="61"/>
      <c r="M542" s="61"/>
      <c r="N542" s="61"/>
      <c r="O542" s="61"/>
      <c r="P542" s="65"/>
      <c r="Q542" s="61"/>
      <c r="R542" s="61"/>
      <c r="S542" s="61"/>
      <c r="T542" s="61"/>
      <c r="U542" s="61"/>
      <c r="V542" s="61"/>
      <c r="W542" s="61"/>
      <c r="X542" s="61"/>
      <c r="Y542" s="61"/>
      <c r="Z542" s="61"/>
      <c r="AA542" s="61"/>
      <c r="AB542" s="61"/>
      <c r="AC542" s="61"/>
      <c r="AD542" s="61"/>
      <c r="AE542" s="61"/>
      <c r="AF542" s="61"/>
      <c r="AG542" s="61"/>
    </row>
    <row r="543">
      <c r="A543" s="61"/>
      <c r="B543" s="61"/>
      <c r="C543" s="61"/>
      <c r="D543" s="61"/>
      <c r="E543" s="61"/>
      <c r="F543" s="61"/>
      <c r="G543" s="61"/>
      <c r="H543" s="61"/>
      <c r="I543" s="61"/>
      <c r="J543" s="61"/>
      <c r="K543" s="61"/>
      <c r="L543" s="61"/>
      <c r="M543" s="61"/>
      <c r="N543" s="61"/>
      <c r="O543" s="61"/>
      <c r="P543" s="65"/>
      <c r="Q543" s="61"/>
      <c r="R543" s="61"/>
      <c r="S543" s="61"/>
      <c r="T543" s="61"/>
      <c r="U543" s="61"/>
      <c r="V543" s="61"/>
      <c r="W543" s="61"/>
      <c r="X543" s="61"/>
      <c r="Y543" s="61"/>
      <c r="Z543" s="61"/>
      <c r="AA543" s="61"/>
      <c r="AB543" s="61"/>
      <c r="AC543" s="61"/>
      <c r="AD543" s="61"/>
      <c r="AE543" s="61"/>
      <c r="AF543" s="61"/>
      <c r="AG543" s="61"/>
    </row>
    <row r="544">
      <c r="A544" s="61"/>
      <c r="B544" s="61"/>
      <c r="C544" s="61"/>
      <c r="D544" s="61"/>
      <c r="E544" s="61"/>
      <c r="F544" s="61"/>
      <c r="G544" s="61"/>
      <c r="H544" s="61"/>
      <c r="I544" s="61"/>
      <c r="J544" s="61"/>
      <c r="K544" s="61"/>
      <c r="L544" s="61"/>
      <c r="M544" s="61"/>
      <c r="N544" s="61"/>
      <c r="O544" s="61"/>
      <c r="P544" s="65"/>
      <c r="Q544" s="61"/>
      <c r="R544" s="61"/>
      <c r="S544" s="61"/>
      <c r="T544" s="61"/>
      <c r="U544" s="61"/>
      <c r="V544" s="61"/>
      <c r="W544" s="61"/>
      <c r="X544" s="61"/>
      <c r="Y544" s="61"/>
      <c r="Z544" s="61"/>
      <c r="AA544" s="61"/>
      <c r="AB544" s="61"/>
      <c r="AC544" s="61"/>
      <c r="AD544" s="61"/>
      <c r="AE544" s="61"/>
      <c r="AF544" s="61"/>
      <c r="AG544" s="61"/>
    </row>
    <row r="545">
      <c r="A545" s="61"/>
      <c r="B545" s="61"/>
      <c r="C545" s="61"/>
      <c r="D545" s="61"/>
      <c r="E545" s="61"/>
      <c r="F545" s="61"/>
      <c r="G545" s="61"/>
      <c r="H545" s="61"/>
      <c r="I545" s="61"/>
      <c r="J545" s="61"/>
      <c r="K545" s="61"/>
      <c r="L545" s="61"/>
      <c r="M545" s="61"/>
      <c r="N545" s="61"/>
      <c r="O545" s="61"/>
      <c r="P545" s="65"/>
      <c r="Q545" s="61"/>
      <c r="R545" s="61"/>
      <c r="S545" s="61"/>
      <c r="T545" s="61"/>
      <c r="U545" s="61"/>
      <c r="V545" s="61"/>
      <c r="W545" s="61"/>
      <c r="X545" s="61"/>
      <c r="Y545" s="61"/>
      <c r="Z545" s="61"/>
      <c r="AA545" s="61"/>
      <c r="AB545" s="61"/>
      <c r="AC545" s="61"/>
      <c r="AD545" s="61"/>
      <c r="AE545" s="61"/>
      <c r="AF545" s="61"/>
      <c r="AG545" s="61"/>
    </row>
    <row r="546">
      <c r="A546" s="61"/>
      <c r="B546" s="61"/>
      <c r="C546" s="61"/>
      <c r="D546" s="61"/>
      <c r="E546" s="61"/>
      <c r="F546" s="61"/>
      <c r="G546" s="61"/>
      <c r="H546" s="61"/>
      <c r="I546" s="61"/>
      <c r="J546" s="61"/>
      <c r="K546" s="61"/>
      <c r="L546" s="61"/>
      <c r="M546" s="61"/>
      <c r="N546" s="61"/>
      <c r="O546" s="61"/>
      <c r="P546" s="65"/>
      <c r="Q546" s="61"/>
      <c r="R546" s="61"/>
      <c r="S546" s="61"/>
      <c r="T546" s="61"/>
      <c r="U546" s="61"/>
      <c r="V546" s="61"/>
      <c r="W546" s="61"/>
      <c r="X546" s="61"/>
      <c r="Y546" s="61"/>
      <c r="Z546" s="61"/>
      <c r="AA546" s="61"/>
      <c r="AB546" s="61"/>
      <c r="AC546" s="61"/>
      <c r="AD546" s="61"/>
      <c r="AE546" s="61"/>
      <c r="AF546" s="61"/>
      <c r="AG546" s="61"/>
    </row>
    <row r="547">
      <c r="A547" s="61"/>
      <c r="B547" s="61"/>
      <c r="C547" s="61"/>
      <c r="D547" s="61"/>
      <c r="E547" s="61"/>
      <c r="F547" s="61"/>
      <c r="G547" s="61"/>
      <c r="H547" s="61"/>
      <c r="I547" s="61"/>
      <c r="J547" s="61"/>
      <c r="K547" s="61"/>
      <c r="L547" s="61"/>
      <c r="M547" s="61"/>
      <c r="N547" s="61"/>
      <c r="O547" s="61"/>
      <c r="P547" s="65"/>
      <c r="Q547" s="61"/>
      <c r="R547" s="61"/>
      <c r="S547" s="61"/>
      <c r="T547" s="61"/>
      <c r="U547" s="61"/>
      <c r="V547" s="61"/>
      <c r="W547" s="61"/>
      <c r="X547" s="61"/>
      <c r="Y547" s="61"/>
      <c r="Z547" s="61"/>
      <c r="AA547" s="61"/>
      <c r="AB547" s="61"/>
      <c r="AC547" s="61"/>
      <c r="AD547" s="61"/>
      <c r="AE547" s="61"/>
      <c r="AF547" s="61"/>
      <c r="AG547" s="61"/>
    </row>
    <row r="548">
      <c r="A548" s="61"/>
      <c r="B548" s="61"/>
      <c r="C548" s="61"/>
      <c r="D548" s="61"/>
      <c r="E548" s="61"/>
      <c r="F548" s="61"/>
      <c r="G548" s="61"/>
      <c r="H548" s="61"/>
      <c r="I548" s="61"/>
      <c r="J548" s="61"/>
      <c r="K548" s="61"/>
      <c r="L548" s="61"/>
      <c r="M548" s="61"/>
      <c r="N548" s="61"/>
      <c r="O548" s="61"/>
      <c r="P548" s="65"/>
      <c r="Q548" s="61"/>
      <c r="R548" s="61"/>
      <c r="S548" s="61"/>
      <c r="T548" s="61"/>
      <c r="U548" s="61"/>
      <c r="V548" s="61"/>
      <c r="W548" s="61"/>
      <c r="X548" s="61"/>
      <c r="Y548" s="61"/>
      <c r="Z548" s="61"/>
      <c r="AA548" s="61"/>
      <c r="AB548" s="61"/>
      <c r="AC548" s="61"/>
      <c r="AD548" s="61"/>
      <c r="AE548" s="61"/>
      <c r="AF548" s="61"/>
      <c r="AG548" s="61"/>
    </row>
    <row r="549">
      <c r="A549" s="61"/>
      <c r="B549" s="61"/>
      <c r="C549" s="61"/>
      <c r="D549" s="61"/>
      <c r="E549" s="61"/>
      <c r="F549" s="61"/>
      <c r="G549" s="61"/>
      <c r="H549" s="61"/>
      <c r="I549" s="61"/>
      <c r="J549" s="61"/>
      <c r="K549" s="61"/>
      <c r="L549" s="61"/>
      <c r="M549" s="61"/>
      <c r="N549" s="61"/>
      <c r="O549" s="61"/>
      <c r="P549" s="65"/>
      <c r="Q549" s="61"/>
      <c r="R549" s="61"/>
      <c r="S549" s="61"/>
      <c r="T549" s="61"/>
      <c r="U549" s="61"/>
      <c r="V549" s="61"/>
      <c r="W549" s="61"/>
      <c r="X549" s="61"/>
      <c r="Y549" s="61"/>
      <c r="Z549" s="61"/>
      <c r="AA549" s="61"/>
      <c r="AB549" s="61"/>
      <c r="AC549" s="61"/>
      <c r="AD549" s="61"/>
      <c r="AE549" s="61"/>
      <c r="AF549" s="61"/>
      <c r="AG549" s="61"/>
    </row>
    <row r="550">
      <c r="A550" s="61"/>
      <c r="B550" s="61"/>
      <c r="C550" s="61"/>
      <c r="D550" s="61"/>
      <c r="E550" s="61"/>
      <c r="F550" s="61"/>
      <c r="G550" s="61"/>
      <c r="H550" s="61"/>
      <c r="I550" s="61"/>
      <c r="J550" s="61"/>
      <c r="K550" s="61"/>
      <c r="L550" s="61"/>
      <c r="M550" s="61"/>
      <c r="N550" s="61"/>
      <c r="O550" s="61"/>
      <c r="P550" s="65"/>
      <c r="Q550" s="61"/>
      <c r="R550" s="61"/>
      <c r="S550" s="61"/>
      <c r="T550" s="61"/>
      <c r="U550" s="61"/>
      <c r="V550" s="61"/>
      <c r="W550" s="61"/>
      <c r="X550" s="61"/>
      <c r="Y550" s="61"/>
      <c r="Z550" s="61"/>
      <c r="AA550" s="61"/>
      <c r="AB550" s="61"/>
      <c r="AC550" s="61"/>
      <c r="AD550" s="61"/>
      <c r="AE550" s="61"/>
      <c r="AF550" s="61"/>
      <c r="AG550" s="61"/>
    </row>
    <row r="551">
      <c r="A551" s="61"/>
      <c r="B551" s="61"/>
      <c r="C551" s="61"/>
      <c r="D551" s="61"/>
      <c r="E551" s="61"/>
      <c r="F551" s="61"/>
      <c r="G551" s="61"/>
      <c r="H551" s="61"/>
      <c r="I551" s="61"/>
      <c r="J551" s="61"/>
      <c r="K551" s="61"/>
      <c r="L551" s="61"/>
      <c r="M551" s="61"/>
      <c r="N551" s="61"/>
      <c r="O551" s="61"/>
      <c r="P551" s="65"/>
      <c r="Q551" s="61"/>
      <c r="R551" s="61"/>
      <c r="S551" s="61"/>
      <c r="T551" s="61"/>
      <c r="U551" s="61"/>
      <c r="V551" s="61"/>
      <c r="W551" s="61"/>
      <c r="X551" s="61"/>
      <c r="Y551" s="61"/>
      <c r="Z551" s="61"/>
      <c r="AA551" s="61"/>
      <c r="AB551" s="61"/>
      <c r="AC551" s="61"/>
      <c r="AD551" s="61"/>
      <c r="AE551" s="61"/>
      <c r="AF551" s="61"/>
      <c r="AG551" s="61"/>
    </row>
    <row r="552">
      <c r="A552" s="61"/>
      <c r="B552" s="61"/>
      <c r="C552" s="61"/>
      <c r="D552" s="61"/>
      <c r="E552" s="61"/>
      <c r="F552" s="61"/>
      <c r="G552" s="61"/>
      <c r="H552" s="61"/>
      <c r="I552" s="61"/>
      <c r="J552" s="61"/>
      <c r="K552" s="61"/>
      <c r="L552" s="61"/>
      <c r="M552" s="61"/>
      <c r="N552" s="61"/>
      <c r="O552" s="61"/>
      <c r="P552" s="65"/>
      <c r="Q552" s="61"/>
      <c r="R552" s="61"/>
      <c r="S552" s="61"/>
      <c r="T552" s="61"/>
      <c r="U552" s="61"/>
      <c r="V552" s="61"/>
      <c r="W552" s="61"/>
      <c r="X552" s="61"/>
      <c r="Y552" s="61"/>
      <c r="Z552" s="61"/>
      <c r="AA552" s="61"/>
      <c r="AB552" s="61"/>
      <c r="AC552" s="61"/>
      <c r="AD552" s="61"/>
      <c r="AE552" s="61"/>
      <c r="AF552" s="61"/>
      <c r="AG552" s="61"/>
    </row>
    <row r="553">
      <c r="A553" s="61"/>
      <c r="B553" s="61"/>
      <c r="C553" s="61"/>
      <c r="D553" s="61"/>
      <c r="E553" s="61"/>
      <c r="F553" s="61"/>
      <c r="G553" s="61"/>
      <c r="H553" s="61"/>
      <c r="I553" s="61"/>
      <c r="J553" s="61"/>
      <c r="K553" s="61"/>
      <c r="L553" s="61"/>
      <c r="M553" s="61"/>
      <c r="N553" s="61"/>
      <c r="O553" s="61"/>
      <c r="P553" s="65"/>
      <c r="Q553" s="61"/>
      <c r="R553" s="61"/>
      <c r="S553" s="61"/>
      <c r="T553" s="61"/>
      <c r="U553" s="61"/>
      <c r="V553" s="61"/>
      <c r="W553" s="61"/>
      <c r="X553" s="61"/>
      <c r="Y553" s="61"/>
      <c r="Z553" s="61"/>
      <c r="AA553" s="61"/>
      <c r="AB553" s="61"/>
      <c r="AC553" s="61"/>
      <c r="AD553" s="61"/>
      <c r="AE553" s="61"/>
      <c r="AF553" s="61"/>
      <c r="AG553" s="61"/>
    </row>
    <row r="554">
      <c r="A554" s="61"/>
      <c r="B554" s="61"/>
      <c r="C554" s="61"/>
      <c r="D554" s="61"/>
      <c r="E554" s="61"/>
      <c r="F554" s="61"/>
      <c r="G554" s="61"/>
      <c r="H554" s="61"/>
      <c r="I554" s="61"/>
      <c r="J554" s="61"/>
      <c r="K554" s="61"/>
      <c r="L554" s="61"/>
      <c r="M554" s="61"/>
      <c r="N554" s="61"/>
      <c r="O554" s="61"/>
      <c r="P554" s="65"/>
      <c r="Q554" s="61"/>
      <c r="R554" s="61"/>
      <c r="S554" s="61"/>
      <c r="T554" s="61"/>
      <c r="U554" s="61"/>
      <c r="V554" s="61"/>
      <c r="W554" s="61"/>
      <c r="X554" s="61"/>
      <c r="Y554" s="61"/>
      <c r="Z554" s="61"/>
      <c r="AA554" s="61"/>
      <c r="AB554" s="61"/>
      <c r="AC554" s="61"/>
      <c r="AD554" s="61"/>
      <c r="AE554" s="61"/>
      <c r="AF554" s="61"/>
      <c r="AG554" s="61"/>
    </row>
    <row r="555">
      <c r="A555" s="61"/>
      <c r="B555" s="61"/>
      <c r="C555" s="61"/>
      <c r="D555" s="61"/>
      <c r="E555" s="61"/>
      <c r="F555" s="61"/>
      <c r="G555" s="61"/>
      <c r="H555" s="61"/>
      <c r="I555" s="61"/>
      <c r="J555" s="61"/>
      <c r="K555" s="61"/>
      <c r="L555" s="61"/>
      <c r="M555" s="61"/>
      <c r="N555" s="61"/>
      <c r="O555" s="61"/>
      <c r="P555" s="65"/>
      <c r="Q555" s="61"/>
      <c r="R555" s="61"/>
      <c r="S555" s="61"/>
      <c r="T555" s="61"/>
      <c r="U555" s="61"/>
      <c r="V555" s="61"/>
      <c r="W555" s="61"/>
      <c r="X555" s="61"/>
      <c r="Y555" s="61"/>
      <c r="Z555" s="61"/>
      <c r="AA555" s="61"/>
      <c r="AB555" s="61"/>
      <c r="AC555" s="61"/>
      <c r="AD555" s="61"/>
      <c r="AE555" s="61"/>
      <c r="AF555" s="61"/>
      <c r="AG555" s="61"/>
    </row>
    <row r="556">
      <c r="A556" s="61"/>
      <c r="B556" s="61"/>
      <c r="C556" s="61"/>
      <c r="D556" s="61"/>
      <c r="E556" s="61"/>
      <c r="F556" s="61"/>
      <c r="G556" s="61"/>
      <c r="H556" s="61"/>
      <c r="I556" s="61"/>
      <c r="J556" s="61"/>
      <c r="K556" s="61"/>
      <c r="L556" s="61"/>
      <c r="M556" s="61"/>
      <c r="N556" s="61"/>
      <c r="O556" s="61"/>
      <c r="P556" s="65"/>
      <c r="Q556" s="61"/>
      <c r="R556" s="61"/>
      <c r="S556" s="61"/>
      <c r="T556" s="61"/>
      <c r="U556" s="61"/>
      <c r="V556" s="61"/>
      <c r="W556" s="61"/>
      <c r="X556" s="61"/>
      <c r="Y556" s="61"/>
      <c r="Z556" s="61"/>
      <c r="AA556" s="61"/>
      <c r="AB556" s="61"/>
      <c r="AC556" s="61"/>
      <c r="AD556" s="61"/>
      <c r="AE556" s="61"/>
      <c r="AF556" s="61"/>
      <c r="AG556" s="61"/>
    </row>
    <row r="557">
      <c r="A557" s="61"/>
      <c r="B557" s="61"/>
      <c r="C557" s="61"/>
      <c r="D557" s="61"/>
      <c r="E557" s="61"/>
      <c r="F557" s="61"/>
      <c r="G557" s="61"/>
      <c r="H557" s="61"/>
      <c r="I557" s="61"/>
      <c r="J557" s="61"/>
      <c r="K557" s="61"/>
      <c r="L557" s="61"/>
      <c r="M557" s="61"/>
      <c r="N557" s="61"/>
      <c r="O557" s="61"/>
      <c r="P557" s="65"/>
      <c r="Q557" s="61"/>
      <c r="R557" s="61"/>
      <c r="S557" s="61"/>
      <c r="T557" s="61"/>
      <c r="U557" s="61"/>
      <c r="V557" s="61"/>
      <c r="W557" s="61"/>
      <c r="X557" s="61"/>
      <c r="Y557" s="61"/>
      <c r="Z557" s="61"/>
      <c r="AA557" s="61"/>
      <c r="AB557" s="61"/>
      <c r="AC557" s="61"/>
      <c r="AD557" s="61"/>
      <c r="AE557" s="61"/>
      <c r="AF557" s="61"/>
      <c r="AG557" s="61"/>
    </row>
    <row r="558">
      <c r="A558" s="61"/>
      <c r="B558" s="61"/>
      <c r="C558" s="61"/>
      <c r="D558" s="61"/>
      <c r="E558" s="61"/>
      <c r="F558" s="61"/>
      <c r="G558" s="61"/>
      <c r="H558" s="61"/>
      <c r="I558" s="61"/>
      <c r="J558" s="61"/>
      <c r="K558" s="61"/>
      <c r="L558" s="61"/>
      <c r="M558" s="61"/>
      <c r="N558" s="61"/>
      <c r="O558" s="61"/>
      <c r="P558" s="65"/>
      <c r="Q558" s="61"/>
      <c r="R558" s="61"/>
      <c r="S558" s="61"/>
      <c r="T558" s="61"/>
      <c r="U558" s="61"/>
      <c r="V558" s="61"/>
      <c r="W558" s="61"/>
      <c r="X558" s="61"/>
      <c r="Y558" s="61"/>
      <c r="Z558" s="61"/>
      <c r="AA558" s="61"/>
      <c r="AB558" s="61"/>
      <c r="AC558" s="61"/>
      <c r="AD558" s="61"/>
      <c r="AE558" s="61"/>
      <c r="AF558" s="61"/>
      <c r="AG558" s="61"/>
    </row>
    <row r="559">
      <c r="A559" s="61"/>
      <c r="B559" s="61"/>
      <c r="C559" s="61"/>
      <c r="D559" s="61"/>
      <c r="E559" s="61"/>
      <c r="F559" s="61"/>
      <c r="G559" s="61"/>
      <c r="H559" s="61"/>
      <c r="I559" s="61"/>
      <c r="J559" s="61"/>
      <c r="K559" s="61"/>
      <c r="L559" s="61"/>
      <c r="M559" s="61"/>
      <c r="N559" s="61"/>
      <c r="O559" s="61"/>
      <c r="P559" s="65"/>
      <c r="Q559" s="61"/>
      <c r="R559" s="61"/>
      <c r="S559" s="61"/>
      <c r="T559" s="61"/>
      <c r="U559" s="61"/>
      <c r="V559" s="61"/>
      <c r="W559" s="61"/>
      <c r="X559" s="61"/>
      <c r="Y559" s="61"/>
      <c r="Z559" s="61"/>
      <c r="AA559" s="61"/>
      <c r="AB559" s="61"/>
      <c r="AC559" s="61"/>
      <c r="AD559" s="61"/>
      <c r="AE559" s="61"/>
      <c r="AF559" s="61"/>
      <c r="AG559" s="61"/>
    </row>
    <row r="560">
      <c r="A560" s="61"/>
      <c r="B560" s="61"/>
      <c r="C560" s="61"/>
      <c r="D560" s="61"/>
      <c r="E560" s="61"/>
      <c r="F560" s="61"/>
      <c r="G560" s="61"/>
      <c r="H560" s="61"/>
      <c r="I560" s="61"/>
      <c r="J560" s="61"/>
      <c r="K560" s="61"/>
      <c r="L560" s="61"/>
      <c r="M560" s="61"/>
      <c r="N560" s="61"/>
      <c r="O560" s="61"/>
      <c r="P560" s="65"/>
      <c r="Q560" s="61"/>
      <c r="R560" s="61"/>
      <c r="S560" s="61"/>
      <c r="T560" s="61"/>
      <c r="U560" s="61"/>
      <c r="V560" s="61"/>
      <c r="W560" s="61"/>
      <c r="X560" s="61"/>
      <c r="Y560" s="61"/>
      <c r="Z560" s="61"/>
      <c r="AA560" s="61"/>
      <c r="AB560" s="61"/>
      <c r="AC560" s="61"/>
      <c r="AD560" s="61"/>
      <c r="AE560" s="61"/>
      <c r="AF560" s="61"/>
      <c r="AG560" s="61"/>
    </row>
    <row r="561">
      <c r="A561" s="61"/>
      <c r="B561" s="61"/>
      <c r="C561" s="61"/>
      <c r="D561" s="61"/>
      <c r="E561" s="61"/>
      <c r="F561" s="61"/>
      <c r="G561" s="61"/>
      <c r="H561" s="61"/>
      <c r="I561" s="61"/>
      <c r="J561" s="61"/>
      <c r="K561" s="61"/>
      <c r="L561" s="61"/>
      <c r="M561" s="61"/>
      <c r="N561" s="61"/>
      <c r="O561" s="61"/>
      <c r="P561" s="65"/>
      <c r="Q561" s="61"/>
      <c r="R561" s="61"/>
      <c r="S561" s="61"/>
      <c r="T561" s="61"/>
      <c r="U561" s="61"/>
      <c r="V561" s="61"/>
      <c r="W561" s="61"/>
      <c r="X561" s="61"/>
      <c r="Y561" s="61"/>
      <c r="Z561" s="61"/>
      <c r="AA561" s="61"/>
      <c r="AB561" s="61"/>
      <c r="AC561" s="61"/>
      <c r="AD561" s="61"/>
      <c r="AE561" s="61"/>
      <c r="AF561" s="61"/>
      <c r="AG561" s="61"/>
    </row>
    <row r="562">
      <c r="A562" s="61"/>
      <c r="B562" s="61"/>
      <c r="C562" s="61"/>
      <c r="D562" s="61"/>
      <c r="E562" s="61"/>
      <c r="F562" s="61"/>
      <c r="G562" s="61"/>
      <c r="H562" s="61"/>
      <c r="I562" s="61"/>
      <c r="J562" s="61"/>
      <c r="K562" s="61"/>
      <c r="L562" s="61"/>
      <c r="M562" s="61"/>
      <c r="N562" s="61"/>
      <c r="O562" s="61"/>
      <c r="P562" s="65"/>
      <c r="Q562" s="61"/>
      <c r="R562" s="61"/>
      <c r="S562" s="61"/>
      <c r="T562" s="61"/>
      <c r="U562" s="61"/>
      <c r="V562" s="61"/>
      <c r="W562" s="61"/>
      <c r="X562" s="61"/>
      <c r="Y562" s="61"/>
      <c r="Z562" s="61"/>
      <c r="AA562" s="61"/>
      <c r="AB562" s="61"/>
      <c r="AC562" s="61"/>
      <c r="AD562" s="61"/>
      <c r="AE562" s="61"/>
      <c r="AF562" s="61"/>
      <c r="AG562" s="61"/>
    </row>
    <row r="563">
      <c r="A563" s="61"/>
      <c r="B563" s="61"/>
      <c r="C563" s="61"/>
      <c r="D563" s="61"/>
      <c r="E563" s="61"/>
      <c r="F563" s="61"/>
      <c r="G563" s="61"/>
      <c r="H563" s="61"/>
      <c r="I563" s="61"/>
      <c r="J563" s="61"/>
      <c r="K563" s="61"/>
      <c r="L563" s="61"/>
      <c r="M563" s="61"/>
      <c r="N563" s="61"/>
      <c r="O563" s="61"/>
      <c r="P563" s="65"/>
      <c r="Q563" s="61"/>
      <c r="R563" s="61"/>
      <c r="S563" s="61"/>
      <c r="T563" s="61"/>
      <c r="U563" s="61"/>
      <c r="V563" s="61"/>
      <c r="W563" s="61"/>
      <c r="X563" s="61"/>
      <c r="Y563" s="61"/>
      <c r="Z563" s="61"/>
      <c r="AA563" s="61"/>
      <c r="AB563" s="61"/>
      <c r="AC563" s="61"/>
      <c r="AD563" s="61"/>
      <c r="AE563" s="61"/>
      <c r="AF563" s="61"/>
      <c r="AG563" s="61"/>
    </row>
    <row r="564">
      <c r="A564" s="61"/>
      <c r="B564" s="61"/>
      <c r="C564" s="61"/>
      <c r="D564" s="61"/>
      <c r="E564" s="61"/>
      <c r="F564" s="61"/>
      <c r="G564" s="61"/>
      <c r="H564" s="61"/>
      <c r="I564" s="61"/>
      <c r="J564" s="61"/>
      <c r="K564" s="61"/>
      <c r="L564" s="61"/>
      <c r="M564" s="61"/>
      <c r="N564" s="61"/>
      <c r="O564" s="61"/>
      <c r="P564" s="65"/>
      <c r="Q564" s="61"/>
      <c r="R564" s="61"/>
      <c r="S564" s="61"/>
      <c r="T564" s="61"/>
      <c r="U564" s="61"/>
      <c r="V564" s="61"/>
      <c r="W564" s="61"/>
      <c r="X564" s="61"/>
      <c r="Y564" s="61"/>
      <c r="Z564" s="61"/>
      <c r="AA564" s="61"/>
      <c r="AB564" s="61"/>
      <c r="AC564" s="61"/>
      <c r="AD564" s="61"/>
      <c r="AE564" s="61"/>
      <c r="AF564" s="61"/>
      <c r="AG564" s="61"/>
    </row>
    <row r="565">
      <c r="A565" s="61"/>
      <c r="B565" s="61"/>
      <c r="C565" s="61"/>
      <c r="D565" s="61"/>
      <c r="E565" s="61"/>
      <c r="F565" s="61"/>
      <c r="G565" s="61"/>
      <c r="H565" s="61"/>
      <c r="I565" s="61"/>
      <c r="J565" s="61"/>
      <c r="K565" s="61"/>
      <c r="L565" s="61"/>
      <c r="M565" s="61"/>
      <c r="N565" s="61"/>
      <c r="O565" s="61"/>
      <c r="P565" s="65"/>
      <c r="Q565" s="61"/>
      <c r="R565" s="61"/>
      <c r="S565" s="61"/>
      <c r="T565" s="61"/>
      <c r="U565" s="61"/>
      <c r="V565" s="61"/>
      <c r="W565" s="61"/>
      <c r="X565" s="61"/>
      <c r="Y565" s="61"/>
      <c r="Z565" s="61"/>
      <c r="AA565" s="61"/>
      <c r="AB565" s="61"/>
      <c r="AC565" s="61"/>
      <c r="AD565" s="61"/>
      <c r="AE565" s="61"/>
      <c r="AF565" s="61"/>
      <c r="AG565" s="61"/>
    </row>
    <row r="566">
      <c r="A566" s="61"/>
      <c r="B566" s="61"/>
      <c r="C566" s="61"/>
      <c r="D566" s="61"/>
      <c r="E566" s="61"/>
      <c r="F566" s="61"/>
      <c r="G566" s="61"/>
      <c r="H566" s="61"/>
      <c r="I566" s="61"/>
      <c r="J566" s="61"/>
      <c r="K566" s="61"/>
      <c r="L566" s="61"/>
      <c r="M566" s="61"/>
      <c r="N566" s="61"/>
      <c r="O566" s="61"/>
      <c r="P566" s="65"/>
      <c r="Q566" s="61"/>
      <c r="R566" s="61"/>
      <c r="S566" s="61"/>
      <c r="T566" s="61"/>
      <c r="U566" s="61"/>
      <c r="V566" s="61"/>
      <c r="W566" s="61"/>
      <c r="X566" s="61"/>
      <c r="Y566" s="61"/>
      <c r="Z566" s="61"/>
      <c r="AA566" s="61"/>
      <c r="AB566" s="61"/>
      <c r="AC566" s="61"/>
      <c r="AD566" s="61"/>
      <c r="AE566" s="61"/>
      <c r="AF566" s="61"/>
      <c r="AG566" s="61"/>
    </row>
    <row r="567">
      <c r="A567" s="61"/>
      <c r="B567" s="61"/>
      <c r="C567" s="61"/>
      <c r="D567" s="61"/>
      <c r="E567" s="61"/>
      <c r="F567" s="61"/>
      <c r="G567" s="61"/>
      <c r="H567" s="61"/>
      <c r="I567" s="61"/>
      <c r="J567" s="61"/>
      <c r="K567" s="61"/>
      <c r="L567" s="61"/>
      <c r="M567" s="61"/>
      <c r="N567" s="61"/>
      <c r="O567" s="61"/>
      <c r="P567" s="65"/>
      <c r="Q567" s="61"/>
      <c r="R567" s="61"/>
      <c r="S567" s="61"/>
      <c r="T567" s="61"/>
      <c r="U567" s="61"/>
      <c r="V567" s="61"/>
      <c r="W567" s="61"/>
      <c r="X567" s="61"/>
      <c r="Y567" s="61"/>
      <c r="Z567" s="61"/>
      <c r="AA567" s="61"/>
      <c r="AB567" s="61"/>
      <c r="AC567" s="61"/>
      <c r="AD567" s="61"/>
      <c r="AE567" s="61"/>
      <c r="AF567" s="61"/>
      <c r="AG567" s="61"/>
    </row>
    <row r="568">
      <c r="A568" s="61"/>
      <c r="B568" s="61"/>
      <c r="C568" s="61"/>
      <c r="D568" s="61"/>
      <c r="E568" s="61"/>
      <c r="F568" s="61"/>
      <c r="G568" s="61"/>
      <c r="H568" s="61"/>
      <c r="I568" s="61"/>
      <c r="J568" s="61"/>
      <c r="K568" s="61"/>
      <c r="L568" s="61"/>
      <c r="M568" s="61"/>
      <c r="N568" s="61"/>
      <c r="O568" s="61"/>
      <c r="P568" s="65"/>
      <c r="Q568" s="61"/>
      <c r="R568" s="61"/>
      <c r="S568" s="61"/>
      <c r="T568" s="61"/>
      <c r="U568" s="61"/>
      <c r="V568" s="61"/>
      <c r="W568" s="61"/>
      <c r="X568" s="61"/>
      <c r="Y568" s="61"/>
      <c r="Z568" s="61"/>
      <c r="AA568" s="61"/>
      <c r="AB568" s="61"/>
      <c r="AC568" s="61"/>
      <c r="AD568" s="61"/>
      <c r="AE568" s="61"/>
      <c r="AF568" s="61"/>
      <c r="AG568" s="61"/>
    </row>
    <row r="569">
      <c r="A569" s="61"/>
      <c r="B569" s="61"/>
      <c r="C569" s="61"/>
      <c r="D569" s="61"/>
      <c r="E569" s="61"/>
      <c r="F569" s="61"/>
      <c r="G569" s="61"/>
      <c r="H569" s="61"/>
      <c r="I569" s="61"/>
      <c r="J569" s="61"/>
      <c r="K569" s="61"/>
      <c r="L569" s="61"/>
      <c r="M569" s="61"/>
      <c r="N569" s="61"/>
      <c r="O569" s="61"/>
      <c r="P569" s="65"/>
      <c r="Q569" s="61"/>
      <c r="R569" s="61"/>
      <c r="S569" s="61"/>
      <c r="T569" s="61"/>
      <c r="U569" s="61"/>
      <c r="V569" s="61"/>
      <c r="W569" s="61"/>
      <c r="X569" s="61"/>
      <c r="Y569" s="61"/>
      <c r="Z569" s="61"/>
      <c r="AA569" s="61"/>
      <c r="AB569" s="61"/>
      <c r="AC569" s="61"/>
      <c r="AD569" s="61"/>
      <c r="AE569" s="61"/>
      <c r="AF569" s="61"/>
      <c r="AG569" s="61"/>
    </row>
    <row r="570">
      <c r="A570" s="61"/>
      <c r="B570" s="61"/>
      <c r="C570" s="61"/>
      <c r="D570" s="61"/>
      <c r="E570" s="61"/>
      <c r="F570" s="61"/>
      <c r="G570" s="61"/>
      <c r="H570" s="61"/>
      <c r="I570" s="61"/>
      <c r="J570" s="61"/>
      <c r="K570" s="61"/>
      <c r="L570" s="61"/>
      <c r="M570" s="61"/>
      <c r="N570" s="61"/>
      <c r="O570" s="61"/>
      <c r="P570" s="65"/>
      <c r="Q570" s="61"/>
      <c r="R570" s="61"/>
      <c r="S570" s="61"/>
      <c r="T570" s="61"/>
      <c r="U570" s="61"/>
      <c r="V570" s="61"/>
      <c r="W570" s="61"/>
      <c r="X570" s="61"/>
      <c r="Y570" s="61"/>
      <c r="Z570" s="61"/>
      <c r="AA570" s="61"/>
      <c r="AB570" s="61"/>
      <c r="AC570" s="61"/>
      <c r="AD570" s="61"/>
      <c r="AE570" s="61"/>
      <c r="AF570" s="61"/>
      <c r="AG570" s="61"/>
    </row>
    <row r="571">
      <c r="A571" s="61"/>
      <c r="B571" s="61"/>
      <c r="C571" s="61"/>
      <c r="D571" s="61"/>
      <c r="E571" s="61"/>
      <c r="F571" s="61"/>
      <c r="G571" s="61"/>
      <c r="H571" s="61"/>
      <c r="I571" s="61"/>
      <c r="J571" s="61"/>
      <c r="K571" s="61"/>
      <c r="L571" s="61"/>
      <c r="M571" s="61"/>
      <c r="N571" s="61"/>
      <c r="O571" s="61"/>
      <c r="P571" s="65"/>
      <c r="Q571" s="61"/>
      <c r="R571" s="61"/>
      <c r="S571" s="61"/>
      <c r="T571" s="61"/>
      <c r="U571" s="61"/>
      <c r="V571" s="61"/>
      <c r="W571" s="61"/>
      <c r="X571" s="61"/>
      <c r="Y571" s="61"/>
      <c r="Z571" s="61"/>
      <c r="AA571" s="61"/>
      <c r="AB571" s="61"/>
      <c r="AC571" s="61"/>
      <c r="AD571" s="61"/>
      <c r="AE571" s="61"/>
      <c r="AF571" s="61"/>
      <c r="AG571" s="61"/>
    </row>
    <row r="572">
      <c r="A572" s="61"/>
      <c r="B572" s="61"/>
      <c r="C572" s="61"/>
      <c r="D572" s="61"/>
      <c r="E572" s="61"/>
      <c r="F572" s="61"/>
      <c r="G572" s="61"/>
      <c r="H572" s="61"/>
      <c r="I572" s="61"/>
      <c r="J572" s="61"/>
      <c r="K572" s="61"/>
      <c r="L572" s="61"/>
      <c r="M572" s="61"/>
      <c r="N572" s="61"/>
      <c r="O572" s="61"/>
      <c r="P572" s="65"/>
      <c r="Q572" s="61"/>
      <c r="R572" s="61"/>
      <c r="S572" s="61"/>
      <c r="T572" s="61"/>
      <c r="U572" s="61"/>
      <c r="V572" s="61"/>
      <c r="W572" s="61"/>
      <c r="X572" s="61"/>
      <c r="Y572" s="61"/>
      <c r="Z572" s="61"/>
      <c r="AA572" s="61"/>
      <c r="AB572" s="61"/>
      <c r="AC572" s="61"/>
      <c r="AD572" s="61"/>
      <c r="AE572" s="61"/>
      <c r="AF572" s="61"/>
      <c r="AG572" s="61"/>
    </row>
    <row r="573">
      <c r="A573" s="61"/>
      <c r="B573" s="61"/>
      <c r="C573" s="61"/>
      <c r="D573" s="61"/>
      <c r="E573" s="61"/>
      <c r="F573" s="61"/>
      <c r="G573" s="61"/>
      <c r="H573" s="61"/>
      <c r="I573" s="61"/>
      <c r="J573" s="61"/>
      <c r="K573" s="61"/>
      <c r="L573" s="61"/>
      <c r="M573" s="61"/>
      <c r="N573" s="61"/>
      <c r="O573" s="61"/>
      <c r="P573" s="65"/>
      <c r="Q573" s="61"/>
      <c r="R573" s="61"/>
      <c r="S573" s="61"/>
      <c r="T573" s="61"/>
      <c r="U573" s="61"/>
      <c r="V573" s="61"/>
      <c r="W573" s="61"/>
      <c r="X573" s="61"/>
      <c r="Y573" s="61"/>
      <c r="Z573" s="61"/>
      <c r="AA573" s="61"/>
      <c r="AB573" s="61"/>
      <c r="AC573" s="61"/>
      <c r="AD573" s="61"/>
      <c r="AE573" s="61"/>
      <c r="AF573" s="61"/>
      <c r="AG573" s="61"/>
    </row>
    <row r="574">
      <c r="A574" s="61"/>
      <c r="B574" s="61"/>
      <c r="C574" s="61"/>
      <c r="D574" s="61"/>
      <c r="E574" s="61"/>
      <c r="F574" s="61"/>
      <c r="G574" s="61"/>
      <c r="H574" s="61"/>
      <c r="I574" s="61"/>
      <c r="J574" s="61"/>
      <c r="K574" s="61"/>
      <c r="L574" s="61"/>
      <c r="M574" s="61"/>
      <c r="N574" s="61"/>
      <c r="O574" s="61"/>
      <c r="P574" s="65"/>
      <c r="Q574" s="61"/>
      <c r="R574" s="61"/>
      <c r="S574" s="61"/>
      <c r="T574" s="61"/>
      <c r="U574" s="61"/>
      <c r="V574" s="61"/>
      <c r="W574" s="61"/>
      <c r="X574" s="61"/>
      <c r="Y574" s="61"/>
      <c r="Z574" s="61"/>
      <c r="AA574" s="61"/>
      <c r="AB574" s="61"/>
      <c r="AC574" s="61"/>
      <c r="AD574" s="61"/>
      <c r="AE574" s="61"/>
      <c r="AF574" s="61"/>
      <c r="AG574" s="61"/>
    </row>
    <row r="575">
      <c r="A575" s="61"/>
      <c r="B575" s="61"/>
      <c r="C575" s="61"/>
      <c r="D575" s="61"/>
      <c r="E575" s="61"/>
      <c r="F575" s="61"/>
      <c r="G575" s="61"/>
      <c r="H575" s="61"/>
      <c r="I575" s="61"/>
      <c r="J575" s="61"/>
      <c r="K575" s="61"/>
      <c r="L575" s="61"/>
      <c r="M575" s="61"/>
      <c r="N575" s="61"/>
      <c r="O575" s="61"/>
      <c r="P575" s="65"/>
      <c r="Q575" s="61"/>
      <c r="R575" s="61"/>
      <c r="S575" s="61"/>
      <c r="T575" s="61"/>
      <c r="U575" s="61"/>
      <c r="V575" s="61"/>
      <c r="W575" s="61"/>
      <c r="X575" s="61"/>
      <c r="Y575" s="61"/>
      <c r="Z575" s="61"/>
      <c r="AA575" s="61"/>
      <c r="AB575" s="61"/>
      <c r="AC575" s="61"/>
      <c r="AD575" s="61"/>
      <c r="AE575" s="61"/>
      <c r="AF575" s="61"/>
      <c r="AG575" s="61"/>
    </row>
    <row r="576">
      <c r="A576" s="61"/>
      <c r="B576" s="61"/>
      <c r="C576" s="61"/>
      <c r="D576" s="61"/>
      <c r="E576" s="61"/>
      <c r="F576" s="61"/>
      <c r="G576" s="61"/>
      <c r="H576" s="61"/>
      <c r="I576" s="61"/>
      <c r="J576" s="61"/>
      <c r="K576" s="61"/>
      <c r="L576" s="61"/>
      <c r="M576" s="61"/>
      <c r="N576" s="61"/>
      <c r="O576" s="61"/>
      <c r="P576" s="65"/>
      <c r="Q576" s="61"/>
      <c r="R576" s="61"/>
      <c r="S576" s="61"/>
      <c r="T576" s="61"/>
      <c r="U576" s="61"/>
      <c r="V576" s="61"/>
      <c r="W576" s="61"/>
      <c r="X576" s="61"/>
      <c r="Y576" s="61"/>
      <c r="Z576" s="61"/>
      <c r="AA576" s="61"/>
      <c r="AB576" s="61"/>
      <c r="AC576" s="61"/>
      <c r="AD576" s="61"/>
      <c r="AE576" s="61"/>
      <c r="AF576" s="61"/>
      <c r="AG576" s="61"/>
    </row>
    <row r="577">
      <c r="A577" s="61"/>
      <c r="B577" s="61"/>
      <c r="C577" s="61"/>
      <c r="D577" s="61"/>
      <c r="E577" s="61"/>
      <c r="F577" s="61"/>
      <c r="G577" s="61"/>
      <c r="H577" s="61"/>
      <c r="I577" s="61"/>
      <c r="J577" s="61"/>
      <c r="K577" s="61"/>
      <c r="L577" s="61"/>
      <c r="M577" s="61"/>
      <c r="N577" s="61"/>
      <c r="O577" s="61"/>
      <c r="P577" s="65"/>
      <c r="Q577" s="61"/>
      <c r="R577" s="61"/>
      <c r="S577" s="61"/>
      <c r="T577" s="61"/>
      <c r="U577" s="61"/>
      <c r="V577" s="61"/>
      <c r="W577" s="61"/>
      <c r="X577" s="61"/>
      <c r="Y577" s="61"/>
      <c r="Z577" s="61"/>
      <c r="AA577" s="61"/>
      <c r="AB577" s="61"/>
      <c r="AC577" s="61"/>
      <c r="AD577" s="61"/>
      <c r="AE577" s="61"/>
      <c r="AF577" s="61"/>
      <c r="AG577" s="61"/>
    </row>
    <row r="578">
      <c r="A578" s="61"/>
      <c r="B578" s="61"/>
      <c r="C578" s="61"/>
      <c r="D578" s="61"/>
      <c r="E578" s="61"/>
      <c r="F578" s="61"/>
      <c r="G578" s="61"/>
      <c r="H578" s="61"/>
      <c r="I578" s="61"/>
      <c r="J578" s="61"/>
      <c r="K578" s="61"/>
      <c r="L578" s="61"/>
      <c r="M578" s="61"/>
      <c r="N578" s="61"/>
      <c r="O578" s="61"/>
      <c r="P578" s="65"/>
      <c r="Q578" s="61"/>
      <c r="R578" s="61"/>
      <c r="S578" s="61"/>
      <c r="T578" s="61"/>
      <c r="U578" s="61"/>
      <c r="V578" s="61"/>
      <c r="W578" s="61"/>
      <c r="X578" s="61"/>
      <c r="Y578" s="61"/>
      <c r="Z578" s="61"/>
      <c r="AA578" s="61"/>
      <c r="AB578" s="61"/>
      <c r="AC578" s="61"/>
      <c r="AD578" s="61"/>
      <c r="AE578" s="61"/>
      <c r="AF578" s="61"/>
      <c r="AG578" s="61"/>
    </row>
    <row r="579">
      <c r="A579" s="61"/>
      <c r="B579" s="61"/>
      <c r="C579" s="61"/>
      <c r="D579" s="61"/>
      <c r="E579" s="61"/>
      <c r="F579" s="61"/>
      <c r="G579" s="61"/>
      <c r="H579" s="61"/>
      <c r="I579" s="61"/>
      <c r="J579" s="61"/>
      <c r="K579" s="61"/>
      <c r="L579" s="61"/>
      <c r="M579" s="61"/>
      <c r="N579" s="61"/>
      <c r="O579" s="61"/>
      <c r="P579" s="65"/>
      <c r="Q579" s="61"/>
      <c r="R579" s="61"/>
      <c r="S579" s="61"/>
      <c r="T579" s="61"/>
      <c r="U579" s="61"/>
      <c r="V579" s="61"/>
      <c r="W579" s="61"/>
      <c r="X579" s="61"/>
      <c r="Y579" s="61"/>
      <c r="Z579" s="61"/>
      <c r="AA579" s="61"/>
      <c r="AB579" s="61"/>
      <c r="AC579" s="61"/>
      <c r="AD579" s="61"/>
      <c r="AE579" s="61"/>
      <c r="AF579" s="61"/>
      <c r="AG579" s="61"/>
    </row>
    <row r="580">
      <c r="A580" s="61"/>
      <c r="B580" s="61"/>
      <c r="C580" s="61"/>
      <c r="D580" s="61"/>
      <c r="E580" s="61"/>
      <c r="F580" s="61"/>
      <c r="G580" s="61"/>
      <c r="H580" s="61"/>
      <c r="I580" s="61"/>
      <c r="J580" s="61"/>
      <c r="K580" s="61"/>
      <c r="L580" s="61"/>
      <c r="M580" s="61"/>
      <c r="N580" s="61"/>
      <c r="O580" s="61"/>
      <c r="P580" s="65"/>
      <c r="Q580" s="61"/>
      <c r="R580" s="61"/>
      <c r="S580" s="61"/>
      <c r="T580" s="61"/>
      <c r="U580" s="61"/>
      <c r="V580" s="61"/>
      <c r="W580" s="61"/>
      <c r="X580" s="61"/>
      <c r="Y580" s="61"/>
      <c r="Z580" s="61"/>
      <c r="AA580" s="61"/>
      <c r="AB580" s="61"/>
      <c r="AC580" s="61"/>
      <c r="AD580" s="61"/>
      <c r="AE580" s="61"/>
      <c r="AF580" s="61"/>
      <c r="AG580" s="61"/>
    </row>
    <row r="581">
      <c r="A581" s="61"/>
      <c r="B581" s="61"/>
      <c r="C581" s="61"/>
      <c r="D581" s="61"/>
      <c r="E581" s="61"/>
      <c r="F581" s="61"/>
      <c r="G581" s="61"/>
      <c r="H581" s="61"/>
      <c r="I581" s="61"/>
      <c r="J581" s="61"/>
      <c r="K581" s="61"/>
      <c r="L581" s="61"/>
      <c r="M581" s="61"/>
      <c r="N581" s="61"/>
      <c r="O581" s="61"/>
      <c r="P581" s="65"/>
      <c r="Q581" s="61"/>
      <c r="R581" s="61"/>
      <c r="S581" s="61"/>
      <c r="T581" s="61"/>
      <c r="U581" s="61"/>
      <c r="V581" s="61"/>
      <c r="W581" s="61"/>
      <c r="X581" s="61"/>
      <c r="Y581" s="61"/>
      <c r="Z581" s="61"/>
      <c r="AA581" s="61"/>
      <c r="AB581" s="61"/>
      <c r="AC581" s="61"/>
      <c r="AD581" s="61"/>
      <c r="AE581" s="61"/>
      <c r="AF581" s="61"/>
      <c r="AG581" s="61"/>
    </row>
    <row r="582">
      <c r="A582" s="61"/>
      <c r="B582" s="61"/>
      <c r="C582" s="61"/>
      <c r="D582" s="61"/>
      <c r="E582" s="61"/>
      <c r="F582" s="61"/>
      <c r="G582" s="61"/>
      <c r="H582" s="61"/>
      <c r="I582" s="61"/>
      <c r="J582" s="61"/>
      <c r="K582" s="61"/>
      <c r="L582" s="61"/>
      <c r="M582" s="61"/>
      <c r="N582" s="61"/>
      <c r="O582" s="61"/>
      <c r="P582" s="65"/>
      <c r="Q582" s="61"/>
      <c r="R582" s="61"/>
      <c r="S582" s="61"/>
      <c r="T582" s="61"/>
      <c r="U582" s="61"/>
      <c r="V582" s="61"/>
      <c r="W582" s="61"/>
      <c r="X582" s="61"/>
      <c r="Y582" s="61"/>
      <c r="Z582" s="61"/>
      <c r="AA582" s="61"/>
      <c r="AB582" s="61"/>
      <c r="AC582" s="61"/>
      <c r="AD582" s="61"/>
      <c r="AE582" s="61"/>
      <c r="AF582" s="61"/>
      <c r="AG582" s="61"/>
    </row>
    <row r="583">
      <c r="A583" s="61"/>
      <c r="B583" s="61"/>
      <c r="C583" s="61"/>
      <c r="D583" s="61"/>
      <c r="E583" s="61"/>
      <c r="F583" s="61"/>
      <c r="G583" s="61"/>
      <c r="H583" s="61"/>
      <c r="I583" s="61"/>
      <c r="J583" s="61"/>
      <c r="K583" s="61"/>
      <c r="L583" s="61"/>
      <c r="M583" s="61"/>
      <c r="N583" s="61"/>
      <c r="O583" s="61"/>
      <c r="P583" s="65"/>
      <c r="Q583" s="61"/>
      <c r="R583" s="61"/>
      <c r="S583" s="61"/>
      <c r="T583" s="61"/>
      <c r="U583" s="61"/>
      <c r="V583" s="61"/>
      <c r="W583" s="61"/>
      <c r="X583" s="61"/>
      <c r="Y583" s="61"/>
      <c r="Z583" s="61"/>
      <c r="AA583" s="61"/>
      <c r="AB583" s="61"/>
      <c r="AC583" s="61"/>
      <c r="AD583" s="61"/>
      <c r="AE583" s="61"/>
      <c r="AF583" s="61"/>
      <c r="AG583" s="61"/>
    </row>
    <row r="584">
      <c r="A584" s="61"/>
      <c r="B584" s="61"/>
      <c r="C584" s="61"/>
      <c r="D584" s="61"/>
      <c r="E584" s="61"/>
      <c r="F584" s="61"/>
      <c r="G584" s="61"/>
      <c r="H584" s="61"/>
      <c r="I584" s="61"/>
      <c r="J584" s="61"/>
      <c r="K584" s="61"/>
      <c r="L584" s="61"/>
      <c r="M584" s="61"/>
      <c r="N584" s="61"/>
      <c r="O584" s="61"/>
      <c r="P584" s="65"/>
      <c r="Q584" s="61"/>
      <c r="R584" s="61"/>
      <c r="S584" s="61"/>
      <c r="T584" s="61"/>
      <c r="U584" s="61"/>
      <c r="V584" s="61"/>
      <c r="W584" s="61"/>
      <c r="X584" s="61"/>
      <c r="Y584" s="61"/>
      <c r="Z584" s="61"/>
      <c r="AA584" s="61"/>
      <c r="AB584" s="61"/>
      <c r="AC584" s="61"/>
      <c r="AD584" s="61"/>
      <c r="AE584" s="61"/>
      <c r="AF584" s="61"/>
      <c r="AG584" s="61"/>
    </row>
    <row r="585">
      <c r="A585" s="61"/>
      <c r="B585" s="61"/>
      <c r="C585" s="61"/>
      <c r="D585" s="61"/>
      <c r="E585" s="61"/>
      <c r="F585" s="61"/>
      <c r="G585" s="61"/>
      <c r="H585" s="61"/>
      <c r="I585" s="61"/>
      <c r="J585" s="61"/>
      <c r="K585" s="61"/>
      <c r="L585" s="61"/>
      <c r="M585" s="61"/>
      <c r="N585" s="61"/>
      <c r="O585" s="61"/>
      <c r="P585" s="65"/>
      <c r="Q585" s="61"/>
      <c r="R585" s="61"/>
      <c r="S585" s="61"/>
      <c r="T585" s="61"/>
      <c r="U585" s="61"/>
      <c r="V585" s="61"/>
      <c r="W585" s="61"/>
      <c r="X585" s="61"/>
      <c r="Y585" s="61"/>
      <c r="Z585" s="61"/>
      <c r="AA585" s="61"/>
      <c r="AB585" s="61"/>
      <c r="AC585" s="61"/>
      <c r="AD585" s="61"/>
      <c r="AE585" s="61"/>
      <c r="AF585" s="61"/>
      <c r="AG585" s="61"/>
    </row>
    <row r="586">
      <c r="A586" s="61"/>
      <c r="B586" s="61"/>
      <c r="C586" s="61"/>
      <c r="D586" s="61"/>
      <c r="E586" s="61"/>
      <c r="F586" s="61"/>
      <c r="G586" s="61"/>
      <c r="H586" s="61"/>
      <c r="I586" s="61"/>
      <c r="J586" s="61"/>
      <c r="K586" s="61"/>
      <c r="L586" s="61"/>
      <c r="M586" s="61"/>
      <c r="N586" s="61"/>
      <c r="O586" s="61"/>
      <c r="P586" s="65"/>
      <c r="Q586" s="61"/>
      <c r="R586" s="61"/>
      <c r="S586" s="61"/>
      <c r="T586" s="61"/>
      <c r="U586" s="61"/>
      <c r="V586" s="61"/>
      <c r="W586" s="61"/>
      <c r="X586" s="61"/>
      <c r="Y586" s="61"/>
      <c r="Z586" s="61"/>
      <c r="AA586" s="61"/>
      <c r="AB586" s="61"/>
      <c r="AC586" s="61"/>
      <c r="AD586" s="61"/>
      <c r="AE586" s="61"/>
      <c r="AF586" s="61"/>
      <c r="AG586" s="61"/>
    </row>
    <row r="587">
      <c r="A587" s="61"/>
      <c r="B587" s="61"/>
      <c r="C587" s="61"/>
      <c r="D587" s="61"/>
      <c r="E587" s="61"/>
      <c r="F587" s="61"/>
      <c r="G587" s="61"/>
      <c r="H587" s="61"/>
      <c r="I587" s="61"/>
      <c r="J587" s="61"/>
      <c r="K587" s="61"/>
      <c r="L587" s="61"/>
      <c r="M587" s="61"/>
      <c r="N587" s="61"/>
      <c r="O587" s="61"/>
      <c r="P587" s="65"/>
      <c r="Q587" s="61"/>
      <c r="R587" s="61"/>
      <c r="S587" s="61"/>
      <c r="T587" s="61"/>
      <c r="U587" s="61"/>
      <c r="V587" s="61"/>
      <c r="W587" s="61"/>
      <c r="X587" s="61"/>
      <c r="Y587" s="61"/>
      <c r="Z587" s="61"/>
      <c r="AA587" s="61"/>
      <c r="AB587" s="61"/>
      <c r="AC587" s="61"/>
      <c r="AD587" s="61"/>
      <c r="AE587" s="61"/>
      <c r="AF587" s="61"/>
      <c r="AG587" s="61"/>
    </row>
    <row r="588">
      <c r="A588" s="61"/>
      <c r="B588" s="61"/>
      <c r="C588" s="61"/>
      <c r="D588" s="61"/>
      <c r="E588" s="61"/>
      <c r="F588" s="61"/>
      <c r="G588" s="61"/>
      <c r="H588" s="61"/>
      <c r="I588" s="61"/>
      <c r="J588" s="61"/>
      <c r="K588" s="61"/>
      <c r="L588" s="61"/>
      <c r="M588" s="61"/>
      <c r="N588" s="61"/>
      <c r="O588" s="61"/>
      <c r="P588" s="65"/>
      <c r="Q588" s="61"/>
      <c r="R588" s="61"/>
      <c r="S588" s="61"/>
      <c r="T588" s="61"/>
      <c r="U588" s="61"/>
      <c r="V588" s="61"/>
      <c r="W588" s="61"/>
      <c r="X588" s="61"/>
      <c r="Y588" s="61"/>
      <c r="Z588" s="61"/>
      <c r="AA588" s="61"/>
      <c r="AB588" s="61"/>
      <c r="AC588" s="61"/>
      <c r="AD588" s="61"/>
      <c r="AE588" s="61"/>
      <c r="AF588" s="61"/>
      <c r="AG588" s="61"/>
    </row>
    <row r="589">
      <c r="A589" s="61"/>
      <c r="B589" s="61"/>
      <c r="C589" s="61"/>
      <c r="D589" s="61"/>
      <c r="E589" s="61"/>
      <c r="F589" s="61"/>
      <c r="G589" s="61"/>
      <c r="H589" s="61"/>
      <c r="I589" s="61"/>
      <c r="J589" s="61"/>
      <c r="K589" s="61"/>
      <c r="L589" s="61"/>
      <c r="M589" s="61"/>
      <c r="N589" s="61"/>
      <c r="O589" s="61"/>
      <c r="P589" s="65"/>
      <c r="Q589" s="61"/>
      <c r="R589" s="61"/>
      <c r="S589" s="61"/>
      <c r="T589" s="61"/>
      <c r="U589" s="61"/>
      <c r="V589" s="61"/>
      <c r="W589" s="61"/>
      <c r="X589" s="61"/>
      <c r="Y589" s="61"/>
      <c r="Z589" s="61"/>
      <c r="AA589" s="61"/>
      <c r="AB589" s="61"/>
      <c r="AC589" s="61"/>
      <c r="AD589" s="61"/>
      <c r="AE589" s="61"/>
      <c r="AF589" s="61"/>
      <c r="AG589" s="61"/>
    </row>
    <row r="590">
      <c r="A590" s="61"/>
      <c r="B590" s="61"/>
      <c r="C590" s="61"/>
      <c r="D590" s="61"/>
      <c r="E590" s="61"/>
      <c r="F590" s="61"/>
      <c r="G590" s="61"/>
      <c r="H590" s="61"/>
      <c r="I590" s="61"/>
      <c r="J590" s="61"/>
      <c r="K590" s="61"/>
      <c r="L590" s="61"/>
      <c r="M590" s="61"/>
      <c r="N590" s="61"/>
      <c r="O590" s="61"/>
      <c r="P590" s="65"/>
      <c r="Q590" s="61"/>
      <c r="R590" s="61"/>
      <c r="S590" s="61"/>
      <c r="T590" s="61"/>
      <c r="U590" s="61"/>
      <c r="V590" s="61"/>
      <c r="W590" s="61"/>
      <c r="X590" s="61"/>
      <c r="Y590" s="61"/>
      <c r="Z590" s="61"/>
      <c r="AA590" s="61"/>
      <c r="AB590" s="61"/>
      <c r="AC590" s="61"/>
      <c r="AD590" s="61"/>
      <c r="AE590" s="61"/>
      <c r="AF590" s="61"/>
      <c r="AG590" s="61"/>
    </row>
    <row r="591">
      <c r="A591" s="61"/>
      <c r="B591" s="61"/>
      <c r="C591" s="61"/>
      <c r="D591" s="61"/>
      <c r="E591" s="61"/>
      <c r="F591" s="61"/>
      <c r="G591" s="61"/>
      <c r="H591" s="61"/>
      <c r="I591" s="61"/>
      <c r="J591" s="61"/>
      <c r="K591" s="61"/>
      <c r="L591" s="61"/>
      <c r="M591" s="61"/>
      <c r="N591" s="61"/>
      <c r="O591" s="61"/>
      <c r="P591" s="65"/>
      <c r="Q591" s="61"/>
      <c r="R591" s="61"/>
      <c r="S591" s="61"/>
      <c r="T591" s="61"/>
      <c r="U591" s="61"/>
      <c r="V591" s="61"/>
      <c r="W591" s="61"/>
      <c r="X591" s="61"/>
      <c r="Y591" s="61"/>
      <c r="Z591" s="61"/>
      <c r="AA591" s="61"/>
      <c r="AB591" s="61"/>
      <c r="AC591" s="61"/>
      <c r="AD591" s="61"/>
      <c r="AE591" s="61"/>
      <c r="AF591" s="61"/>
      <c r="AG591" s="61"/>
    </row>
    <row r="592">
      <c r="A592" s="61"/>
      <c r="B592" s="61"/>
      <c r="C592" s="61"/>
      <c r="D592" s="61"/>
      <c r="E592" s="61"/>
      <c r="F592" s="61"/>
      <c r="G592" s="61"/>
      <c r="H592" s="61"/>
      <c r="I592" s="61"/>
      <c r="J592" s="61"/>
      <c r="K592" s="61"/>
      <c r="L592" s="61"/>
      <c r="M592" s="61"/>
      <c r="N592" s="61"/>
      <c r="O592" s="61"/>
      <c r="P592" s="65"/>
      <c r="Q592" s="61"/>
      <c r="R592" s="61"/>
      <c r="S592" s="61"/>
      <c r="T592" s="61"/>
      <c r="U592" s="61"/>
      <c r="V592" s="61"/>
      <c r="W592" s="61"/>
      <c r="X592" s="61"/>
      <c r="Y592" s="61"/>
      <c r="Z592" s="61"/>
      <c r="AA592" s="61"/>
      <c r="AB592" s="61"/>
      <c r="AC592" s="61"/>
      <c r="AD592" s="61"/>
      <c r="AE592" s="61"/>
      <c r="AF592" s="61"/>
      <c r="AG592" s="61"/>
    </row>
    <row r="593">
      <c r="A593" s="61"/>
      <c r="B593" s="61"/>
      <c r="C593" s="61"/>
      <c r="D593" s="61"/>
      <c r="E593" s="61"/>
      <c r="F593" s="61"/>
      <c r="G593" s="61"/>
      <c r="H593" s="61"/>
      <c r="I593" s="61"/>
      <c r="J593" s="61"/>
      <c r="K593" s="61"/>
      <c r="L593" s="61"/>
      <c r="M593" s="61"/>
      <c r="N593" s="61"/>
      <c r="O593" s="61"/>
      <c r="P593" s="65"/>
      <c r="Q593" s="61"/>
      <c r="R593" s="61"/>
      <c r="S593" s="61"/>
      <c r="T593" s="61"/>
      <c r="U593" s="61"/>
      <c r="V593" s="61"/>
      <c r="W593" s="61"/>
      <c r="X593" s="61"/>
      <c r="Y593" s="61"/>
      <c r="Z593" s="61"/>
      <c r="AA593" s="61"/>
      <c r="AB593" s="61"/>
      <c r="AC593" s="61"/>
      <c r="AD593" s="61"/>
      <c r="AE593" s="61"/>
      <c r="AF593" s="61"/>
      <c r="AG593" s="61"/>
    </row>
    <row r="594">
      <c r="A594" s="61"/>
      <c r="B594" s="61"/>
      <c r="C594" s="61"/>
      <c r="D594" s="61"/>
      <c r="E594" s="61"/>
      <c r="F594" s="61"/>
      <c r="G594" s="61"/>
      <c r="H594" s="61"/>
      <c r="I594" s="61"/>
      <c r="J594" s="61"/>
      <c r="K594" s="61"/>
      <c r="L594" s="61"/>
      <c r="M594" s="61"/>
      <c r="N594" s="61"/>
      <c r="O594" s="61"/>
      <c r="P594" s="65"/>
      <c r="Q594" s="61"/>
      <c r="R594" s="61"/>
      <c r="S594" s="61"/>
      <c r="T594" s="61"/>
      <c r="U594" s="61"/>
      <c r="V594" s="61"/>
      <c r="W594" s="61"/>
      <c r="X594" s="61"/>
      <c r="Y594" s="61"/>
      <c r="Z594" s="61"/>
      <c r="AA594" s="61"/>
      <c r="AB594" s="61"/>
      <c r="AC594" s="61"/>
      <c r="AD594" s="61"/>
      <c r="AE594" s="61"/>
      <c r="AF594" s="61"/>
      <c r="AG594" s="61"/>
    </row>
    <row r="595">
      <c r="A595" s="61"/>
      <c r="B595" s="61"/>
      <c r="C595" s="61"/>
      <c r="D595" s="61"/>
      <c r="E595" s="61"/>
      <c r="F595" s="61"/>
      <c r="G595" s="61"/>
      <c r="H595" s="61"/>
      <c r="I595" s="61"/>
      <c r="J595" s="61"/>
      <c r="K595" s="61"/>
      <c r="L595" s="61"/>
      <c r="M595" s="61"/>
      <c r="N595" s="61"/>
      <c r="O595" s="61"/>
      <c r="P595" s="65"/>
      <c r="Q595" s="61"/>
      <c r="R595" s="61"/>
      <c r="S595" s="61"/>
      <c r="T595" s="61"/>
      <c r="U595" s="61"/>
      <c r="V595" s="61"/>
      <c r="W595" s="61"/>
      <c r="X595" s="61"/>
      <c r="Y595" s="61"/>
      <c r="Z595" s="61"/>
      <c r="AA595" s="61"/>
      <c r="AB595" s="61"/>
      <c r="AC595" s="61"/>
      <c r="AD595" s="61"/>
      <c r="AE595" s="61"/>
      <c r="AF595" s="61"/>
      <c r="AG595" s="61"/>
    </row>
    <row r="596">
      <c r="A596" s="61"/>
      <c r="B596" s="61"/>
      <c r="C596" s="61"/>
      <c r="D596" s="61"/>
      <c r="E596" s="61"/>
      <c r="F596" s="61"/>
      <c r="G596" s="61"/>
      <c r="H596" s="61"/>
      <c r="I596" s="61"/>
      <c r="J596" s="61"/>
      <c r="K596" s="61"/>
      <c r="L596" s="61"/>
      <c r="M596" s="61"/>
      <c r="N596" s="61"/>
      <c r="O596" s="61"/>
      <c r="P596" s="65"/>
      <c r="Q596" s="61"/>
      <c r="R596" s="61"/>
      <c r="S596" s="61"/>
      <c r="T596" s="61"/>
      <c r="U596" s="61"/>
      <c r="V596" s="61"/>
      <c r="W596" s="61"/>
      <c r="X596" s="61"/>
      <c r="Y596" s="61"/>
      <c r="Z596" s="61"/>
      <c r="AA596" s="61"/>
      <c r="AB596" s="61"/>
      <c r="AC596" s="61"/>
      <c r="AD596" s="61"/>
      <c r="AE596" s="61"/>
      <c r="AF596" s="61"/>
      <c r="AG596" s="61"/>
    </row>
    <row r="597">
      <c r="A597" s="61"/>
      <c r="B597" s="61"/>
      <c r="C597" s="61"/>
      <c r="D597" s="61"/>
      <c r="E597" s="61"/>
      <c r="F597" s="61"/>
      <c r="G597" s="61"/>
      <c r="H597" s="61"/>
      <c r="I597" s="61"/>
      <c r="J597" s="61"/>
      <c r="K597" s="61"/>
      <c r="L597" s="61"/>
      <c r="M597" s="61"/>
      <c r="N597" s="61"/>
      <c r="O597" s="61"/>
      <c r="P597" s="65"/>
      <c r="Q597" s="61"/>
      <c r="R597" s="61"/>
      <c r="S597" s="61"/>
      <c r="T597" s="61"/>
      <c r="U597" s="61"/>
      <c r="V597" s="61"/>
      <c r="W597" s="61"/>
      <c r="X597" s="61"/>
      <c r="Y597" s="61"/>
      <c r="Z597" s="61"/>
      <c r="AA597" s="61"/>
      <c r="AB597" s="61"/>
      <c r="AC597" s="61"/>
      <c r="AD597" s="61"/>
      <c r="AE597" s="61"/>
      <c r="AF597" s="61"/>
      <c r="AG597" s="61"/>
    </row>
    <row r="598">
      <c r="A598" s="61"/>
      <c r="B598" s="61"/>
      <c r="C598" s="61"/>
      <c r="D598" s="61"/>
      <c r="E598" s="61"/>
      <c r="F598" s="61"/>
      <c r="G598" s="61"/>
      <c r="H598" s="61"/>
      <c r="I598" s="61"/>
      <c r="J598" s="61"/>
      <c r="K598" s="61"/>
      <c r="L598" s="61"/>
      <c r="M598" s="61"/>
      <c r="N598" s="61"/>
      <c r="O598" s="61"/>
      <c r="P598" s="65"/>
      <c r="Q598" s="61"/>
      <c r="R598" s="61"/>
      <c r="S598" s="61"/>
      <c r="T598" s="61"/>
      <c r="U598" s="61"/>
      <c r="V598" s="61"/>
      <c r="W598" s="61"/>
      <c r="X598" s="61"/>
      <c r="Y598" s="61"/>
      <c r="Z598" s="61"/>
      <c r="AA598" s="61"/>
      <c r="AB598" s="61"/>
      <c r="AC598" s="61"/>
      <c r="AD598" s="61"/>
      <c r="AE598" s="61"/>
      <c r="AF598" s="61"/>
      <c r="AG598" s="61"/>
    </row>
    <row r="599">
      <c r="A599" s="61"/>
      <c r="B599" s="61"/>
      <c r="C599" s="61"/>
      <c r="D599" s="61"/>
      <c r="E599" s="61"/>
      <c r="F599" s="61"/>
      <c r="G599" s="61"/>
      <c r="H599" s="61"/>
      <c r="I599" s="61"/>
      <c r="J599" s="61"/>
      <c r="K599" s="61"/>
      <c r="L599" s="61"/>
      <c r="M599" s="61"/>
      <c r="N599" s="61"/>
      <c r="O599" s="61"/>
      <c r="P599" s="65"/>
      <c r="Q599" s="61"/>
      <c r="R599" s="61"/>
      <c r="S599" s="61"/>
      <c r="T599" s="61"/>
      <c r="U599" s="61"/>
      <c r="V599" s="61"/>
      <c r="W599" s="61"/>
      <c r="X599" s="61"/>
      <c r="Y599" s="61"/>
      <c r="Z599" s="61"/>
      <c r="AA599" s="61"/>
      <c r="AB599" s="61"/>
      <c r="AC599" s="61"/>
      <c r="AD599" s="61"/>
      <c r="AE599" s="61"/>
      <c r="AF599" s="61"/>
      <c r="AG599" s="61"/>
    </row>
    <row r="600">
      <c r="A600" s="61"/>
      <c r="B600" s="61"/>
      <c r="C600" s="61"/>
      <c r="D600" s="61"/>
      <c r="E600" s="61"/>
      <c r="F600" s="61"/>
      <c r="G600" s="61"/>
      <c r="H600" s="61"/>
      <c r="I600" s="61"/>
      <c r="J600" s="61"/>
      <c r="K600" s="61"/>
      <c r="L600" s="61"/>
      <c r="M600" s="61"/>
      <c r="N600" s="61"/>
      <c r="O600" s="61"/>
      <c r="P600" s="65"/>
      <c r="Q600" s="61"/>
      <c r="R600" s="61"/>
      <c r="S600" s="61"/>
      <c r="T600" s="61"/>
      <c r="U600" s="61"/>
      <c r="V600" s="61"/>
      <c r="W600" s="61"/>
      <c r="X600" s="61"/>
      <c r="Y600" s="61"/>
      <c r="Z600" s="61"/>
      <c r="AA600" s="61"/>
      <c r="AB600" s="61"/>
      <c r="AC600" s="61"/>
      <c r="AD600" s="61"/>
      <c r="AE600" s="61"/>
      <c r="AF600" s="61"/>
      <c r="AG600" s="61"/>
    </row>
    <row r="601">
      <c r="A601" s="61"/>
      <c r="B601" s="61"/>
      <c r="C601" s="61"/>
      <c r="D601" s="61"/>
      <c r="E601" s="61"/>
      <c r="F601" s="61"/>
      <c r="G601" s="61"/>
      <c r="H601" s="61"/>
      <c r="I601" s="61"/>
      <c r="J601" s="61"/>
      <c r="K601" s="61"/>
      <c r="L601" s="61"/>
      <c r="M601" s="61"/>
      <c r="N601" s="61"/>
      <c r="O601" s="61"/>
      <c r="P601" s="65"/>
      <c r="Q601" s="61"/>
      <c r="R601" s="61"/>
      <c r="S601" s="61"/>
      <c r="T601" s="61"/>
      <c r="U601" s="61"/>
      <c r="V601" s="61"/>
      <c r="W601" s="61"/>
      <c r="X601" s="61"/>
      <c r="Y601" s="61"/>
      <c r="Z601" s="61"/>
      <c r="AA601" s="61"/>
      <c r="AB601" s="61"/>
      <c r="AC601" s="61"/>
      <c r="AD601" s="61"/>
      <c r="AE601" s="61"/>
      <c r="AF601" s="61"/>
      <c r="AG601" s="61"/>
    </row>
    <row r="602">
      <c r="A602" s="61"/>
      <c r="B602" s="61"/>
      <c r="C602" s="61"/>
      <c r="D602" s="61"/>
      <c r="E602" s="61"/>
      <c r="F602" s="61"/>
      <c r="G602" s="61"/>
      <c r="H602" s="61"/>
      <c r="I602" s="61"/>
      <c r="J602" s="61"/>
      <c r="K602" s="61"/>
      <c r="L602" s="61"/>
      <c r="M602" s="61"/>
      <c r="N602" s="61"/>
      <c r="O602" s="61"/>
      <c r="P602" s="65"/>
      <c r="Q602" s="61"/>
      <c r="R602" s="61"/>
      <c r="S602" s="61"/>
      <c r="T602" s="61"/>
      <c r="U602" s="61"/>
      <c r="V602" s="61"/>
      <c r="W602" s="61"/>
      <c r="X602" s="61"/>
      <c r="Y602" s="61"/>
      <c r="Z602" s="61"/>
      <c r="AA602" s="61"/>
      <c r="AB602" s="61"/>
      <c r="AC602" s="61"/>
      <c r="AD602" s="61"/>
      <c r="AE602" s="61"/>
      <c r="AF602" s="61"/>
      <c r="AG602" s="61"/>
    </row>
    <row r="603">
      <c r="A603" s="61"/>
      <c r="B603" s="61"/>
      <c r="C603" s="61"/>
      <c r="D603" s="61"/>
      <c r="E603" s="61"/>
      <c r="F603" s="61"/>
      <c r="G603" s="61"/>
      <c r="H603" s="61"/>
      <c r="I603" s="61"/>
      <c r="J603" s="61"/>
      <c r="K603" s="61"/>
      <c r="L603" s="61"/>
      <c r="M603" s="61"/>
      <c r="N603" s="61"/>
      <c r="O603" s="61"/>
      <c r="P603" s="65"/>
      <c r="Q603" s="61"/>
      <c r="R603" s="61"/>
      <c r="S603" s="61"/>
      <c r="T603" s="61"/>
      <c r="U603" s="61"/>
      <c r="V603" s="61"/>
      <c r="W603" s="61"/>
      <c r="X603" s="61"/>
      <c r="Y603" s="61"/>
      <c r="Z603" s="61"/>
      <c r="AA603" s="61"/>
      <c r="AB603" s="61"/>
      <c r="AC603" s="61"/>
      <c r="AD603" s="61"/>
      <c r="AE603" s="61"/>
      <c r="AF603" s="61"/>
      <c r="AG603" s="61"/>
    </row>
    <row r="604">
      <c r="A604" s="61"/>
      <c r="B604" s="61"/>
      <c r="C604" s="61"/>
      <c r="D604" s="61"/>
      <c r="E604" s="61"/>
      <c r="F604" s="61"/>
      <c r="G604" s="61"/>
      <c r="H604" s="61"/>
      <c r="I604" s="61"/>
      <c r="J604" s="61"/>
      <c r="K604" s="61"/>
      <c r="L604" s="61"/>
      <c r="M604" s="61"/>
      <c r="N604" s="61"/>
      <c r="O604" s="61"/>
      <c r="P604" s="65"/>
      <c r="Q604" s="61"/>
      <c r="R604" s="61"/>
      <c r="S604" s="61"/>
      <c r="T604" s="61"/>
      <c r="U604" s="61"/>
      <c r="V604" s="61"/>
      <c r="W604" s="61"/>
      <c r="X604" s="61"/>
      <c r="Y604" s="61"/>
      <c r="Z604" s="61"/>
      <c r="AA604" s="61"/>
      <c r="AB604" s="61"/>
      <c r="AC604" s="61"/>
      <c r="AD604" s="61"/>
      <c r="AE604" s="61"/>
      <c r="AF604" s="61"/>
      <c r="AG604" s="61"/>
    </row>
    <row r="605">
      <c r="A605" s="61"/>
      <c r="B605" s="61"/>
      <c r="C605" s="61"/>
      <c r="D605" s="61"/>
      <c r="E605" s="61"/>
      <c r="F605" s="61"/>
      <c r="G605" s="61"/>
      <c r="H605" s="61"/>
      <c r="I605" s="61"/>
      <c r="J605" s="61"/>
      <c r="K605" s="61"/>
      <c r="L605" s="61"/>
      <c r="M605" s="61"/>
      <c r="N605" s="61"/>
      <c r="O605" s="61"/>
      <c r="P605" s="65"/>
      <c r="Q605" s="61"/>
      <c r="R605" s="61"/>
      <c r="S605" s="61"/>
      <c r="T605" s="61"/>
      <c r="U605" s="61"/>
      <c r="V605" s="61"/>
      <c r="W605" s="61"/>
      <c r="X605" s="61"/>
      <c r="Y605" s="61"/>
      <c r="Z605" s="61"/>
      <c r="AA605" s="61"/>
      <c r="AB605" s="61"/>
      <c r="AC605" s="61"/>
      <c r="AD605" s="61"/>
      <c r="AE605" s="61"/>
      <c r="AF605" s="61"/>
      <c r="AG605" s="61"/>
    </row>
    <row r="606">
      <c r="A606" s="61"/>
      <c r="B606" s="61"/>
      <c r="C606" s="61"/>
      <c r="D606" s="61"/>
      <c r="E606" s="61"/>
      <c r="F606" s="61"/>
      <c r="G606" s="61"/>
      <c r="H606" s="61"/>
      <c r="I606" s="61"/>
      <c r="J606" s="61"/>
      <c r="K606" s="61"/>
      <c r="L606" s="61"/>
      <c r="M606" s="61"/>
      <c r="N606" s="61"/>
      <c r="O606" s="61"/>
      <c r="P606" s="65"/>
      <c r="Q606" s="61"/>
      <c r="R606" s="61"/>
      <c r="S606" s="61"/>
      <c r="T606" s="61"/>
      <c r="U606" s="61"/>
      <c r="V606" s="61"/>
      <c r="W606" s="61"/>
      <c r="X606" s="61"/>
      <c r="Y606" s="61"/>
      <c r="Z606" s="61"/>
      <c r="AA606" s="61"/>
      <c r="AB606" s="61"/>
      <c r="AC606" s="61"/>
      <c r="AD606" s="61"/>
      <c r="AE606" s="61"/>
      <c r="AF606" s="61"/>
      <c r="AG606" s="61"/>
    </row>
    <row r="607">
      <c r="A607" s="61"/>
      <c r="B607" s="61"/>
      <c r="C607" s="61"/>
      <c r="D607" s="61"/>
      <c r="E607" s="61"/>
      <c r="F607" s="61"/>
      <c r="G607" s="61"/>
      <c r="H607" s="61"/>
      <c r="I607" s="61"/>
      <c r="J607" s="61"/>
      <c r="K607" s="61"/>
      <c r="L607" s="61"/>
      <c r="M607" s="61"/>
      <c r="N607" s="61"/>
      <c r="O607" s="61"/>
      <c r="P607" s="65"/>
      <c r="Q607" s="61"/>
      <c r="R607" s="61"/>
      <c r="S607" s="61"/>
      <c r="T607" s="61"/>
      <c r="U607" s="61"/>
      <c r="V607" s="61"/>
      <c r="W607" s="61"/>
      <c r="X607" s="61"/>
      <c r="Y607" s="61"/>
      <c r="Z607" s="61"/>
      <c r="AA607" s="61"/>
      <c r="AB607" s="61"/>
      <c r="AC607" s="61"/>
      <c r="AD607" s="61"/>
      <c r="AE607" s="61"/>
      <c r="AF607" s="61"/>
      <c r="AG607" s="61"/>
    </row>
    <row r="608">
      <c r="A608" s="61"/>
      <c r="B608" s="61"/>
      <c r="C608" s="61"/>
      <c r="D608" s="61"/>
      <c r="E608" s="61"/>
      <c r="F608" s="61"/>
      <c r="G608" s="61"/>
      <c r="H608" s="61"/>
      <c r="I608" s="61"/>
      <c r="J608" s="61"/>
      <c r="K608" s="61"/>
      <c r="L608" s="61"/>
      <c r="M608" s="61"/>
      <c r="N608" s="61"/>
      <c r="O608" s="61"/>
      <c r="P608" s="65"/>
      <c r="Q608" s="61"/>
      <c r="R608" s="61"/>
      <c r="S608" s="61"/>
      <c r="T608" s="61"/>
      <c r="U608" s="61"/>
      <c r="V608" s="61"/>
      <c r="W608" s="61"/>
      <c r="X608" s="61"/>
      <c r="Y608" s="61"/>
      <c r="Z608" s="61"/>
      <c r="AA608" s="61"/>
      <c r="AB608" s="61"/>
      <c r="AC608" s="61"/>
      <c r="AD608" s="61"/>
      <c r="AE608" s="61"/>
      <c r="AF608" s="61"/>
      <c r="AG608" s="61"/>
    </row>
    <row r="609">
      <c r="A609" s="61"/>
      <c r="B609" s="61"/>
      <c r="C609" s="61"/>
      <c r="D609" s="61"/>
      <c r="E609" s="61"/>
      <c r="F609" s="61"/>
      <c r="G609" s="61"/>
      <c r="H609" s="61"/>
      <c r="I609" s="61"/>
      <c r="J609" s="61"/>
      <c r="K609" s="61"/>
      <c r="L609" s="61"/>
      <c r="M609" s="61"/>
      <c r="N609" s="61"/>
      <c r="O609" s="61"/>
      <c r="P609" s="65"/>
      <c r="Q609" s="61"/>
      <c r="R609" s="61"/>
      <c r="S609" s="61"/>
      <c r="T609" s="61"/>
      <c r="U609" s="61"/>
      <c r="V609" s="61"/>
      <c r="W609" s="61"/>
      <c r="X609" s="61"/>
      <c r="Y609" s="61"/>
      <c r="Z609" s="61"/>
      <c r="AA609" s="61"/>
      <c r="AB609" s="61"/>
      <c r="AC609" s="61"/>
      <c r="AD609" s="61"/>
      <c r="AE609" s="61"/>
      <c r="AF609" s="61"/>
      <c r="AG609" s="61"/>
    </row>
    <row r="610">
      <c r="A610" s="61"/>
      <c r="B610" s="61"/>
      <c r="C610" s="61"/>
      <c r="D610" s="61"/>
      <c r="E610" s="61"/>
      <c r="F610" s="61"/>
      <c r="G610" s="61"/>
      <c r="H610" s="61"/>
      <c r="I610" s="61"/>
      <c r="J610" s="61"/>
      <c r="K610" s="61"/>
      <c r="L610" s="61"/>
      <c r="M610" s="61"/>
      <c r="N610" s="61"/>
      <c r="O610" s="61"/>
      <c r="P610" s="65"/>
      <c r="Q610" s="61"/>
      <c r="R610" s="61"/>
      <c r="S610" s="61"/>
      <c r="T610" s="61"/>
      <c r="U610" s="61"/>
      <c r="V610" s="61"/>
      <c r="W610" s="61"/>
      <c r="X610" s="61"/>
      <c r="Y610" s="61"/>
      <c r="Z610" s="61"/>
      <c r="AA610" s="61"/>
      <c r="AB610" s="61"/>
      <c r="AC610" s="61"/>
      <c r="AD610" s="61"/>
      <c r="AE610" s="61"/>
      <c r="AF610" s="61"/>
      <c r="AG610" s="61"/>
    </row>
    <row r="611">
      <c r="A611" s="61"/>
      <c r="B611" s="61"/>
      <c r="C611" s="61"/>
      <c r="D611" s="61"/>
      <c r="E611" s="61"/>
      <c r="F611" s="61"/>
      <c r="G611" s="61"/>
      <c r="H611" s="61"/>
      <c r="I611" s="61"/>
      <c r="J611" s="61"/>
      <c r="K611" s="61"/>
      <c r="L611" s="61"/>
      <c r="M611" s="61"/>
      <c r="N611" s="61"/>
      <c r="O611" s="61"/>
      <c r="P611" s="65"/>
      <c r="Q611" s="61"/>
      <c r="R611" s="61"/>
      <c r="S611" s="61"/>
      <c r="T611" s="61"/>
      <c r="U611" s="61"/>
      <c r="V611" s="61"/>
      <c r="W611" s="61"/>
      <c r="X611" s="61"/>
      <c r="Y611" s="61"/>
      <c r="Z611" s="61"/>
      <c r="AA611" s="61"/>
      <c r="AB611" s="61"/>
      <c r="AC611" s="61"/>
      <c r="AD611" s="61"/>
      <c r="AE611" s="61"/>
      <c r="AF611" s="61"/>
      <c r="AG611" s="61"/>
    </row>
    <row r="612">
      <c r="A612" s="61"/>
      <c r="B612" s="61"/>
      <c r="C612" s="61"/>
      <c r="D612" s="61"/>
      <c r="E612" s="61"/>
      <c r="F612" s="61"/>
      <c r="G612" s="61"/>
      <c r="H612" s="61"/>
      <c r="I612" s="61"/>
      <c r="J612" s="61"/>
      <c r="K612" s="61"/>
      <c r="L612" s="61"/>
      <c r="M612" s="61"/>
      <c r="N612" s="61"/>
      <c r="O612" s="61"/>
      <c r="P612" s="65"/>
      <c r="Q612" s="61"/>
      <c r="R612" s="61"/>
      <c r="S612" s="61"/>
      <c r="T612" s="61"/>
      <c r="U612" s="61"/>
      <c r="V612" s="61"/>
      <c r="W612" s="61"/>
      <c r="X612" s="61"/>
      <c r="Y612" s="61"/>
      <c r="Z612" s="61"/>
      <c r="AA612" s="61"/>
      <c r="AB612" s="61"/>
      <c r="AC612" s="61"/>
      <c r="AD612" s="61"/>
      <c r="AE612" s="61"/>
      <c r="AF612" s="61"/>
      <c r="AG612" s="61"/>
    </row>
    <row r="613">
      <c r="A613" s="61"/>
      <c r="B613" s="61"/>
      <c r="C613" s="61"/>
      <c r="D613" s="61"/>
      <c r="E613" s="61"/>
      <c r="F613" s="61"/>
      <c r="G613" s="61"/>
      <c r="H613" s="61"/>
      <c r="I613" s="61"/>
      <c r="J613" s="61"/>
      <c r="K613" s="61"/>
      <c r="L613" s="61"/>
      <c r="M613" s="61"/>
      <c r="N613" s="61"/>
      <c r="O613" s="61"/>
      <c r="P613" s="65"/>
      <c r="Q613" s="61"/>
      <c r="R613" s="61"/>
      <c r="S613" s="61"/>
      <c r="T613" s="61"/>
      <c r="U613" s="61"/>
      <c r="V613" s="61"/>
      <c r="W613" s="61"/>
      <c r="X613" s="61"/>
      <c r="Y613" s="61"/>
      <c r="Z613" s="61"/>
      <c r="AA613" s="61"/>
      <c r="AB613" s="61"/>
      <c r="AC613" s="61"/>
      <c r="AD613" s="61"/>
      <c r="AE613" s="61"/>
      <c r="AF613" s="61"/>
      <c r="AG613" s="61"/>
    </row>
    <row r="614">
      <c r="A614" s="61"/>
      <c r="B614" s="61"/>
      <c r="C614" s="61"/>
      <c r="D614" s="61"/>
      <c r="E614" s="61"/>
      <c r="F614" s="61"/>
      <c r="G614" s="61"/>
      <c r="H614" s="61"/>
      <c r="I614" s="61"/>
      <c r="J614" s="61"/>
      <c r="K614" s="61"/>
      <c r="L614" s="61"/>
      <c r="M614" s="61"/>
      <c r="N614" s="61"/>
      <c r="O614" s="61"/>
      <c r="P614" s="65"/>
      <c r="Q614" s="61"/>
      <c r="R614" s="61"/>
      <c r="S614" s="61"/>
      <c r="T614" s="61"/>
      <c r="U614" s="61"/>
      <c r="V614" s="61"/>
      <c r="W614" s="61"/>
      <c r="X614" s="61"/>
      <c r="Y614" s="61"/>
      <c r="Z614" s="61"/>
      <c r="AA614" s="61"/>
      <c r="AB614" s="61"/>
      <c r="AC614" s="61"/>
      <c r="AD614" s="61"/>
      <c r="AE614" s="61"/>
      <c r="AF614" s="61"/>
      <c r="AG614" s="61"/>
    </row>
    <row r="615">
      <c r="A615" s="61"/>
      <c r="B615" s="61"/>
      <c r="C615" s="61"/>
      <c r="D615" s="61"/>
      <c r="E615" s="61"/>
      <c r="F615" s="61"/>
      <c r="G615" s="61"/>
      <c r="H615" s="61"/>
      <c r="I615" s="61"/>
      <c r="J615" s="61"/>
      <c r="K615" s="61"/>
      <c r="L615" s="61"/>
      <c r="M615" s="61"/>
      <c r="N615" s="61"/>
      <c r="O615" s="61"/>
      <c r="P615" s="65"/>
      <c r="Q615" s="61"/>
      <c r="R615" s="61"/>
      <c r="S615" s="61"/>
      <c r="T615" s="61"/>
      <c r="U615" s="61"/>
      <c r="V615" s="61"/>
      <c r="W615" s="61"/>
      <c r="X615" s="61"/>
      <c r="Y615" s="61"/>
      <c r="Z615" s="61"/>
      <c r="AA615" s="61"/>
      <c r="AB615" s="61"/>
      <c r="AC615" s="61"/>
      <c r="AD615" s="61"/>
      <c r="AE615" s="61"/>
      <c r="AF615" s="61"/>
      <c r="AG615" s="61"/>
    </row>
    <row r="616">
      <c r="A616" s="61"/>
      <c r="B616" s="61"/>
      <c r="C616" s="61"/>
      <c r="D616" s="61"/>
      <c r="E616" s="61"/>
      <c r="F616" s="61"/>
      <c r="G616" s="61"/>
      <c r="H616" s="61"/>
      <c r="I616" s="61"/>
      <c r="J616" s="61"/>
      <c r="K616" s="61"/>
      <c r="L616" s="61"/>
      <c r="M616" s="61"/>
      <c r="N616" s="61"/>
      <c r="O616" s="61"/>
      <c r="P616" s="65"/>
      <c r="Q616" s="61"/>
      <c r="R616" s="61"/>
      <c r="S616" s="61"/>
      <c r="T616" s="61"/>
      <c r="U616" s="61"/>
      <c r="V616" s="61"/>
      <c r="W616" s="61"/>
      <c r="X616" s="61"/>
      <c r="Y616" s="61"/>
      <c r="Z616" s="61"/>
      <c r="AA616" s="61"/>
      <c r="AB616" s="61"/>
      <c r="AC616" s="61"/>
      <c r="AD616" s="61"/>
      <c r="AE616" s="61"/>
      <c r="AF616" s="61"/>
      <c r="AG616" s="61"/>
    </row>
    <row r="617">
      <c r="A617" s="61"/>
      <c r="B617" s="61"/>
      <c r="C617" s="61"/>
      <c r="D617" s="61"/>
      <c r="E617" s="61"/>
      <c r="F617" s="61"/>
      <c r="G617" s="61"/>
      <c r="H617" s="61"/>
      <c r="I617" s="61"/>
      <c r="J617" s="61"/>
      <c r="K617" s="61"/>
      <c r="L617" s="61"/>
      <c r="M617" s="61"/>
      <c r="N617" s="61"/>
      <c r="O617" s="61"/>
      <c r="P617" s="65"/>
      <c r="Q617" s="61"/>
      <c r="R617" s="61"/>
      <c r="S617" s="61"/>
      <c r="T617" s="61"/>
      <c r="U617" s="61"/>
      <c r="V617" s="61"/>
      <c r="W617" s="61"/>
      <c r="X617" s="61"/>
      <c r="Y617" s="61"/>
      <c r="Z617" s="61"/>
      <c r="AA617" s="61"/>
      <c r="AB617" s="61"/>
      <c r="AC617" s="61"/>
      <c r="AD617" s="61"/>
      <c r="AE617" s="61"/>
      <c r="AF617" s="61"/>
      <c r="AG617" s="61"/>
    </row>
    <row r="618">
      <c r="A618" s="61"/>
      <c r="B618" s="61"/>
      <c r="C618" s="61"/>
      <c r="D618" s="61"/>
      <c r="E618" s="61"/>
      <c r="F618" s="61"/>
      <c r="G618" s="61"/>
      <c r="H618" s="61"/>
      <c r="I618" s="61"/>
      <c r="J618" s="61"/>
      <c r="K618" s="61"/>
      <c r="L618" s="61"/>
      <c r="M618" s="61"/>
      <c r="N618" s="61"/>
      <c r="O618" s="61"/>
      <c r="P618" s="65"/>
      <c r="Q618" s="61"/>
      <c r="R618" s="61"/>
      <c r="S618" s="61"/>
      <c r="T618" s="61"/>
      <c r="U618" s="61"/>
      <c r="V618" s="61"/>
      <c r="W618" s="61"/>
      <c r="X618" s="61"/>
      <c r="Y618" s="61"/>
      <c r="Z618" s="61"/>
      <c r="AA618" s="61"/>
      <c r="AB618" s="61"/>
      <c r="AC618" s="61"/>
      <c r="AD618" s="61"/>
      <c r="AE618" s="61"/>
      <c r="AF618" s="61"/>
      <c r="AG618" s="61"/>
    </row>
    <row r="619">
      <c r="A619" s="61"/>
      <c r="B619" s="61"/>
      <c r="C619" s="61"/>
      <c r="D619" s="61"/>
      <c r="E619" s="61"/>
      <c r="F619" s="61"/>
      <c r="G619" s="61"/>
      <c r="H619" s="61"/>
      <c r="I619" s="61"/>
      <c r="J619" s="61"/>
      <c r="K619" s="61"/>
      <c r="L619" s="61"/>
      <c r="M619" s="61"/>
      <c r="N619" s="61"/>
      <c r="O619" s="61"/>
      <c r="P619" s="65"/>
      <c r="Q619" s="61"/>
      <c r="R619" s="61"/>
      <c r="S619" s="61"/>
      <c r="T619" s="61"/>
      <c r="U619" s="61"/>
      <c r="V619" s="61"/>
      <c r="W619" s="61"/>
      <c r="X619" s="61"/>
      <c r="Y619" s="61"/>
      <c r="Z619" s="61"/>
      <c r="AA619" s="61"/>
      <c r="AB619" s="61"/>
      <c r="AC619" s="61"/>
      <c r="AD619" s="61"/>
      <c r="AE619" s="61"/>
      <c r="AF619" s="61"/>
      <c r="AG619" s="61"/>
    </row>
    <row r="620">
      <c r="A620" s="61"/>
      <c r="B620" s="61"/>
      <c r="C620" s="61"/>
      <c r="D620" s="61"/>
      <c r="E620" s="61"/>
      <c r="F620" s="61"/>
      <c r="G620" s="61"/>
      <c r="H620" s="61"/>
      <c r="I620" s="61"/>
      <c r="J620" s="61"/>
      <c r="K620" s="61"/>
      <c r="L620" s="61"/>
      <c r="M620" s="61"/>
      <c r="N620" s="61"/>
      <c r="O620" s="61"/>
      <c r="P620" s="65"/>
      <c r="Q620" s="61"/>
      <c r="R620" s="61"/>
      <c r="S620" s="61"/>
      <c r="T620" s="61"/>
      <c r="U620" s="61"/>
      <c r="V620" s="61"/>
      <c r="W620" s="61"/>
      <c r="X620" s="61"/>
      <c r="Y620" s="61"/>
      <c r="Z620" s="61"/>
      <c r="AA620" s="61"/>
      <c r="AB620" s="61"/>
      <c r="AC620" s="61"/>
      <c r="AD620" s="61"/>
      <c r="AE620" s="61"/>
      <c r="AF620" s="61"/>
      <c r="AG620" s="61"/>
    </row>
    <row r="621">
      <c r="A621" s="61"/>
      <c r="B621" s="61"/>
      <c r="C621" s="61"/>
      <c r="D621" s="61"/>
      <c r="E621" s="61"/>
      <c r="F621" s="61"/>
      <c r="G621" s="61"/>
      <c r="H621" s="61"/>
      <c r="I621" s="61"/>
      <c r="J621" s="61"/>
      <c r="K621" s="61"/>
      <c r="L621" s="61"/>
      <c r="M621" s="61"/>
      <c r="N621" s="61"/>
      <c r="O621" s="61"/>
      <c r="P621" s="65"/>
      <c r="Q621" s="61"/>
      <c r="R621" s="61"/>
      <c r="S621" s="61"/>
      <c r="T621" s="61"/>
      <c r="U621" s="61"/>
      <c r="V621" s="61"/>
      <c r="W621" s="61"/>
      <c r="X621" s="61"/>
      <c r="Y621" s="61"/>
      <c r="Z621" s="61"/>
      <c r="AA621" s="61"/>
      <c r="AB621" s="61"/>
      <c r="AC621" s="61"/>
      <c r="AD621" s="61"/>
      <c r="AE621" s="61"/>
      <c r="AF621" s="61"/>
      <c r="AG621" s="61"/>
    </row>
    <row r="622">
      <c r="A622" s="61"/>
      <c r="B622" s="61"/>
      <c r="C622" s="61"/>
      <c r="D622" s="61"/>
      <c r="E622" s="61"/>
      <c r="F622" s="61"/>
      <c r="G622" s="61"/>
      <c r="H622" s="61"/>
      <c r="I622" s="61"/>
      <c r="J622" s="61"/>
      <c r="K622" s="61"/>
      <c r="L622" s="61"/>
      <c r="M622" s="61"/>
      <c r="N622" s="61"/>
      <c r="O622" s="61"/>
      <c r="P622" s="65"/>
      <c r="Q622" s="61"/>
      <c r="R622" s="61"/>
      <c r="S622" s="61"/>
      <c r="T622" s="61"/>
      <c r="U622" s="61"/>
      <c r="V622" s="61"/>
      <c r="W622" s="61"/>
      <c r="X622" s="61"/>
      <c r="Y622" s="61"/>
      <c r="Z622" s="61"/>
      <c r="AA622" s="61"/>
      <c r="AB622" s="61"/>
      <c r="AC622" s="61"/>
      <c r="AD622" s="61"/>
      <c r="AE622" s="61"/>
      <c r="AF622" s="61"/>
      <c r="AG622" s="61"/>
    </row>
    <row r="623">
      <c r="A623" s="61"/>
      <c r="B623" s="61"/>
      <c r="C623" s="61"/>
      <c r="D623" s="61"/>
      <c r="E623" s="61"/>
      <c r="F623" s="61"/>
      <c r="G623" s="61"/>
      <c r="H623" s="61"/>
      <c r="I623" s="61"/>
      <c r="J623" s="61"/>
      <c r="K623" s="61"/>
      <c r="L623" s="61"/>
      <c r="M623" s="61"/>
      <c r="N623" s="61"/>
      <c r="O623" s="61"/>
      <c r="P623" s="65"/>
      <c r="Q623" s="61"/>
      <c r="R623" s="61"/>
      <c r="S623" s="61"/>
      <c r="T623" s="61"/>
      <c r="U623" s="61"/>
      <c r="V623" s="61"/>
      <c r="W623" s="61"/>
      <c r="X623" s="61"/>
      <c r="Y623" s="61"/>
      <c r="Z623" s="61"/>
      <c r="AA623" s="61"/>
      <c r="AB623" s="61"/>
      <c r="AC623" s="61"/>
      <c r="AD623" s="61"/>
      <c r="AE623" s="61"/>
      <c r="AF623" s="61"/>
      <c r="AG623" s="61"/>
    </row>
    <row r="624">
      <c r="A624" s="61"/>
      <c r="B624" s="61"/>
      <c r="C624" s="61"/>
      <c r="D624" s="61"/>
      <c r="E624" s="61"/>
      <c r="F624" s="61"/>
      <c r="G624" s="61"/>
      <c r="H624" s="61"/>
      <c r="I624" s="61"/>
      <c r="J624" s="61"/>
      <c r="K624" s="61"/>
      <c r="L624" s="61"/>
      <c r="M624" s="61"/>
      <c r="N624" s="61"/>
      <c r="O624" s="61"/>
      <c r="P624" s="65"/>
      <c r="Q624" s="61"/>
      <c r="R624" s="61"/>
      <c r="S624" s="61"/>
      <c r="T624" s="61"/>
      <c r="U624" s="61"/>
      <c r="V624" s="61"/>
      <c r="W624" s="61"/>
      <c r="X624" s="61"/>
      <c r="Y624" s="61"/>
      <c r="Z624" s="61"/>
      <c r="AA624" s="61"/>
      <c r="AB624" s="61"/>
      <c r="AC624" s="61"/>
      <c r="AD624" s="61"/>
      <c r="AE624" s="61"/>
      <c r="AF624" s="61"/>
      <c r="AG624" s="61"/>
    </row>
    <row r="625">
      <c r="A625" s="61"/>
      <c r="B625" s="61"/>
      <c r="C625" s="61"/>
      <c r="D625" s="61"/>
      <c r="E625" s="61"/>
      <c r="F625" s="61"/>
      <c r="G625" s="61"/>
      <c r="H625" s="61"/>
      <c r="I625" s="61"/>
      <c r="J625" s="61"/>
      <c r="K625" s="61"/>
      <c r="L625" s="61"/>
      <c r="M625" s="61"/>
      <c r="N625" s="61"/>
      <c r="O625" s="61"/>
      <c r="P625" s="65"/>
      <c r="Q625" s="61"/>
      <c r="R625" s="61"/>
      <c r="S625" s="61"/>
      <c r="T625" s="61"/>
      <c r="U625" s="61"/>
      <c r="V625" s="61"/>
      <c r="W625" s="61"/>
      <c r="X625" s="61"/>
      <c r="Y625" s="61"/>
      <c r="Z625" s="61"/>
      <c r="AA625" s="61"/>
      <c r="AB625" s="61"/>
      <c r="AC625" s="61"/>
      <c r="AD625" s="61"/>
      <c r="AE625" s="61"/>
      <c r="AF625" s="61"/>
      <c r="AG625" s="61"/>
    </row>
    <row r="626">
      <c r="A626" s="61"/>
      <c r="B626" s="61"/>
      <c r="C626" s="61"/>
      <c r="D626" s="61"/>
      <c r="E626" s="61"/>
      <c r="F626" s="61"/>
      <c r="G626" s="61"/>
      <c r="H626" s="61"/>
      <c r="I626" s="61"/>
      <c r="J626" s="61"/>
      <c r="K626" s="61"/>
      <c r="L626" s="61"/>
      <c r="M626" s="61"/>
      <c r="N626" s="61"/>
      <c r="O626" s="61"/>
      <c r="P626" s="65"/>
      <c r="Q626" s="61"/>
      <c r="R626" s="61"/>
      <c r="S626" s="61"/>
      <c r="T626" s="61"/>
      <c r="U626" s="61"/>
      <c r="V626" s="61"/>
      <c r="W626" s="61"/>
      <c r="X626" s="61"/>
      <c r="Y626" s="61"/>
      <c r="Z626" s="61"/>
      <c r="AA626" s="61"/>
      <c r="AB626" s="61"/>
      <c r="AC626" s="61"/>
      <c r="AD626" s="61"/>
      <c r="AE626" s="61"/>
      <c r="AF626" s="61"/>
      <c r="AG626" s="61"/>
    </row>
    <row r="627">
      <c r="A627" s="61"/>
      <c r="B627" s="61"/>
      <c r="C627" s="61"/>
      <c r="D627" s="61"/>
      <c r="E627" s="61"/>
      <c r="F627" s="61"/>
      <c r="G627" s="61"/>
      <c r="H627" s="61"/>
      <c r="I627" s="61"/>
      <c r="J627" s="61"/>
      <c r="K627" s="61"/>
      <c r="L627" s="61"/>
      <c r="M627" s="61"/>
      <c r="N627" s="61"/>
      <c r="O627" s="61"/>
      <c r="P627" s="65"/>
      <c r="Q627" s="61"/>
      <c r="R627" s="61"/>
      <c r="S627" s="61"/>
      <c r="T627" s="61"/>
      <c r="U627" s="61"/>
      <c r="V627" s="61"/>
      <c r="W627" s="61"/>
      <c r="X627" s="61"/>
      <c r="Y627" s="61"/>
      <c r="Z627" s="61"/>
      <c r="AA627" s="61"/>
      <c r="AB627" s="61"/>
      <c r="AC627" s="61"/>
      <c r="AD627" s="61"/>
      <c r="AE627" s="61"/>
      <c r="AF627" s="61"/>
      <c r="AG627" s="61"/>
    </row>
    <row r="628">
      <c r="A628" s="61"/>
      <c r="B628" s="61"/>
      <c r="C628" s="61"/>
      <c r="D628" s="61"/>
      <c r="E628" s="61"/>
      <c r="F628" s="61"/>
      <c r="G628" s="61"/>
      <c r="H628" s="61"/>
      <c r="I628" s="61"/>
      <c r="J628" s="61"/>
      <c r="K628" s="61"/>
      <c r="L628" s="61"/>
      <c r="M628" s="61"/>
      <c r="N628" s="61"/>
      <c r="O628" s="61"/>
      <c r="P628" s="65"/>
      <c r="Q628" s="61"/>
      <c r="R628" s="61"/>
      <c r="S628" s="61"/>
      <c r="T628" s="61"/>
      <c r="U628" s="61"/>
      <c r="V628" s="61"/>
      <c r="W628" s="61"/>
      <c r="X628" s="61"/>
      <c r="Y628" s="61"/>
      <c r="Z628" s="61"/>
      <c r="AA628" s="61"/>
      <c r="AB628" s="61"/>
      <c r="AC628" s="61"/>
      <c r="AD628" s="61"/>
      <c r="AE628" s="61"/>
      <c r="AF628" s="61"/>
      <c r="AG628" s="61"/>
    </row>
    <row r="629">
      <c r="A629" s="61"/>
      <c r="B629" s="61"/>
      <c r="C629" s="61"/>
      <c r="D629" s="61"/>
      <c r="E629" s="61"/>
      <c r="F629" s="61"/>
      <c r="G629" s="61"/>
      <c r="H629" s="61"/>
      <c r="I629" s="61"/>
      <c r="J629" s="61"/>
      <c r="K629" s="61"/>
      <c r="L629" s="61"/>
      <c r="M629" s="61"/>
      <c r="N629" s="61"/>
      <c r="O629" s="61"/>
      <c r="P629" s="65"/>
      <c r="Q629" s="61"/>
      <c r="R629" s="61"/>
      <c r="S629" s="61"/>
      <c r="T629" s="61"/>
      <c r="U629" s="61"/>
      <c r="V629" s="61"/>
      <c r="W629" s="61"/>
      <c r="X629" s="61"/>
      <c r="Y629" s="61"/>
      <c r="Z629" s="61"/>
      <c r="AA629" s="61"/>
      <c r="AB629" s="61"/>
      <c r="AC629" s="61"/>
      <c r="AD629" s="61"/>
      <c r="AE629" s="61"/>
      <c r="AF629" s="61"/>
      <c r="AG629" s="61"/>
    </row>
    <row r="630">
      <c r="A630" s="61"/>
      <c r="B630" s="61"/>
      <c r="C630" s="61"/>
      <c r="D630" s="61"/>
      <c r="E630" s="61"/>
      <c r="F630" s="61"/>
      <c r="G630" s="61"/>
      <c r="H630" s="61"/>
      <c r="I630" s="61"/>
      <c r="J630" s="61"/>
      <c r="K630" s="61"/>
      <c r="L630" s="61"/>
      <c r="M630" s="61"/>
      <c r="N630" s="61"/>
      <c r="O630" s="61"/>
      <c r="P630" s="65"/>
      <c r="Q630" s="61"/>
      <c r="R630" s="61"/>
      <c r="S630" s="61"/>
      <c r="T630" s="61"/>
      <c r="U630" s="61"/>
      <c r="V630" s="61"/>
      <c r="W630" s="61"/>
      <c r="X630" s="61"/>
      <c r="Y630" s="61"/>
      <c r="Z630" s="61"/>
      <c r="AA630" s="61"/>
      <c r="AB630" s="61"/>
      <c r="AC630" s="61"/>
      <c r="AD630" s="61"/>
      <c r="AE630" s="61"/>
      <c r="AF630" s="61"/>
      <c r="AG630" s="61"/>
    </row>
    <row r="631">
      <c r="A631" s="61"/>
      <c r="B631" s="61"/>
      <c r="C631" s="61"/>
      <c r="D631" s="61"/>
      <c r="E631" s="61"/>
      <c r="F631" s="61"/>
      <c r="G631" s="61"/>
      <c r="H631" s="61"/>
      <c r="I631" s="61"/>
      <c r="J631" s="61"/>
      <c r="K631" s="61"/>
      <c r="L631" s="61"/>
      <c r="M631" s="61"/>
      <c r="N631" s="61"/>
      <c r="O631" s="61"/>
      <c r="P631" s="65"/>
      <c r="Q631" s="61"/>
      <c r="R631" s="61"/>
      <c r="S631" s="61"/>
      <c r="T631" s="61"/>
      <c r="U631" s="61"/>
      <c r="V631" s="61"/>
      <c r="W631" s="61"/>
      <c r="X631" s="61"/>
      <c r="Y631" s="61"/>
      <c r="Z631" s="61"/>
      <c r="AA631" s="61"/>
      <c r="AB631" s="61"/>
      <c r="AC631" s="61"/>
      <c r="AD631" s="61"/>
      <c r="AE631" s="61"/>
      <c r="AF631" s="61"/>
      <c r="AG631" s="61"/>
    </row>
    <row r="632">
      <c r="A632" s="61"/>
      <c r="B632" s="61"/>
      <c r="C632" s="61"/>
      <c r="D632" s="61"/>
      <c r="E632" s="61"/>
      <c r="F632" s="61"/>
      <c r="G632" s="61"/>
      <c r="H632" s="61"/>
      <c r="I632" s="61"/>
      <c r="J632" s="61"/>
      <c r="K632" s="61"/>
      <c r="L632" s="61"/>
      <c r="M632" s="61"/>
      <c r="N632" s="61"/>
      <c r="O632" s="61"/>
      <c r="P632" s="65"/>
      <c r="Q632" s="61"/>
      <c r="R632" s="61"/>
      <c r="S632" s="61"/>
      <c r="T632" s="61"/>
      <c r="U632" s="61"/>
      <c r="V632" s="61"/>
      <c r="W632" s="61"/>
      <c r="X632" s="61"/>
      <c r="Y632" s="61"/>
      <c r="Z632" s="61"/>
      <c r="AA632" s="61"/>
      <c r="AB632" s="61"/>
      <c r="AC632" s="61"/>
      <c r="AD632" s="61"/>
      <c r="AE632" s="61"/>
      <c r="AF632" s="61"/>
      <c r="AG632" s="61"/>
    </row>
    <row r="633">
      <c r="A633" s="61"/>
      <c r="B633" s="61"/>
      <c r="C633" s="61"/>
      <c r="D633" s="61"/>
      <c r="E633" s="61"/>
      <c r="F633" s="61"/>
      <c r="G633" s="61"/>
      <c r="H633" s="61"/>
      <c r="I633" s="61"/>
      <c r="J633" s="61"/>
      <c r="K633" s="61"/>
      <c r="L633" s="61"/>
      <c r="M633" s="61"/>
      <c r="N633" s="61"/>
      <c r="O633" s="61"/>
      <c r="P633" s="65"/>
      <c r="Q633" s="61"/>
      <c r="R633" s="61"/>
      <c r="S633" s="61"/>
      <c r="T633" s="61"/>
      <c r="U633" s="61"/>
      <c r="V633" s="61"/>
      <c r="W633" s="61"/>
      <c r="X633" s="61"/>
      <c r="Y633" s="61"/>
      <c r="Z633" s="61"/>
      <c r="AA633" s="61"/>
      <c r="AB633" s="61"/>
      <c r="AC633" s="61"/>
      <c r="AD633" s="61"/>
      <c r="AE633" s="61"/>
      <c r="AF633" s="61"/>
      <c r="AG633" s="61"/>
    </row>
    <row r="634">
      <c r="A634" s="61"/>
      <c r="B634" s="61"/>
      <c r="C634" s="61"/>
      <c r="D634" s="61"/>
      <c r="E634" s="61"/>
      <c r="F634" s="61"/>
      <c r="G634" s="61"/>
      <c r="H634" s="61"/>
      <c r="I634" s="61"/>
      <c r="J634" s="61"/>
      <c r="K634" s="61"/>
      <c r="L634" s="61"/>
      <c r="M634" s="61"/>
      <c r="N634" s="61"/>
      <c r="O634" s="61"/>
      <c r="P634" s="65"/>
      <c r="Q634" s="61"/>
      <c r="R634" s="61"/>
      <c r="S634" s="61"/>
      <c r="T634" s="61"/>
      <c r="U634" s="61"/>
      <c r="V634" s="61"/>
      <c r="W634" s="61"/>
      <c r="X634" s="61"/>
      <c r="Y634" s="61"/>
      <c r="Z634" s="61"/>
      <c r="AA634" s="61"/>
      <c r="AB634" s="61"/>
      <c r="AC634" s="61"/>
      <c r="AD634" s="61"/>
      <c r="AE634" s="61"/>
      <c r="AF634" s="61"/>
      <c r="AG634" s="61"/>
    </row>
    <row r="635">
      <c r="A635" s="61"/>
      <c r="B635" s="61"/>
      <c r="C635" s="61"/>
      <c r="D635" s="61"/>
      <c r="E635" s="61"/>
      <c r="F635" s="61"/>
      <c r="G635" s="61"/>
      <c r="H635" s="61"/>
      <c r="I635" s="61"/>
      <c r="J635" s="61"/>
      <c r="K635" s="61"/>
      <c r="L635" s="61"/>
      <c r="M635" s="61"/>
      <c r="N635" s="61"/>
      <c r="O635" s="61"/>
      <c r="P635" s="65"/>
      <c r="Q635" s="61"/>
      <c r="R635" s="61"/>
      <c r="S635" s="61"/>
      <c r="T635" s="61"/>
      <c r="U635" s="61"/>
      <c r="V635" s="61"/>
      <c r="W635" s="61"/>
      <c r="X635" s="61"/>
      <c r="Y635" s="61"/>
      <c r="Z635" s="61"/>
      <c r="AA635" s="61"/>
      <c r="AB635" s="61"/>
      <c r="AC635" s="61"/>
      <c r="AD635" s="61"/>
      <c r="AE635" s="61"/>
      <c r="AF635" s="61"/>
      <c r="AG635" s="61"/>
    </row>
    <row r="636">
      <c r="A636" s="61"/>
      <c r="B636" s="61"/>
      <c r="C636" s="61"/>
      <c r="D636" s="61"/>
      <c r="E636" s="61"/>
      <c r="F636" s="61"/>
      <c r="G636" s="61"/>
      <c r="H636" s="61"/>
      <c r="I636" s="61"/>
      <c r="J636" s="61"/>
      <c r="K636" s="61"/>
      <c r="L636" s="61"/>
      <c r="M636" s="61"/>
      <c r="N636" s="61"/>
      <c r="O636" s="61"/>
      <c r="P636" s="65"/>
      <c r="Q636" s="61"/>
      <c r="R636" s="61"/>
      <c r="S636" s="61"/>
      <c r="T636" s="61"/>
      <c r="U636" s="61"/>
      <c r="V636" s="61"/>
      <c r="W636" s="61"/>
      <c r="X636" s="61"/>
      <c r="Y636" s="61"/>
      <c r="Z636" s="61"/>
      <c r="AA636" s="61"/>
      <c r="AB636" s="61"/>
      <c r="AC636" s="61"/>
      <c r="AD636" s="61"/>
      <c r="AE636" s="61"/>
      <c r="AF636" s="61"/>
      <c r="AG636" s="61"/>
    </row>
    <row r="637">
      <c r="A637" s="61"/>
      <c r="B637" s="61"/>
      <c r="C637" s="61"/>
      <c r="D637" s="61"/>
      <c r="E637" s="61"/>
      <c r="F637" s="61"/>
      <c r="G637" s="61"/>
      <c r="H637" s="61"/>
      <c r="I637" s="61"/>
      <c r="J637" s="61"/>
      <c r="K637" s="61"/>
      <c r="L637" s="61"/>
      <c r="M637" s="61"/>
      <c r="N637" s="61"/>
      <c r="O637" s="61"/>
      <c r="P637" s="65"/>
      <c r="Q637" s="61"/>
      <c r="R637" s="61"/>
      <c r="S637" s="61"/>
      <c r="T637" s="61"/>
      <c r="U637" s="61"/>
      <c r="V637" s="61"/>
      <c r="W637" s="61"/>
      <c r="X637" s="61"/>
      <c r="Y637" s="61"/>
      <c r="Z637" s="61"/>
      <c r="AA637" s="61"/>
      <c r="AB637" s="61"/>
      <c r="AC637" s="61"/>
      <c r="AD637" s="61"/>
      <c r="AE637" s="61"/>
      <c r="AF637" s="61"/>
      <c r="AG637" s="61"/>
    </row>
    <row r="638">
      <c r="A638" s="61"/>
      <c r="B638" s="61"/>
      <c r="C638" s="61"/>
      <c r="D638" s="61"/>
      <c r="E638" s="61"/>
      <c r="F638" s="61"/>
      <c r="G638" s="61"/>
      <c r="H638" s="61"/>
      <c r="I638" s="61"/>
      <c r="J638" s="61"/>
      <c r="K638" s="61"/>
      <c r="L638" s="61"/>
      <c r="M638" s="61"/>
      <c r="N638" s="61"/>
      <c r="O638" s="61"/>
      <c r="P638" s="65"/>
      <c r="Q638" s="61"/>
      <c r="R638" s="61"/>
      <c r="S638" s="61"/>
      <c r="T638" s="61"/>
      <c r="U638" s="61"/>
      <c r="V638" s="61"/>
      <c r="W638" s="61"/>
      <c r="X638" s="61"/>
      <c r="Y638" s="61"/>
      <c r="Z638" s="61"/>
      <c r="AA638" s="61"/>
      <c r="AB638" s="61"/>
      <c r="AC638" s="61"/>
      <c r="AD638" s="61"/>
      <c r="AE638" s="61"/>
      <c r="AF638" s="61"/>
      <c r="AG638" s="61"/>
    </row>
    <row r="639">
      <c r="A639" s="61"/>
      <c r="B639" s="61"/>
      <c r="C639" s="61"/>
      <c r="D639" s="61"/>
      <c r="E639" s="61"/>
      <c r="F639" s="61"/>
      <c r="G639" s="61"/>
      <c r="H639" s="61"/>
      <c r="I639" s="61"/>
      <c r="J639" s="61"/>
      <c r="K639" s="61"/>
      <c r="L639" s="61"/>
      <c r="M639" s="61"/>
      <c r="N639" s="61"/>
      <c r="O639" s="61"/>
      <c r="P639" s="65"/>
      <c r="Q639" s="61"/>
      <c r="R639" s="61"/>
      <c r="S639" s="61"/>
      <c r="T639" s="61"/>
      <c r="U639" s="61"/>
      <c r="V639" s="61"/>
      <c r="W639" s="61"/>
      <c r="X639" s="61"/>
      <c r="Y639" s="61"/>
      <c r="Z639" s="61"/>
      <c r="AA639" s="61"/>
      <c r="AB639" s="61"/>
      <c r="AC639" s="61"/>
      <c r="AD639" s="61"/>
      <c r="AE639" s="61"/>
      <c r="AF639" s="61"/>
      <c r="AG639" s="61"/>
    </row>
    <row r="640">
      <c r="A640" s="61"/>
      <c r="B640" s="61"/>
      <c r="C640" s="61"/>
      <c r="D640" s="61"/>
      <c r="E640" s="61"/>
      <c r="F640" s="61"/>
      <c r="G640" s="61"/>
      <c r="H640" s="61"/>
      <c r="I640" s="61"/>
      <c r="J640" s="61"/>
      <c r="K640" s="61"/>
      <c r="L640" s="61"/>
      <c r="M640" s="61"/>
      <c r="N640" s="61"/>
      <c r="O640" s="61"/>
      <c r="P640" s="65"/>
      <c r="Q640" s="61"/>
      <c r="R640" s="61"/>
      <c r="S640" s="61"/>
      <c r="T640" s="61"/>
      <c r="U640" s="61"/>
      <c r="V640" s="61"/>
      <c r="W640" s="61"/>
      <c r="X640" s="61"/>
      <c r="Y640" s="61"/>
      <c r="Z640" s="61"/>
      <c r="AA640" s="61"/>
      <c r="AB640" s="61"/>
      <c r="AC640" s="61"/>
      <c r="AD640" s="61"/>
      <c r="AE640" s="61"/>
      <c r="AF640" s="61"/>
      <c r="AG640" s="61"/>
    </row>
    <row r="641">
      <c r="A641" s="61"/>
      <c r="B641" s="61"/>
      <c r="C641" s="61"/>
      <c r="D641" s="61"/>
      <c r="E641" s="61"/>
      <c r="F641" s="61"/>
      <c r="G641" s="61"/>
      <c r="H641" s="61"/>
      <c r="I641" s="61"/>
      <c r="J641" s="61"/>
      <c r="K641" s="61"/>
      <c r="L641" s="61"/>
      <c r="M641" s="61"/>
      <c r="N641" s="61"/>
      <c r="O641" s="61"/>
      <c r="P641" s="65"/>
      <c r="Q641" s="61"/>
      <c r="R641" s="61"/>
      <c r="S641" s="61"/>
      <c r="T641" s="61"/>
      <c r="U641" s="61"/>
      <c r="V641" s="61"/>
      <c r="W641" s="61"/>
      <c r="X641" s="61"/>
      <c r="Y641" s="61"/>
      <c r="Z641" s="61"/>
      <c r="AA641" s="61"/>
      <c r="AB641" s="61"/>
      <c r="AC641" s="61"/>
      <c r="AD641" s="61"/>
      <c r="AE641" s="61"/>
      <c r="AF641" s="61"/>
      <c r="AG641" s="61"/>
    </row>
    <row r="642">
      <c r="A642" s="61"/>
      <c r="B642" s="61"/>
      <c r="C642" s="61"/>
      <c r="D642" s="61"/>
      <c r="E642" s="61"/>
      <c r="F642" s="61"/>
      <c r="G642" s="61"/>
      <c r="H642" s="61"/>
      <c r="I642" s="61"/>
      <c r="J642" s="61"/>
      <c r="K642" s="61"/>
      <c r="L642" s="61"/>
      <c r="M642" s="61"/>
      <c r="N642" s="61"/>
      <c r="O642" s="61"/>
      <c r="P642" s="65"/>
      <c r="Q642" s="61"/>
      <c r="R642" s="61"/>
      <c r="S642" s="61"/>
      <c r="T642" s="61"/>
      <c r="U642" s="61"/>
      <c r="V642" s="61"/>
      <c r="W642" s="61"/>
      <c r="X642" s="61"/>
      <c r="Y642" s="61"/>
      <c r="Z642" s="61"/>
      <c r="AA642" s="61"/>
      <c r="AB642" s="61"/>
      <c r="AC642" s="61"/>
      <c r="AD642" s="61"/>
      <c r="AE642" s="61"/>
      <c r="AF642" s="61"/>
      <c r="AG642" s="61"/>
    </row>
    <row r="643">
      <c r="A643" s="61"/>
      <c r="B643" s="61"/>
      <c r="C643" s="61"/>
      <c r="D643" s="61"/>
      <c r="E643" s="61"/>
      <c r="F643" s="61"/>
      <c r="G643" s="61"/>
      <c r="H643" s="61"/>
      <c r="I643" s="61"/>
      <c r="J643" s="61"/>
      <c r="K643" s="61"/>
      <c r="L643" s="61"/>
      <c r="M643" s="61"/>
      <c r="N643" s="61"/>
      <c r="O643" s="61"/>
      <c r="P643" s="65"/>
      <c r="Q643" s="61"/>
      <c r="R643" s="61"/>
      <c r="S643" s="61"/>
      <c r="T643" s="61"/>
      <c r="U643" s="61"/>
      <c r="V643" s="61"/>
      <c r="W643" s="61"/>
      <c r="X643" s="61"/>
      <c r="Y643" s="61"/>
      <c r="Z643" s="61"/>
      <c r="AA643" s="61"/>
      <c r="AB643" s="61"/>
      <c r="AC643" s="61"/>
      <c r="AD643" s="61"/>
      <c r="AE643" s="61"/>
      <c r="AF643" s="61"/>
      <c r="AG643" s="61"/>
    </row>
    <row r="644">
      <c r="A644" s="61"/>
      <c r="B644" s="61"/>
      <c r="C644" s="61"/>
      <c r="D644" s="61"/>
      <c r="E644" s="61"/>
      <c r="F644" s="61"/>
      <c r="G644" s="61"/>
      <c r="H644" s="61"/>
      <c r="I644" s="61"/>
      <c r="J644" s="61"/>
      <c r="K644" s="61"/>
      <c r="L644" s="61"/>
      <c r="M644" s="61"/>
      <c r="N644" s="61"/>
      <c r="O644" s="61"/>
      <c r="P644" s="65"/>
      <c r="Q644" s="61"/>
      <c r="R644" s="61"/>
      <c r="S644" s="61"/>
      <c r="T644" s="61"/>
      <c r="U644" s="61"/>
      <c r="V644" s="61"/>
      <c r="W644" s="61"/>
      <c r="X644" s="61"/>
      <c r="Y644" s="61"/>
      <c r="Z644" s="61"/>
      <c r="AA644" s="61"/>
      <c r="AB644" s="61"/>
      <c r="AC644" s="61"/>
      <c r="AD644" s="61"/>
      <c r="AE644" s="61"/>
      <c r="AF644" s="61"/>
      <c r="AG644" s="61"/>
    </row>
    <row r="645">
      <c r="A645" s="61"/>
      <c r="B645" s="61"/>
      <c r="C645" s="61"/>
      <c r="D645" s="61"/>
      <c r="E645" s="61"/>
      <c r="F645" s="61"/>
      <c r="G645" s="61"/>
      <c r="H645" s="61"/>
      <c r="I645" s="61"/>
      <c r="J645" s="61"/>
      <c r="K645" s="61"/>
      <c r="L645" s="61"/>
      <c r="M645" s="61"/>
      <c r="N645" s="61"/>
      <c r="O645" s="61"/>
      <c r="P645" s="65"/>
      <c r="Q645" s="61"/>
      <c r="R645" s="61"/>
      <c r="S645" s="61"/>
      <c r="T645" s="61"/>
      <c r="U645" s="61"/>
      <c r="V645" s="61"/>
      <c r="W645" s="61"/>
      <c r="X645" s="61"/>
      <c r="Y645" s="61"/>
      <c r="Z645" s="61"/>
      <c r="AA645" s="61"/>
      <c r="AB645" s="61"/>
      <c r="AC645" s="61"/>
      <c r="AD645" s="61"/>
      <c r="AE645" s="61"/>
      <c r="AF645" s="61"/>
      <c r="AG645" s="61"/>
    </row>
    <row r="646">
      <c r="A646" s="61"/>
      <c r="B646" s="61"/>
      <c r="C646" s="61"/>
      <c r="D646" s="61"/>
      <c r="E646" s="61"/>
      <c r="F646" s="61"/>
      <c r="G646" s="61"/>
      <c r="H646" s="61"/>
      <c r="I646" s="61"/>
      <c r="J646" s="61"/>
      <c r="K646" s="61"/>
      <c r="L646" s="61"/>
      <c r="M646" s="61"/>
      <c r="N646" s="61"/>
      <c r="O646" s="61"/>
      <c r="P646" s="65"/>
      <c r="Q646" s="61"/>
      <c r="R646" s="61"/>
      <c r="S646" s="61"/>
      <c r="T646" s="61"/>
      <c r="U646" s="61"/>
      <c r="V646" s="61"/>
      <c r="W646" s="61"/>
      <c r="X646" s="61"/>
      <c r="Y646" s="61"/>
      <c r="Z646" s="61"/>
      <c r="AA646" s="61"/>
      <c r="AB646" s="61"/>
      <c r="AC646" s="61"/>
      <c r="AD646" s="61"/>
      <c r="AE646" s="61"/>
      <c r="AF646" s="61"/>
      <c r="AG646" s="61"/>
    </row>
    <row r="647">
      <c r="A647" s="61"/>
      <c r="B647" s="61"/>
      <c r="C647" s="61"/>
      <c r="D647" s="61"/>
      <c r="E647" s="61"/>
      <c r="F647" s="61"/>
      <c r="G647" s="61"/>
      <c r="H647" s="61"/>
      <c r="I647" s="61"/>
      <c r="J647" s="61"/>
      <c r="K647" s="61"/>
      <c r="L647" s="61"/>
      <c r="M647" s="61"/>
      <c r="N647" s="61"/>
      <c r="O647" s="61"/>
      <c r="P647" s="65"/>
      <c r="Q647" s="61"/>
      <c r="R647" s="61"/>
      <c r="S647" s="61"/>
      <c r="T647" s="61"/>
      <c r="U647" s="61"/>
      <c r="V647" s="61"/>
      <c r="W647" s="61"/>
      <c r="X647" s="61"/>
      <c r="Y647" s="61"/>
      <c r="Z647" s="61"/>
      <c r="AA647" s="61"/>
      <c r="AB647" s="61"/>
      <c r="AC647" s="61"/>
      <c r="AD647" s="61"/>
      <c r="AE647" s="61"/>
      <c r="AF647" s="61"/>
      <c r="AG647" s="61"/>
    </row>
    <row r="648">
      <c r="A648" s="61"/>
      <c r="B648" s="61"/>
      <c r="C648" s="61"/>
      <c r="D648" s="61"/>
      <c r="E648" s="61"/>
      <c r="F648" s="61"/>
      <c r="G648" s="61"/>
      <c r="H648" s="61"/>
      <c r="I648" s="61"/>
      <c r="J648" s="61"/>
      <c r="K648" s="61"/>
      <c r="L648" s="61"/>
      <c r="M648" s="61"/>
      <c r="N648" s="61"/>
      <c r="O648" s="61"/>
      <c r="P648" s="65"/>
      <c r="Q648" s="61"/>
      <c r="R648" s="61"/>
      <c r="S648" s="61"/>
      <c r="T648" s="61"/>
      <c r="U648" s="61"/>
      <c r="V648" s="61"/>
      <c r="W648" s="61"/>
      <c r="X648" s="61"/>
      <c r="Y648" s="61"/>
      <c r="Z648" s="61"/>
      <c r="AA648" s="61"/>
      <c r="AB648" s="61"/>
      <c r="AC648" s="61"/>
      <c r="AD648" s="61"/>
      <c r="AE648" s="61"/>
      <c r="AF648" s="61"/>
      <c r="AG648" s="61"/>
    </row>
    <row r="649">
      <c r="A649" s="61"/>
      <c r="B649" s="61"/>
      <c r="C649" s="61"/>
      <c r="D649" s="61"/>
      <c r="E649" s="61"/>
      <c r="F649" s="61"/>
      <c r="G649" s="61"/>
      <c r="H649" s="61"/>
      <c r="I649" s="61"/>
      <c r="J649" s="61"/>
      <c r="K649" s="61"/>
      <c r="L649" s="61"/>
      <c r="M649" s="61"/>
      <c r="N649" s="61"/>
      <c r="O649" s="61"/>
      <c r="P649" s="65"/>
      <c r="Q649" s="61"/>
      <c r="R649" s="61"/>
      <c r="S649" s="61"/>
      <c r="T649" s="61"/>
      <c r="U649" s="61"/>
      <c r="V649" s="61"/>
      <c r="W649" s="61"/>
      <c r="X649" s="61"/>
      <c r="Y649" s="61"/>
      <c r="Z649" s="61"/>
      <c r="AA649" s="61"/>
      <c r="AB649" s="61"/>
      <c r="AC649" s="61"/>
      <c r="AD649" s="61"/>
      <c r="AE649" s="61"/>
      <c r="AF649" s="61"/>
      <c r="AG649" s="61"/>
    </row>
    <row r="650">
      <c r="A650" s="61"/>
      <c r="B650" s="61"/>
      <c r="C650" s="61"/>
      <c r="D650" s="61"/>
      <c r="E650" s="61"/>
      <c r="F650" s="61"/>
      <c r="G650" s="61"/>
      <c r="H650" s="61"/>
      <c r="I650" s="61"/>
      <c r="J650" s="61"/>
      <c r="K650" s="61"/>
      <c r="L650" s="61"/>
      <c r="M650" s="61"/>
      <c r="N650" s="61"/>
      <c r="O650" s="61"/>
      <c r="P650" s="65"/>
      <c r="Q650" s="61"/>
      <c r="R650" s="61"/>
      <c r="S650" s="61"/>
      <c r="T650" s="61"/>
      <c r="U650" s="61"/>
      <c r="V650" s="61"/>
      <c r="W650" s="61"/>
      <c r="X650" s="61"/>
      <c r="Y650" s="61"/>
      <c r="Z650" s="61"/>
      <c r="AA650" s="61"/>
      <c r="AB650" s="61"/>
      <c r="AC650" s="61"/>
      <c r="AD650" s="61"/>
      <c r="AE650" s="61"/>
      <c r="AF650" s="61"/>
      <c r="AG650" s="61"/>
    </row>
    <row r="651">
      <c r="A651" s="61"/>
      <c r="B651" s="61"/>
      <c r="C651" s="61"/>
      <c r="D651" s="61"/>
      <c r="E651" s="61"/>
      <c r="F651" s="61"/>
      <c r="G651" s="61"/>
      <c r="H651" s="61"/>
      <c r="I651" s="61"/>
      <c r="J651" s="61"/>
      <c r="K651" s="61"/>
      <c r="L651" s="61"/>
      <c r="M651" s="61"/>
      <c r="N651" s="61"/>
      <c r="O651" s="61"/>
      <c r="P651" s="65"/>
      <c r="Q651" s="61"/>
      <c r="R651" s="61"/>
      <c r="S651" s="61"/>
      <c r="T651" s="61"/>
      <c r="U651" s="61"/>
      <c r="V651" s="61"/>
      <c r="W651" s="61"/>
      <c r="X651" s="61"/>
      <c r="Y651" s="61"/>
      <c r="Z651" s="61"/>
      <c r="AA651" s="61"/>
      <c r="AB651" s="61"/>
      <c r="AC651" s="61"/>
      <c r="AD651" s="61"/>
      <c r="AE651" s="61"/>
      <c r="AF651" s="61"/>
      <c r="AG651" s="61"/>
    </row>
    <row r="652">
      <c r="A652" s="61"/>
      <c r="B652" s="61"/>
      <c r="C652" s="61"/>
      <c r="D652" s="61"/>
      <c r="E652" s="61"/>
      <c r="F652" s="61"/>
      <c r="G652" s="61"/>
      <c r="H652" s="61"/>
      <c r="I652" s="61"/>
      <c r="J652" s="61"/>
      <c r="K652" s="61"/>
      <c r="L652" s="61"/>
      <c r="M652" s="61"/>
      <c r="N652" s="61"/>
      <c r="O652" s="61"/>
      <c r="P652" s="65"/>
      <c r="Q652" s="61"/>
      <c r="R652" s="61"/>
      <c r="S652" s="61"/>
      <c r="T652" s="61"/>
      <c r="U652" s="61"/>
      <c r="V652" s="61"/>
      <c r="W652" s="61"/>
      <c r="X652" s="61"/>
      <c r="Y652" s="61"/>
      <c r="Z652" s="61"/>
      <c r="AA652" s="61"/>
      <c r="AB652" s="61"/>
      <c r="AC652" s="61"/>
      <c r="AD652" s="61"/>
      <c r="AE652" s="61"/>
      <c r="AF652" s="61"/>
      <c r="AG652" s="61"/>
    </row>
    <row r="653">
      <c r="A653" s="61"/>
      <c r="B653" s="61"/>
      <c r="C653" s="61"/>
      <c r="D653" s="61"/>
      <c r="E653" s="61"/>
      <c r="F653" s="61"/>
      <c r="G653" s="61"/>
      <c r="H653" s="61"/>
      <c r="I653" s="61"/>
      <c r="J653" s="61"/>
      <c r="K653" s="61"/>
      <c r="L653" s="61"/>
      <c r="M653" s="61"/>
      <c r="N653" s="61"/>
      <c r="O653" s="61"/>
      <c r="P653" s="65"/>
      <c r="Q653" s="61"/>
      <c r="R653" s="61"/>
      <c r="S653" s="61"/>
      <c r="T653" s="61"/>
      <c r="U653" s="61"/>
      <c r="V653" s="61"/>
      <c r="W653" s="61"/>
      <c r="X653" s="61"/>
      <c r="Y653" s="61"/>
      <c r="Z653" s="61"/>
      <c r="AA653" s="61"/>
      <c r="AB653" s="61"/>
      <c r="AC653" s="61"/>
      <c r="AD653" s="61"/>
      <c r="AE653" s="61"/>
      <c r="AF653" s="61"/>
      <c r="AG653" s="61"/>
    </row>
    <row r="654">
      <c r="A654" s="61"/>
      <c r="B654" s="61"/>
      <c r="C654" s="61"/>
      <c r="D654" s="61"/>
      <c r="E654" s="61"/>
      <c r="F654" s="61"/>
      <c r="G654" s="61"/>
      <c r="H654" s="61"/>
      <c r="I654" s="61"/>
      <c r="J654" s="61"/>
      <c r="K654" s="61"/>
      <c r="L654" s="61"/>
      <c r="M654" s="61"/>
      <c r="N654" s="61"/>
      <c r="O654" s="61"/>
      <c r="P654" s="65"/>
      <c r="Q654" s="61"/>
      <c r="R654" s="61"/>
      <c r="S654" s="61"/>
      <c r="T654" s="61"/>
      <c r="U654" s="61"/>
      <c r="V654" s="61"/>
      <c r="W654" s="61"/>
      <c r="X654" s="61"/>
      <c r="Y654" s="61"/>
      <c r="Z654" s="61"/>
      <c r="AA654" s="61"/>
      <c r="AB654" s="61"/>
      <c r="AC654" s="61"/>
      <c r="AD654" s="61"/>
      <c r="AE654" s="61"/>
      <c r="AF654" s="61"/>
      <c r="AG654" s="61"/>
    </row>
    <row r="655">
      <c r="A655" s="61"/>
      <c r="B655" s="61"/>
      <c r="C655" s="61"/>
      <c r="D655" s="61"/>
      <c r="E655" s="61"/>
      <c r="F655" s="61"/>
      <c r="G655" s="61"/>
      <c r="H655" s="61"/>
      <c r="I655" s="61"/>
      <c r="J655" s="61"/>
      <c r="K655" s="61"/>
      <c r="L655" s="61"/>
      <c r="M655" s="61"/>
      <c r="N655" s="61"/>
      <c r="O655" s="61"/>
      <c r="P655" s="65"/>
      <c r="Q655" s="61"/>
      <c r="R655" s="61"/>
      <c r="S655" s="61"/>
      <c r="T655" s="61"/>
      <c r="U655" s="61"/>
      <c r="V655" s="61"/>
      <c r="W655" s="61"/>
      <c r="X655" s="61"/>
      <c r="Y655" s="61"/>
      <c r="Z655" s="61"/>
      <c r="AA655" s="61"/>
      <c r="AB655" s="61"/>
      <c r="AC655" s="61"/>
      <c r="AD655" s="61"/>
      <c r="AE655" s="61"/>
      <c r="AF655" s="61"/>
      <c r="AG655" s="61"/>
    </row>
    <row r="656">
      <c r="A656" s="61"/>
      <c r="B656" s="61"/>
      <c r="C656" s="61"/>
      <c r="D656" s="61"/>
      <c r="E656" s="61"/>
      <c r="F656" s="61"/>
      <c r="G656" s="61"/>
      <c r="H656" s="61"/>
      <c r="I656" s="61"/>
      <c r="J656" s="61"/>
      <c r="K656" s="61"/>
      <c r="L656" s="61"/>
      <c r="M656" s="61"/>
      <c r="N656" s="61"/>
      <c r="O656" s="61"/>
      <c r="P656" s="65"/>
      <c r="Q656" s="61"/>
      <c r="R656" s="61"/>
      <c r="S656" s="61"/>
      <c r="T656" s="61"/>
      <c r="U656" s="61"/>
      <c r="V656" s="61"/>
      <c r="W656" s="61"/>
      <c r="X656" s="61"/>
      <c r="Y656" s="61"/>
      <c r="Z656" s="61"/>
      <c r="AA656" s="61"/>
      <c r="AB656" s="61"/>
      <c r="AC656" s="61"/>
      <c r="AD656" s="61"/>
      <c r="AE656" s="61"/>
      <c r="AF656" s="61"/>
      <c r="AG656" s="61"/>
    </row>
    <row r="657">
      <c r="A657" s="61"/>
      <c r="B657" s="61"/>
      <c r="C657" s="61"/>
      <c r="D657" s="61"/>
      <c r="E657" s="61"/>
      <c r="F657" s="61"/>
      <c r="G657" s="61"/>
      <c r="H657" s="61"/>
      <c r="I657" s="61"/>
      <c r="J657" s="61"/>
      <c r="K657" s="61"/>
      <c r="L657" s="61"/>
      <c r="M657" s="61"/>
      <c r="N657" s="61"/>
      <c r="O657" s="61"/>
      <c r="P657" s="65"/>
      <c r="Q657" s="61"/>
      <c r="R657" s="61"/>
      <c r="S657" s="61"/>
      <c r="T657" s="61"/>
      <c r="U657" s="61"/>
      <c r="V657" s="61"/>
      <c r="W657" s="61"/>
      <c r="X657" s="61"/>
      <c r="Y657" s="61"/>
      <c r="Z657" s="61"/>
      <c r="AA657" s="61"/>
      <c r="AB657" s="61"/>
      <c r="AC657" s="61"/>
      <c r="AD657" s="61"/>
      <c r="AE657" s="61"/>
      <c r="AF657" s="61"/>
      <c r="AG657" s="61"/>
    </row>
    <row r="658">
      <c r="A658" s="61"/>
      <c r="B658" s="61"/>
      <c r="C658" s="61"/>
      <c r="D658" s="61"/>
      <c r="E658" s="61"/>
      <c r="F658" s="61"/>
      <c r="G658" s="61"/>
      <c r="H658" s="61"/>
      <c r="I658" s="61"/>
      <c r="J658" s="61"/>
      <c r="K658" s="61"/>
      <c r="L658" s="61"/>
      <c r="M658" s="61"/>
      <c r="N658" s="61"/>
      <c r="O658" s="61"/>
      <c r="P658" s="65"/>
      <c r="Q658" s="61"/>
      <c r="R658" s="61"/>
      <c r="S658" s="61"/>
      <c r="T658" s="61"/>
      <c r="U658" s="61"/>
      <c r="V658" s="61"/>
      <c r="W658" s="61"/>
      <c r="X658" s="61"/>
      <c r="Y658" s="61"/>
      <c r="Z658" s="61"/>
      <c r="AA658" s="61"/>
      <c r="AB658" s="61"/>
      <c r="AC658" s="61"/>
      <c r="AD658" s="61"/>
      <c r="AE658" s="61"/>
      <c r="AF658" s="61"/>
      <c r="AG658" s="61"/>
    </row>
    <row r="659">
      <c r="A659" s="61"/>
      <c r="B659" s="61"/>
      <c r="C659" s="61"/>
      <c r="D659" s="61"/>
      <c r="E659" s="61"/>
      <c r="F659" s="61"/>
      <c r="G659" s="61"/>
      <c r="H659" s="61"/>
      <c r="I659" s="61"/>
      <c r="J659" s="61"/>
      <c r="K659" s="61"/>
      <c r="L659" s="61"/>
      <c r="M659" s="61"/>
      <c r="N659" s="61"/>
      <c r="O659" s="61"/>
      <c r="P659" s="65"/>
      <c r="Q659" s="61"/>
      <c r="R659" s="61"/>
      <c r="S659" s="61"/>
      <c r="T659" s="61"/>
      <c r="U659" s="61"/>
      <c r="V659" s="61"/>
      <c r="W659" s="61"/>
      <c r="X659" s="61"/>
      <c r="Y659" s="61"/>
      <c r="Z659" s="61"/>
      <c r="AA659" s="61"/>
      <c r="AB659" s="61"/>
      <c r="AC659" s="61"/>
      <c r="AD659" s="61"/>
      <c r="AE659" s="61"/>
      <c r="AF659" s="61"/>
      <c r="AG659" s="61"/>
    </row>
    <row r="660">
      <c r="A660" s="61"/>
      <c r="B660" s="61"/>
      <c r="C660" s="61"/>
      <c r="D660" s="61"/>
      <c r="E660" s="61"/>
      <c r="F660" s="61"/>
      <c r="G660" s="61"/>
      <c r="H660" s="61"/>
      <c r="I660" s="61"/>
      <c r="J660" s="61"/>
      <c r="K660" s="61"/>
      <c r="L660" s="61"/>
      <c r="M660" s="61"/>
      <c r="N660" s="61"/>
      <c r="O660" s="61"/>
      <c r="P660" s="65"/>
      <c r="Q660" s="61"/>
      <c r="R660" s="61"/>
      <c r="S660" s="61"/>
      <c r="T660" s="61"/>
      <c r="U660" s="61"/>
      <c r="V660" s="61"/>
      <c r="W660" s="61"/>
      <c r="X660" s="61"/>
      <c r="Y660" s="61"/>
      <c r="Z660" s="61"/>
      <c r="AA660" s="61"/>
      <c r="AB660" s="61"/>
      <c r="AC660" s="61"/>
      <c r="AD660" s="61"/>
      <c r="AE660" s="61"/>
      <c r="AF660" s="61"/>
      <c r="AG660" s="61"/>
    </row>
    <row r="661">
      <c r="A661" s="61"/>
      <c r="B661" s="61"/>
      <c r="C661" s="61"/>
      <c r="D661" s="61"/>
      <c r="E661" s="61"/>
      <c r="F661" s="61"/>
      <c r="G661" s="61"/>
      <c r="H661" s="61"/>
      <c r="I661" s="61"/>
      <c r="J661" s="61"/>
      <c r="K661" s="61"/>
      <c r="L661" s="61"/>
      <c r="M661" s="61"/>
      <c r="N661" s="61"/>
      <c r="O661" s="61"/>
      <c r="P661" s="65"/>
      <c r="Q661" s="61"/>
      <c r="R661" s="61"/>
      <c r="S661" s="61"/>
      <c r="T661" s="61"/>
      <c r="U661" s="61"/>
      <c r="V661" s="61"/>
      <c r="W661" s="61"/>
      <c r="X661" s="61"/>
      <c r="Y661" s="61"/>
      <c r="Z661" s="61"/>
      <c r="AA661" s="61"/>
      <c r="AB661" s="61"/>
      <c r="AC661" s="61"/>
      <c r="AD661" s="61"/>
      <c r="AE661" s="61"/>
      <c r="AF661" s="61"/>
      <c r="AG661" s="61"/>
    </row>
    <row r="662">
      <c r="A662" s="61"/>
      <c r="B662" s="61"/>
      <c r="C662" s="61"/>
      <c r="D662" s="61"/>
      <c r="E662" s="61"/>
      <c r="F662" s="61"/>
      <c r="G662" s="61"/>
      <c r="H662" s="61"/>
      <c r="I662" s="61"/>
      <c r="J662" s="61"/>
      <c r="K662" s="61"/>
      <c r="L662" s="61"/>
      <c r="M662" s="61"/>
      <c r="N662" s="61"/>
      <c r="O662" s="61"/>
      <c r="P662" s="65"/>
      <c r="Q662" s="61"/>
      <c r="R662" s="61"/>
      <c r="S662" s="61"/>
      <c r="T662" s="61"/>
      <c r="U662" s="61"/>
      <c r="V662" s="61"/>
      <c r="W662" s="61"/>
      <c r="X662" s="61"/>
      <c r="Y662" s="61"/>
      <c r="Z662" s="61"/>
      <c r="AA662" s="61"/>
      <c r="AB662" s="61"/>
      <c r="AC662" s="61"/>
      <c r="AD662" s="61"/>
      <c r="AE662" s="61"/>
      <c r="AF662" s="61"/>
      <c r="AG662" s="61"/>
    </row>
    <row r="663">
      <c r="A663" s="61"/>
      <c r="B663" s="61"/>
      <c r="C663" s="61"/>
      <c r="D663" s="61"/>
      <c r="E663" s="61"/>
      <c r="F663" s="61"/>
      <c r="G663" s="61"/>
      <c r="H663" s="61"/>
      <c r="I663" s="61"/>
      <c r="J663" s="61"/>
      <c r="K663" s="61"/>
      <c r="L663" s="61"/>
      <c r="M663" s="61"/>
      <c r="N663" s="61"/>
      <c r="O663" s="61"/>
      <c r="P663" s="65"/>
      <c r="Q663" s="61"/>
      <c r="R663" s="61"/>
      <c r="S663" s="61"/>
      <c r="T663" s="61"/>
      <c r="U663" s="61"/>
      <c r="V663" s="61"/>
      <c r="W663" s="61"/>
      <c r="X663" s="61"/>
      <c r="Y663" s="61"/>
      <c r="Z663" s="61"/>
      <c r="AA663" s="61"/>
      <c r="AB663" s="61"/>
      <c r="AC663" s="61"/>
      <c r="AD663" s="61"/>
      <c r="AE663" s="61"/>
      <c r="AF663" s="61"/>
      <c r="AG663" s="61"/>
    </row>
    <row r="664">
      <c r="A664" s="61"/>
      <c r="B664" s="61"/>
      <c r="C664" s="61"/>
      <c r="D664" s="61"/>
      <c r="E664" s="61"/>
      <c r="F664" s="61"/>
      <c r="G664" s="61"/>
      <c r="H664" s="61"/>
      <c r="I664" s="61"/>
      <c r="J664" s="61"/>
      <c r="K664" s="61"/>
      <c r="L664" s="61"/>
      <c r="M664" s="61"/>
      <c r="N664" s="61"/>
      <c r="O664" s="61"/>
      <c r="P664" s="65"/>
      <c r="Q664" s="61"/>
      <c r="R664" s="61"/>
      <c r="S664" s="61"/>
      <c r="T664" s="61"/>
      <c r="U664" s="61"/>
      <c r="V664" s="61"/>
      <c r="W664" s="61"/>
      <c r="X664" s="61"/>
      <c r="Y664" s="61"/>
      <c r="Z664" s="61"/>
      <c r="AA664" s="61"/>
      <c r="AB664" s="61"/>
      <c r="AC664" s="61"/>
      <c r="AD664" s="61"/>
      <c r="AE664" s="61"/>
      <c r="AF664" s="61"/>
      <c r="AG664" s="61"/>
    </row>
    <row r="665">
      <c r="A665" s="61"/>
      <c r="B665" s="61"/>
      <c r="C665" s="61"/>
      <c r="D665" s="61"/>
      <c r="E665" s="61"/>
      <c r="F665" s="61"/>
      <c r="G665" s="61"/>
      <c r="H665" s="61"/>
      <c r="I665" s="61"/>
      <c r="J665" s="61"/>
      <c r="K665" s="61"/>
      <c r="L665" s="61"/>
      <c r="M665" s="61"/>
      <c r="N665" s="61"/>
      <c r="O665" s="61"/>
      <c r="P665" s="65"/>
      <c r="Q665" s="61"/>
      <c r="R665" s="61"/>
      <c r="S665" s="61"/>
      <c r="T665" s="61"/>
      <c r="U665" s="61"/>
      <c r="V665" s="61"/>
      <c r="W665" s="61"/>
      <c r="X665" s="61"/>
      <c r="Y665" s="61"/>
      <c r="Z665" s="61"/>
      <c r="AA665" s="61"/>
      <c r="AB665" s="61"/>
      <c r="AC665" s="61"/>
      <c r="AD665" s="61"/>
      <c r="AE665" s="61"/>
      <c r="AF665" s="61"/>
      <c r="AG665" s="61"/>
    </row>
    <row r="666">
      <c r="A666" s="61"/>
      <c r="B666" s="61"/>
      <c r="C666" s="61"/>
      <c r="D666" s="61"/>
      <c r="E666" s="61"/>
      <c r="F666" s="61"/>
      <c r="G666" s="61"/>
      <c r="H666" s="61"/>
      <c r="I666" s="61"/>
      <c r="J666" s="61"/>
      <c r="K666" s="61"/>
      <c r="L666" s="61"/>
      <c r="M666" s="61"/>
      <c r="N666" s="61"/>
      <c r="O666" s="61"/>
      <c r="P666" s="65"/>
      <c r="Q666" s="61"/>
      <c r="R666" s="61"/>
      <c r="S666" s="61"/>
      <c r="T666" s="61"/>
      <c r="U666" s="61"/>
      <c r="V666" s="61"/>
      <c r="W666" s="61"/>
      <c r="X666" s="61"/>
      <c r="Y666" s="61"/>
      <c r="Z666" s="61"/>
      <c r="AA666" s="61"/>
      <c r="AB666" s="61"/>
      <c r="AC666" s="61"/>
      <c r="AD666" s="61"/>
      <c r="AE666" s="61"/>
      <c r="AF666" s="61"/>
      <c r="AG666" s="61"/>
    </row>
    <row r="667">
      <c r="A667" s="61"/>
      <c r="B667" s="61"/>
      <c r="C667" s="61"/>
      <c r="D667" s="61"/>
      <c r="E667" s="61"/>
      <c r="F667" s="61"/>
      <c r="G667" s="61"/>
      <c r="H667" s="61"/>
      <c r="I667" s="61"/>
      <c r="J667" s="61"/>
      <c r="K667" s="61"/>
      <c r="L667" s="61"/>
      <c r="M667" s="61"/>
      <c r="N667" s="61"/>
      <c r="O667" s="61"/>
      <c r="P667" s="65"/>
      <c r="Q667" s="61"/>
      <c r="R667" s="61"/>
      <c r="S667" s="61"/>
      <c r="T667" s="61"/>
      <c r="U667" s="61"/>
      <c r="V667" s="61"/>
      <c r="W667" s="61"/>
      <c r="X667" s="61"/>
      <c r="Y667" s="61"/>
      <c r="Z667" s="61"/>
      <c r="AA667" s="61"/>
      <c r="AB667" s="61"/>
      <c r="AC667" s="61"/>
      <c r="AD667" s="61"/>
      <c r="AE667" s="61"/>
      <c r="AF667" s="61"/>
      <c r="AG667" s="61"/>
    </row>
    <row r="668">
      <c r="A668" s="61"/>
      <c r="B668" s="61"/>
      <c r="C668" s="61"/>
      <c r="D668" s="61"/>
      <c r="E668" s="61"/>
      <c r="F668" s="61"/>
      <c r="G668" s="61"/>
      <c r="H668" s="61"/>
      <c r="I668" s="61"/>
      <c r="J668" s="61"/>
      <c r="K668" s="61"/>
      <c r="L668" s="61"/>
      <c r="M668" s="61"/>
      <c r="N668" s="61"/>
      <c r="O668" s="61"/>
      <c r="P668" s="65"/>
      <c r="Q668" s="61"/>
      <c r="R668" s="61"/>
      <c r="S668" s="61"/>
      <c r="T668" s="61"/>
      <c r="U668" s="61"/>
      <c r="V668" s="61"/>
      <c r="W668" s="61"/>
      <c r="X668" s="61"/>
      <c r="Y668" s="61"/>
      <c r="Z668" s="61"/>
      <c r="AA668" s="61"/>
      <c r="AB668" s="61"/>
      <c r="AC668" s="61"/>
      <c r="AD668" s="61"/>
      <c r="AE668" s="61"/>
      <c r="AF668" s="61"/>
      <c r="AG668" s="61"/>
    </row>
    <row r="669">
      <c r="A669" s="61"/>
      <c r="B669" s="61"/>
      <c r="C669" s="61"/>
      <c r="D669" s="61"/>
      <c r="E669" s="61"/>
      <c r="F669" s="61"/>
      <c r="G669" s="61"/>
      <c r="H669" s="61"/>
      <c r="I669" s="61"/>
      <c r="J669" s="61"/>
      <c r="K669" s="61"/>
      <c r="L669" s="61"/>
      <c r="M669" s="61"/>
      <c r="N669" s="61"/>
      <c r="O669" s="61"/>
      <c r="P669" s="65"/>
      <c r="Q669" s="61"/>
      <c r="R669" s="61"/>
      <c r="S669" s="61"/>
      <c r="T669" s="61"/>
      <c r="U669" s="61"/>
      <c r="V669" s="61"/>
      <c r="W669" s="61"/>
      <c r="X669" s="61"/>
      <c r="Y669" s="61"/>
      <c r="Z669" s="61"/>
      <c r="AA669" s="61"/>
      <c r="AB669" s="61"/>
      <c r="AC669" s="61"/>
      <c r="AD669" s="61"/>
      <c r="AE669" s="61"/>
      <c r="AF669" s="61"/>
      <c r="AG669" s="61"/>
    </row>
    <row r="670">
      <c r="A670" s="61"/>
      <c r="B670" s="61"/>
      <c r="C670" s="61"/>
      <c r="D670" s="61"/>
      <c r="E670" s="61"/>
      <c r="F670" s="61"/>
      <c r="G670" s="61"/>
      <c r="H670" s="61"/>
      <c r="I670" s="61"/>
      <c r="J670" s="61"/>
      <c r="K670" s="61"/>
      <c r="L670" s="61"/>
      <c r="M670" s="61"/>
      <c r="N670" s="61"/>
      <c r="O670" s="61"/>
      <c r="P670" s="65"/>
      <c r="Q670" s="61"/>
      <c r="R670" s="61"/>
      <c r="S670" s="61"/>
      <c r="T670" s="61"/>
      <c r="U670" s="61"/>
      <c r="V670" s="61"/>
      <c r="W670" s="61"/>
      <c r="X670" s="61"/>
      <c r="Y670" s="61"/>
      <c r="Z670" s="61"/>
      <c r="AA670" s="61"/>
      <c r="AB670" s="61"/>
      <c r="AC670" s="61"/>
      <c r="AD670" s="61"/>
      <c r="AE670" s="61"/>
      <c r="AF670" s="61"/>
      <c r="AG670" s="61"/>
    </row>
    <row r="671">
      <c r="A671" s="61"/>
      <c r="B671" s="61"/>
      <c r="C671" s="61"/>
      <c r="D671" s="61"/>
      <c r="E671" s="61"/>
      <c r="F671" s="61"/>
      <c r="G671" s="61"/>
      <c r="H671" s="61"/>
      <c r="I671" s="61"/>
      <c r="J671" s="61"/>
      <c r="K671" s="61"/>
      <c r="L671" s="61"/>
      <c r="M671" s="61"/>
      <c r="N671" s="61"/>
      <c r="O671" s="61"/>
      <c r="P671" s="65"/>
      <c r="Q671" s="61"/>
      <c r="R671" s="61"/>
      <c r="S671" s="61"/>
      <c r="T671" s="61"/>
      <c r="U671" s="61"/>
      <c r="V671" s="61"/>
      <c r="W671" s="61"/>
      <c r="X671" s="61"/>
      <c r="Y671" s="61"/>
      <c r="Z671" s="61"/>
      <c r="AA671" s="61"/>
      <c r="AB671" s="61"/>
      <c r="AC671" s="61"/>
      <c r="AD671" s="61"/>
      <c r="AE671" s="61"/>
      <c r="AF671" s="61"/>
      <c r="AG671" s="61"/>
    </row>
    <row r="672">
      <c r="A672" s="61"/>
      <c r="B672" s="61"/>
      <c r="C672" s="61"/>
      <c r="D672" s="61"/>
      <c r="E672" s="61"/>
      <c r="F672" s="61"/>
      <c r="G672" s="61"/>
      <c r="H672" s="61"/>
      <c r="I672" s="61"/>
      <c r="J672" s="61"/>
      <c r="K672" s="61"/>
      <c r="L672" s="61"/>
      <c r="M672" s="61"/>
      <c r="N672" s="61"/>
      <c r="O672" s="61"/>
      <c r="P672" s="65"/>
      <c r="Q672" s="61"/>
      <c r="R672" s="61"/>
      <c r="S672" s="61"/>
      <c r="T672" s="61"/>
      <c r="U672" s="61"/>
      <c r="V672" s="61"/>
      <c r="W672" s="61"/>
      <c r="X672" s="61"/>
      <c r="Y672" s="61"/>
      <c r="Z672" s="61"/>
      <c r="AA672" s="61"/>
      <c r="AB672" s="61"/>
      <c r="AC672" s="61"/>
      <c r="AD672" s="61"/>
      <c r="AE672" s="61"/>
      <c r="AF672" s="61"/>
      <c r="AG672" s="61"/>
    </row>
    <row r="673">
      <c r="A673" s="61"/>
      <c r="B673" s="61"/>
      <c r="C673" s="61"/>
      <c r="D673" s="61"/>
      <c r="E673" s="61"/>
      <c r="F673" s="61"/>
      <c r="G673" s="61"/>
      <c r="H673" s="61"/>
      <c r="I673" s="61"/>
      <c r="J673" s="61"/>
      <c r="K673" s="61"/>
      <c r="L673" s="61"/>
      <c r="M673" s="61"/>
      <c r="N673" s="61"/>
      <c r="O673" s="61"/>
      <c r="P673" s="65"/>
      <c r="Q673" s="61"/>
      <c r="R673" s="61"/>
      <c r="S673" s="61"/>
      <c r="T673" s="61"/>
      <c r="U673" s="61"/>
      <c r="V673" s="61"/>
      <c r="W673" s="61"/>
      <c r="X673" s="61"/>
      <c r="Y673" s="61"/>
      <c r="Z673" s="61"/>
      <c r="AA673" s="61"/>
      <c r="AB673" s="61"/>
      <c r="AC673" s="61"/>
      <c r="AD673" s="61"/>
      <c r="AE673" s="61"/>
      <c r="AF673" s="61"/>
      <c r="AG673" s="61"/>
    </row>
    <row r="674">
      <c r="A674" s="61"/>
      <c r="B674" s="61"/>
      <c r="C674" s="61"/>
      <c r="D674" s="61"/>
      <c r="E674" s="61"/>
      <c r="F674" s="61"/>
      <c r="G674" s="61"/>
      <c r="H674" s="61"/>
      <c r="I674" s="61"/>
      <c r="J674" s="61"/>
      <c r="K674" s="61"/>
      <c r="L674" s="61"/>
      <c r="M674" s="61"/>
      <c r="N674" s="61"/>
      <c r="O674" s="61"/>
      <c r="P674" s="65"/>
      <c r="Q674" s="61"/>
      <c r="R674" s="61"/>
      <c r="S674" s="61"/>
      <c r="T674" s="61"/>
      <c r="U674" s="61"/>
      <c r="V674" s="61"/>
      <c r="W674" s="61"/>
      <c r="X674" s="61"/>
      <c r="Y674" s="61"/>
      <c r="Z674" s="61"/>
      <c r="AA674" s="61"/>
      <c r="AB674" s="61"/>
      <c r="AC674" s="61"/>
      <c r="AD674" s="61"/>
      <c r="AE674" s="61"/>
      <c r="AF674" s="61"/>
      <c r="AG674" s="61"/>
    </row>
    <row r="675">
      <c r="A675" s="61"/>
      <c r="B675" s="61"/>
      <c r="C675" s="61"/>
      <c r="D675" s="61"/>
      <c r="E675" s="61"/>
      <c r="F675" s="61"/>
      <c r="G675" s="61"/>
      <c r="H675" s="61"/>
      <c r="I675" s="61"/>
      <c r="J675" s="61"/>
      <c r="K675" s="61"/>
      <c r="L675" s="61"/>
      <c r="M675" s="61"/>
      <c r="N675" s="61"/>
      <c r="O675" s="61"/>
      <c r="P675" s="65"/>
      <c r="Q675" s="61"/>
      <c r="R675" s="61"/>
      <c r="S675" s="61"/>
      <c r="T675" s="61"/>
      <c r="U675" s="61"/>
      <c r="V675" s="61"/>
      <c r="W675" s="61"/>
      <c r="X675" s="61"/>
      <c r="Y675" s="61"/>
      <c r="Z675" s="61"/>
      <c r="AA675" s="61"/>
      <c r="AB675" s="61"/>
      <c r="AC675" s="61"/>
      <c r="AD675" s="61"/>
      <c r="AE675" s="61"/>
      <c r="AF675" s="61"/>
      <c r="AG675" s="61"/>
    </row>
    <row r="676">
      <c r="A676" s="61"/>
      <c r="B676" s="61"/>
      <c r="C676" s="61"/>
      <c r="D676" s="61"/>
      <c r="E676" s="61"/>
      <c r="F676" s="61"/>
      <c r="G676" s="61"/>
      <c r="H676" s="61"/>
      <c r="I676" s="61"/>
      <c r="J676" s="61"/>
      <c r="K676" s="61"/>
      <c r="L676" s="61"/>
      <c r="M676" s="61"/>
      <c r="N676" s="61"/>
      <c r="O676" s="61"/>
      <c r="P676" s="65"/>
      <c r="Q676" s="61"/>
      <c r="R676" s="61"/>
      <c r="S676" s="61"/>
      <c r="T676" s="61"/>
      <c r="U676" s="61"/>
      <c r="V676" s="61"/>
      <c r="W676" s="61"/>
      <c r="X676" s="61"/>
      <c r="Y676" s="61"/>
      <c r="Z676" s="61"/>
      <c r="AA676" s="61"/>
      <c r="AB676" s="61"/>
      <c r="AC676" s="61"/>
      <c r="AD676" s="61"/>
      <c r="AE676" s="61"/>
      <c r="AF676" s="61"/>
      <c r="AG676" s="61"/>
    </row>
    <row r="677">
      <c r="A677" s="61"/>
      <c r="B677" s="61"/>
      <c r="C677" s="61"/>
      <c r="D677" s="61"/>
      <c r="E677" s="61"/>
      <c r="F677" s="61"/>
      <c r="G677" s="61"/>
      <c r="H677" s="61"/>
      <c r="I677" s="61"/>
      <c r="J677" s="61"/>
      <c r="K677" s="61"/>
      <c r="L677" s="61"/>
      <c r="M677" s="61"/>
      <c r="N677" s="61"/>
      <c r="O677" s="61"/>
      <c r="P677" s="65"/>
      <c r="Q677" s="61"/>
      <c r="R677" s="61"/>
      <c r="S677" s="61"/>
      <c r="T677" s="61"/>
      <c r="U677" s="61"/>
      <c r="V677" s="61"/>
      <c r="W677" s="61"/>
      <c r="X677" s="61"/>
      <c r="Y677" s="61"/>
      <c r="Z677" s="61"/>
      <c r="AA677" s="61"/>
      <c r="AB677" s="61"/>
      <c r="AC677" s="61"/>
      <c r="AD677" s="61"/>
      <c r="AE677" s="61"/>
      <c r="AF677" s="61"/>
      <c r="AG677" s="61"/>
    </row>
    <row r="678">
      <c r="A678" s="61"/>
      <c r="B678" s="61"/>
      <c r="C678" s="61"/>
      <c r="D678" s="61"/>
      <c r="E678" s="61"/>
      <c r="F678" s="61"/>
      <c r="G678" s="61"/>
      <c r="H678" s="61"/>
      <c r="I678" s="61"/>
      <c r="J678" s="61"/>
      <c r="K678" s="61"/>
      <c r="L678" s="61"/>
      <c r="M678" s="61"/>
      <c r="N678" s="61"/>
      <c r="O678" s="61"/>
      <c r="P678" s="65"/>
      <c r="Q678" s="61"/>
      <c r="R678" s="61"/>
      <c r="S678" s="61"/>
      <c r="T678" s="61"/>
      <c r="U678" s="61"/>
      <c r="V678" s="61"/>
      <c r="W678" s="61"/>
      <c r="X678" s="61"/>
      <c r="Y678" s="61"/>
      <c r="Z678" s="61"/>
      <c r="AA678" s="61"/>
      <c r="AB678" s="61"/>
      <c r="AC678" s="61"/>
      <c r="AD678" s="61"/>
      <c r="AE678" s="61"/>
      <c r="AF678" s="61"/>
      <c r="AG678" s="61"/>
    </row>
    <row r="679">
      <c r="A679" s="61"/>
      <c r="B679" s="61"/>
      <c r="C679" s="61"/>
      <c r="D679" s="61"/>
      <c r="E679" s="61"/>
      <c r="F679" s="61"/>
      <c r="G679" s="61"/>
      <c r="H679" s="61"/>
      <c r="I679" s="61"/>
      <c r="J679" s="61"/>
      <c r="K679" s="61"/>
      <c r="L679" s="61"/>
      <c r="M679" s="61"/>
      <c r="N679" s="61"/>
      <c r="O679" s="61"/>
      <c r="P679" s="65"/>
      <c r="Q679" s="61"/>
      <c r="R679" s="61"/>
      <c r="S679" s="61"/>
      <c r="T679" s="61"/>
      <c r="U679" s="61"/>
      <c r="V679" s="61"/>
      <c r="W679" s="61"/>
      <c r="X679" s="61"/>
      <c r="Y679" s="61"/>
      <c r="Z679" s="61"/>
      <c r="AA679" s="61"/>
      <c r="AB679" s="61"/>
      <c r="AC679" s="61"/>
      <c r="AD679" s="61"/>
      <c r="AE679" s="61"/>
      <c r="AF679" s="61"/>
      <c r="AG679" s="61"/>
    </row>
    <row r="680">
      <c r="A680" s="61"/>
      <c r="B680" s="61"/>
      <c r="C680" s="61"/>
      <c r="D680" s="61"/>
      <c r="E680" s="61"/>
      <c r="F680" s="61"/>
      <c r="G680" s="61"/>
      <c r="H680" s="61"/>
      <c r="I680" s="61"/>
      <c r="J680" s="61"/>
      <c r="K680" s="61"/>
      <c r="L680" s="61"/>
      <c r="M680" s="61"/>
      <c r="N680" s="61"/>
      <c r="O680" s="61"/>
      <c r="P680" s="65"/>
      <c r="Q680" s="61"/>
      <c r="R680" s="61"/>
      <c r="S680" s="61"/>
      <c r="T680" s="61"/>
      <c r="U680" s="61"/>
      <c r="V680" s="61"/>
      <c r="W680" s="61"/>
      <c r="X680" s="61"/>
      <c r="Y680" s="61"/>
      <c r="Z680" s="61"/>
      <c r="AA680" s="61"/>
      <c r="AB680" s="61"/>
      <c r="AC680" s="61"/>
      <c r="AD680" s="61"/>
      <c r="AE680" s="61"/>
      <c r="AF680" s="61"/>
      <c r="AG680" s="61"/>
    </row>
    <row r="681">
      <c r="A681" s="61"/>
      <c r="B681" s="61"/>
      <c r="C681" s="61"/>
      <c r="D681" s="61"/>
      <c r="E681" s="61"/>
      <c r="F681" s="61"/>
      <c r="G681" s="61"/>
      <c r="H681" s="61"/>
      <c r="I681" s="61"/>
      <c r="J681" s="61"/>
      <c r="K681" s="61"/>
      <c r="L681" s="61"/>
      <c r="M681" s="61"/>
      <c r="N681" s="61"/>
      <c r="O681" s="61"/>
      <c r="P681" s="65"/>
      <c r="Q681" s="61"/>
      <c r="R681" s="61"/>
      <c r="S681" s="61"/>
      <c r="T681" s="61"/>
      <c r="U681" s="61"/>
      <c r="V681" s="61"/>
      <c r="W681" s="61"/>
      <c r="X681" s="61"/>
      <c r="Y681" s="61"/>
      <c r="Z681" s="61"/>
      <c r="AA681" s="61"/>
      <c r="AB681" s="61"/>
      <c r="AC681" s="61"/>
      <c r="AD681" s="61"/>
      <c r="AE681" s="61"/>
      <c r="AF681" s="61"/>
      <c r="AG681" s="61"/>
    </row>
    <row r="682">
      <c r="A682" s="61"/>
      <c r="B682" s="61"/>
      <c r="C682" s="61"/>
      <c r="D682" s="61"/>
      <c r="E682" s="61"/>
      <c r="F682" s="61"/>
      <c r="G682" s="61"/>
      <c r="H682" s="61"/>
      <c r="I682" s="61"/>
      <c r="J682" s="61"/>
      <c r="K682" s="61"/>
      <c r="L682" s="61"/>
      <c r="M682" s="61"/>
      <c r="N682" s="61"/>
      <c r="O682" s="61"/>
      <c r="P682" s="65"/>
      <c r="Q682" s="61"/>
      <c r="R682" s="61"/>
      <c r="S682" s="61"/>
      <c r="T682" s="61"/>
      <c r="U682" s="61"/>
      <c r="V682" s="61"/>
      <c r="W682" s="61"/>
      <c r="X682" s="61"/>
      <c r="Y682" s="61"/>
      <c r="Z682" s="61"/>
      <c r="AA682" s="61"/>
      <c r="AB682" s="61"/>
      <c r="AC682" s="61"/>
      <c r="AD682" s="61"/>
      <c r="AE682" s="61"/>
      <c r="AF682" s="61"/>
      <c r="AG682" s="61"/>
    </row>
    <row r="683">
      <c r="A683" s="61"/>
      <c r="B683" s="61"/>
      <c r="C683" s="61"/>
      <c r="D683" s="61"/>
      <c r="E683" s="61"/>
      <c r="F683" s="61"/>
      <c r="G683" s="61"/>
      <c r="H683" s="61"/>
      <c r="I683" s="61"/>
      <c r="J683" s="61"/>
      <c r="K683" s="61"/>
      <c r="L683" s="61"/>
      <c r="M683" s="61"/>
      <c r="N683" s="61"/>
      <c r="O683" s="61"/>
      <c r="P683" s="65"/>
      <c r="Q683" s="61"/>
      <c r="R683" s="61"/>
      <c r="S683" s="61"/>
      <c r="T683" s="61"/>
      <c r="U683" s="61"/>
      <c r="V683" s="61"/>
      <c r="W683" s="61"/>
      <c r="X683" s="61"/>
      <c r="Y683" s="61"/>
      <c r="Z683" s="61"/>
      <c r="AA683" s="61"/>
      <c r="AB683" s="61"/>
      <c r="AC683" s="61"/>
      <c r="AD683" s="61"/>
      <c r="AE683" s="61"/>
      <c r="AF683" s="61"/>
      <c r="AG683" s="61"/>
    </row>
    <row r="684">
      <c r="A684" s="61"/>
      <c r="B684" s="61"/>
      <c r="C684" s="61"/>
      <c r="D684" s="61"/>
      <c r="E684" s="61"/>
      <c r="F684" s="61"/>
      <c r="G684" s="61"/>
      <c r="H684" s="61"/>
      <c r="I684" s="61"/>
      <c r="J684" s="61"/>
      <c r="K684" s="61"/>
      <c r="L684" s="61"/>
      <c r="M684" s="61"/>
      <c r="N684" s="61"/>
      <c r="O684" s="61"/>
      <c r="P684" s="65"/>
      <c r="Q684" s="61"/>
      <c r="R684" s="61"/>
      <c r="S684" s="61"/>
      <c r="T684" s="61"/>
      <c r="U684" s="61"/>
      <c r="V684" s="61"/>
      <c r="W684" s="61"/>
      <c r="X684" s="61"/>
      <c r="Y684" s="61"/>
      <c r="Z684" s="61"/>
      <c r="AA684" s="61"/>
      <c r="AB684" s="61"/>
      <c r="AC684" s="61"/>
      <c r="AD684" s="61"/>
      <c r="AE684" s="61"/>
      <c r="AF684" s="61"/>
      <c r="AG684" s="61"/>
    </row>
    <row r="685">
      <c r="A685" s="61"/>
      <c r="B685" s="61"/>
      <c r="C685" s="61"/>
      <c r="D685" s="61"/>
      <c r="E685" s="61"/>
      <c r="F685" s="61"/>
      <c r="G685" s="61"/>
      <c r="H685" s="61"/>
      <c r="I685" s="61"/>
      <c r="J685" s="61"/>
      <c r="K685" s="61"/>
      <c r="L685" s="61"/>
      <c r="M685" s="61"/>
      <c r="N685" s="61"/>
      <c r="O685" s="61"/>
      <c r="P685" s="65"/>
      <c r="Q685" s="61"/>
      <c r="R685" s="61"/>
      <c r="S685" s="61"/>
      <c r="T685" s="61"/>
      <c r="U685" s="61"/>
      <c r="V685" s="61"/>
      <c r="W685" s="61"/>
      <c r="X685" s="61"/>
      <c r="Y685" s="61"/>
      <c r="Z685" s="61"/>
      <c r="AA685" s="61"/>
      <c r="AB685" s="61"/>
      <c r="AC685" s="61"/>
      <c r="AD685" s="61"/>
      <c r="AE685" s="61"/>
      <c r="AF685" s="61"/>
      <c r="AG685" s="61"/>
    </row>
    <row r="686">
      <c r="A686" s="61"/>
      <c r="B686" s="61"/>
      <c r="C686" s="61"/>
      <c r="D686" s="61"/>
      <c r="E686" s="61"/>
      <c r="F686" s="61"/>
      <c r="G686" s="61"/>
      <c r="H686" s="61"/>
      <c r="I686" s="61"/>
      <c r="J686" s="61"/>
      <c r="K686" s="61"/>
      <c r="L686" s="61"/>
      <c r="M686" s="61"/>
      <c r="N686" s="61"/>
      <c r="O686" s="61"/>
      <c r="P686" s="65"/>
      <c r="Q686" s="61"/>
      <c r="R686" s="61"/>
      <c r="S686" s="61"/>
      <c r="T686" s="61"/>
      <c r="U686" s="61"/>
      <c r="V686" s="61"/>
      <c r="W686" s="61"/>
      <c r="X686" s="61"/>
      <c r="Y686" s="61"/>
      <c r="Z686" s="61"/>
      <c r="AA686" s="61"/>
      <c r="AB686" s="61"/>
      <c r="AC686" s="61"/>
      <c r="AD686" s="61"/>
      <c r="AE686" s="61"/>
      <c r="AF686" s="61"/>
      <c r="AG686" s="61"/>
    </row>
    <row r="687">
      <c r="A687" s="61"/>
      <c r="B687" s="61"/>
      <c r="C687" s="61"/>
      <c r="D687" s="61"/>
      <c r="E687" s="61"/>
      <c r="F687" s="61"/>
      <c r="G687" s="61"/>
      <c r="H687" s="61"/>
      <c r="I687" s="61"/>
      <c r="J687" s="61"/>
      <c r="K687" s="61"/>
      <c r="L687" s="61"/>
      <c r="M687" s="61"/>
      <c r="N687" s="61"/>
      <c r="O687" s="61"/>
      <c r="P687" s="65"/>
      <c r="Q687" s="61"/>
      <c r="R687" s="61"/>
      <c r="S687" s="61"/>
      <c r="T687" s="61"/>
      <c r="U687" s="61"/>
      <c r="V687" s="61"/>
      <c r="W687" s="61"/>
      <c r="X687" s="61"/>
      <c r="Y687" s="61"/>
      <c r="Z687" s="61"/>
      <c r="AA687" s="61"/>
      <c r="AB687" s="61"/>
      <c r="AC687" s="61"/>
      <c r="AD687" s="61"/>
      <c r="AE687" s="61"/>
      <c r="AF687" s="61"/>
      <c r="AG687" s="61"/>
    </row>
    <row r="688">
      <c r="A688" s="61"/>
      <c r="B688" s="61"/>
      <c r="C688" s="61"/>
      <c r="D688" s="61"/>
      <c r="E688" s="61"/>
      <c r="F688" s="61"/>
      <c r="G688" s="61"/>
      <c r="H688" s="61"/>
      <c r="I688" s="61"/>
      <c r="J688" s="61"/>
      <c r="K688" s="61"/>
      <c r="L688" s="61"/>
      <c r="M688" s="61"/>
      <c r="N688" s="61"/>
      <c r="O688" s="61"/>
      <c r="P688" s="65"/>
      <c r="Q688" s="61"/>
      <c r="R688" s="61"/>
      <c r="S688" s="61"/>
      <c r="T688" s="61"/>
      <c r="U688" s="61"/>
      <c r="V688" s="61"/>
      <c r="W688" s="61"/>
      <c r="X688" s="61"/>
      <c r="Y688" s="61"/>
      <c r="Z688" s="61"/>
      <c r="AA688" s="61"/>
      <c r="AB688" s="61"/>
      <c r="AC688" s="61"/>
      <c r="AD688" s="61"/>
      <c r="AE688" s="61"/>
      <c r="AF688" s="61"/>
      <c r="AG688" s="61"/>
    </row>
    <row r="689">
      <c r="A689" s="61"/>
      <c r="B689" s="61"/>
      <c r="C689" s="61"/>
      <c r="D689" s="61"/>
      <c r="E689" s="61"/>
      <c r="F689" s="61"/>
      <c r="G689" s="61"/>
      <c r="H689" s="61"/>
      <c r="I689" s="61"/>
      <c r="J689" s="61"/>
      <c r="K689" s="61"/>
      <c r="L689" s="61"/>
      <c r="M689" s="61"/>
      <c r="N689" s="61"/>
      <c r="O689" s="61"/>
      <c r="P689" s="65"/>
      <c r="Q689" s="61"/>
      <c r="R689" s="61"/>
      <c r="S689" s="61"/>
      <c r="T689" s="61"/>
      <c r="U689" s="61"/>
      <c r="V689" s="61"/>
      <c r="W689" s="61"/>
      <c r="X689" s="61"/>
      <c r="Y689" s="61"/>
      <c r="Z689" s="61"/>
      <c r="AA689" s="61"/>
      <c r="AB689" s="61"/>
      <c r="AC689" s="61"/>
      <c r="AD689" s="61"/>
      <c r="AE689" s="61"/>
      <c r="AF689" s="61"/>
      <c r="AG689" s="61"/>
    </row>
    <row r="690">
      <c r="A690" s="61"/>
      <c r="B690" s="61"/>
      <c r="C690" s="61"/>
      <c r="D690" s="61"/>
      <c r="E690" s="61"/>
      <c r="F690" s="61"/>
      <c r="G690" s="61"/>
      <c r="H690" s="61"/>
      <c r="I690" s="61"/>
      <c r="J690" s="61"/>
      <c r="K690" s="61"/>
      <c r="L690" s="61"/>
      <c r="M690" s="61"/>
      <c r="N690" s="61"/>
      <c r="O690" s="61"/>
      <c r="P690" s="65"/>
      <c r="Q690" s="61"/>
      <c r="R690" s="61"/>
      <c r="S690" s="61"/>
      <c r="T690" s="61"/>
      <c r="U690" s="61"/>
      <c r="V690" s="61"/>
      <c r="W690" s="61"/>
      <c r="X690" s="61"/>
      <c r="Y690" s="61"/>
      <c r="Z690" s="61"/>
      <c r="AA690" s="61"/>
      <c r="AB690" s="61"/>
      <c r="AC690" s="61"/>
      <c r="AD690" s="61"/>
      <c r="AE690" s="61"/>
      <c r="AF690" s="61"/>
      <c r="AG690" s="61"/>
    </row>
    <row r="691">
      <c r="A691" s="61"/>
      <c r="B691" s="61"/>
      <c r="C691" s="61"/>
      <c r="D691" s="61"/>
      <c r="E691" s="61"/>
      <c r="F691" s="61"/>
      <c r="G691" s="61"/>
      <c r="H691" s="61"/>
      <c r="I691" s="61"/>
      <c r="J691" s="61"/>
      <c r="K691" s="61"/>
      <c r="L691" s="61"/>
      <c r="M691" s="61"/>
      <c r="N691" s="61"/>
      <c r="O691" s="61"/>
      <c r="P691" s="65"/>
      <c r="Q691" s="61"/>
      <c r="R691" s="61"/>
      <c r="S691" s="61"/>
      <c r="T691" s="61"/>
      <c r="U691" s="61"/>
      <c r="V691" s="61"/>
      <c r="W691" s="61"/>
      <c r="X691" s="61"/>
      <c r="Y691" s="61"/>
      <c r="Z691" s="61"/>
      <c r="AA691" s="61"/>
      <c r="AB691" s="61"/>
      <c r="AC691" s="61"/>
      <c r="AD691" s="61"/>
      <c r="AE691" s="61"/>
      <c r="AF691" s="61"/>
      <c r="AG691" s="61"/>
    </row>
    <row r="692">
      <c r="A692" s="61"/>
      <c r="B692" s="61"/>
      <c r="C692" s="61"/>
      <c r="D692" s="61"/>
      <c r="E692" s="61"/>
      <c r="F692" s="61"/>
      <c r="G692" s="61"/>
      <c r="H692" s="61"/>
      <c r="I692" s="61"/>
      <c r="J692" s="61"/>
      <c r="K692" s="61"/>
      <c r="L692" s="61"/>
      <c r="M692" s="61"/>
      <c r="N692" s="61"/>
      <c r="O692" s="61"/>
      <c r="P692" s="65"/>
      <c r="Q692" s="61"/>
      <c r="R692" s="61"/>
      <c r="S692" s="61"/>
      <c r="T692" s="61"/>
      <c r="U692" s="61"/>
      <c r="V692" s="61"/>
      <c r="W692" s="61"/>
      <c r="X692" s="61"/>
      <c r="Y692" s="61"/>
      <c r="Z692" s="61"/>
      <c r="AA692" s="61"/>
      <c r="AB692" s="61"/>
      <c r="AC692" s="61"/>
      <c r="AD692" s="61"/>
      <c r="AE692" s="61"/>
      <c r="AF692" s="61"/>
      <c r="AG692" s="61"/>
    </row>
    <row r="693">
      <c r="A693" s="61"/>
      <c r="B693" s="61"/>
      <c r="C693" s="61"/>
      <c r="D693" s="61"/>
      <c r="E693" s="61"/>
      <c r="F693" s="61"/>
      <c r="G693" s="61"/>
      <c r="H693" s="61"/>
      <c r="I693" s="61"/>
      <c r="J693" s="61"/>
      <c r="K693" s="61"/>
      <c r="L693" s="61"/>
      <c r="M693" s="61"/>
      <c r="N693" s="61"/>
      <c r="O693" s="61"/>
      <c r="P693" s="65"/>
      <c r="Q693" s="61"/>
      <c r="R693" s="61"/>
      <c r="S693" s="61"/>
      <c r="T693" s="61"/>
      <c r="U693" s="61"/>
      <c r="V693" s="61"/>
      <c r="W693" s="61"/>
      <c r="X693" s="61"/>
      <c r="Y693" s="61"/>
      <c r="Z693" s="61"/>
      <c r="AA693" s="61"/>
      <c r="AB693" s="61"/>
      <c r="AC693" s="61"/>
      <c r="AD693" s="61"/>
      <c r="AE693" s="61"/>
      <c r="AF693" s="61"/>
      <c r="AG693" s="61"/>
    </row>
    <row r="694">
      <c r="A694" s="61"/>
      <c r="B694" s="61"/>
      <c r="C694" s="61"/>
      <c r="D694" s="61"/>
      <c r="E694" s="61"/>
      <c r="F694" s="61"/>
      <c r="G694" s="61"/>
      <c r="H694" s="61"/>
      <c r="I694" s="61"/>
      <c r="J694" s="61"/>
      <c r="K694" s="61"/>
      <c r="L694" s="61"/>
      <c r="M694" s="61"/>
      <c r="N694" s="61"/>
      <c r="O694" s="61"/>
      <c r="P694" s="65"/>
      <c r="Q694" s="61"/>
      <c r="R694" s="61"/>
      <c r="S694" s="61"/>
      <c r="T694" s="61"/>
      <c r="U694" s="61"/>
      <c r="V694" s="61"/>
      <c r="W694" s="61"/>
      <c r="X694" s="61"/>
      <c r="Y694" s="61"/>
      <c r="Z694" s="61"/>
      <c r="AA694" s="61"/>
      <c r="AB694" s="61"/>
      <c r="AC694" s="61"/>
      <c r="AD694" s="61"/>
      <c r="AE694" s="61"/>
      <c r="AF694" s="61"/>
      <c r="AG694" s="61"/>
    </row>
    <row r="695">
      <c r="A695" s="61"/>
      <c r="B695" s="61"/>
      <c r="C695" s="61"/>
      <c r="D695" s="61"/>
      <c r="E695" s="61"/>
      <c r="F695" s="61"/>
      <c r="G695" s="61"/>
      <c r="H695" s="61"/>
      <c r="I695" s="61"/>
      <c r="J695" s="61"/>
      <c r="K695" s="61"/>
      <c r="L695" s="61"/>
      <c r="M695" s="61"/>
      <c r="N695" s="61"/>
      <c r="O695" s="61"/>
      <c r="P695" s="65"/>
      <c r="Q695" s="61"/>
      <c r="R695" s="61"/>
      <c r="S695" s="61"/>
      <c r="T695" s="61"/>
      <c r="U695" s="61"/>
      <c r="V695" s="61"/>
      <c r="W695" s="61"/>
      <c r="X695" s="61"/>
      <c r="Y695" s="61"/>
      <c r="Z695" s="61"/>
      <c r="AA695" s="61"/>
      <c r="AB695" s="61"/>
      <c r="AC695" s="61"/>
      <c r="AD695" s="61"/>
      <c r="AE695" s="61"/>
      <c r="AF695" s="61"/>
      <c r="AG695" s="61"/>
    </row>
    <row r="696">
      <c r="A696" s="61"/>
      <c r="B696" s="61"/>
      <c r="C696" s="61"/>
      <c r="D696" s="61"/>
      <c r="E696" s="61"/>
      <c r="F696" s="61"/>
      <c r="G696" s="61"/>
      <c r="H696" s="61"/>
      <c r="I696" s="61"/>
      <c r="J696" s="61"/>
      <c r="K696" s="61"/>
      <c r="L696" s="61"/>
      <c r="M696" s="61"/>
      <c r="N696" s="61"/>
      <c r="O696" s="61"/>
      <c r="P696" s="65"/>
      <c r="Q696" s="61"/>
      <c r="R696" s="61"/>
      <c r="S696" s="61"/>
      <c r="T696" s="61"/>
      <c r="U696" s="61"/>
      <c r="V696" s="61"/>
      <c r="W696" s="61"/>
      <c r="X696" s="61"/>
      <c r="Y696" s="61"/>
      <c r="Z696" s="61"/>
      <c r="AA696" s="61"/>
      <c r="AB696" s="61"/>
      <c r="AC696" s="61"/>
      <c r="AD696" s="61"/>
      <c r="AE696" s="61"/>
      <c r="AF696" s="61"/>
      <c r="AG696" s="61"/>
    </row>
    <row r="697">
      <c r="A697" s="61"/>
      <c r="B697" s="61"/>
      <c r="C697" s="61"/>
      <c r="D697" s="61"/>
      <c r="E697" s="61"/>
      <c r="F697" s="61"/>
      <c r="G697" s="61"/>
      <c r="H697" s="61"/>
      <c r="I697" s="61"/>
      <c r="J697" s="61"/>
      <c r="K697" s="61"/>
      <c r="L697" s="61"/>
      <c r="M697" s="61"/>
      <c r="N697" s="61"/>
      <c r="O697" s="61"/>
      <c r="P697" s="65"/>
      <c r="Q697" s="61"/>
      <c r="R697" s="61"/>
      <c r="S697" s="61"/>
      <c r="T697" s="61"/>
      <c r="U697" s="61"/>
      <c r="V697" s="61"/>
      <c r="W697" s="61"/>
      <c r="X697" s="61"/>
      <c r="Y697" s="61"/>
      <c r="Z697" s="61"/>
      <c r="AA697" s="61"/>
      <c r="AB697" s="61"/>
      <c r="AC697" s="61"/>
      <c r="AD697" s="61"/>
      <c r="AE697" s="61"/>
      <c r="AF697" s="61"/>
      <c r="AG697" s="61"/>
    </row>
    <row r="698">
      <c r="A698" s="61"/>
      <c r="B698" s="61"/>
      <c r="C698" s="61"/>
      <c r="D698" s="61"/>
      <c r="E698" s="61"/>
      <c r="F698" s="61"/>
      <c r="G698" s="61"/>
      <c r="H698" s="61"/>
      <c r="I698" s="61"/>
      <c r="J698" s="61"/>
      <c r="K698" s="61"/>
      <c r="L698" s="61"/>
      <c r="M698" s="61"/>
      <c r="N698" s="61"/>
      <c r="O698" s="61"/>
      <c r="P698" s="65"/>
      <c r="Q698" s="61"/>
      <c r="R698" s="61"/>
      <c r="S698" s="61"/>
      <c r="T698" s="61"/>
      <c r="U698" s="61"/>
      <c r="V698" s="61"/>
      <c r="W698" s="61"/>
      <c r="X698" s="61"/>
      <c r="Y698" s="61"/>
      <c r="Z698" s="61"/>
      <c r="AA698" s="61"/>
      <c r="AB698" s="61"/>
      <c r="AC698" s="61"/>
      <c r="AD698" s="61"/>
      <c r="AE698" s="61"/>
      <c r="AF698" s="61"/>
      <c r="AG698" s="61"/>
    </row>
    <row r="699">
      <c r="A699" s="61"/>
      <c r="B699" s="61"/>
      <c r="C699" s="61"/>
      <c r="D699" s="61"/>
      <c r="E699" s="61"/>
      <c r="F699" s="61"/>
      <c r="G699" s="61"/>
      <c r="H699" s="61"/>
      <c r="I699" s="61"/>
      <c r="J699" s="61"/>
      <c r="K699" s="61"/>
      <c r="L699" s="61"/>
      <c r="M699" s="61"/>
      <c r="N699" s="61"/>
      <c r="O699" s="61"/>
      <c r="P699" s="65"/>
      <c r="Q699" s="61"/>
      <c r="R699" s="61"/>
      <c r="S699" s="61"/>
      <c r="T699" s="61"/>
      <c r="U699" s="61"/>
      <c r="V699" s="61"/>
      <c r="W699" s="61"/>
      <c r="X699" s="61"/>
      <c r="Y699" s="61"/>
      <c r="Z699" s="61"/>
      <c r="AA699" s="61"/>
      <c r="AB699" s="61"/>
      <c r="AC699" s="61"/>
      <c r="AD699" s="61"/>
      <c r="AE699" s="61"/>
      <c r="AF699" s="61"/>
      <c r="AG699" s="61"/>
    </row>
    <row r="700">
      <c r="A700" s="61"/>
      <c r="B700" s="61"/>
      <c r="C700" s="61"/>
      <c r="D700" s="61"/>
      <c r="E700" s="61"/>
      <c r="F700" s="61"/>
      <c r="G700" s="61"/>
      <c r="H700" s="61"/>
      <c r="I700" s="61"/>
      <c r="J700" s="61"/>
      <c r="K700" s="61"/>
      <c r="L700" s="61"/>
      <c r="M700" s="61"/>
      <c r="N700" s="61"/>
      <c r="O700" s="61"/>
      <c r="P700" s="65"/>
      <c r="Q700" s="61"/>
      <c r="R700" s="61"/>
      <c r="S700" s="61"/>
      <c r="T700" s="61"/>
      <c r="U700" s="61"/>
      <c r="V700" s="61"/>
      <c r="W700" s="61"/>
      <c r="X700" s="61"/>
      <c r="Y700" s="61"/>
      <c r="Z700" s="61"/>
      <c r="AA700" s="61"/>
      <c r="AB700" s="61"/>
      <c r="AC700" s="61"/>
      <c r="AD700" s="61"/>
      <c r="AE700" s="61"/>
      <c r="AF700" s="61"/>
      <c r="AG700" s="61"/>
    </row>
    <row r="701">
      <c r="A701" s="61"/>
      <c r="B701" s="61"/>
      <c r="C701" s="61"/>
      <c r="D701" s="61"/>
      <c r="E701" s="61"/>
      <c r="F701" s="61"/>
      <c r="G701" s="61"/>
      <c r="H701" s="61"/>
      <c r="I701" s="61"/>
      <c r="J701" s="61"/>
      <c r="K701" s="61"/>
      <c r="L701" s="61"/>
      <c r="M701" s="61"/>
      <c r="N701" s="61"/>
      <c r="O701" s="61"/>
      <c r="P701" s="65"/>
      <c r="Q701" s="61"/>
      <c r="R701" s="61"/>
      <c r="S701" s="61"/>
      <c r="T701" s="61"/>
      <c r="U701" s="61"/>
      <c r="V701" s="61"/>
      <c r="W701" s="61"/>
      <c r="X701" s="61"/>
      <c r="Y701" s="61"/>
      <c r="Z701" s="61"/>
      <c r="AA701" s="61"/>
      <c r="AB701" s="61"/>
      <c r="AC701" s="61"/>
      <c r="AD701" s="61"/>
      <c r="AE701" s="61"/>
      <c r="AF701" s="61"/>
      <c r="AG701" s="61"/>
    </row>
    <row r="702">
      <c r="A702" s="61"/>
      <c r="B702" s="61"/>
      <c r="C702" s="61"/>
      <c r="D702" s="61"/>
      <c r="E702" s="61"/>
      <c r="F702" s="61"/>
      <c r="G702" s="61"/>
      <c r="H702" s="61"/>
      <c r="I702" s="61"/>
      <c r="J702" s="61"/>
      <c r="K702" s="61"/>
      <c r="L702" s="61"/>
      <c r="M702" s="61"/>
      <c r="N702" s="61"/>
      <c r="O702" s="61"/>
      <c r="P702" s="65"/>
      <c r="Q702" s="61"/>
      <c r="R702" s="61"/>
      <c r="S702" s="61"/>
      <c r="T702" s="61"/>
      <c r="U702" s="61"/>
      <c r="V702" s="61"/>
      <c r="W702" s="61"/>
      <c r="X702" s="61"/>
      <c r="Y702" s="61"/>
      <c r="Z702" s="61"/>
      <c r="AA702" s="61"/>
      <c r="AB702" s="61"/>
      <c r="AC702" s="61"/>
      <c r="AD702" s="61"/>
      <c r="AE702" s="61"/>
      <c r="AF702" s="61"/>
      <c r="AG702" s="61"/>
    </row>
    <row r="703">
      <c r="A703" s="61"/>
      <c r="B703" s="61"/>
      <c r="C703" s="61"/>
      <c r="D703" s="61"/>
      <c r="E703" s="61"/>
      <c r="F703" s="61"/>
      <c r="G703" s="61"/>
      <c r="H703" s="61"/>
      <c r="I703" s="61"/>
      <c r="J703" s="61"/>
      <c r="K703" s="61"/>
      <c r="L703" s="61"/>
      <c r="M703" s="61"/>
      <c r="N703" s="61"/>
      <c r="O703" s="61"/>
      <c r="P703" s="65"/>
      <c r="Q703" s="61"/>
      <c r="R703" s="61"/>
      <c r="S703" s="61"/>
      <c r="T703" s="61"/>
      <c r="U703" s="61"/>
      <c r="V703" s="61"/>
      <c r="W703" s="61"/>
      <c r="X703" s="61"/>
      <c r="Y703" s="61"/>
      <c r="Z703" s="61"/>
      <c r="AA703" s="61"/>
      <c r="AB703" s="61"/>
      <c r="AC703" s="61"/>
      <c r="AD703" s="61"/>
      <c r="AE703" s="61"/>
      <c r="AF703" s="61"/>
      <c r="AG703" s="61"/>
    </row>
    <row r="704">
      <c r="A704" s="61"/>
      <c r="B704" s="61"/>
      <c r="C704" s="61"/>
      <c r="D704" s="61"/>
      <c r="E704" s="61"/>
      <c r="F704" s="61"/>
      <c r="G704" s="61"/>
      <c r="H704" s="61"/>
      <c r="I704" s="61"/>
      <c r="J704" s="61"/>
      <c r="K704" s="61"/>
      <c r="L704" s="61"/>
      <c r="M704" s="61"/>
      <c r="N704" s="61"/>
      <c r="O704" s="61"/>
      <c r="P704" s="65"/>
      <c r="Q704" s="61"/>
      <c r="R704" s="61"/>
      <c r="S704" s="61"/>
      <c r="T704" s="61"/>
      <c r="U704" s="61"/>
      <c r="V704" s="61"/>
      <c r="W704" s="61"/>
      <c r="X704" s="61"/>
      <c r="Y704" s="61"/>
      <c r="Z704" s="61"/>
      <c r="AA704" s="61"/>
      <c r="AB704" s="61"/>
      <c r="AC704" s="61"/>
      <c r="AD704" s="61"/>
      <c r="AE704" s="61"/>
      <c r="AF704" s="61"/>
      <c r="AG704" s="61"/>
    </row>
    <row r="705">
      <c r="A705" s="61"/>
      <c r="B705" s="61"/>
      <c r="C705" s="61"/>
      <c r="D705" s="61"/>
      <c r="E705" s="61"/>
      <c r="F705" s="61"/>
      <c r="G705" s="61"/>
      <c r="H705" s="61"/>
      <c r="I705" s="61"/>
      <c r="J705" s="61"/>
      <c r="K705" s="61"/>
      <c r="L705" s="61"/>
      <c r="M705" s="61"/>
      <c r="N705" s="61"/>
      <c r="O705" s="61"/>
      <c r="P705" s="65"/>
      <c r="Q705" s="61"/>
      <c r="R705" s="61"/>
      <c r="S705" s="61"/>
      <c r="T705" s="61"/>
      <c r="U705" s="61"/>
      <c r="V705" s="61"/>
      <c r="W705" s="61"/>
      <c r="X705" s="61"/>
      <c r="Y705" s="61"/>
      <c r="Z705" s="61"/>
      <c r="AA705" s="61"/>
      <c r="AB705" s="61"/>
      <c r="AC705" s="61"/>
      <c r="AD705" s="61"/>
      <c r="AE705" s="61"/>
      <c r="AF705" s="61"/>
      <c r="AG705" s="61"/>
    </row>
    <row r="706">
      <c r="A706" s="61"/>
      <c r="B706" s="61"/>
      <c r="C706" s="61"/>
      <c r="D706" s="61"/>
      <c r="E706" s="61"/>
      <c r="F706" s="61"/>
      <c r="G706" s="61"/>
      <c r="H706" s="61"/>
      <c r="I706" s="61"/>
      <c r="J706" s="61"/>
      <c r="K706" s="61"/>
      <c r="L706" s="61"/>
      <c r="M706" s="61"/>
      <c r="N706" s="61"/>
      <c r="O706" s="61"/>
      <c r="P706" s="65"/>
      <c r="Q706" s="61"/>
      <c r="R706" s="61"/>
      <c r="S706" s="61"/>
      <c r="T706" s="61"/>
      <c r="U706" s="61"/>
      <c r="V706" s="61"/>
      <c r="W706" s="61"/>
      <c r="X706" s="61"/>
      <c r="Y706" s="61"/>
      <c r="Z706" s="61"/>
      <c r="AA706" s="61"/>
      <c r="AB706" s="61"/>
      <c r="AC706" s="61"/>
      <c r="AD706" s="61"/>
      <c r="AE706" s="61"/>
      <c r="AF706" s="61"/>
      <c r="AG706" s="61"/>
    </row>
    <row r="707">
      <c r="A707" s="61"/>
      <c r="B707" s="61"/>
      <c r="C707" s="61"/>
      <c r="D707" s="61"/>
      <c r="E707" s="61"/>
      <c r="F707" s="61"/>
      <c r="G707" s="61"/>
      <c r="H707" s="61"/>
      <c r="I707" s="61"/>
      <c r="J707" s="61"/>
      <c r="K707" s="61"/>
      <c r="L707" s="61"/>
      <c r="M707" s="61"/>
      <c r="N707" s="61"/>
      <c r="O707" s="61"/>
      <c r="P707" s="65"/>
      <c r="Q707" s="61"/>
      <c r="R707" s="61"/>
      <c r="S707" s="61"/>
      <c r="T707" s="61"/>
      <c r="U707" s="61"/>
      <c r="V707" s="61"/>
      <c r="W707" s="61"/>
      <c r="X707" s="61"/>
      <c r="Y707" s="61"/>
      <c r="Z707" s="61"/>
      <c r="AA707" s="61"/>
      <c r="AB707" s="61"/>
      <c r="AC707" s="61"/>
      <c r="AD707" s="61"/>
      <c r="AE707" s="61"/>
      <c r="AF707" s="61"/>
      <c r="AG707" s="61"/>
    </row>
    <row r="708">
      <c r="A708" s="61"/>
      <c r="B708" s="61"/>
      <c r="C708" s="61"/>
      <c r="D708" s="61"/>
      <c r="E708" s="61"/>
      <c r="F708" s="61"/>
      <c r="G708" s="61"/>
      <c r="H708" s="61"/>
      <c r="I708" s="61"/>
      <c r="J708" s="61"/>
      <c r="K708" s="61"/>
      <c r="L708" s="61"/>
      <c r="M708" s="61"/>
      <c r="N708" s="61"/>
      <c r="O708" s="61"/>
      <c r="P708" s="65"/>
      <c r="Q708" s="61"/>
      <c r="R708" s="61"/>
      <c r="S708" s="61"/>
      <c r="T708" s="61"/>
      <c r="U708" s="61"/>
      <c r="V708" s="61"/>
      <c r="W708" s="61"/>
      <c r="X708" s="61"/>
      <c r="Y708" s="61"/>
      <c r="Z708" s="61"/>
      <c r="AA708" s="61"/>
      <c r="AB708" s="61"/>
      <c r="AC708" s="61"/>
      <c r="AD708" s="61"/>
      <c r="AE708" s="61"/>
      <c r="AF708" s="61"/>
      <c r="AG708" s="61"/>
    </row>
    <row r="709">
      <c r="A709" s="61"/>
      <c r="B709" s="61"/>
      <c r="C709" s="61"/>
      <c r="D709" s="61"/>
      <c r="E709" s="61"/>
      <c r="F709" s="61"/>
      <c r="G709" s="61"/>
      <c r="H709" s="61"/>
      <c r="I709" s="61"/>
      <c r="J709" s="61"/>
      <c r="K709" s="61"/>
      <c r="L709" s="61"/>
      <c r="M709" s="61"/>
      <c r="N709" s="61"/>
      <c r="O709" s="61"/>
      <c r="P709" s="65"/>
      <c r="Q709" s="61"/>
      <c r="R709" s="61"/>
      <c r="S709" s="61"/>
      <c r="T709" s="61"/>
      <c r="U709" s="61"/>
      <c r="V709" s="61"/>
      <c r="W709" s="61"/>
      <c r="X709" s="61"/>
      <c r="Y709" s="61"/>
      <c r="Z709" s="61"/>
      <c r="AA709" s="61"/>
      <c r="AB709" s="61"/>
      <c r="AC709" s="61"/>
      <c r="AD709" s="61"/>
      <c r="AE709" s="61"/>
      <c r="AF709" s="61"/>
      <c r="AG709" s="61"/>
    </row>
    <row r="710">
      <c r="A710" s="61"/>
      <c r="B710" s="61"/>
      <c r="C710" s="61"/>
      <c r="D710" s="61"/>
      <c r="E710" s="61"/>
      <c r="F710" s="61"/>
      <c r="G710" s="61"/>
      <c r="H710" s="61"/>
      <c r="I710" s="61"/>
      <c r="J710" s="61"/>
      <c r="K710" s="61"/>
      <c r="L710" s="61"/>
      <c r="M710" s="61"/>
      <c r="N710" s="61"/>
      <c r="O710" s="61"/>
      <c r="P710" s="65"/>
      <c r="Q710" s="61"/>
      <c r="R710" s="61"/>
      <c r="S710" s="61"/>
      <c r="T710" s="61"/>
      <c r="U710" s="61"/>
      <c r="V710" s="61"/>
      <c r="W710" s="61"/>
      <c r="X710" s="61"/>
      <c r="Y710" s="61"/>
      <c r="Z710" s="61"/>
      <c r="AA710" s="61"/>
      <c r="AB710" s="61"/>
      <c r="AC710" s="61"/>
      <c r="AD710" s="61"/>
      <c r="AE710" s="61"/>
      <c r="AF710" s="61"/>
      <c r="AG710" s="61"/>
    </row>
    <row r="711">
      <c r="A711" s="61"/>
      <c r="B711" s="61"/>
      <c r="C711" s="61"/>
      <c r="D711" s="61"/>
      <c r="E711" s="61"/>
      <c r="F711" s="61"/>
      <c r="G711" s="61"/>
      <c r="H711" s="61"/>
      <c r="I711" s="61"/>
      <c r="J711" s="61"/>
      <c r="K711" s="61"/>
      <c r="L711" s="61"/>
      <c r="M711" s="61"/>
      <c r="N711" s="61"/>
      <c r="O711" s="61"/>
      <c r="P711" s="65"/>
      <c r="Q711" s="61"/>
      <c r="R711" s="61"/>
      <c r="S711" s="61"/>
      <c r="T711" s="61"/>
      <c r="U711" s="61"/>
      <c r="V711" s="61"/>
      <c r="W711" s="61"/>
      <c r="X711" s="61"/>
      <c r="Y711" s="61"/>
      <c r="Z711" s="61"/>
      <c r="AA711" s="61"/>
      <c r="AB711" s="61"/>
      <c r="AC711" s="61"/>
      <c r="AD711" s="61"/>
      <c r="AE711" s="61"/>
      <c r="AF711" s="61"/>
      <c r="AG711" s="61"/>
    </row>
    <row r="712">
      <c r="A712" s="61"/>
      <c r="B712" s="61"/>
      <c r="C712" s="61"/>
      <c r="D712" s="61"/>
      <c r="E712" s="61"/>
      <c r="F712" s="61"/>
      <c r="G712" s="61"/>
      <c r="H712" s="61"/>
      <c r="I712" s="61"/>
      <c r="J712" s="61"/>
      <c r="K712" s="61"/>
      <c r="L712" s="61"/>
      <c r="M712" s="61"/>
      <c r="N712" s="61"/>
      <c r="O712" s="61"/>
      <c r="P712" s="65"/>
      <c r="Q712" s="61"/>
      <c r="R712" s="61"/>
      <c r="S712" s="61"/>
      <c r="T712" s="61"/>
      <c r="U712" s="61"/>
      <c r="V712" s="61"/>
      <c r="W712" s="61"/>
      <c r="X712" s="61"/>
      <c r="Y712" s="61"/>
      <c r="Z712" s="61"/>
      <c r="AA712" s="61"/>
      <c r="AB712" s="61"/>
      <c r="AC712" s="61"/>
      <c r="AD712" s="61"/>
      <c r="AE712" s="61"/>
      <c r="AF712" s="61"/>
      <c r="AG712" s="61"/>
    </row>
    <row r="713">
      <c r="A713" s="61"/>
      <c r="B713" s="61"/>
      <c r="C713" s="61"/>
      <c r="D713" s="61"/>
      <c r="E713" s="61"/>
      <c r="F713" s="61"/>
      <c r="G713" s="61"/>
      <c r="H713" s="61"/>
      <c r="I713" s="61"/>
      <c r="J713" s="61"/>
      <c r="K713" s="61"/>
      <c r="L713" s="61"/>
      <c r="M713" s="61"/>
      <c r="N713" s="61"/>
      <c r="O713" s="61"/>
      <c r="P713" s="65"/>
      <c r="Q713" s="61"/>
      <c r="R713" s="61"/>
      <c r="S713" s="61"/>
      <c r="T713" s="61"/>
      <c r="U713" s="61"/>
      <c r="V713" s="61"/>
      <c r="W713" s="61"/>
      <c r="X713" s="61"/>
      <c r="Y713" s="61"/>
      <c r="Z713" s="61"/>
      <c r="AA713" s="61"/>
      <c r="AB713" s="61"/>
      <c r="AC713" s="61"/>
      <c r="AD713" s="61"/>
      <c r="AE713" s="61"/>
      <c r="AF713" s="61"/>
      <c r="AG713" s="61"/>
    </row>
    <row r="714">
      <c r="A714" s="61"/>
      <c r="B714" s="61"/>
      <c r="C714" s="61"/>
      <c r="D714" s="61"/>
      <c r="E714" s="61"/>
      <c r="F714" s="61"/>
      <c r="G714" s="61"/>
      <c r="H714" s="61"/>
      <c r="I714" s="61"/>
      <c r="J714" s="61"/>
      <c r="K714" s="61"/>
      <c r="L714" s="61"/>
      <c r="M714" s="61"/>
      <c r="N714" s="61"/>
      <c r="O714" s="61"/>
      <c r="P714" s="65"/>
      <c r="Q714" s="61"/>
      <c r="R714" s="61"/>
      <c r="S714" s="61"/>
      <c r="T714" s="61"/>
      <c r="U714" s="61"/>
      <c r="V714" s="61"/>
      <c r="W714" s="61"/>
      <c r="X714" s="61"/>
      <c r="Y714" s="61"/>
      <c r="Z714" s="61"/>
      <c r="AA714" s="61"/>
      <c r="AB714" s="61"/>
      <c r="AC714" s="61"/>
      <c r="AD714" s="61"/>
      <c r="AE714" s="61"/>
      <c r="AF714" s="61"/>
      <c r="AG714" s="61"/>
    </row>
    <row r="715">
      <c r="A715" s="61"/>
      <c r="B715" s="61"/>
      <c r="C715" s="61"/>
      <c r="D715" s="61"/>
      <c r="E715" s="61"/>
      <c r="F715" s="61"/>
      <c r="G715" s="61"/>
      <c r="H715" s="61"/>
      <c r="I715" s="61"/>
      <c r="J715" s="61"/>
      <c r="K715" s="61"/>
      <c r="L715" s="61"/>
      <c r="M715" s="61"/>
      <c r="N715" s="61"/>
      <c r="O715" s="61"/>
      <c r="P715" s="65"/>
      <c r="Q715" s="61"/>
      <c r="R715" s="61"/>
      <c r="S715" s="61"/>
      <c r="T715" s="61"/>
      <c r="U715" s="61"/>
      <c r="V715" s="61"/>
      <c r="W715" s="61"/>
      <c r="X715" s="61"/>
      <c r="Y715" s="61"/>
      <c r="Z715" s="61"/>
      <c r="AA715" s="61"/>
      <c r="AB715" s="61"/>
      <c r="AC715" s="61"/>
      <c r="AD715" s="61"/>
      <c r="AE715" s="61"/>
      <c r="AF715" s="61"/>
      <c r="AG715" s="61"/>
    </row>
    <row r="716">
      <c r="A716" s="61"/>
      <c r="B716" s="61"/>
      <c r="C716" s="61"/>
      <c r="D716" s="61"/>
      <c r="E716" s="61"/>
      <c r="F716" s="61"/>
      <c r="G716" s="61"/>
      <c r="H716" s="61"/>
      <c r="I716" s="61"/>
      <c r="J716" s="61"/>
      <c r="K716" s="61"/>
      <c r="L716" s="61"/>
      <c r="M716" s="61"/>
      <c r="N716" s="61"/>
      <c r="O716" s="61"/>
      <c r="P716" s="65"/>
      <c r="Q716" s="61"/>
      <c r="R716" s="61"/>
      <c r="S716" s="61"/>
      <c r="T716" s="61"/>
      <c r="U716" s="61"/>
      <c r="V716" s="61"/>
      <c r="W716" s="61"/>
      <c r="X716" s="61"/>
      <c r="Y716" s="61"/>
      <c r="Z716" s="61"/>
      <c r="AA716" s="61"/>
      <c r="AB716" s="61"/>
      <c r="AC716" s="61"/>
      <c r="AD716" s="61"/>
      <c r="AE716" s="61"/>
      <c r="AF716" s="61"/>
      <c r="AG716" s="61"/>
    </row>
    <row r="717">
      <c r="A717" s="61"/>
      <c r="B717" s="61"/>
      <c r="C717" s="61"/>
      <c r="D717" s="61"/>
      <c r="E717" s="61"/>
      <c r="F717" s="61"/>
      <c r="G717" s="61"/>
      <c r="H717" s="61"/>
      <c r="I717" s="61"/>
      <c r="J717" s="61"/>
      <c r="K717" s="61"/>
      <c r="L717" s="61"/>
      <c r="M717" s="61"/>
      <c r="N717" s="61"/>
      <c r="O717" s="61"/>
      <c r="P717" s="65"/>
      <c r="Q717" s="61"/>
      <c r="R717" s="61"/>
      <c r="S717" s="61"/>
      <c r="T717" s="61"/>
      <c r="U717" s="61"/>
      <c r="V717" s="61"/>
      <c r="W717" s="61"/>
      <c r="X717" s="61"/>
      <c r="Y717" s="61"/>
      <c r="Z717" s="61"/>
      <c r="AA717" s="61"/>
      <c r="AB717" s="61"/>
      <c r="AC717" s="61"/>
      <c r="AD717" s="61"/>
      <c r="AE717" s="61"/>
      <c r="AF717" s="61"/>
      <c r="AG717" s="61"/>
    </row>
    <row r="718">
      <c r="A718" s="61"/>
      <c r="B718" s="61"/>
      <c r="C718" s="61"/>
      <c r="D718" s="61"/>
      <c r="E718" s="61"/>
      <c r="F718" s="61"/>
      <c r="G718" s="61"/>
      <c r="H718" s="61"/>
      <c r="I718" s="61"/>
      <c r="J718" s="61"/>
      <c r="K718" s="61"/>
      <c r="L718" s="61"/>
      <c r="M718" s="61"/>
      <c r="N718" s="61"/>
      <c r="O718" s="61"/>
      <c r="P718" s="65"/>
      <c r="Q718" s="61"/>
      <c r="R718" s="61"/>
      <c r="S718" s="61"/>
      <c r="T718" s="61"/>
      <c r="U718" s="61"/>
      <c r="V718" s="61"/>
      <c r="W718" s="61"/>
      <c r="X718" s="61"/>
      <c r="Y718" s="61"/>
      <c r="Z718" s="61"/>
      <c r="AA718" s="61"/>
      <c r="AB718" s="61"/>
      <c r="AC718" s="61"/>
      <c r="AD718" s="61"/>
      <c r="AE718" s="61"/>
      <c r="AF718" s="61"/>
      <c r="AG718" s="61"/>
    </row>
    <row r="719">
      <c r="A719" s="61"/>
      <c r="B719" s="61"/>
      <c r="C719" s="61"/>
      <c r="D719" s="61"/>
      <c r="E719" s="61"/>
      <c r="F719" s="61"/>
      <c r="G719" s="61"/>
      <c r="H719" s="61"/>
      <c r="I719" s="61"/>
      <c r="J719" s="61"/>
      <c r="K719" s="61"/>
      <c r="L719" s="61"/>
      <c r="M719" s="61"/>
      <c r="N719" s="61"/>
      <c r="O719" s="61"/>
      <c r="P719" s="65"/>
      <c r="Q719" s="61"/>
      <c r="R719" s="61"/>
      <c r="S719" s="61"/>
      <c r="T719" s="61"/>
      <c r="U719" s="61"/>
      <c r="V719" s="61"/>
      <c r="W719" s="61"/>
      <c r="X719" s="61"/>
      <c r="Y719" s="61"/>
      <c r="Z719" s="61"/>
      <c r="AA719" s="61"/>
      <c r="AB719" s="61"/>
      <c r="AC719" s="61"/>
      <c r="AD719" s="61"/>
      <c r="AE719" s="61"/>
      <c r="AF719" s="61"/>
      <c r="AG719" s="61"/>
    </row>
    <row r="720">
      <c r="A720" s="61"/>
      <c r="B720" s="61"/>
      <c r="C720" s="61"/>
      <c r="D720" s="61"/>
      <c r="E720" s="61"/>
      <c r="F720" s="61"/>
      <c r="G720" s="61"/>
      <c r="H720" s="61"/>
      <c r="I720" s="61"/>
      <c r="J720" s="61"/>
      <c r="K720" s="61"/>
      <c r="L720" s="61"/>
      <c r="M720" s="61"/>
      <c r="N720" s="61"/>
      <c r="O720" s="61"/>
      <c r="P720" s="65"/>
      <c r="Q720" s="61"/>
      <c r="R720" s="61"/>
      <c r="S720" s="61"/>
      <c r="T720" s="61"/>
      <c r="U720" s="61"/>
      <c r="V720" s="61"/>
      <c r="W720" s="61"/>
      <c r="X720" s="61"/>
      <c r="Y720" s="61"/>
      <c r="Z720" s="61"/>
      <c r="AA720" s="61"/>
      <c r="AB720" s="61"/>
      <c r="AC720" s="61"/>
      <c r="AD720" s="61"/>
      <c r="AE720" s="61"/>
      <c r="AF720" s="61"/>
      <c r="AG720" s="61"/>
    </row>
    <row r="721">
      <c r="A721" s="61"/>
      <c r="B721" s="61"/>
      <c r="C721" s="61"/>
      <c r="D721" s="61"/>
      <c r="E721" s="61"/>
      <c r="F721" s="61"/>
      <c r="G721" s="61"/>
      <c r="H721" s="61"/>
      <c r="I721" s="61"/>
      <c r="J721" s="61"/>
      <c r="K721" s="61"/>
      <c r="L721" s="61"/>
      <c r="M721" s="61"/>
      <c r="N721" s="61"/>
      <c r="O721" s="61"/>
      <c r="P721" s="65"/>
      <c r="Q721" s="61"/>
      <c r="R721" s="61"/>
      <c r="S721" s="61"/>
      <c r="T721" s="61"/>
      <c r="U721" s="61"/>
      <c r="V721" s="61"/>
      <c r="W721" s="61"/>
      <c r="X721" s="61"/>
      <c r="Y721" s="61"/>
      <c r="Z721" s="61"/>
      <c r="AA721" s="61"/>
      <c r="AB721" s="61"/>
      <c r="AC721" s="61"/>
      <c r="AD721" s="61"/>
      <c r="AE721" s="61"/>
      <c r="AF721" s="61"/>
      <c r="AG721" s="61"/>
    </row>
    <row r="722">
      <c r="A722" s="61"/>
      <c r="B722" s="61"/>
      <c r="C722" s="61"/>
      <c r="D722" s="61"/>
      <c r="E722" s="61"/>
      <c r="F722" s="61"/>
      <c r="G722" s="61"/>
      <c r="H722" s="61"/>
      <c r="I722" s="61"/>
      <c r="J722" s="61"/>
      <c r="K722" s="61"/>
      <c r="L722" s="61"/>
      <c r="M722" s="61"/>
      <c r="N722" s="61"/>
      <c r="O722" s="61"/>
      <c r="P722" s="65"/>
      <c r="Q722" s="61"/>
      <c r="R722" s="61"/>
      <c r="S722" s="61"/>
      <c r="T722" s="61"/>
      <c r="U722" s="61"/>
      <c r="V722" s="61"/>
      <c r="W722" s="61"/>
      <c r="X722" s="61"/>
      <c r="Y722" s="61"/>
      <c r="Z722" s="61"/>
      <c r="AA722" s="61"/>
      <c r="AB722" s="61"/>
      <c r="AC722" s="61"/>
      <c r="AD722" s="61"/>
      <c r="AE722" s="61"/>
      <c r="AF722" s="61"/>
      <c r="AG722" s="61"/>
    </row>
    <row r="723">
      <c r="A723" s="61"/>
      <c r="B723" s="61"/>
      <c r="C723" s="61"/>
      <c r="D723" s="61"/>
      <c r="E723" s="61"/>
      <c r="F723" s="61"/>
      <c r="G723" s="61"/>
      <c r="H723" s="61"/>
      <c r="I723" s="61"/>
      <c r="J723" s="61"/>
      <c r="K723" s="61"/>
      <c r="L723" s="61"/>
      <c r="M723" s="61"/>
      <c r="N723" s="61"/>
      <c r="O723" s="61"/>
      <c r="P723" s="65"/>
      <c r="Q723" s="61"/>
      <c r="R723" s="61"/>
      <c r="S723" s="61"/>
      <c r="T723" s="61"/>
      <c r="U723" s="61"/>
      <c r="V723" s="61"/>
      <c r="W723" s="61"/>
      <c r="X723" s="61"/>
      <c r="Y723" s="61"/>
      <c r="Z723" s="61"/>
      <c r="AA723" s="61"/>
      <c r="AB723" s="61"/>
      <c r="AC723" s="61"/>
      <c r="AD723" s="61"/>
      <c r="AE723" s="61"/>
      <c r="AF723" s="61"/>
      <c r="AG723" s="61"/>
    </row>
    <row r="724">
      <c r="A724" s="61"/>
      <c r="B724" s="61"/>
      <c r="C724" s="61"/>
      <c r="D724" s="61"/>
      <c r="E724" s="61"/>
      <c r="F724" s="61"/>
      <c r="G724" s="61"/>
      <c r="H724" s="61"/>
      <c r="I724" s="61"/>
      <c r="J724" s="61"/>
      <c r="K724" s="61"/>
      <c r="L724" s="61"/>
      <c r="M724" s="61"/>
      <c r="N724" s="61"/>
      <c r="O724" s="61"/>
      <c r="P724" s="65"/>
      <c r="Q724" s="61"/>
      <c r="R724" s="61"/>
      <c r="S724" s="61"/>
      <c r="T724" s="61"/>
      <c r="U724" s="61"/>
      <c r="V724" s="61"/>
      <c r="W724" s="61"/>
      <c r="X724" s="61"/>
      <c r="Y724" s="61"/>
      <c r="Z724" s="61"/>
      <c r="AA724" s="61"/>
      <c r="AB724" s="61"/>
      <c r="AC724" s="61"/>
      <c r="AD724" s="61"/>
      <c r="AE724" s="61"/>
      <c r="AF724" s="61"/>
      <c r="AG724" s="61"/>
    </row>
    <row r="725">
      <c r="A725" s="61"/>
      <c r="B725" s="61"/>
      <c r="C725" s="61"/>
      <c r="D725" s="61"/>
      <c r="E725" s="61"/>
      <c r="F725" s="61"/>
      <c r="G725" s="61"/>
      <c r="H725" s="61"/>
      <c r="I725" s="61"/>
      <c r="J725" s="61"/>
      <c r="K725" s="61"/>
      <c r="L725" s="61"/>
      <c r="M725" s="61"/>
      <c r="N725" s="61"/>
      <c r="O725" s="61"/>
      <c r="P725" s="65"/>
      <c r="Q725" s="61"/>
      <c r="R725" s="61"/>
      <c r="S725" s="61"/>
      <c r="T725" s="61"/>
      <c r="U725" s="61"/>
      <c r="V725" s="61"/>
      <c r="W725" s="61"/>
      <c r="X725" s="61"/>
      <c r="Y725" s="61"/>
      <c r="Z725" s="61"/>
      <c r="AA725" s="61"/>
      <c r="AB725" s="61"/>
      <c r="AC725" s="61"/>
      <c r="AD725" s="61"/>
      <c r="AE725" s="61"/>
      <c r="AF725" s="61"/>
      <c r="AG725" s="61"/>
    </row>
    <row r="726">
      <c r="A726" s="61"/>
      <c r="B726" s="61"/>
      <c r="C726" s="61"/>
      <c r="D726" s="61"/>
      <c r="E726" s="61"/>
      <c r="F726" s="61"/>
      <c r="G726" s="61"/>
      <c r="H726" s="61"/>
      <c r="I726" s="61"/>
      <c r="J726" s="61"/>
      <c r="K726" s="61"/>
      <c r="L726" s="61"/>
      <c r="M726" s="61"/>
      <c r="N726" s="61"/>
      <c r="O726" s="61"/>
      <c r="P726" s="65"/>
      <c r="Q726" s="61"/>
      <c r="R726" s="61"/>
      <c r="S726" s="61"/>
      <c r="T726" s="61"/>
      <c r="U726" s="61"/>
      <c r="V726" s="61"/>
      <c r="W726" s="61"/>
      <c r="X726" s="61"/>
      <c r="Y726" s="61"/>
      <c r="Z726" s="61"/>
      <c r="AA726" s="61"/>
      <c r="AB726" s="61"/>
      <c r="AC726" s="61"/>
      <c r="AD726" s="61"/>
      <c r="AE726" s="61"/>
      <c r="AF726" s="61"/>
      <c r="AG726" s="61"/>
    </row>
    <row r="727">
      <c r="A727" s="61"/>
      <c r="B727" s="61"/>
      <c r="C727" s="61"/>
      <c r="D727" s="61"/>
      <c r="E727" s="61"/>
      <c r="F727" s="61"/>
      <c r="G727" s="61"/>
      <c r="H727" s="61"/>
      <c r="I727" s="61"/>
      <c r="J727" s="61"/>
      <c r="K727" s="61"/>
      <c r="L727" s="61"/>
      <c r="M727" s="61"/>
      <c r="N727" s="61"/>
      <c r="O727" s="61"/>
      <c r="P727" s="65"/>
      <c r="Q727" s="61"/>
      <c r="R727" s="61"/>
      <c r="S727" s="61"/>
      <c r="T727" s="61"/>
      <c r="U727" s="61"/>
      <c r="V727" s="61"/>
      <c r="W727" s="61"/>
      <c r="X727" s="61"/>
      <c r="Y727" s="61"/>
      <c r="Z727" s="61"/>
      <c r="AA727" s="61"/>
      <c r="AB727" s="61"/>
      <c r="AC727" s="61"/>
      <c r="AD727" s="61"/>
      <c r="AE727" s="61"/>
      <c r="AF727" s="61"/>
      <c r="AG727" s="61"/>
    </row>
    <row r="728">
      <c r="A728" s="61"/>
      <c r="B728" s="61"/>
      <c r="C728" s="61"/>
      <c r="D728" s="61"/>
      <c r="E728" s="61"/>
      <c r="F728" s="61"/>
      <c r="G728" s="61"/>
      <c r="H728" s="61"/>
      <c r="I728" s="61"/>
      <c r="J728" s="61"/>
      <c r="K728" s="61"/>
      <c r="L728" s="61"/>
      <c r="M728" s="61"/>
      <c r="N728" s="61"/>
      <c r="O728" s="61"/>
      <c r="P728" s="65"/>
      <c r="Q728" s="61"/>
      <c r="R728" s="61"/>
      <c r="S728" s="61"/>
      <c r="T728" s="61"/>
      <c r="U728" s="61"/>
      <c r="V728" s="61"/>
      <c r="W728" s="61"/>
      <c r="X728" s="61"/>
      <c r="Y728" s="61"/>
      <c r="Z728" s="61"/>
      <c r="AA728" s="61"/>
      <c r="AB728" s="61"/>
      <c r="AC728" s="61"/>
      <c r="AD728" s="61"/>
      <c r="AE728" s="61"/>
      <c r="AF728" s="61"/>
      <c r="AG728" s="61"/>
    </row>
    <row r="729">
      <c r="A729" s="61"/>
      <c r="B729" s="61"/>
      <c r="C729" s="61"/>
      <c r="D729" s="61"/>
      <c r="E729" s="61"/>
      <c r="F729" s="61"/>
      <c r="G729" s="61"/>
      <c r="H729" s="61"/>
      <c r="I729" s="61"/>
      <c r="J729" s="61"/>
      <c r="K729" s="61"/>
      <c r="L729" s="61"/>
      <c r="M729" s="61"/>
      <c r="N729" s="61"/>
      <c r="O729" s="61"/>
      <c r="P729" s="65"/>
      <c r="Q729" s="61"/>
      <c r="R729" s="61"/>
      <c r="S729" s="61"/>
      <c r="T729" s="61"/>
      <c r="U729" s="61"/>
      <c r="V729" s="61"/>
      <c r="W729" s="61"/>
      <c r="X729" s="61"/>
      <c r="Y729" s="61"/>
      <c r="Z729" s="61"/>
      <c r="AA729" s="61"/>
      <c r="AB729" s="61"/>
      <c r="AC729" s="61"/>
      <c r="AD729" s="61"/>
      <c r="AE729" s="61"/>
      <c r="AF729" s="61"/>
      <c r="AG729" s="61"/>
    </row>
    <row r="730">
      <c r="A730" s="61"/>
      <c r="B730" s="61"/>
      <c r="C730" s="61"/>
      <c r="D730" s="61"/>
      <c r="E730" s="61"/>
      <c r="F730" s="61"/>
      <c r="G730" s="61"/>
      <c r="H730" s="61"/>
      <c r="I730" s="61"/>
      <c r="J730" s="61"/>
      <c r="K730" s="61"/>
      <c r="L730" s="61"/>
      <c r="M730" s="61"/>
      <c r="N730" s="61"/>
      <c r="O730" s="61"/>
      <c r="P730" s="65"/>
      <c r="Q730" s="61"/>
      <c r="R730" s="61"/>
      <c r="S730" s="61"/>
      <c r="T730" s="61"/>
      <c r="U730" s="61"/>
      <c r="V730" s="61"/>
      <c r="W730" s="61"/>
      <c r="X730" s="61"/>
      <c r="Y730" s="61"/>
      <c r="Z730" s="61"/>
      <c r="AA730" s="61"/>
      <c r="AB730" s="61"/>
      <c r="AC730" s="61"/>
      <c r="AD730" s="61"/>
      <c r="AE730" s="61"/>
      <c r="AF730" s="61"/>
      <c r="AG730" s="61"/>
    </row>
    <row r="731">
      <c r="A731" s="61"/>
      <c r="B731" s="61"/>
      <c r="C731" s="61"/>
      <c r="D731" s="61"/>
      <c r="E731" s="61"/>
      <c r="F731" s="61"/>
      <c r="G731" s="61"/>
      <c r="H731" s="61"/>
      <c r="I731" s="61"/>
      <c r="J731" s="61"/>
      <c r="K731" s="61"/>
      <c r="L731" s="61"/>
      <c r="M731" s="61"/>
      <c r="N731" s="61"/>
      <c r="O731" s="61"/>
      <c r="P731" s="65"/>
      <c r="Q731" s="61"/>
      <c r="R731" s="61"/>
      <c r="S731" s="61"/>
      <c r="T731" s="61"/>
      <c r="U731" s="61"/>
      <c r="V731" s="61"/>
      <c r="W731" s="61"/>
      <c r="X731" s="61"/>
      <c r="Y731" s="61"/>
      <c r="Z731" s="61"/>
      <c r="AA731" s="61"/>
      <c r="AB731" s="61"/>
      <c r="AC731" s="61"/>
      <c r="AD731" s="61"/>
      <c r="AE731" s="61"/>
      <c r="AF731" s="61"/>
      <c r="AG731" s="61"/>
    </row>
    <row r="732">
      <c r="A732" s="61"/>
      <c r="B732" s="61"/>
      <c r="C732" s="61"/>
      <c r="D732" s="61"/>
      <c r="E732" s="61"/>
      <c r="F732" s="61"/>
      <c r="G732" s="61"/>
      <c r="H732" s="61"/>
      <c r="I732" s="61"/>
      <c r="J732" s="61"/>
      <c r="K732" s="61"/>
      <c r="L732" s="61"/>
      <c r="M732" s="61"/>
      <c r="N732" s="61"/>
      <c r="O732" s="61"/>
      <c r="P732" s="65"/>
      <c r="Q732" s="61"/>
      <c r="R732" s="61"/>
      <c r="S732" s="61"/>
      <c r="T732" s="61"/>
      <c r="U732" s="61"/>
      <c r="V732" s="61"/>
      <c r="W732" s="61"/>
      <c r="X732" s="61"/>
      <c r="Y732" s="61"/>
      <c r="Z732" s="61"/>
      <c r="AA732" s="61"/>
      <c r="AB732" s="61"/>
      <c r="AC732" s="61"/>
      <c r="AD732" s="61"/>
      <c r="AE732" s="61"/>
      <c r="AF732" s="61"/>
      <c r="AG732" s="61"/>
    </row>
    <row r="733">
      <c r="A733" s="61"/>
      <c r="B733" s="61"/>
      <c r="C733" s="61"/>
      <c r="D733" s="61"/>
      <c r="E733" s="61"/>
      <c r="F733" s="61"/>
      <c r="G733" s="61"/>
      <c r="H733" s="61"/>
      <c r="I733" s="61"/>
      <c r="J733" s="61"/>
      <c r="K733" s="61"/>
      <c r="L733" s="61"/>
      <c r="M733" s="61"/>
      <c r="N733" s="61"/>
      <c r="O733" s="61"/>
      <c r="P733" s="65"/>
      <c r="Q733" s="61"/>
      <c r="R733" s="61"/>
      <c r="S733" s="61"/>
      <c r="T733" s="61"/>
      <c r="U733" s="61"/>
      <c r="V733" s="61"/>
      <c r="W733" s="61"/>
      <c r="X733" s="61"/>
      <c r="Y733" s="61"/>
      <c r="Z733" s="61"/>
      <c r="AA733" s="61"/>
      <c r="AB733" s="61"/>
      <c r="AC733" s="61"/>
      <c r="AD733" s="61"/>
      <c r="AE733" s="61"/>
      <c r="AF733" s="61"/>
      <c r="AG733" s="61"/>
    </row>
    <row r="734">
      <c r="A734" s="61"/>
      <c r="B734" s="61"/>
      <c r="C734" s="61"/>
      <c r="D734" s="61"/>
      <c r="E734" s="61"/>
      <c r="F734" s="61"/>
      <c r="G734" s="61"/>
      <c r="H734" s="61"/>
      <c r="I734" s="61"/>
      <c r="J734" s="61"/>
      <c r="K734" s="61"/>
      <c r="L734" s="61"/>
      <c r="M734" s="61"/>
      <c r="N734" s="61"/>
      <c r="O734" s="61"/>
      <c r="P734" s="65"/>
      <c r="Q734" s="61"/>
      <c r="R734" s="61"/>
      <c r="S734" s="61"/>
      <c r="T734" s="61"/>
      <c r="U734" s="61"/>
      <c r="V734" s="61"/>
      <c r="W734" s="61"/>
      <c r="X734" s="61"/>
      <c r="Y734" s="61"/>
      <c r="Z734" s="61"/>
      <c r="AA734" s="61"/>
      <c r="AB734" s="61"/>
      <c r="AC734" s="61"/>
      <c r="AD734" s="61"/>
      <c r="AE734" s="61"/>
      <c r="AF734" s="61"/>
      <c r="AG734" s="61"/>
    </row>
    <row r="735">
      <c r="A735" s="61"/>
      <c r="B735" s="61"/>
      <c r="C735" s="61"/>
      <c r="D735" s="61"/>
      <c r="E735" s="61"/>
      <c r="F735" s="61"/>
      <c r="G735" s="61"/>
      <c r="H735" s="61"/>
      <c r="I735" s="61"/>
      <c r="J735" s="61"/>
      <c r="K735" s="61"/>
      <c r="L735" s="61"/>
      <c r="M735" s="61"/>
      <c r="N735" s="61"/>
      <c r="O735" s="61"/>
      <c r="P735" s="65"/>
      <c r="Q735" s="61"/>
      <c r="R735" s="61"/>
      <c r="S735" s="61"/>
      <c r="T735" s="61"/>
      <c r="U735" s="61"/>
      <c r="V735" s="61"/>
      <c r="W735" s="61"/>
      <c r="X735" s="61"/>
      <c r="Y735" s="61"/>
      <c r="Z735" s="61"/>
      <c r="AA735" s="61"/>
      <c r="AB735" s="61"/>
      <c r="AC735" s="61"/>
      <c r="AD735" s="61"/>
      <c r="AE735" s="61"/>
      <c r="AF735" s="61"/>
      <c r="AG735" s="61"/>
    </row>
    <row r="736">
      <c r="A736" s="61"/>
      <c r="B736" s="61"/>
      <c r="C736" s="61"/>
      <c r="D736" s="61"/>
      <c r="E736" s="61"/>
      <c r="F736" s="61"/>
      <c r="G736" s="61"/>
      <c r="H736" s="61"/>
      <c r="I736" s="61"/>
      <c r="J736" s="61"/>
      <c r="K736" s="61"/>
      <c r="L736" s="61"/>
      <c r="M736" s="61"/>
      <c r="N736" s="61"/>
      <c r="O736" s="61"/>
      <c r="P736" s="65"/>
      <c r="Q736" s="61"/>
      <c r="R736" s="61"/>
      <c r="S736" s="61"/>
      <c r="T736" s="61"/>
      <c r="U736" s="61"/>
      <c r="V736" s="61"/>
      <c r="W736" s="61"/>
      <c r="X736" s="61"/>
      <c r="Y736" s="61"/>
      <c r="Z736" s="61"/>
      <c r="AA736" s="61"/>
      <c r="AB736" s="61"/>
      <c r="AC736" s="61"/>
      <c r="AD736" s="61"/>
      <c r="AE736" s="61"/>
      <c r="AF736" s="61"/>
      <c r="AG736" s="61"/>
    </row>
    <row r="737">
      <c r="A737" s="61"/>
      <c r="B737" s="61"/>
      <c r="C737" s="61"/>
      <c r="D737" s="61"/>
      <c r="E737" s="61"/>
      <c r="F737" s="61"/>
      <c r="G737" s="61"/>
      <c r="H737" s="61"/>
      <c r="I737" s="61"/>
      <c r="J737" s="61"/>
      <c r="K737" s="61"/>
      <c r="L737" s="61"/>
      <c r="M737" s="61"/>
      <c r="N737" s="61"/>
      <c r="O737" s="61"/>
      <c r="P737" s="65"/>
      <c r="Q737" s="61"/>
      <c r="R737" s="61"/>
      <c r="S737" s="61"/>
      <c r="T737" s="61"/>
      <c r="U737" s="61"/>
      <c r="V737" s="61"/>
      <c r="W737" s="61"/>
      <c r="X737" s="61"/>
      <c r="Y737" s="61"/>
      <c r="Z737" s="61"/>
      <c r="AA737" s="61"/>
      <c r="AB737" s="61"/>
      <c r="AC737" s="61"/>
      <c r="AD737" s="61"/>
      <c r="AE737" s="61"/>
      <c r="AF737" s="61"/>
      <c r="AG737" s="61"/>
    </row>
    <row r="738">
      <c r="A738" s="61"/>
      <c r="B738" s="61"/>
      <c r="C738" s="61"/>
      <c r="D738" s="61"/>
      <c r="E738" s="61"/>
      <c r="F738" s="61"/>
      <c r="G738" s="61"/>
      <c r="H738" s="61"/>
      <c r="I738" s="61"/>
      <c r="J738" s="61"/>
      <c r="K738" s="61"/>
      <c r="L738" s="61"/>
      <c r="M738" s="61"/>
      <c r="N738" s="61"/>
      <c r="O738" s="61"/>
      <c r="P738" s="65"/>
      <c r="Q738" s="61"/>
      <c r="R738" s="61"/>
      <c r="S738" s="61"/>
      <c r="T738" s="61"/>
      <c r="U738" s="61"/>
      <c r="V738" s="61"/>
      <c r="W738" s="61"/>
      <c r="X738" s="61"/>
      <c r="Y738" s="61"/>
      <c r="Z738" s="61"/>
      <c r="AA738" s="61"/>
      <c r="AB738" s="61"/>
      <c r="AC738" s="61"/>
      <c r="AD738" s="61"/>
      <c r="AE738" s="61"/>
      <c r="AF738" s="61"/>
      <c r="AG738" s="61"/>
    </row>
    <row r="739">
      <c r="A739" s="61"/>
      <c r="B739" s="61"/>
      <c r="C739" s="61"/>
      <c r="D739" s="61"/>
      <c r="E739" s="61"/>
      <c r="F739" s="61"/>
      <c r="G739" s="61"/>
      <c r="H739" s="61"/>
      <c r="I739" s="61"/>
      <c r="J739" s="61"/>
      <c r="K739" s="61"/>
      <c r="L739" s="61"/>
      <c r="M739" s="61"/>
      <c r="N739" s="61"/>
      <c r="O739" s="61"/>
      <c r="P739" s="65"/>
      <c r="Q739" s="61"/>
      <c r="R739" s="61"/>
      <c r="S739" s="61"/>
      <c r="T739" s="61"/>
      <c r="U739" s="61"/>
      <c r="V739" s="61"/>
      <c r="W739" s="61"/>
      <c r="X739" s="61"/>
      <c r="Y739" s="61"/>
      <c r="Z739" s="61"/>
      <c r="AA739" s="61"/>
      <c r="AB739" s="61"/>
      <c r="AC739" s="61"/>
      <c r="AD739" s="61"/>
      <c r="AE739" s="61"/>
      <c r="AF739" s="61"/>
      <c r="AG739" s="61"/>
    </row>
    <row r="740">
      <c r="A740" s="61"/>
      <c r="B740" s="61"/>
      <c r="C740" s="61"/>
      <c r="D740" s="61"/>
      <c r="E740" s="61"/>
      <c r="F740" s="61"/>
      <c r="G740" s="61"/>
      <c r="H740" s="61"/>
      <c r="I740" s="61"/>
      <c r="J740" s="61"/>
      <c r="K740" s="61"/>
      <c r="L740" s="61"/>
      <c r="M740" s="61"/>
      <c r="N740" s="61"/>
      <c r="O740" s="61"/>
      <c r="P740" s="65"/>
      <c r="Q740" s="61"/>
      <c r="R740" s="61"/>
      <c r="S740" s="61"/>
      <c r="T740" s="61"/>
      <c r="U740" s="61"/>
      <c r="V740" s="61"/>
      <c r="W740" s="61"/>
      <c r="X740" s="61"/>
      <c r="Y740" s="61"/>
      <c r="Z740" s="61"/>
      <c r="AA740" s="61"/>
      <c r="AB740" s="61"/>
      <c r="AC740" s="61"/>
      <c r="AD740" s="61"/>
      <c r="AE740" s="61"/>
      <c r="AF740" s="61"/>
      <c r="AG740" s="61"/>
    </row>
    <row r="741">
      <c r="A741" s="61"/>
      <c r="B741" s="61"/>
      <c r="C741" s="61"/>
      <c r="D741" s="61"/>
      <c r="E741" s="61"/>
      <c r="F741" s="61"/>
      <c r="G741" s="61"/>
      <c r="H741" s="61"/>
      <c r="I741" s="61"/>
      <c r="J741" s="61"/>
      <c r="K741" s="61"/>
      <c r="L741" s="61"/>
      <c r="M741" s="61"/>
      <c r="N741" s="61"/>
      <c r="O741" s="61"/>
      <c r="P741" s="65"/>
      <c r="Q741" s="61"/>
      <c r="R741" s="61"/>
      <c r="S741" s="61"/>
      <c r="T741" s="61"/>
      <c r="U741" s="61"/>
      <c r="V741" s="61"/>
      <c r="W741" s="61"/>
      <c r="X741" s="61"/>
      <c r="Y741" s="61"/>
      <c r="Z741" s="61"/>
      <c r="AA741" s="61"/>
      <c r="AB741" s="61"/>
      <c r="AC741" s="61"/>
      <c r="AD741" s="61"/>
      <c r="AE741" s="61"/>
      <c r="AF741" s="61"/>
      <c r="AG741" s="61"/>
    </row>
    <row r="742">
      <c r="A742" s="61"/>
      <c r="B742" s="61"/>
      <c r="C742" s="61"/>
      <c r="D742" s="61"/>
      <c r="E742" s="61"/>
      <c r="F742" s="61"/>
      <c r="G742" s="61"/>
      <c r="H742" s="61"/>
      <c r="I742" s="61"/>
      <c r="J742" s="61"/>
      <c r="K742" s="61"/>
      <c r="L742" s="61"/>
      <c r="M742" s="61"/>
      <c r="N742" s="61"/>
      <c r="O742" s="61"/>
      <c r="P742" s="65"/>
      <c r="Q742" s="61"/>
      <c r="R742" s="61"/>
      <c r="S742" s="61"/>
      <c r="T742" s="61"/>
      <c r="U742" s="61"/>
      <c r="V742" s="61"/>
      <c r="W742" s="61"/>
      <c r="X742" s="61"/>
      <c r="Y742" s="61"/>
      <c r="Z742" s="61"/>
      <c r="AA742" s="61"/>
      <c r="AB742" s="61"/>
      <c r="AC742" s="61"/>
      <c r="AD742" s="61"/>
      <c r="AE742" s="61"/>
      <c r="AF742" s="61"/>
      <c r="AG742" s="61"/>
    </row>
    <row r="743">
      <c r="A743" s="61"/>
      <c r="B743" s="61"/>
      <c r="C743" s="61"/>
      <c r="D743" s="61"/>
      <c r="E743" s="61"/>
      <c r="F743" s="61"/>
      <c r="G743" s="61"/>
      <c r="H743" s="61"/>
      <c r="I743" s="61"/>
      <c r="J743" s="61"/>
      <c r="K743" s="61"/>
      <c r="L743" s="61"/>
      <c r="M743" s="61"/>
      <c r="N743" s="61"/>
      <c r="O743" s="61"/>
      <c r="P743" s="65"/>
      <c r="Q743" s="61"/>
      <c r="R743" s="61"/>
      <c r="S743" s="61"/>
      <c r="T743" s="61"/>
      <c r="U743" s="61"/>
      <c r="V743" s="61"/>
      <c r="W743" s="61"/>
      <c r="X743" s="61"/>
      <c r="Y743" s="61"/>
      <c r="Z743" s="61"/>
      <c r="AA743" s="61"/>
      <c r="AB743" s="61"/>
      <c r="AC743" s="61"/>
      <c r="AD743" s="61"/>
      <c r="AE743" s="61"/>
      <c r="AF743" s="61"/>
      <c r="AG743" s="61"/>
    </row>
    <row r="744">
      <c r="A744" s="61"/>
      <c r="B744" s="61"/>
      <c r="C744" s="61"/>
      <c r="D744" s="61"/>
      <c r="E744" s="61"/>
      <c r="F744" s="61"/>
      <c r="G744" s="61"/>
      <c r="H744" s="61"/>
      <c r="I744" s="61"/>
      <c r="J744" s="61"/>
      <c r="K744" s="61"/>
      <c r="L744" s="61"/>
      <c r="M744" s="61"/>
      <c r="N744" s="61"/>
      <c r="O744" s="61"/>
      <c r="P744" s="65"/>
      <c r="Q744" s="61"/>
      <c r="R744" s="61"/>
      <c r="S744" s="61"/>
      <c r="T744" s="61"/>
      <c r="U744" s="61"/>
      <c r="V744" s="61"/>
      <c r="W744" s="61"/>
      <c r="X744" s="61"/>
      <c r="Y744" s="61"/>
      <c r="Z744" s="61"/>
      <c r="AA744" s="61"/>
      <c r="AB744" s="61"/>
      <c r="AC744" s="61"/>
      <c r="AD744" s="61"/>
      <c r="AE744" s="61"/>
      <c r="AF744" s="61"/>
      <c r="AG744" s="61"/>
    </row>
    <row r="745">
      <c r="A745" s="61"/>
      <c r="B745" s="61"/>
      <c r="C745" s="61"/>
      <c r="D745" s="61"/>
      <c r="E745" s="61"/>
      <c r="F745" s="61"/>
      <c r="G745" s="61"/>
      <c r="H745" s="61"/>
      <c r="I745" s="61"/>
      <c r="J745" s="61"/>
      <c r="K745" s="61"/>
      <c r="L745" s="61"/>
      <c r="M745" s="61"/>
      <c r="N745" s="61"/>
      <c r="O745" s="61"/>
      <c r="P745" s="65"/>
      <c r="Q745" s="61"/>
      <c r="R745" s="61"/>
      <c r="S745" s="61"/>
      <c r="T745" s="61"/>
      <c r="U745" s="61"/>
      <c r="V745" s="61"/>
      <c r="W745" s="61"/>
      <c r="X745" s="61"/>
      <c r="Y745" s="61"/>
      <c r="Z745" s="61"/>
      <c r="AA745" s="61"/>
      <c r="AB745" s="61"/>
      <c r="AC745" s="61"/>
      <c r="AD745" s="61"/>
      <c r="AE745" s="61"/>
      <c r="AF745" s="61"/>
      <c r="AG745" s="61"/>
    </row>
    <row r="746">
      <c r="A746" s="61"/>
      <c r="B746" s="61"/>
      <c r="C746" s="61"/>
      <c r="D746" s="61"/>
      <c r="E746" s="61"/>
      <c r="F746" s="61"/>
      <c r="G746" s="61"/>
      <c r="H746" s="61"/>
      <c r="I746" s="61"/>
      <c r="J746" s="61"/>
      <c r="K746" s="61"/>
      <c r="L746" s="61"/>
      <c r="M746" s="61"/>
      <c r="N746" s="61"/>
      <c r="O746" s="61"/>
      <c r="P746" s="65"/>
      <c r="Q746" s="61"/>
      <c r="R746" s="61"/>
      <c r="S746" s="61"/>
      <c r="T746" s="61"/>
      <c r="U746" s="61"/>
      <c r="V746" s="61"/>
      <c r="W746" s="61"/>
      <c r="X746" s="61"/>
      <c r="Y746" s="61"/>
      <c r="Z746" s="61"/>
      <c r="AA746" s="61"/>
      <c r="AB746" s="61"/>
      <c r="AC746" s="61"/>
      <c r="AD746" s="61"/>
      <c r="AE746" s="61"/>
      <c r="AF746" s="61"/>
      <c r="AG746" s="61"/>
    </row>
    <row r="747">
      <c r="A747" s="61"/>
      <c r="B747" s="61"/>
      <c r="C747" s="61"/>
      <c r="D747" s="61"/>
      <c r="E747" s="61"/>
      <c r="F747" s="61"/>
      <c r="G747" s="61"/>
      <c r="H747" s="61"/>
      <c r="I747" s="61"/>
      <c r="J747" s="61"/>
      <c r="K747" s="61"/>
      <c r="L747" s="61"/>
      <c r="M747" s="61"/>
      <c r="N747" s="61"/>
      <c r="O747" s="61"/>
      <c r="P747" s="65"/>
      <c r="Q747" s="61"/>
      <c r="R747" s="61"/>
      <c r="S747" s="61"/>
      <c r="T747" s="61"/>
      <c r="U747" s="61"/>
      <c r="V747" s="61"/>
      <c r="W747" s="61"/>
      <c r="X747" s="61"/>
      <c r="Y747" s="61"/>
      <c r="Z747" s="61"/>
      <c r="AA747" s="61"/>
      <c r="AB747" s="61"/>
      <c r="AC747" s="61"/>
      <c r="AD747" s="61"/>
      <c r="AE747" s="61"/>
      <c r="AF747" s="61"/>
      <c r="AG747" s="61"/>
    </row>
    <row r="748">
      <c r="A748" s="61"/>
      <c r="B748" s="61"/>
      <c r="C748" s="61"/>
      <c r="D748" s="61"/>
      <c r="E748" s="61"/>
      <c r="F748" s="61"/>
      <c r="G748" s="61"/>
      <c r="H748" s="61"/>
      <c r="I748" s="61"/>
      <c r="J748" s="61"/>
      <c r="K748" s="61"/>
      <c r="L748" s="61"/>
      <c r="M748" s="61"/>
      <c r="N748" s="61"/>
      <c r="O748" s="61"/>
      <c r="P748" s="65"/>
      <c r="Q748" s="61"/>
      <c r="R748" s="61"/>
      <c r="S748" s="61"/>
      <c r="T748" s="61"/>
      <c r="U748" s="61"/>
      <c r="V748" s="61"/>
      <c r="W748" s="61"/>
      <c r="X748" s="61"/>
      <c r="Y748" s="61"/>
      <c r="Z748" s="61"/>
      <c r="AA748" s="61"/>
      <c r="AB748" s="61"/>
      <c r="AC748" s="61"/>
      <c r="AD748" s="61"/>
      <c r="AE748" s="61"/>
      <c r="AF748" s="61"/>
      <c r="AG748" s="61"/>
    </row>
    <row r="749">
      <c r="A749" s="61"/>
      <c r="B749" s="61"/>
      <c r="C749" s="61"/>
      <c r="D749" s="61"/>
      <c r="E749" s="61"/>
      <c r="F749" s="61"/>
      <c r="G749" s="61"/>
      <c r="H749" s="61"/>
      <c r="I749" s="61"/>
      <c r="J749" s="61"/>
      <c r="K749" s="61"/>
      <c r="L749" s="61"/>
      <c r="M749" s="61"/>
      <c r="N749" s="61"/>
      <c r="O749" s="61"/>
      <c r="P749" s="65"/>
      <c r="Q749" s="61"/>
      <c r="R749" s="61"/>
      <c r="S749" s="61"/>
      <c r="T749" s="61"/>
      <c r="U749" s="61"/>
      <c r="V749" s="61"/>
      <c r="W749" s="61"/>
      <c r="X749" s="61"/>
      <c r="Y749" s="61"/>
      <c r="Z749" s="61"/>
      <c r="AA749" s="61"/>
      <c r="AB749" s="61"/>
      <c r="AC749" s="61"/>
      <c r="AD749" s="61"/>
      <c r="AE749" s="61"/>
      <c r="AF749" s="61"/>
      <c r="AG749" s="61"/>
    </row>
    <row r="750">
      <c r="A750" s="61"/>
      <c r="B750" s="61"/>
      <c r="C750" s="61"/>
      <c r="D750" s="61"/>
      <c r="E750" s="61"/>
      <c r="F750" s="61"/>
      <c r="G750" s="61"/>
      <c r="H750" s="61"/>
      <c r="I750" s="61"/>
      <c r="J750" s="61"/>
      <c r="K750" s="61"/>
      <c r="L750" s="61"/>
      <c r="M750" s="61"/>
      <c r="N750" s="61"/>
      <c r="O750" s="61"/>
      <c r="P750" s="65"/>
      <c r="Q750" s="61"/>
      <c r="R750" s="61"/>
      <c r="S750" s="61"/>
      <c r="T750" s="61"/>
      <c r="U750" s="61"/>
      <c r="V750" s="61"/>
      <c r="W750" s="61"/>
      <c r="X750" s="61"/>
      <c r="Y750" s="61"/>
      <c r="Z750" s="61"/>
      <c r="AA750" s="61"/>
      <c r="AB750" s="61"/>
      <c r="AC750" s="61"/>
      <c r="AD750" s="61"/>
      <c r="AE750" s="61"/>
      <c r="AF750" s="61"/>
      <c r="AG750" s="61"/>
    </row>
    <row r="751">
      <c r="A751" s="61"/>
      <c r="B751" s="61"/>
      <c r="C751" s="61"/>
      <c r="D751" s="61"/>
      <c r="E751" s="61"/>
      <c r="F751" s="61"/>
      <c r="G751" s="61"/>
      <c r="H751" s="61"/>
      <c r="I751" s="61"/>
      <c r="J751" s="61"/>
      <c r="K751" s="61"/>
      <c r="L751" s="61"/>
      <c r="M751" s="61"/>
      <c r="N751" s="61"/>
      <c r="O751" s="61"/>
      <c r="P751" s="65"/>
      <c r="Q751" s="61"/>
      <c r="R751" s="61"/>
      <c r="S751" s="61"/>
      <c r="T751" s="61"/>
      <c r="U751" s="61"/>
      <c r="V751" s="61"/>
      <c r="W751" s="61"/>
      <c r="X751" s="61"/>
      <c r="Y751" s="61"/>
      <c r="Z751" s="61"/>
      <c r="AA751" s="61"/>
      <c r="AB751" s="61"/>
      <c r="AC751" s="61"/>
      <c r="AD751" s="61"/>
      <c r="AE751" s="61"/>
      <c r="AF751" s="61"/>
      <c r="AG751" s="61"/>
    </row>
    <row r="752">
      <c r="A752" s="61"/>
      <c r="B752" s="61"/>
      <c r="C752" s="61"/>
      <c r="D752" s="61"/>
      <c r="E752" s="61"/>
      <c r="F752" s="61"/>
      <c r="G752" s="61"/>
      <c r="H752" s="61"/>
      <c r="I752" s="61"/>
      <c r="J752" s="61"/>
      <c r="K752" s="61"/>
      <c r="L752" s="61"/>
      <c r="M752" s="61"/>
      <c r="N752" s="61"/>
      <c r="O752" s="61"/>
      <c r="P752" s="65"/>
      <c r="Q752" s="61"/>
      <c r="R752" s="61"/>
      <c r="S752" s="61"/>
      <c r="T752" s="61"/>
      <c r="U752" s="61"/>
      <c r="V752" s="61"/>
      <c r="W752" s="61"/>
      <c r="X752" s="61"/>
      <c r="Y752" s="61"/>
      <c r="Z752" s="61"/>
      <c r="AA752" s="61"/>
      <c r="AB752" s="61"/>
      <c r="AC752" s="61"/>
      <c r="AD752" s="61"/>
      <c r="AE752" s="61"/>
      <c r="AF752" s="61"/>
      <c r="AG752" s="61"/>
    </row>
    <row r="753">
      <c r="A753" s="61"/>
      <c r="B753" s="61"/>
      <c r="C753" s="61"/>
      <c r="D753" s="61"/>
      <c r="E753" s="61"/>
      <c r="F753" s="61"/>
      <c r="G753" s="61"/>
      <c r="H753" s="61"/>
      <c r="I753" s="61"/>
      <c r="J753" s="61"/>
      <c r="K753" s="61"/>
      <c r="L753" s="61"/>
      <c r="M753" s="61"/>
      <c r="N753" s="61"/>
      <c r="O753" s="61"/>
      <c r="P753" s="65"/>
      <c r="Q753" s="61"/>
      <c r="R753" s="61"/>
      <c r="S753" s="61"/>
      <c r="T753" s="61"/>
      <c r="U753" s="61"/>
      <c r="V753" s="61"/>
      <c r="W753" s="61"/>
      <c r="X753" s="61"/>
      <c r="Y753" s="61"/>
      <c r="Z753" s="61"/>
      <c r="AA753" s="61"/>
      <c r="AB753" s="61"/>
      <c r="AC753" s="61"/>
      <c r="AD753" s="61"/>
      <c r="AE753" s="61"/>
      <c r="AF753" s="61"/>
      <c r="AG753" s="61"/>
    </row>
    <row r="754">
      <c r="A754" s="61"/>
      <c r="B754" s="61"/>
      <c r="C754" s="61"/>
      <c r="D754" s="61"/>
      <c r="E754" s="61"/>
      <c r="F754" s="61"/>
      <c r="G754" s="61"/>
      <c r="H754" s="61"/>
      <c r="I754" s="61"/>
      <c r="J754" s="61"/>
      <c r="K754" s="61"/>
      <c r="L754" s="61"/>
      <c r="M754" s="61"/>
      <c r="N754" s="61"/>
      <c r="O754" s="61"/>
      <c r="P754" s="65"/>
      <c r="Q754" s="61"/>
      <c r="R754" s="61"/>
      <c r="S754" s="61"/>
      <c r="T754" s="61"/>
      <c r="U754" s="61"/>
      <c r="V754" s="61"/>
      <c r="W754" s="61"/>
      <c r="X754" s="61"/>
      <c r="Y754" s="61"/>
      <c r="Z754" s="61"/>
      <c r="AA754" s="61"/>
      <c r="AB754" s="61"/>
      <c r="AC754" s="61"/>
      <c r="AD754" s="61"/>
      <c r="AE754" s="61"/>
      <c r="AF754" s="61"/>
      <c r="AG754" s="61"/>
    </row>
    <row r="755">
      <c r="A755" s="61"/>
      <c r="B755" s="61"/>
      <c r="C755" s="61"/>
      <c r="D755" s="61"/>
      <c r="E755" s="61"/>
      <c r="F755" s="61"/>
      <c r="G755" s="61"/>
      <c r="H755" s="61"/>
      <c r="I755" s="61"/>
      <c r="J755" s="61"/>
      <c r="K755" s="61"/>
      <c r="L755" s="61"/>
      <c r="M755" s="61"/>
      <c r="N755" s="61"/>
      <c r="O755" s="61"/>
      <c r="P755" s="65"/>
      <c r="Q755" s="61"/>
      <c r="R755" s="61"/>
      <c r="S755" s="61"/>
      <c r="T755" s="61"/>
      <c r="U755" s="61"/>
      <c r="V755" s="61"/>
      <c r="W755" s="61"/>
      <c r="X755" s="61"/>
      <c r="Y755" s="61"/>
      <c r="Z755" s="61"/>
      <c r="AA755" s="61"/>
      <c r="AB755" s="61"/>
      <c r="AC755" s="61"/>
      <c r="AD755" s="61"/>
      <c r="AE755" s="61"/>
      <c r="AF755" s="61"/>
      <c r="AG755" s="61"/>
    </row>
    <row r="756">
      <c r="A756" s="61"/>
      <c r="B756" s="61"/>
      <c r="C756" s="61"/>
      <c r="D756" s="61"/>
      <c r="E756" s="61"/>
      <c r="F756" s="61"/>
      <c r="G756" s="61"/>
      <c r="H756" s="61"/>
      <c r="I756" s="61"/>
      <c r="J756" s="61"/>
      <c r="K756" s="61"/>
      <c r="L756" s="61"/>
      <c r="M756" s="61"/>
      <c r="N756" s="61"/>
      <c r="O756" s="61"/>
      <c r="P756" s="65"/>
      <c r="Q756" s="61"/>
      <c r="R756" s="61"/>
      <c r="S756" s="61"/>
      <c r="T756" s="61"/>
      <c r="U756" s="61"/>
      <c r="V756" s="61"/>
      <c r="W756" s="61"/>
      <c r="X756" s="61"/>
      <c r="Y756" s="61"/>
      <c r="Z756" s="61"/>
      <c r="AA756" s="61"/>
      <c r="AB756" s="61"/>
      <c r="AC756" s="61"/>
      <c r="AD756" s="61"/>
      <c r="AE756" s="61"/>
      <c r="AF756" s="61"/>
      <c r="AG756" s="61"/>
    </row>
    <row r="757">
      <c r="A757" s="61"/>
      <c r="B757" s="61"/>
      <c r="C757" s="61"/>
      <c r="D757" s="61"/>
      <c r="E757" s="61"/>
      <c r="F757" s="61"/>
      <c r="G757" s="61"/>
      <c r="H757" s="61"/>
      <c r="I757" s="61"/>
      <c r="J757" s="61"/>
      <c r="K757" s="61"/>
      <c r="L757" s="61"/>
      <c r="M757" s="61"/>
      <c r="N757" s="61"/>
      <c r="O757" s="61"/>
      <c r="P757" s="65"/>
      <c r="Q757" s="61"/>
      <c r="R757" s="61"/>
      <c r="S757" s="61"/>
      <c r="T757" s="61"/>
      <c r="U757" s="61"/>
      <c r="V757" s="61"/>
      <c r="W757" s="61"/>
      <c r="X757" s="61"/>
      <c r="Y757" s="61"/>
      <c r="Z757" s="61"/>
      <c r="AA757" s="61"/>
      <c r="AB757" s="61"/>
      <c r="AC757" s="61"/>
      <c r="AD757" s="61"/>
      <c r="AE757" s="61"/>
      <c r="AF757" s="61"/>
      <c r="AG757" s="61"/>
    </row>
    <row r="758">
      <c r="A758" s="61"/>
      <c r="B758" s="61"/>
      <c r="C758" s="61"/>
      <c r="D758" s="61"/>
      <c r="E758" s="61"/>
      <c r="F758" s="61"/>
      <c r="G758" s="61"/>
      <c r="H758" s="61"/>
      <c r="I758" s="61"/>
      <c r="J758" s="61"/>
      <c r="K758" s="61"/>
      <c r="L758" s="61"/>
      <c r="M758" s="61"/>
      <c r="N758" s="61"/>
      <c r="O758" s="61"/>
      <c r="P758" s="65"/>
      <c r="Q758" s="61"/>
      <c r="R758" s="61"/>
      <c r="S758" s="61"/>
      <c r="T758" s="61"/>
      <c r="U758" s="61"/>
      <c r="V758" s="61"/>
      <c r="W758" s="61"/>
      <c r="X758" s="61"/>
      <c r="Y758" s="61"/>
      <c r="Z758" s="61"/>
      <c r="AA758" s="61"/>
      <c r="AB758" s="61"/>
      <c r="AC758" s="61"/>
      <c r="AD758" s="61"/>
      <c r="AE758" s="61"/>
      <c r="AF758" s="61"/>
      <c r="AG758" s="61"/>
    </row>
    <row r="759">
      <c r="A759" s="61"/>
      <c r="B759" s="61"/>
      <c r="C759" s="61"/>
      <c r="D759" s="61"/>
      <c r="E759" s="61"/>
      <c r="F759" s="61"/>
      <c r="G759" s="61"/>
      <c r="H759" s="61"/>
      <c r="I759" s="61"/>
      <c r="J759" s="61"/>
      <c r="K759" s="61"/>
      <c r="L759" s="61"/>
      <c r="M759" s="61"/>
      <c r="N759" s="61"/>
      <c r="O759" s="61"/>
      <c r="P759" s="65"/>
      <c r="Q759" s="61"/>
      <c r="R759" s="61"/>
      <c r="S759" s="61"/>
      <c r="T759" s="61"/>
      <c r="U759" s="61"/>
      <c r="V759" s="61"/>
      <c r="W759" s="61"/>
      <c r="X759" s="61"/>
      <c r="Y759" s="61"/>
      <c r="Z759" s="61"/>
      <c r="AA759" s="61"/>
      <c r="AB759" s="61"/>
      <c r="AC759" s="61"/>
      <c r="AD759" s="61"/>
      <c r="AE759" s="61"/>
      <c r="AF759" s="61"/>
      <c r="AG759" s="61"/>
    </row>
    <row r="760">
      <c r="A760" s="61"/>
      <c r="B760" s="61"/>
      <c r="C760" s="61"/>
      <c r="D760" s="61"/>
      <c r="E760" s="61"/>
      <c r="F760" s="61"/>
      <c r="G760" s="61"/>
      <c r="H760" s="61"/>
      <c r="I760" s="61"/>
      <c r="J760" s="61"/>
      <c r="K760" s="61"/>
      <c r="L760" s="61"/>
      <c r="M760" s="61"/>
      <c r="N760" s="61"/>
      <c r="O760" s="61"/>
      <c r="P760" s="65"/>
      <c r="Q760" s="61"/>
      <c r="R760" s="61"/>
      <c r="S760" s="61"/>
      <c r="T760" s="61"/>
      <c r="U760" s="61"/>
      <c r="V760" s="61"/>
      <c r="W760" s="61"/>
      <c r="X760" s="61"/>
      <c r="Y760" s="61"/>
      <c r="Z760" s="61"/>
      <c r="AA760" s="61"/>
      <c r="AB760" s="61"/>
      <c r="AC760" s="61"/>
      <c r="AD760" s="61"/>
      <c r="AE760" s="61"/>
      <c r="AF760" s="61"/>
      <c r="AG760" s="61"/>
    </row>
    <row r="761">
      <c r="A761" s="61"/>
      <c r="B761" s="61"/>
      <c r="C761" s="61"/>
      <c r="D761" s="61"/>
      <c r="E761" s="61"/>
      <c r="F761" s="61"/>
      <c r="G761" s="61"/>
      <c r="H761" s="61"/>
      <c r="I761" s="61"/>
      <c r="J761" s="61"/>
      <c r="K761" s="61"/>
      <c r="L761" s="61"/>
      <c r="M761" s="61"/>
      <c r="N761" s="61"/>
      <c r="O761" s="61"/>
      <c r="P761" s="65"/>
      <c r="Q761" s="61"/>
      <c r="R761" s="61"/>
      <c r="S761" s="61"/>
      <c r="T761" s="61"/>
      <c r="U761" s="61"/>
      <c r="V761" s="61"/>
      <c r="W761" s="61"/>
      <c r="X761" s="61"/>
      <c r="Y761" s="61"/>
      <c r="Z761" s="61"/>
      <c r="AA761" s="61"/>
      <c r="AB761" s="61"/>
      <c r="AC761" s="61"/>
      <c r="AD761" s="61"/>
      <c r="AE761" s="61"/>
      <c r="AF761" s="61"/>
      <c r="AG761" s="61"/>
    </row>
    <row r="762">
      <c r="A762" s="61"/>
      <c r="B762" s="61"/>
      <c r="C762" s="61"/>
      <c r="D762" s="61"/>
      <c r="E762" s="61"/>
      <c r="F762" s="61"/>
      <c r="G762" s="61"/>
      <c r="H762" s="61"/>
      <c r="I762" s="61"/>
      <c r="J762" s="61"/>
      <c r="K762" s="61"/>
      <c r="L762" s="61"/>
      <c r="M762" s="61"/>
      <c r="N762" s="61"/>
      <c r="O762" s="61"/>
      <c r="P762" s="65"/>
      <c r="Q762" s="61"/>
      <c r="R762" s="61"/>
      <c r="S762" s="61"/>
      <c r="T762" s="61"/>
      <c r="U762" s="61"/>
      <c r="V762" s="61"/>
      <c r="W762" s="61"/>
      <c r="X762" s="61"/>
      <c r="Y762" s="61"/>
      <c r="Z762" s="61"/>
      <c r="AA762" s="61"/>
      <c r="AB762" s="61"/>
      <c r="AC762" s="61"/>
      <c r="AD762" s="61"/>
      <c r="AE762" s="61"/>
      <c r="AF762" s="61"/>
      <c r="AG762" s="61"/>
    </row>
    <row r="763">
      <c r="A763" s="61"/>
      <c r="B763" s="61"/>
      <c r="C763" s="61"/>
      <c r="D763" s="61"/>
      <c r="E763" s="61"/>
      <c r="F763" s="61"/>
      <c r="G763" s="61"/>
      <c r="H763" s="61"/>
      <c r="I763" s="61"/>
      <c r="J763" s="61"/>
      <c r="K763" s="61"/>
      <c r="L763" s="61"/>
      <c r="M763" s="61"/>
      <c r="N763" s="61"/>
      <c r="O763" s="61"/>
      <c r="P763" s="65"/>
      <c r="Q763" s="61"/>
      <c r="R763" s="61"/>
      <c r="S763" s="61"/>
      <c r="T763" s="61"/>
      <c r="U763" s="61"/>
      <c r="V763" s="61"/>
      <c r="W763" s="61"/>
      <c r="X763" s="61"/>
      <c r="Y763" s="61"/>
      <c r="Z763" s="61"/>
      <c r="AA763" s="61"/>
      <c r="AB763" s="61"/>
      <c r="AC763" s="61"/>
      <c r="AD763" s="61"/>
      <c r="AE763" s="61"/>
      <c r="AF763" s="61"/>
      <c r="AG763" s="61"/>
    </row>
    <row r="764">
      <c r="A764" s="61"/>
      <c r="B764" s="61"/>
      <c r="C764" s="61"/>
      <c r="D764" s="61"/>
      <c r="E764" s="61"/>
      <c r="F764" s="61"/>
      <c r="G764" s="61"/>
      <c r="H764" s="61"/>
      <c r="I764" s="61"/>
      <c r="J764" s="61"/>
      <c r="K764" s="61"/>
      <c r="L764" s="61"/>
      <c r="M764" s="61"/>
      <c r="N764" s="61"/>
      <c r="O764" s="61"/>
      <c r="P764" s="65"/>
      <c r="Q764" s="61"/>
      <c r="R764" s="61"/>
      <c r="S764" s="61"/>
      <c r="T764" s="61"/>
      <c r="U764" s="61"/>
      <c r="V764" s="61"/>
      <c r="W764" s="61"/>
      <c r="X764" s="61"/>
      <c r="Y764" s="61"/>
      <c r="Z764" s="61"/>
      <c r="AA764" s="61"/>
      <c r="AB764" s="61"/>
      <c r="AC764" s="61"/>
      <c r="AD764" s="61"/>
      <c r="AE764" s="61"/>
      <c r="AF764" s="61"/>
      <c r="AG764" s="61"/>
    </row>
    <row r="765">
      <c r="A765" s="61"/>
      <c r="B765" s="61"/>
      <c r="C765" s="61"/>
      <c r="D765" s="61"/>
      <c r="E765" s="61"/>
      <c r="F765" s="61"/>
      <c r="G765" s="61"/>
      <c r="H765" s="61"/>
      <c r="I765" s="61"/>
      <c r="J765" s="61"/>
      <c r="K765" s="61"/>
      <c r="L765" s="61"/>
      <c r="M765" s="61"/>
      <c r="N765" s="61"/>
      <c r="O765" s="61"/>
      <c r="P765" s="65"/>
      <c r="Q765" s="61"/>
      <c r="R765" s="61"/>
      <c r="S765" s="61"/>
      <c r="T765" s="61"/>
      <c r="U765" s="61"/>
      <c r="V765" s="61"/>
      <c r="W765" s="61"/>
      <c r="X765" s="61"/>
      <c r="Y765" s="61"/>
      <c r="Z765" s="61"/>
      <c r="AA765" s="61"/>
      <c r="AB765" s="61"/>
      <c r="AC765" s="61"/>
      <c r="AD765" s="61"/>
      <c r="AE765" s="61"/>
      <c r="AF765" s="61"/>
      <c r="AG765" s="61"/>
    </row>
    <row r="766">
      <c r="A766" s="61"/>
      <c r="B766" s="61"/>
      <c r="C766" s="61"/>
      <c r="D766" s="61"/>
      <c r="E766" s="61"/>
      <c r="F766" s="61"/>
      <c r="G766" s="61"/>
      <c r="H766" s="61"/>
      <c r="I766" s="61"/>
      <c r="J766" s="61"/>
      <c r="K766" s="61"/>
      <c r="L766" s="61"/>
      <c r="M766" s="61"/>
      <c r="N766" s="61"/>
      <c r="O766" s="61"/>
      <c r="P766" s="65"/>
      <c r="Q766" s="61"/>
      <c r="R766" s="61"/>
      <c r="S766" s="61"/>
      <c r="T766" s="61"/>
      <c r="U766" s="61"/>
      <c r="V766" s="61"/>
      <c r="W766" s="61"/>
      <c r="X766" s="61"/>
      <c r="Y766" s="61"/>
      <c r="Z766" s="61"/>
      <c r="AA766" s="61"/>
      <c r="AB766" s="61"/>
      <c r="AC766" s="61"/>
      <c r="AD766" s="61"/>
      <c r="AE766" s="61"/>
      <c r="AF766" s="61"/>
      <c r="AG766" s="61"/>
    </row>
    <row r="767">
      <c r="A767" s="61"/>
      <c r="B767" s="61"/>
      <c r="C767" s="61"/>
      <c r="D767" s="61"/>
      <c r="E767" s="61"/>
      <c r="F767" s="61"/>
      <c r="G767" s="61"/>
      <c r="H767" s="61"/>
      <c r="I767" s="61"/>
      <c r="J767" s="61"/>
      <c r="K767" s="61"/>
      <c r="L767" s="61"/>
      <c r="M767" s="61"/>
      <c r="N767" s="61"/>
      <c r="O767" s="61"/>
      <c r="P767" s="65"/>
      <c r="Q767" s="61"/>
      <c r="R767" s="61"/>
      <c r="S767" s="61"/>
      <c r="T767" s="61"/>
      <c r="U767" s="61"/>
      <c r="V767" s="61"/>
      <c r="W767" s="61"/>
      <c r="X767" s="61"/>
      <c r="Y767" s="61"/>
      <c r="Z767" s="61"/>
      <c r="AA767" s="61"/>
      <c r="AB767" s="61"/>
      <c r="AC767" s="61"/>
      <c r="AD767" s="61"/>
      <c r="AE767" s="61"/>
      <c r="AF767" s="61"/>
      <c r="AG767" s="61"/>
    </row>
    <row r="768">
      <c r="A768" s="61"/>
      <c r="B768" s="61"/>
      <c r="C768" s="61"/>
      <c r="D768" s="61"/>
      <c r="E768" s="61"/>
      <c r="F768" s="61"/>
      <c r="G768" s="61"/>
      <c r="H768" s="61"/>
      <c r="I768" s="61"/>
      <c r="J768" s="61"/>
      <c r="K768" s="61"/>
      <c r="L768" s="61"/>
      <c r="M768" s="61"/>
      <c r="N768" s="61"/>
      <c r="O768" s="61"/>
      <c r="P768" s="65"/>
      <c r="Q768" s="61"/>
      <c r="R768" s="61"/>
      <c r="S768" s="61"/>
      <c r="T768" s="61"/>
      <c r="U768" s="61"/>
      <c r="V768" s="61"/>
      <c r="W768" s="61"/>
      <c r="X768" s="61"/>
      <c r="Y768" s="61"/>
      <c r="Z768" s="61"/>
      <c r="AA768" s="61"/>
      <c r="AB768" s="61"/>
      <c r="AC768" s="61"/>
      <c r="AD768" s="61"/>
      <c r="AE768" s="61"/>
      <c r="AF768" s="61"/>
      <c r="AG768" s="61"/>
    </row>
    <row r="769">
      <c r="A769" s="61"/>
      <c r="B769" s="61"/>
      <c r="C769" s="61"/>
      <c r="D769" s="61"/>
      <c r="E769" s="61"/>
      <c r="F769" s="61"/>
      <c r="G769" s="61"/>
      <c r="H769" s="61"/>
      <c r="I769" s="61"/>
      <c r="J769" s="61"/>
      <c r="K769" s="61"/>
      <c r="L769" s="61"/>
      <c r="M769" s="61"/>
      <c r="N769" s="61"/>
      <c r="O769" s="61"/>
      <c r="P769" s="65"/>
      <c r="Q769" s="61"/>
      <c r="R769" s="61"/>
      <c r="S769" s="61"/>
      <c r="T769" s="61"/>
      <c r="U769" s="61"/>
      <c r="V769" s="61"/>
      <c r="W769" s="61"/>
      <c r="X769" s="61"/>
      <c r="Y769" s="61"/>
      <c r="Z769" s="61"/>
      <c r="AA769" s="61"/>
      <c r="AB769" s="61"/>
      <c r="AC769" s="61"/>
      <c r="AD769" s="61"/>
      <c r="AE769" s="61"/>
      <c r="AF769" s="61"/>
      <c r="AG769" s="61"/>
    </row>
    <row r="770">
      <c r="A770" s="61"/>
      <c r="B770" s="61"/>
      <c r="C770" s="61"/>
      <c r="D770" s="61"/>
      <c r="E770" s="61"/>
      <c r="F770" s="61"/>
      <c r="G770" s="61"/>
      <c r="H770" s="61"/>
      <c r="I770" s="61"/>
      <c r="J770" s="61"/>
      <c r="K770" s="61"/>
      <c r="L770" s="61"/>
      <c r="M770" s="61"/>
      <c r="N770" s="61"/>
      <c r="O770" s="61"/>
      <c r="P770" s="65"/>
      <c r="Q770" s="61"/>
      <c r="R770" s="61"/>
      <c r="S770" s="61"/>
      <c r="T770" s="61"/>
      <c r="U770" s="61"/>
      <c r="V770" s="61"/>
      <c r="W770" s="61"/>
      <c r="X770" s="61"/>
      <c r="Y770" s="61"/>
      <c r="Z770" s="61"/>
      <c r="AA770" s="61"/>
      <c r="AB770" s="61"/>
      <c r="AC770" s="61"/>
      <c r="AD770" s="61"/>
      <c r="AE770" s="61"/>
      <c r="AF770" s="61"/>
      <c r="AG770" s="61"/>
    </row>
    <row r="771">
      <c r="A771" s="61"/>
      <c r="B771" s="61"/>
      <c r="C771" s="61"/>
      <c r="D771" s="61"/>
      <c r="E771" s="61"/>
      <c r="F771" s="61"/>
      <c r="G771" s="61"/>
      <c r="H771" s="61"/>
      <c r="I771" s="61"/>
      <c r="J771" s="61"/>
      <c r="K771" s="61"/>
      <c r="L771" s="61"/>
      <c r="M771" s="61"/>
      <c r="N771" s="61"/>
      <c r="O771" s="61"/>
      <c r="P771" s="65"/>
      <c r="Q771" s="61"/>
      <c r="R771" s="61"/>
      <c r="S771" s="61"/>
      <c r="T771" s="61"/>
      <c r="U771" s="61"/>
      <c r="V771" s="61"/>
      <c r="W771" s="61"/>
      <c r="X771" s="61"/>
      <c r="Y771" s="61"/>
      <c r="Z771" s="61"/>
      <c r="AA771" s="61"/>
      <c r="AB771" s="61"/>
      <c r="AC771" s="61"/>
      <c r="AD771" s="61"/>
      <c r="AE771" s="61"/>
      <c r="AF771" s="61"/>
      <c r="AG771" s="61"/>
    </row>
    <row r="772">
      <c r="A772" s="61"/>
      <c r="B772" s="61"/>
      <c r="C772" s="61"/>
      <c r="D772" s="61"/>
      <c r="E772" s="61"/>
      <c r="F772" s="61"/>
      <c r="G772" s="61"/>
      <c r="H772" s="61"/>
      <c r="I772" s="61"/>
      <c r="J772" s="61"/>
      <c r="K772" s="61"/>
      <c r="L772" s="61"/>
      <c r="M772" s="61"/>
      <c r="N772" s="61"/>
      <c r="O772" s="61"/>
      <c r="P772" s="65"/>
      <c r="Q772" s="61"/>
      <c r="R772" s="61"/>
      <c r="S772" s="61"/>
      <c r="T772" s="61"/>
      <c r="U772" s="61"/>
      <c r="V772" s="61"/>
      <c r="W772" s="61"/>
      <c r="X772" s="61"/>
      <c r="Y772" s="61"/>
      <c r="Z772" s="61"/>
      <c r="AA772" s="61"/>
      <c r="AB772" s="61"/>
      <c r="AC772" s="61"/>
      <c r="AD772" s="61"/>
      <c r="AE772" s="61"/>
      <c r="AF772" s="61"/>
      <c r="AG772" s="61"/>
    </row>
    <row r="773">
      <c r="A773" s="61"/>
      <c r="B773" s="61"/>
      <c r="C773" s="61"/>
      <c r="D773" s="61"/>
      <c r="E773" s="61"/>
      <c r="F773" s="61"/>
      <c r="G773" s="61"/>
      <c r="H773" s="61"/>
      <c r="I773" s="61"/>
      <c r="J773" s="61"/>
      <c r="K773" s="61"/>
      <c r="L773" s="61"/>
      <c r="M773" s="61"/>
      <c r="N773" s="61"/>
      <c r="O773" s="61"/>
      <c r="P773" s="65"/>
      <c r="Q773" s="61"/>
      <c r="R773" s="61"/>
      <c r="S773" s="61"/>
      <c r="T773" s="61"/>
      <c r="U773" s="61"/>
      <c r="V773" s="61"/>
      <c r="W773" s="61"/>
      <c r="X773" s="61"/>
      <c r="Y773" s="61"/>
      <c r="Z773" s="61"/>
      <c r="AA773" s="61"/>
      <c r="AB773" s="61"/>
      <c r="AC773" s="61"/>
      <c r="AD773" s="61"/>
      <c r="AE773" s="61"/>
      <c r="AF773" s="61"/>
      <c r="AG773" s="61"/>
    </row>
    <row r="774">
      <c r="A774" s="61"/>
      <c r="B774" s="61"/>
      <c r="C774" s="61"/>
      <c r="D774" s="61"/>
      <c r="E774" s="61"/>
      <c r="F774" s="61"/>
      <c r="G774" s="61"/>
      <c r="H774" s="61"/>
      <c r="I774" s="61"/>
      <c r="J774" s="61"/>
      <c r="K774" s="61"/>
      <c r="L774" s="61"/>
      <c r="M774" s="61"/>
      <c r="N774" s="61"/>
      <c r="O774" s="61"/>
      <c r="P774" s="65"/>
      <c r="Q774" s="61"/>
      <c r="R774" s="61"/>
      <c r="S774" s="61"/>
      <c r="T774" s="61"/>
      <c r="U774" s="61"/>
      <c r="V774" s="61"/>
      <c r="W774" s="61"/>
      <c r="X774" s="61"/>
      <c r="Y774" s="61"/>
      <c r="Z774" s="61"/>
      <c r="AA774" s="61"/>
      <c r="AB774" s="61"/>
      <c r="AC774" s="61"/>
      <c r="AD774" s="61"/>
      <c r="AE774" s="61"/>
      <c r="AF774" s="61"/>
      <c r="AG774" s="61"/>
    </row>
    <row r="775">
      <c r="A775" s="61"/>
      <c r="B775" s="61"/>
      <c r="C775" s="61"/>
      <c r="D775" s="61"/>
      <c r="E775" s="61"/>
      <c r="F775" s="61"/>
      <c r="G775" s="61"/>
      <c r="H775" s="61"/>
      <c r="I775" s="61"/>
      <c r="J775" s="61"/>
      <c r="K775" s="61"/>
      <c r="L775" s="61"/>
      <c r="M775" s="61"/>
      <c r="N775" s="61"/>
      <c r="O775" s="61"/>
      <c r="P775" s="65"/>
      <c r="Q775" s="61"/>
      <c r="R775" s="61"/>
      <c r="S775" s="61"/>
      <c r="T775" s="61"/>
      <c r="U775" s="61"/>
      <c r="V775" s="61"/>
      <c r="W775" s="61"/>
      <c r="X775" s="61"/>
      <c r="Y775" s="61"/>
      <c r="Z775" s="61"/>
      <c r="AA775" s="61"/>
      <c r="AB775" s="61"/>
      <c r="AC775" s="61"/>
      <c r="AD775" s="61"/>
      <c r="AE775" s="61"/>
      <c r="AF775" s="61"/>
      <c r="AG775" s="61"/>
    </row>
    <row r="776">
      <c r="A776" s="61"/>
      <c r="B776" s="61"/>
      <c r="C776" s="61"/>
      <c r="D776" s="61"/>
      <c r="E776" s="61"/>
      <c r="F776" s="61"/>
      <c r="G776" s="61"/>
      <c r="H776" s="61"/>
      <c r="I776" s="61"/>
      <c r="J776" s="61"/>
      <c r="K776" s="61"/>
      <c r="L776" s="61"/>
      <c r="M776" s="61"/>
      <c r="N776" s="61"/>
      <c r="O776" s="61"/>
      <c r="P776" s="65"/>
      <c r="Q776" s="61"/>
      <c r="R776" s="61"/>
      <c r="S776" s="61"/>
      <c r="T776" s="61"/>
      <c r="U776" s="61"/>
      <c r="V776" s="61"/>
      <c r="W776" s="61"/>
      <c r="X776" s="61"/>
      <c r="Y776" s="61"/>
      <c r="Z776" s="61"/>
      <c r="AA776" s="61"/>
      <c r="AB776" s="61"/>
      <c r="AC776" s="61"/>
      <c r="AD776" s="61"/>
      <c r="AE776" s="61"/>
      <c r="AF776" s="61"/>
      <c r="AG776" s="61"/>
    </row>
    <row r="777">
      <c r="A777" s="61"/>
      <c r="B777" s="61"/>
      <c r="C777" s="61"/>
      <c r="D777" s="61"/>
      <c r="E777" s="61"/>
      <c r="F777" s="61"/>
      <c r="G777" s="61"/>
      <c r="H777" s="61"/>
      <c r="I777" s="61"/>
      <c r="J777" s="61"/>
      <c r="K777" s="61"/>
      <c r="L777" s="61"/>
      <c r="M777" s="61"/>
      <c r="N777" s="61"/>
      <c r="O777" s="61"/>
      <c r="P777" s="65"/>
      <c r="Q777" s="61"/>
      <c r="R777" s="61"/>
      <c r="S777" s="61"/>
      <c r="T777" s="61"/>
      <c r="U777" s="61"/>
      <c r="V777" s="61"/>
      <c r="W777" s="61"/>
      <c r="X777" s="61"/>
      <c r="Y777" s="61"/>
      <c r="Z777" s="61"/>
      <c r="AA777" s="61"/>
      <c r="AB777" s="61"/>
      <c r="AC777" s="61"/>
      <c r="AD777" s="61"/>
      <c r="AE777" s="61"/>
      <c r="AF777" s="61"/>
      <c r="AG777" s="61"/>
    </row>
    <row r="778">
      <c r="A778" s="61"/>
      <c r="B778" s="61"/>
      <c r="C778" s="61"/>
      <c r="D778" s="61"/>
      <c r="E778" s="61"/>
      <c r="F778" s="61"/>
      <c r="G778" s="61"/>
      <c r="H778" s="61"/>
      <c r="I778" s="61"/>
      <c r="J778" s="61"/>
      <c r="K778" s="61"/>
      <c r="L778" s="61"/>
      <c r="M778" s="61"/>
      <c r="N778" s="61"/>
      <c r="O778" s="61"/>
      <c r="P778" s="65"/>
      <c r="Q778" s="61"/>
      <c r="R778" s="61"/>
      <c r="S778" s="61"/>
      <c r="T778" s="61"/>
      <c r="U778" s="61"/>
      <c r="V778" s="61"/>
      <c r="W778" s="61"/>
      <c r="X778" s="61"/>
      <c r="Y778" s="61"/>
      <c r="Z778" s="61"/>
      <c r="AA778" s="61"/>
      <c r="AB778" s="61"/>
      <c r="AC778" s="61"/>
      <c r="AD778" s="61"/>
      <c r="AE778" s="61"/>
      <c r="AF778" s="61"/>
      <c r="AG778" s="61"/>
    </row>
    <row r="779">
      <c r="A779" s="61"/>
      <c r="B779" s="61"/>
      <c r="C779" s="61"/>
      <c r="D779" s="61"/>
      <c r="E779" s="61"/>
      <c r="F779" s="61"/>
      <c r="G779" s="61"/>
      <c r="H779" s="61"/>
      <c r="I779" s="61"/>
      <c r="J779" s="61"/>
      <c r="K779" s="61"/>
      <c r="L779" s="61"/>
      <c r="M779" s="61"/>
      <c r="N779" s="61"/>
      <c r="O779" s="61"/>
      <c r="P779" s="65"/>
      <c r="Q779" s="61"/>
      <c r="R779" s="61"/>
      <c r="S779" s="61"/>
      <c r="T779" s="61"/>
      <c r="U779" s="61"/>
      <c r="V779" s="61"/>
      <c r="W779" s="61"/>
      <c r="X779" s="61"/>
      <c r="Y779" s="61"/>
      <c r="Z779" s="61"/>
      <c r="AA779" s="61"/>
      <c r="AB779" s="61"/>
      <c r="AC779" s="61"/>
      <c r="AD779" s="61"/>
      <c r="AE779" s="61"/>
      <c r="AF779" s="61"/>
      <c r="AG779" s="61"/>
    </row>
    <row r="780">
      <c r="A780" s="61"/>
      <c r="B780" s="61"/>
      <c r="C780" s="61"/>
      <c r="D780" s="61"/>
      <c r="E780" s="61"/>
      <c r="F780" s="61"/>
      <c r="G780" s="61"/>
      <c r="H780" s="61"/>
      <c r="I780" s="61"/>
      <c r="J780" s="61"/>
      <c r="K780" s="61"/>
      <c r="L780" s="61"/>
      <c r="M780" s="61"/>
      <c r="N780" s="61"/>
      <c r="O780" s="61"/>
      <c r="P780" s="65"/>
      <c r="Q780" s="61"/>
      <c r="R780" s="61"/>
      <c r="S780" s="61"/>
      <c r="T780" s="61"/>
      <c r="U780" s="61"/>
      <c r="V780" s="61"/>
      <c r="W780" s="61"/>
      <c r="X780" s="61"/>
      <c r="Y780" s="61"/>
      <c r="Z780" s="61"/>
      <c r="AA780" s="61"/>
      <c r="AB780" s="61"/>
      <c r="AC780" s="61"/>
      <c r="AD780" s="61"/>
      <c r="AE780" s="61"/>
      <c r="AF780" s="61"/>
      <c r="AG780" s="61"/>
    </row>
    <row r="781">
      <c r="A781" s="61"/>
      <c r="B781" s="61"/>
      <c r="C781" s="61"/>
      <c r="D781" s="61"/>
      <c r="E781" s="61"/>
      <c r="F781" s="61"/>
      <c r="G781" s="61"/>
      <c r="H781" s="61"/>
      <c r="I781" s="61"/>
      <c r="J781" s="61"/>
      <c r="K781" s="61"/>
      <c r="L781" s="61"/>
      <c r="M781" s="61"/>
      <c r="N781" s="61"/>
      <c r="O781" s="61"/>
      <c r="P781" s="65"/>
      <c r="Q781" s="61"/>
      <c r="R781" s="61"/>
      <c r="S781" s="61"/>
      <c r="T781" s="61"/>
      <c r="U781" s="61"/>
      <c r="V781" s="61"/>
      <c r="W781" s="61"/>
      <c r="X781" s="61"/>
      <c r="Y781" s="61"/>
      <c r="Z781" s="61"/>
      <c r="AA781" s="61"/>
      <c r="AB781" s="61"/>
      <c r="AC781" s="61"/>
      <c r="AD781" s="61"/>
      <c r="AE781" s="61"/>
      <c r="AF781" s="61"/>
      <c r="AG781" s="61"/>
    </row>
    <row r="782">
      <c r="A782" s="61"/>
      <c r="B782" s="61"/>
      <c r="C782" s="61"/>
      <c r="D782" s="61"/>
      <c r="E782" s="61"/>
      <c r="F782" s="61"/>
      <c r="G782" s="61"/>
      <c r="H782" s="61"/>
      <c r="I782" s="61"/>
      <c r="J782" s="61"/>
      <c r="K782" s="61"/>
      <c r="L782" s="61"/>
      <c r="M782" s="61"/>
      <c r="N782" s="61"/>
      <c r="O782" s="61"/>
      <c r="P782" s="65"/>
      <c r="Q782" s="61"/>
      <c r="R782" s="61"/>
      <c r="S782" s="61"/>
      <c r="T782" s="61"/>
      <c r="U782" s="61"/>
      <c r="V782" s="61"/>
      <c r="W782" s="61"/>
      <c r="X782" s="61"/>
      <c r="Y782" s="61"/>
      <c r="Z782" s="61"/>
      <c r="AA782" s="61"/>
      <c r="AB782" s="61"/>
      <c r="AC782" s="61"/>
      <c r="AD782" s="61"/>
      <c r="AE782" s="61"/>
      <c r="AF782" s="61"/>
      <c r="AG782" s="61"/>
    </row>
    <row r="783">
      <c r="A783" s="61"/>
      <c r="B783" s="61"/>
      <c r="C783" s="61"/>
      <c r="D783" s="61"/>
      <c r="E783" s="61"/>
      <c r="F783" s="61"/>
      <c r="G783" s="61"/>
      <c r="H783" s="61"/>
      <c r="I783" s="61"/>
      <c r="J783" s="61"/>
      <c r="K783" s="61"/>
      <c r="L783" s="61"/>
      <c r="M783" s="61"/>
      <c r="N783" s="61"/>
      <c r="O783" s="61"/>
      <c r="P783" s="65"/>
      <c r="Q783" s="61"/>
      <c r="R783" s="61"/>
      <c r="S783" s="61"/>
      <c r="T783" s="61"/>
      <c r="U783" s="61"/>
      <c r="V783" s="61"/>
      <c r="W783" s="61"/>
      <c r="X783" s="61"/>
      <c r="Y783" s="61"/>
      <c r="Z783" s="61"/>
      <c r="AA783" s="61"/>
      <c r="AB783" s="61"/>
      <c r="AC783" s="61"/>
      <c r="AD783" s="61"/>
      <c r="AE783" s="61"/>
      <c r="AF783" s="61"/>
      <c r="AG783" s="61"/>
    </row>
    <row r="784">
      <c r="A784" s="61"/>
      <c r="B784" s="61"/>
      <c r="C784" s="61"/>
      <c r="D784" s="61"/>
      <c r="E784" s="61"/>
      <c r="F784" s="61"/>
      <c r="G784" s="61"/>
      <c r="H784" s="61"/>
      <c r="I784" s="61"/>
      <c r="J784" s="61"/>
      <c r="K784" s="61"/>
      <c r="L784" s="61"/>
      <c r="M784" s="61"/>
      <c r="N784" s="61"/>
      <c r="O784" s="61"/>
      <c r="P784" s="65"/>
      <c r="Q784" s="61"/>
      <c r="R784" s="61"/>
      <c r="S784" s="61"/>
      <c r="T784" s="61"/>
      <c r="U784" s="61"/>
      <c r="V784" s="61"/>
      <c r="W784" s="61"/>
      <c r="X784" s="61"/>
      <c r="Y784" s="61"/>
      <c r="Z784" s="61"/>
      <c r="AA784" s="61"/>
      <c r="AB784" s="61"/>
      <c r="AC784" s="61"/>
      <c r="AD784" s="61"/>
      <c r="AE784" s="61"/>
      <c r="AF784" s="61"/>
      <c r="AG784" s="61"/>
    </row>
    <row r="785">
      <c r="A785" s="61"/>
      <c r="B785" s="61"/>
      <c r="C785" s="61"/>
      <c r="D785" s="61"/>
      <c r="E785" s="61"/>
      <c r="F785" s="61"/>
      <c r="G785" s="61"/>
      <c r="H785" s="61"/>
      <c r="I785" s="61"/>
      <c r="J785" s="61"/>
      <c r="K785" s="61"/>
      <c r="L785" s="61"/>
      <c r="M785" s="61"/>
      <c r="N785" s="61"/>
      <c r="O785" s="61"/>
      <c r="P785" s="65"/>
      <c r="Q785" s="61"/>
      <c r="R785" s="61"/>
      <c r="S785" s="61"/>
      <c r="T785" s="61"/>
      <c r="U785" s="61"/>
      <c r="V785" s="61"/>
      <c r="W785" s="61"/>
      <c r="X785" s="61"/>
      <c r="Y785" s="61"/>
      <c r="Z785" s="61"/>
      <c r="AA785" s="61"/>
      <c r="AB785" s="61"/>
      <c r="AC785" s="61"/>
      <c r="AD785" s="61"/>
      <c r="AE785" s="61"/>
      <c r="AF785" s="61"/>
      <c r="AG785" s="61"/>
    </row>
    <row r="786">
      <c r="A786" s="61"/>
      <c r="B786" s="61"/>
      <c r="C786" s="61"/>
      <c r="D786" s="61"/>
      <c r="E786" s="61"/>
      <c r="F786" s="61"/>
      <c r="G786" s="61"/>
      <c r="H786" s="61"/>
      <c r="I786" s="61"/>
      <c r="J786" s="61"/>
      <c r="K786" s="61"/>
      <c r="L786" s="61"/>
      <c r="M786" s="61"/>
      <c r="N786" s="61"/>
      <c r="O786" s="61"/>
      <c r="P786" s="65"/>
      <c r="Q786" s="61"/>
      <c r="R786" s="61"/>
      <c r="S786" s="61"/>
      <c r="T786" s="61"/>
      <c r="U786" s="61"/>
      <c r="V786" s="61"/>
      <c r="W786" s="61"/>
      <c r="X786" s="61"/>
      <c r="Y786" s="61"/>
      <c r="Z786" s="61"/>
      <c r="AA786" s="61"/>
      <c r="AB786" s="61"/>
      <c r="AC786" s="61"/>
      <c r="AD786" s="61"/>
      <c r="AE786" s="61"/>
      <c r="AF786" s="61"/>
      <c r="AG786" s="61"/>
    </row>
    <row r="787">
      <c r="A787" s="61"/>
      <c r="B787" s="61"/>
      <c r="C787" s="61"/>
      <c r="D787" s="61"/>
      <c r="E787" s="61"/>
      <c r="F787" s="61"/>
      <c r="G787" s="61"/>
      <c r="H787" s="61"/>
      <c r="I787" s="61"/>
      <c r="J787" s="61"/>
      <c r="K787" s="61"/>
      <c r="L787" s="61"/>
      <c r="M787" s="61"/>
      <c r="N787" s="61"/>
      <c r="O787" s="61"/>
      <c r="P787" s="65"/>
      <c r="Q787" s="61"/>
      <c r="R787" s="61"/>
      <c r="S787" s="61"/>
      <c r="T787" s="61"/>
      <c r="U787" s="61"/>
      <c r="V787" s="61"/>
      <c r="W787" s="61"/>
      <c r="X787" s="61"/>
      <c r="Y787" s="61"/>
      <c r="Z787" s="61"/>
      <c r="AA787" s="61"/>
      <c r="AB787" s="61"/>
      <c r="AC787" s="61"/>
      <c r="AD787" s="61"/>
      <c r="AE787" s="61"/>
      <c r="AF787" s="61"/>
      <c r="AG787" s="61"/>
    </row>
    <row r="788">
      <c r="A788" s="61"/>
      <c r="B788" s="61"/>
      <c r="C788" s="61"/>
      <c r="D788" s="61"/>
      <c r="E788" s="61"/>
      <c r="F788" s="61"/>
      <c r="G788" s="61"/>
      <c r="H788" s="61"/>
      <c r="I788" s="61"/>
      <c r="J788" s="61"/>
      <c r="K788" s="61"/>
      <c r="L788" s="61"/>
      <c r="M788" s="61"/>
      <c r="N788" s="61"/>
      <c r="O788" s="61"/>
      <c r="P788" s="65"/>
      <c r="Q788" s="61"/>
      <c r="R788" s="61"/>
      <c r="S788" s="61"/>
      <c r="T788" s="61"/>
      <c r="U788" s="61"/>
      <c r="V788" s="61"/>
      <c r="W788" s="61"/>
      <c r="X788" s="61"/>
      <c r="Y788" s="61"/>
      <c r="Z788" s="61"/>
      <c r="AA788" s="61"/>
      <c r="AB788" s="61"/>
      <c r="AC788" s="61"/>
      <c r="AD788" s="61"/>
      <c r="AE788" s="61"/>
      <c r="AF788" s="61"/>
      <c r="AG788" s="61"/>
    </row>
    <row r="789">
      <c r="A789" s="61"/>
      <c r="B789" s="61"/>
      <c r="C789" s="61"/>
      <c r="D789" s="61"/>
      <c r="E789" s="61"/>
      <c r="F789" s="61"/>
      <c r="G789" s="61"/>
      <c r="H789" s="61"/>
      <c r="I789" s="61"/>
      <c r="J789" s="61"/>
      <c r="K789" s="61"/>
      <c r="L789" s="61"/>
      <c r="M789" s="61"/>
      <c r="N789" s="61"/>
      <c r="O789" s="61"/>
      <c r="P789" s="65"/>
      <c r="Q789" s="61"/>
      <c r="R789" s="61"/>
      <c r="S789" s="61"/>
      <c r="T789" s="61"/>
      <c r="U789" s="61"/>
      <c r="V789" s="61"/>
      <c r="W789" s="61"/>
      <c r="X789" s="61"/>
      <c r="Y789" s="61"/>
      <c r="Z789" s="61"/>
      <c r="AA789" s="61"/>
      <c r="AB789" s="61"/>
      <c r="AC789" s="61"/>
      <c r="AD789" s="61"/>
      <c r="AE789" s="61"/>
      <c r="AF789" s="61"/>
      <c r="AG789" s="61"/>
    </row>
    <row r="790">
      <c r="A790" s="61"/>
      <c r="B790" s="61"/>
      <c r="C790" s="61"/>
      <c r="D790" s="61"/>
      <c r="E790" s="61"/>
      <c r="F790" s="61"/>
      <c r="G790" s="61"/>
      <c r="H790" s="61"/>
      <c r="I790" s="61"/>
      <c r="J790" s="61"/>
      <c r="K790" s="61"/>
      <c r="L790" s="61"/>
      <c r="M790" s="61"/>
      <c r="N790" s="61"/>
      <c r="O790" s="61"/>
      <c r="P790" s="65"/>
      <c r="Q790" s="61"/>
      <c r="R790" s="61"/>
      <c r="S790" s="61"/>
      <c r="T790" s="61"/>
      <c r="U790" s="61"/>
      <c r="V790" s="61"/>
      <c r="W790" s="61"/>
      <c r="X790" s="61"/>
      <c r="Y790" s="61"/>
      <c r="Z790" s="61"/>
      <c r="AA790" s="61"/>
      <c r="AB790" s="61"/>
      <c r="AC790" s="61"/>
      <c r="AD790" s="61"/>
      <c r="AE790" s="61"/>
      <c r="AF790" s="61"/>
      <c r="AG790" s="61"/>
    </row>
    <row r="791">
      <c r="A791" s="61"/>
      <c r="B791" s="61"/>
      <c r="C791" s="61"/>
      <c r="D791" s="61"/>
      <c r="E791" s="61"/>
      <c r="F791" s="61"/>
      <c r="G791" s="61"/>
      <c r="H791" s="61"/>
      <c r="I791" s="61"/>
      <c r="J791" s="61"/>
      <c r="K791" s="61"/>
      <c r="L791" s="61"/>
      <c r="M791" s="61"/>
      <c r="N791" s="61"/>
      <c r="O791" s="61"/>
      <c r="P791" s="65"/>
      <c r="Q791" s="61"/>
      <c r="R791" s="61"/>
      <c r="S791" s="61"/>
      <c r="T791" s="61"/>
      <c r="U791" s="61"/>
      <c r="V791" s="61"/>
      <c r="W791" s="61"/>
      <c r="X791" s="61"/>
      <c r="Y791" s="61"/>
      <c r="Z791" s="61"/>
      <c r="AA791" s="61"/>
      <c r="AB791" s="61"/>
      <c r="AC791" s="61"/>
      <c r="AD791" s="61"/>
      <c r="AE791" s="61"/>
      <c r="AF791" s="61"/>
      <c r="AG791" s="61"/>
    </row>
    <row r="792">
      <c r="A792" s="61"/>
      <c r="B792" s="61"/>
      <c r="C792" s="61"/>
      <c r="D792" s="61"/>
      <c r="E792" s="61"/>
      <c r="F792" s="61"/>
      <c r="G792" s="61"/>
      <c r="H792" s="61"/>
      <c r="I792" s="61"/>
      <c r="J792" s="61"/>
      <c r="K792" s="61"/>
      <c r="L792" s="61"/>
      <c r="M792" s="61"/>
      <c r="N792" s="61"/>
      <c r="O792" s="61"/>
      <c r="P792" s="65"/>
      <c r="Q792" s="61"/>
      <c r="R792" s="61"/>
      <c r="S792" s="61"/>
      <c r="T792" s="61"/>
      <c r="U792" s="61"/>
      <c r="V792" s="61"/>
      <c r="W792" s="61"/>
      <c r="X792" s="61"/>
      <c r="Y792" s="61"/>
      <c r="Z792" s="61"/>
      <c r="AA792" s="61"/>
      <c r="AB792" s="61"/>
      <c r="AC792" s="61"/>
      <c r="AD792" s="61"/>
      <c r="AE792" s="61"/>
      <c r="AF792" s="61"/>
      <c r="AG792" s="61"/>
    </row>
    <row r="793">
      <c r="A793" s="61"/>
      <c r="B793" s="61"/>
      <c r="C793" s="61"/>
      <c r="D793" s="61"/>
      <c r="E793" s="61"/>
      <c r="F793" s="61"/>
      <c r="G793" s="61"/>
      <c r="H793" s="61"/>
      <c r="I793" s="61"/>
      <c r="J793" s="61"/>
      <c r="K793" s="61"/>
      <c r="L793" s="61"/>
      <c r="M793" s="61"/>
      <c r="N793" s="61"/>
      <c r="O793" s="61"/>
      <c r="P793" s="65"/>
      <c r="Q793" s="61"/>
      <c r="R793" s="61"/>
      <c r="S793" s="61"/>
      <c r="T793" s="61"/>
      <c r="U793" s="61"/>
      <c r="V793" s="61"/>
      <c r="W793" s="61"/>
      <c r="X793" s="61"/>
      <c r="Y793" s="61"/>
      <c r="Z793" s="61"/>
      <c r="AA793" s="61"/>
      <c r="AB793" s="61"/>
      <c r="AC793" s="61"/>
      <c r="AD793" s="61"/>
      <c r="AE793" s="61"/>
      <c r="AF793" s="61"/>
      <c r="AG793" s="61"/>
    </row>
    <row r="794">
      <c r="A794" s="61"/>
      <c r="B794" s="61"/>
      <c r="C794" s="61"/>
      <c r="D794" s="61"/>
      <c r="E794" s="61"/>
      <c r="F794" s="61"/>
      <c r="G794" s="61"/>
      <c r="H794" s="61"/>
      <c r="I794" s="61"/>
      <c r="J794" s="61"/>
      <c r="K794" s="61"/>
      <c r="L794" s="61"/>
      <c r="M794" s="61"/>
      <c r="N794" s="61"/>
      <c r="O794" s="61"/>
      <c r="P794" s="65"/>
      <c r="Q794" s="61"/>
      <c r="R794" s="61"/>
      <c r="S794" s="61"/>
      <c r="T794" s="61"/>
      <c r="U794" s="61"/>
      <c r="V794" s="61"/>
      <c r="W794" s="61"/>
      <c r="X794" s="61"/>
      <c r="Y794" s="61"/>
      <c r="Z794" s="61"/>
      <c r="AA794" s="61"/>
      <c r="AB794" s="61"/>
      <c r="AC794" s="61"/>
      <c r="AD794" s="61"/>
      <c r="AE794" s="61"/>
      <c r="AF794" s="61"/>
      <c r="AG794" s="61"/>
    </row>
    <row r="795">
      <c r="A795" s="61"/>
      <c r="B795" s="61"/>
      <c r="C795" s="61"/>
      <c r="D795" s="61"/>
      <c r="E795" s="61"/>
      <c r="F795" s="61"/>
      <c r="G795" s="61"/>
      <c r="H795" s="61"/>
      <c r="I795" s="61"/>
      <c r="J795" s="61"/>
      <c r="K795" s="61"/>
      <c r="L795" s="61"/>
      <c r="M795" s="61"/>
      <c r="N795" s="61"/>
      <c r="O795" s="61"/>
      <c r="P795" s="65"/>
      <c r="Q795" s="61"/>
      <c r="R795" s="61"/>
      <c r="S795" s="61"/>
      <c r="T795" s="61"/>
      <c r="U795" s="61"/>
      <c r="V795" s="61"/>
      <c r="W795" s="61"/>
      <c r="X795" s="61"/>
      <c r="Y795" s="61"/>
      <c r="Z795" s="61"/>
      <c r="AA795" s="61"/>
      <c r="AB795" s="61"/>
      <c r="AC795" s="61"/>
      <c r="AD795" s="61"/>
      <c r="AE795" s="61"/>
      <c r="AF795" s="61"/>
      <c r="AG795" s="61"/>
    </row>
    <row r="796">
      <c r="A796" s="61"/>
      <c r="B796" s="61"/>
      <c r="C796" s="61"/>
      <c r="D796" s="61"/>
      <c r="E796" s="61"/>
      <c r="F796" s="61"/>
      <c r="G796" s="61"/>
      <c r="H796" s="61"/>
      <c r="I796" s="61"/>
      <c r="J796" s="61"/>
      <c r="K796" s="61"/>
      <c r="L796" s="61"/>
      <c r="M796" s="61"/>
      <c r="N796" s="61"/>
      <c r="O796" s="61"/>
      <c r="P796" s="65"/>
      <c r="Q796" s="61"/>
      <c r="R796" s="61"/>
      <c r="S796" s="61"/>
      <c r="T796" s="61"/>
      <c r="U796" s="61"/>
      <c r="V796" s="61"/>
      <c r="W796" s="61"/>
      <c r="X796" s="61"/>
      <c r="Y796" s="61"/>
      <c r="Z796" s="61"/>
      <c r="AA796" s="61"/>
      <c r="AB796" s="61"/>
      <c r="AC796" s="61"/>
      <c r="AD796" s="61"/>
      <c r="AE796" s="61"/>
      <c r="AF796" s="61"/>
      <c r="AG796" s="61"/>
    </row>
    <row r="797">
      <c r="A797" s="61"/>
      <c r="B797" s="61"/>
      <c r="C797" s="61"/>
      <c r="D797" s="61"/>
      <c r="E797" s="61"/>
      <c r="F797" s="61"/>
      <c r="G797" s="61"/>
      <c r="H797" s="61"/>
      <c r="I797" s="61"/>
      <c r="J797" s="61"/>
      <c r="K797" s="61"/>
      <c r="L797" s="61"/>
      <c r="M797" s="61"/>
      <c r="N797" s="61"/>
      <c r="O797" s="61"/>
      <c r="P797" s="65"/>
      <c r="Q797" s="61"/>
      <c r="R797" s="61"/>
      <c r="S797" s="61"/>
      <c r="T797" s="61"/>
      <c r="U797" s="61"/>
      <c r="V797" s="61"/>
      <c r="W797" s="61"/>
      <c r="X797" s="61"/>
      <c r="Y797" s="61"/>
      <c r="Z797" s="61"/>
      <c r="AA797" s="61"/>
      <c r="AB797" s="61"/>
      <c r="AC797" s="61"/>
      <c r="AD797" s="61"/>
      <c r="AE797" s="61"/>
      <c r="AF797" s="61"/>
      <c r="AG797" s="61"/>
    </row>
    <row r="798">
      <c r="A798" s="61"/>
      <c r="B798" s="61"/>
      <c r="C798" s="61"/>
      <c r="D798" s="61"/>
      <c r="E798" s="61"/>
      <c r="F798" s="61"/>
      <c r="G798" s="61"/>
      <c r="H798" s="61"/>
      <c r="I798" s="61"/>
      <c r="J798" s="61"/>
      <c r="K798" s="61"/>
      <c r="L798" s="61"/>
      <c r="M798" s="61"/>
      <c r="N798" s="61"/>
      <c r="O798" s="61"/>
      <c r="P798" s="65"/>
      <c r="Q798" s="61"/>
      <c r="R798" s="61"/>
      <c r="S798" s="61"/>
      <c r="T798" s="61"/>
      <c r="U798" s="61"/>
      <c r="V798" s="61"/>
      <c r="W798" s="61"/>
      <c r="X798" s="61"/>
      <c r="Y798" s="61"/>
      <c r="Z798" s="61"/>
      <c r="AA798" s="61"/>
      <c r="AB798" s="61"/>
      <c r="AC798" s="61"/>
      <c r="AD798" s="61"/>
      <c r="AE798" s="61"/>
      <c r="AF798" s="61"/>
      <c r="AG798" s="61"/>
    </row>
    <row r="799">
      <c r="A799" s="61"/>
      <c r="B799" s="61"/>
      <c r="C799" s="61"/>
      <c r="D799" s="61"/>
      <c r="E799" s="61"/>
      <c r="F799" s="61"/>
      <c r="G799" s="61"/>
      <c r="H799" s="61"/>
      <c r="I799" s="61"/>
      <c r="J799" s="61"/>
      <c r="K799" s="61"/>
      <c r="L799" s="61"/>
      <c r="M799" s="61"/>
      <c r="N799" s="61"/>
      <c r="O799" s="61"/>
      <c r="P799" s="65"/>
      <c r="Q799" s="61"/>
      <c r="R799" s="61"/>
      <c r="S799" s="61"/>
      <c r="T799" s="61"/>
      <c r="U799" s="61"/>
      <c r="V799" s="61"/>
      <c r="W799" s="61"/>
      <c r="X799" s="61"/>
      <c r="Y799" s="61"/>
      <c r="Z799" s="61"/>
      <c r="AA799" s="61"/>
      <c r="AB799" s="61"/>
      <c r="AC799" s="61"/>
      <c r="AD799" s="61"/>
      <c r="AE799" s="61"/>
      <c r="AF799" s="61"/>
      <c r="AG799" s="61"/>
    </row>
    <row r="800">
      <c r="A800" s="61"/>
      <c r="B800" s="61"/>
      <c r="C800" s="61"/>
      <c r="D800" s="61"/>
      <c r="E800" s="61"/>
      <c r="F800" s="61"/>
      <c r="G800" s="61"/>
      <c r="H800" s="61"/>
      <c r="I800" s="61"/>
      <c r="J800" s="61"/>
      <c r="K800" s="61"/>
      <c r="L800" s="61"/>
      <c r="M800" s="61"/>
      <c r="N800" s="61"/>
      <c r="O800" s="61"/>
      <c r="P800" s="65"/>
      <c r="Q800" s="61"/>
      <c r="R800" s="61"/>
      <c r="S800" s="61"/>
      <c r="T800" s="61"/>
      <c r="U800" s="61"/>
      <c r="V800" s="61"/>
      <c r="W800" s="61"/>
      <c r="X800" s="61"/>
      <c r="Y800" s="61"/>
      <c r="Z800" s="61"/>
      <c r="AA800" s="61"/>
      <c r="AB800" s="61"/>
      <c r="AC800" s="61"/>
      <c r="AD800" s="61"/>
      <c r="AE800" s="61"/>
      <c r="AF800" s="61"/>
      <c r="AG800" s="61"/>
    </row>
    <row r="801">
      <c r="A801" s="61"/>
      <c r="B801" s="61"/>
      <c r="C801" s="61"/>
      <c r="D801" s="61"/>
      <c r="E801" s="61"/>
      <c r="F801" s="61"/>
      <c r="G801" s="61"/>
      <c r="H801" s="61"/>
      <c r="I801" s="61"/>
      <c r="J801" s="61"/>
      <c r="K801" s="61"/>
      <c r="L801" s="61"/>
      <c r="M801" s="61"/>
      <c r="N801" s="61"/>
      <c r="O801" s="61"/>
      <c r="P801" s="65"/>
      <c r="Q801" s="61"/>
      <c r="R801" s="61"/>
      <c r="S801" s="61"/>
      <c r="T801" s="61"/>
      <c r="U801" s="61"/>
      <c r="V801" s="61"/>
      <c r="W801" s="61"/>
      <c r="X801" s="61"/>
      <c r="Y801" s="61"/>
      <c r="Z801" s="61"/>
      <c r="AA801" s="61"/>
      <c r="AB801" s="61"/>
      <c r="AC801" s="61"/>
      <c r="AD801" s="61"/>
      <c r="AE801" s="61"/>
      <c r="AF801" s="61"/>
      <c r="AG801" s="61"/>
    </row>
    <row r="802">
      <c r="A802" s="61"/>
      <c r="B802" s="61"/>
      <c r="C802" s="61"/>
      <c r="D802" s="61"/>
      <c r="E802" s="61"/>
      <c r="F802" s="61"/>
      <c r="G802" s="61"/>
      <c r="H802" s="61"/>
      <c r="I802" s="61"/>
      <c r="J802" s="61"/>
      <c r="K802" s="61"/>
      <c r="L802" s="61"/>
      <c r="M802" s="61"/>
      <c r="N802" s="61"/>
      <c r="O802" s="61"/>
      <c r="P802" s="65"/>
      <c r="Q802" s="61"/>
      <c r="R802" s="61"/>
      <c r="S802" s="61"/>
      <c r="T802" s="61"/>
      <c r="U802" s="61"/>
      <c r="V802" s="61"/>
      <c r="W802" s="61"/>
      <c r="X802" s="61"/>
      <c r="Y802" s="61"/>
      <c r="Z802" s="61"/>
      <c r="AA802" s="61"/>
      <c r="AB802" s="61"/>
      <c r="AC802" s="61"/>
      <c r="AD802" s="61"/>
      <c r="AE802" s="61"/>
      <c r="AF802" s="61"/>
      <c r="AG802" s="61"/>
    </row>
    <row r="803">
      <c r="A803" s="61"/>
      <c r="B803" s="61"/>
      <c r="C803" s="61"/>
      <c r="D803" s="61"/>
      <c r="E803" s="61"/>
      <c r="F803" s="61"/>
      <c r="G803" s="61"/>
      <c r="H803" s="61"/>
      <c r="I803" s="61"/>
      <c r="J803" s="61"/>
      <c r="K803" s="61"/>
      <c r="L803" s="61"/>
      <c r="M803" s="61"/>
      <c r="N803" s="61"/>
      <c r="O803" s="61"/>
      <c r="P803" s="65"/>
      <c r="Q803" s="61"/>
      <c r="R803" s="61"/>
      <c r="S803" s="61"/>
      <c r="T803" s="61"/>
      <c r="U803" s="61"/>
      <c r="V803" s="61"/>
      <c r="W803" s="61"/>
      <c r="X803" s="61"/>
      <c r="Y803" s="61"/>
      <c r="Z803" s="61"/>
      <c r="AA803" s="61"/>
      <c r="AB803" s="61"/>
      <c r="AC803" s="61"/>
      <c r="AD803" s="61"/>
      <c r="AE803" s="61"/>
      <c r="AF803" s="61"/>
      <c r="AG803" s="61"/>
    </row>
    <row r="804">
      <c r="A804" s="61"/>
      <c r="B804" s="61"/>
      <c r="C804" s="61"/>
      <c r="D804" s="61"/>
      <c r="E804" s="61"/>
      <c r="F804" s="61"/>
      <c r="G804" s="61"/>
      <c r="H804" s="61"/>
      <c r="I804" s="61"/>
      <c r="J804" s="61"/>
      <c r="K804" s="61"/>
      <c r="L804" s="61"/>
      <c r="M804" s="61"/>
      <c r="N804" s="61"/>
      <c r="O804" s="61"/>
      <c r="P804" s="65"/>
      <c r="Q804" s="61"/>
      <c r="R804" s="61"/>
      <c r="S804" s="61"/>
      <c r="T804" s="61"/>
      <c r="U804" s="61"/>
      <c r="V804" s="61"/>
      <c r="W804" s="61"/>
      <c r="X804" s="61"/>
      <c r="Y804" s="61"/>
      <c r="Z804" s="61"/>
      <c r="AA804" s="61"/>
      <c r="AB804" s="61"/>
      <c r="AC804" s="61"/>
      <c r="AD804" s="61"/>
      <c r="AE804" s="61"/>
      <c r="AF804" s="61"/>
      <c r="AG804" s="61"/>
    </row>
    <row r="805">
      <c r="A805" s="61"/>
      <c r="B805" s="61"/>
      <c r="C805" s="61"/>
      <c r="D805" s="61"/>
      <c r="E805" s="61"/>
      <c r="F805" s="61"/>
      <c r="G805" s="61"/>
      <c r="H805" s="61"/>
      <c r="I805" s="61"/>
      <c r="J805" s="61"/>
      <c r="K805" s="61"/>
      <c r="L805" s="61"/>
      <c r="M805" s="61"/>
      <c r="N805" s="61"/>
      <c r="O805" s="61"/>
      <c r="P805" s="65"/>
      <c r="Q805" s="61"/>
      <c r="R805" s="61"/>
      <c r="S805" s="61"/>
      <c r="T805" s="61"/>
      <c r="U805" s="61"/>
      <c r="V805" s="61"/>
      <c r="W805" s="61"/>
      <c r="X805" s="61"/>
      <c r="Y805" s="61"/>
      <c r="Z805" s="61"/>
      <c r="AA805" s="61"/>
      <c r="AB805" s="61"/>
      <c r="AC805" s="61"/>
      <c r="AD805" s="61"/>
      <c r="AE805" s="61"/>
      <c r="AF805" s="61"/>
      <c r="AG805" s="61"/>
    </row>
    <row r="806">
      <c r="A806" s="61"/>
      <c r="B806" s="61"/>
      <c r="C806" s="61"/>
      <c r="D806" s="61"/>
      <c r="E806" s="61"/>
      <c r="F806" s="61"/>
      <c r="G806" s="61"/>
      <c r="H806" s="61"/>
      <c r="I806" s="61"/>
      <c r="J806" s="61"/>
      <c r="K806" s="61"/>
      <c r="L806" s="61"/>
      <c r="M806" s="61"/>
      <c r="N806" s="61"/>
      <c r="O806" s="61"/>
      <c r="P806" s="65"/>
      <c r="Q806" s="61"/>
      <c r="R806" s="61"/>
      <c r="S806" s="61"/>
      <c r="T806" s="61"/>
      <c r="U806" s="61"/>
      <c r="V806" s="61"/>
      <c r="W806" s="61"/>
      <c r="X806" s="61"/>
      <c r="Y806" s="61"/>
      <c r="Z806" s="61"/>
      <c r="AA806" s="61"/>
      <c r="AB806" s="61"/>
      <c r="AC806" s="61"/>
      <c r="AD806" s="61"/>
      <c r="AE806" s="61"/>
      <c r="AF806" s="61"/>
      <c r="AG806" s="61"/>
    </row>
    <row r="807">
      <c r="A807" s="61"/>
      <c r="B807" s="61"/>
      <c r="C807" s="61"/>
      <c r="D807" s="61"/>
      <c r="E807" s="61"/>
      <c r="F807" s="61"/>
      <c r="G807" s="61"/>
      <c r="H807" s="61"/>
      <c r="I807" s="61"/>
      <c r="J807" s="61"/>
      <c r="K807" s="61"/>
      <c r="L807" s="61"/>
      <c r="M807" s="61"/>
      <c r="N807" s="61"/>
      <c r="O807" s="61"/>
      <c r="P807" s="65"/>
      <c r="Q807" s="61"/>
      <c r="R807" s="61"/>
      <c r="S807" s="61"/>
      <c r="T807" s="61"/>
      <c r="U807" s="61"/>
      <c r="V807" s="61"/>
      <c r="W807" s="61"/>
      <c r="X807" s="61"/>
      <c r="Y807" s="61"/>
      <c r="Z807" s="61"/>
      <c r="AA807" s="61"/>
      <c r="AB807" s="61"/>
      <c r="AC807" s="61"/>
      <c r="AD807" s="61"/>
      <c r="AE807" s="61"/>
      <c r="AF807" s="61"/>
      <c r="AG807" s="61"/>
    </row>
    <row r="808">
      <c r="A808" s="61"/>
      <c r="B808" s="61"/>
      <c r="C808" s="61"/>
      <c r="D808" s="61"/>
      <c r="E808" s="61"/>
      <c r="F808" s="61"/>
      <c r="G808" s="61"/>
      <c r="H808" s="61"/>
      <c r="I808" s="61"/>
      <c r="J808" s="61"/>
      <c r="K808" s="61"/>
      <c r="L808" s="61"/>
      <c r="M808" s="61"/>
      <c r="N808" s="61"/>
      <c r="O808" s="61"/>
      <c r="P808" s="65"/>
      <c r="Q808" s="61"/>
      <c r="R808" s="61"/>
      <c r="S808" s="61"/>
      <c r="T808" s="61"/>
      <c r="U808" s="61"/>
      <c r="V808" s="61"/>
      <c r="W808" s="61"/>
      <c r="X808" s="61"/>
      <c r="Y808" s="61"/>
      <c r="Z808" s="61"/>
      <c r="AA808" s="61"/>
      <c r="AB808" s="61"/>
      <c r="AC808" s="61"/>
      <c r="AD808" s="61"/>
      <c r="AE808" s="61"/>
      <c r="AF808" s="61"/>
      <c r="AG808" s="61"/>
    </row>
    <row r="809">
      <c r="A809" s="61"/>
      <c r="B809" s="61"/>
      <c r="C809" s="61"/>
      <c r="D809" s="61"/>
      <c r="E809" s="61"/>
      <c r="F809" s="61"/>
      <c r="G809" s="61"/>
      <c r="H809" s="61"/>
      <c r="I809" s="61"/>
      <c r="J809" s="61"/>
      <c r="K809" s="61"/>
      <c r="L809" s="61"/>
      <c r="M809" s="61"/>
      <c r="N809" s="61"/>
      <c r="O809" s="61"/>
      <c r="P809" s="65"/>
      <c r="Q809" s="61"/>
      <c r="R809" s="61"/>
      <c r="S809" s="61"/>
      <c r="T809" s="61"/>
      <c r="U809" s="61"/>
      <c r="V809" s="61"/>
      <c r="W809" s="61"/>
      <c r="X809" s="61"/>
      <c r="Y809" s="61"/>
      <c r="Z809" s="61"/>
      <c r="AA809" s="61"/>
      <c r="AB809" s="61"/>
      <c r="AC809" s="61"/>
      <c r="AD809" s="61"/>
      <c r="AE809" s="61"/>
      <c r="AF809" s="61"/>
      <c r="AG809" s="61"/>
    </row>
    <row r="810">
      <c r="A810" s="61"/>
      <c r="B810" s="61"/>
      <c r="C810" s="61"/>
      <c r="D810" s="61"/>
      <c r="E810" s="61"/>
      <c r="F810" s="61"/>
      <c r="G810" s="61"/>
      <c r="H810" s="61"/>
      <c r="I810" s="61"/>
      <c r="J810" s="61"/>
      <c r="K810" s="61"/>
      <c r="L810" s="61"/>
      <c r="M810" s="61"/>
      <c r="N810" s="61"/>
      <c r="O810" s="61"/>
      <c r="P810" s="65"/>
      <c r="Q810" s="61"/>
      <c r="R810" s="61"/>
      <c r="S810" s="61"/>
      <c r="T810" s="61"/>
      <c r="U810" s="61"/>
      <c r="V810" s="61"/>
      <c r="W810" s="61"/>
      <c r="X810" s="61"/>
      <c r="Y810" s="61"/>
      <c r="Z810" s="61"/>
      <c r="AA810" s="61"/>
      <c r="AB810" s="61"/>
      <c r="AC810" s="61"/>
      <c r="AD810" s="61"/>
      <c r="AE810" s="61"/>
      <c r="AF810" s="61"/>
      <c r="AG810" s="61"/>
    </row>
    <row r="811">
      <c r="A811" s="61"/>
      <c r="B811" s="61"/>
      <c r="C811" s="61"/>
      <c r="D811" s="61"/>
      <c r="E811" s="61"/>
      <c r="F811" s="61"/>
      <c r="G811" s="61"/>
      <c r="H811" s="61"/>
      <c r="I811" s="61"/>
      <c r="J811" s="61"/>
      <c r="K811" s="61"/>
      <c r="L811" s="61"/>
      <c r="M811" s="61"/>
      <c r="N811" s="61"/>
      <c r="O811" s="61"/>
      <c r="P811" s="65"/>
      <c r="Q811" s="61"/>
      <c r="R811" s="61"/>
      <c r="S811" s="61"/>
      <c r="T811" s="61"/>
      <c r="U811" s="61"/>
      <c r="V811" s="61"/>
      <c r="W811" s="61"/>
      <c r="X811" s="61"/>
      <c r="Y811" s="61"/>
      <c r="Z811" s="61"/>
      <c r="AA811" s="61"/>
      <c r="AB811" s="61"/>
      <c r="AC811" s="61"/>
      <c r="AD811" s="61"/>
      <c r="AE811" s="61"/>
      <c r="AF811" s="61"/>
      <c r="AG811" s="61"/>
    </row>
    <row r="812">
      <c r="A812" s="61"/>
      <c r="B812" s="61"/>
      <c r="C812" s="61"/>
      <c r="D812" s="61"/>
      <c r="E812" s="61"/>
      <c r="F812" s="61"/>
      <c r="G812" s="61"/>
      <c r="H812" s="61"/>
      <c r="I812" s="61"/>
      <c r="J812" s="61"/>
      <c r="K812" s="61"/>
      <c r="L812" s="61"/>
      <c r="M812" s="61"/>
      <c r="N812" s="61"/>
      <c r="O812" s="61"/>
      <c r="P812" s="65"/>
      <c r="Q812" s="61"/>
      <c r="R812" s="61"/>
      <c r="S812" s="61"/>
      <c r="T812" s="61"/>
      <c r="U812" s="61"/>
      <c r="V812" s="61"/>
      <c r="W812" s="61"/>
      <c r="X812" s="61"/>
      <c r="Y812" s="61"/>
      <c r="Z812" s="61"/>
      <c r="AA812" s="61"/>
      <c r="AB812" s="61"/>
      <c r="AC812" s="61"/>
      <c r="AD812" s="61"/>
      <c r="AE812" s="61"/>
      <c r="AF812" s="61"/>
      <c r="AG812" s="61"/>
    </row>
    <row r="813">
      <c r="A813" s="61"/>
      <c r="B813" s="61"/>
      <c r="C813" s="61"/>
      <c r="D813" s="61"/>
      <c r="E813" s="61"/>
      <c r="F813" s="61"/>
      <c r="G813" s="61"/>
      <c r="H813" s="61"/>
      <c r="I813" s="61"/>
      <c r="J813" s="61"/>
      <c r="K813" s="61"/>
      <c r="L813" s="61"/>
      <c r="M813" s="61"/>
      <c r="N813" s="61"/>
      <c r="O813" s="61"/>
      <c r="P813" s="65"/>
      <c r="Q813" s="61"/>
      <c r="R813" s="61"/>
      <c r="S813" s="61"/>
      <c r="T813" s="61"/>
      <c r="U813" s="61"/>
      <c r="V813" s="61"/>
      <c r="W813" s="61"/>
      <c r="X813" s="61"/>
      <c r="Y813" s="61"/>
      <c r="Z813" s="61"/>
      <c r="AA813" s="61"/>
      <c r="AB813" s="61"/>
      <c r="AC813" s="61"/>
      <c r="AD813" s="61"/>
      <c r="AE813" s="61"/>
      <c r="AF813" s="61"/>
      <c r="AG813" s="61"/>
    </row>
    <row r="814">
      <c r="A814" s="61"/>
      <c r="B814" s="61"/>
      <c r="C814" s="61"/>
      <c r="D814" s="61"/>
      <c r="E814" s="61"/>
      <c r="F814" s="61"/>
      <c r="G814" s="61"/>
      <c r="H814" s="61"/>
      <c r="I814" s="61"/>
      <c r="J814" s="61"/>
      <c r="K814" s="61"/>
      <c r="L814" s="61"/>
      <c r="M814" s="61"/>
      <c r="N814" s="61"/>
      <c r="O814" s="61"/>
      <c r="P814" s="65"/>
      <c r="Q814" s="61"/>
      <c r="R814" s="61"/>
      <c r="S814" s="61"/>
      <c r="T814" s="61"/>
      <c r="U814" s="61"/>
      <c r="V814" s="61"/>
      <c r="W814" s="61"/>
      <c r="X814" s="61"/>
      <c r="Y814" s="61"/>
      <c r="Z814" s="61"/>
      <c r="AA814" s="61"/>
      <c r="AB814" s="61"/>
      <c r="AC814" s="61"/>
      <c r="AD814" s="61"/>
      <c r="AE814" s="61"/>
      <c r="AF814" s="61"/>
      <c r="AG814" s="61"/>
    </row>
    <row r="815">
      <c r="A815" s="61"/>
      <c r="B815" s="61"/>
      <c r="C815" s="61"/>
      <c r="D815" s="61"/>
      <c r="E815" s="61"/>
      <c r="F815" s="61"/>
      <c r="G815" s="61"/>
      <c r="H815" s="61"/>
      <c r="I815" s="61"/>
      <c r="J815" s="61"/>
      <c r="K815" s="61"/>
      <c r="L815" s="61"/>
      <c r="M815" s="61"/>
      <c r="N815" s="61"/>
      <c r="O815" s="61"/>
      <c r="P815" s="65"/>
      <c r="Q815" s="61"/>
      <c r="R815" s="61"/>
      <c r="S815" s="61"/>
      <c r="T815" s="61"/>
      <c r="U815" s="61"/>
      <c r="V815" s="61"/>
      <c r="W815" s="61"/>
      <c r="X815" s="61"/>
      <c r="Y815" s="61"/>
      <c r="Z815" s="61"/>
      <c r="AA815" s="61"/>
      <c r="AB815" s="61"/>
      <c r="AC815" s="61"/>
      <c r="AD815" s="61"/>
      <c r="AE815" s="61"/>
      <c r="AF815" s="61"/>
      <c r="AG815" s="61"/>
    </row>
    <row r="816">
      <c r="A816" s="61"/>
      <c r="B816" s="61"/>
      <c r="C816" s="61"/>
      <c r="D816" s="61"/>
      <c r="E816" s="61"/>
      <c r="F816" s="61"/>
      <c r="G816" s="61"/>
      <c r="H816" s="61"/>
      <c r="I816" s="61"/>
      <c r="J816" s="61"/>
      <c r="K816" s="61"/>
      <c r="L816" s="61"/>
      <c r="M816" s="61"/>
      <c r="N816" s="61"/>
      <c r="O816" s="61"/>
      <c r="P816" s="65"/>
      <c r="Q816" s="61"/>
      <c r="R816" s="61"/>
      <c r="S816" s="61"/>
      <c r="T816" s="61"/>
      <c r="U816" s="61"/>
      <c r="V816" s="61"/>
      <c r="W816" s="61"/>
      <c r="X816" s="61"/>
      <c r="Y816" s="61"/>
      <c r="Z816" s="61"/>
      <c r="AA816" s="61"/>
      <c r="AB816" s="61"/>
      <c r="AC816" s="61"/>
      <c r="AD816" s="61"/>
      <c r="AE816" s="61"/>
      <c r="AF816" s="61"/>
      <c r="AG816" s="61"/>
    </row>
    <row r="817">
      <c r="A817" s="61"/>
      <c r="B817" s="61"/>
      <c r="C817" s="61"/>
      <c r="D817" s="61"/>
      <c r="E817" s="61"/>
      <c r="F817" s="61"/>
      <c r="G817" s="61"/>
      <c r="H817" s="61"/>
      <c r="I817" s="61"/>
      <c r="J817" s="61"/>
      <c r="K817" s="61"/>
      <c r="L817" s="61"/>
      <c r="M817" s="61"/>
      <c r="N817" s="61"/>
      <c r="O817" s="61"/>
      <c r="P817" s="65"/>
      <c r="Q817" s="61"/>
      <c r="R817" s="61"/>
      <c r="S817" s="61"/>
      <c r="T817" s="61"/>
      <c r="U817" s="61"/>
      <c r="V817" s="61"/>
      <c r="W817" s="61"/>
      <c r="X817" s="61"/>
      <c r="Y817" s="61"/>
      <c r="Z817" s="61"/>
      <c r="AA817" s="61"/>
      <c r="AB817" s="61"/>
      <c r="AC817" s="61"/>
      <c r="AD817" s="61"/>
      <c r="AE817" s="61"/>
      <c r="AF817" s="61"/>
      <c r="AG817" s="61"/>
    </row>
    <row r="818">
      <c r="A818" s="61"/>
      <c r="B818" s="61"/>
      <c r="C818" s="61"/>
      <c r="D818" s="61"/>
      <c r="E818" s="61"/>
      <c r="F818" s="61"/>
      <c r="G818" s="61"/>
      <c r="H818" s="61"/>
      <c r="I818" s="61"/>
      <c r="J818" s="61"/>
      <c r="K818" s="61"/>
      <c r="L818" s="61"/>
      <c r="M818" s="61"/>
      <c r="N818" s="61"/>
      <c r="O818" s="61"/>
      <c r="P818" s="65"/>
      <c r="Q818" s="61"/>
      <c r="R818" s="61"/>
      <c r="S818" s="61"/>
      <c r="T818" s="61"/>
      <c r="U818" s="61"/>
      <c r="V818" s="61"/>
      <c r="W818" s="61"/>
      <c r="X818" s="61"/>
      <c r="Y818" s="61"/>
      <c r="Z818" s="61"/>
      <c r="AA818" s="61"/>
      <c r="AB818" s="61"/>
      <c r="AC818" s="61"/>
      <c r="AD818" s="61"/>
      <c r="AE818" s="61"/>
      <c r="AF818" s="61"/>
      <c r="AG818" s="61"/>
    </row>
    <row r="819">
      <c r="A819" s="61"/>
      <c r="B819" s="61"/>
      <c r="C819" s="61"/>
      <c r="D819" s="61"/>
      <c r="E819" s="61"/>
      <c r="F819" s="61"/>
      <c r="G819" s="61"/>
      <c r="H819" s="61"/>
      <c r="I819" s="61"/>
      <c r="J819" s="61"/>
      <c r="K819" s="61"/>
      <c r="L819" s="61"/>
      <c r="M819" s="61"/>
      <c r="N819" s="61"/>
      <c r="O819" s="61"/>
      <c r="P819" s="65"/>
      <c r="Q819" s="61"/>
      <c r="R819" s="61"/>
      <c r="S819" s="61"/>
      <c r="T819" s="61"/>
      <c r="U819" s="61"/>
      <c r="V819" s="61"/>
      <c r="W819" s="61"/>
      <c r="X819" s="61"/>
      <c r="Y819" s="61"/>
      <c r="Z819" s="61"/>
      <c r="AA819" s="61"/>
      <c r="AB819" s="61"/>
      <c r="AC819" s="61"/>
      <c r="AD819" s="61"/>
      <c r="AE819" s="61"/>
      <c r="AF819" s="61"/>
      <c r="AG819" s="61"/>
    </row>
    <row r="820">
      <c r="A820" s="61"/>
      <c r="B820" s="61"/>
      <c r="C820" s="61"/>
      <c r="D820" s="61"/>
      <c r="E820" s="61"/>
      <c r="F820" s="61"/>
      <c r="G820" s="61"/>
      <c r="H820" s="61"/>
      <c r="I820" s="61"/>
      <c r="J820" s="61"/>
      <c r="K820" s="61"/>
      <c r="L820" s="61"/>
      <c r="M820" s="61"/>
      <c r="N820" s="61"/>
      <c r="O820" s="61"/>
      <c r="P820" s="65"/>
      <c r="Q820" s="61"/>
      <c r="R820" s="61"/>
      <c r="S820" s="61"/>
      <c r="T820" s="61"/>
      <c r="U820" s="61"/>
      <c r="V820" s="61"/>
      <c r="W820" s="61"/>
      <c r="X820" s="61"/>
      <c r="Y820" s="61"/>
      <c r="Z820" s="61"/>
      <c r="AA820" s="61"/>
      <c r="AB820" s="61"/>
      <c r="AC820" s="61"/>
      <c r="AD820" s="61"/>
      <c r="AE820" s="61"/>
      <c r="AF820" s="61"/>
      <c r="AG820" s="61"/>
    </row>
    <row r="821">
      <c r="A821" s="61"/>
      <c r="B821" s="61"/>
      <c r="C821" s="61"/>
      <c r="D821" s="61"/>
      <c r="E821" s="61"/>
      <c r="F821" s="61"/>
      <c r="G821" s="61"/>
      <c r="H821" s="61"/>
      <c r="I821" s="61"/>
      <c r="J821" s="61"/>
      <c r="K821" s="61"/>
      <c r="L821" s="61"/>
      <c r="M821" s="61"/>
      <c r="N821" s="61"/>
      <c r="O821" s="61"/>
      <c r="P821" s="65"/>
      <c r="Q821" s="61"/>
      <c r="R821" s="61"/>
      <c r="S821" s="61"/>
      <c r="T821" s="61"/>
      <c r="U821" s="61"/>
      <c r="V821" s="61"/>
      <c r="W821" s="61"/>
      <c r="X821" s="61"/>
      <c r="Y821" s="61"/>
      <c r="Z821" s="61"/>
      <c r="AA821" s="61"/>
      <c r="AB821" s="61"/>
      <c r="AC821" s="61"/>
      <c r="AD821" s="61"/>
      <c r="AE821" s="61"/>
      <c r="AF821" s="61"/>
      <c r="AG821" s="61"/>
    </row>
    <row r="822">
      <c r="A822" s="61"/>
      <c r="B822" s="61"/>
      <c r="C822" s="61"/>
      <c r="D822" s="61"/>
      <c r="E822" s="61"/>
      <c r="F822" s="61"/>
      <c r="G822" s="61"/>
      <c r="H822" s="61"/>
      <c r="I822" s="61"/>
      <c r="J822" s="61"/>
      <c r="K822" s="61"/>
      <c r="L822" s="61"/>
      <c r="M822" s="61"/>
      <c r="N822" s="61"/>
      <c r="O822" s="61"/>
      <c r="P822" s="65"/>
      <c r="Q822" s="61"/>
      <c r="R822" s="61"/>
      <c r="S822" s="61"/>
      <c r="T822" s="61"/>
      <c r="U822" s="61"/>
      <c r="V822" s="61"/>
      <c r="W822" s="61"/>
      <c r="X822" s="61"/>
      <c r="Y822" s="61"/>
      <c r="Z822" s="61"/>
      <c r="AA822" s="61"/>
      <c r="AB822" s="61"/>
      <c r="AC822" s="61"/>
      <c r="AD822" s="61"/>
      <c r="AE822" s="61"/>
      <c r="AF822" s="61"/>
      <c r="AG822" s="61"/>
    </row>
    <row r="823">
      <c r="A823" s="61"/>
      <c r="B823" s="61"/>
      <c r="C823" s="61"/>
      <c r="D823" s="61"/>
      <c r="E823" s="61"/>
      <c r="F823" s="61"/>
      <c r="G823" s="61"/>
      <c r="H823" s="61"/>
      <c r="I823" s="61"/>
      <c r="J823" s="61"/>
      <c r="K823" s="61"/>
      <c r="L823" s="61"/>
      <c r="M823" s="61"/>
      <c r="N823" s="61"/>
      <c r="O823" s="61"/>
      <c r="P823" s="65"/>
      <c r="Q823" s="61"/>
      <c r="R823" s="61"/>
      <c r="S823" s="61"/>
      <c r="T823" s="61"/>
      <c r="U823" s="61"/>
      <c r="V823" s="61"/>
      <c r="W823" s="61"/>
      <c r="X823" s="61"/>
      <c r="Y823" s="61"/>
      <c r="Z823" s="61"/>
      <c r="AA823" s="61"/>
      <c r="AB823" s="61"/>
      <c r="AC823" s="61"/>
      <c r="AD823" s="61"/>
      <c r="AE823" s="61"/>
      <c r="AF823" s="61"/>
      <c r="AG823" s="61"/>
    </row>
    <row r="824">
      <c r="A824" s="61"/>
      <c r="B824" s="61"/>
      <c r="C824" s="61"/>
      <c r="D824" s="61"/>
      <c r="E824" s="61"/>
      <c r="F824" s="61"/>
      <c r="G824" s="61"/>
      <c r="H824" s="61"/>
      <c r="I824" s="61"/>
      <c r="J824" s="61"/>
      <c r="K824" s="61"/>
      <c r="L824" s="61"/>
      <c r="M824" s="61"/>
      <c r="N824" s="61"/>
      <c r="O824" s="61"/>
      <c r="P824" s="65"/>
      <c r="Q824" s="61"/>
      <c r="R824" s="61"/>
      <c r="S824" s="61"/>
      <c r="T824" s="61"/>
      <c r="U824" s="61"/>
      <c r="V824" s="61"/>
      <c r="W824" s="61"/>
      <c r="X824" s="61"/>
      <c r="Y824" s="61"/>
      <c r="Z824" s="61"/>
      <c r="AA824" s="61"/>
      <c r="AB824" s="61"/>
      <c r="AC824" s="61"/>
      <c r="AD824" s="61"/>
      <c r="AE824" s="61"/>
      <c r="AF824" s="61"/>
      <c r="AG824" s="61"/>
    </row>
    <row r="825">
      <c r="A825" s="61"/>
      <c r="B825" s="61"/>
      <c r="C825" s="61"/>
      <c r="D825" s="61"/>
      <c r="E825" s="61"/>
      <c r="F825" s="61"/>
      <c r="G825" s="61"/>
      <c r="H825" s="61"/>
      <c r="I825" s="61"/>
      <c r="J825" s="61"/>
      <c r="K825" s="61"/>
      <c r="L825" s="61"/>
      <c r="M825" s="61"/>
      <c r="N825" s="61"/>
      <c r="O825" s="61"/>
      <c r="P825" s="65"/>
      <c r="Q825" s="61"/>
      <c r="R825" s="61"/>
      <c r="S825" s="61"/>
      <c r="T825" s="61"/>
      <c r="U825" s="61"/>
      <c r="V825" s="61"/>
      <c r="W825" s="61"/>
      <c r="X825" s="61"/>
      <c r="Y825" s="61"/>
      <c r="Z825" s="61"/>
      <c r="AA825" s="61"/>
      <c r="AB825" s="61"/>
      <c r="AC825" s="61"/>
      <c r="AD825" s="61"/>
      <c r="AE825" s="61"/>
      <c r="AF825" s="61"/>
      <c r="AG825" s="61"/>
    </row>
    <row r="826">
      <c r="A826" s="61"/>
      <c r="B826" s="61"/>
      <c r="C826" s="61"/>
      <c r="D826" s="61"/>
      <c r="E826" s="61"/>
      <c r="F826" s="61"/>
      <c r="G826" s="61"/>
      <c r="H826" s="61"/>
      <c r="I826" s="61"/>
      <c r="J826" s="61"/>
      <c r="K826" s="61"/>
      <c r="L826" s="61"/>
      <c r="M826" s="61"/>
      <c r="N826" s="61"/>
      <c r="O826" s="61"/>
      <c r="P826" s="65"/>
      <c r="Q826" s="61"/>
      <c r="R826" s="61"/>
      <c r="S826" s="61"/>
      <c r="T826" s="61"/>
      <c r="U826" s="61"/>
      <c r="V826" s="61"/>
      <c r="W826" s="61"/>
      <c r="X826" s="61"/>
      <c r="Y826" s="61"/>
      <c r="Z826" s="61"/>
      <c r="AA826" s="61"/>
      <c r="AB826" s="61"/>
      <c r="AC826" s="61"/>
      <c r="AD826" s="61"/>
      <c r="AE826" s="61"/>
      <c r="AF826" s="61"/>
      <c r="AG826" s="61"/>
    </row>
    <row r="827">
      <c r="A827" s="61"/>
      <c r="B827" s="61"/>
      <c r="C827" s="61"/>
      <c r="D827" s="61"/>
      <c r="E827" s="61"/>
      <c r="F827" s="61"/>
      <c r="G827" s="61"/>
      <c r="H827" s="61"/>
      <c r="I827" s="61"/>
      <c r="J827" s="61"/>
      <c r="K827" s="61"/>
      <c r="L827" s="61"/>
      <c r="M827" s="61"/>
      <c r="N827" s="61"/>
      <c r="O827" s="61"/>
      <c r="P827" s="65"/>
      <c r="Q827" s="61"/>
      <c r="R827" s="61"/>
      <c r="S827" s="61"/>
      <c r="T827" s="61"/>
      <c r="U827" s="61"/>
      <c r="V827" s="61"/>
      <c r="W827" s="61"/>
      <c r="X827" s="61"/>
      <c r="Y827" s="61"/>
      <c r="Z827" s="61"/>
      <c r="AA827" s="61"/>
      <c r="AB827" s="61"/>
      <c r="AC827" s="61"/>
      <c r="AD827" s="61"/>
      <c r="AE827" s="61"/>
      <c r="AF827" s="61"/>
      <c r="AG827" s="61"/>
    </row>
    <row r="828">
      <c r="A828" s="61"/>
      <c r="B828" s="61"/>
      <c r="C828" s="61"/>
      <c r="D828" s="61"/>
      <c r="E828" s="61"/>
      <c r="F828" s="61"/>
      <c r="G828" s="61"/>
      <c r="H828" s="61"/>
      <c r="I828" s="61"/>
      <c r="J828" s="61"/>
      <c r="K828" s="61"/>
      <c r="L828" s="61"/>
      <c r="M828" s="61"/>
      <c r="N828" s="61"/>
      <c r="O828" s="61"/>
      <c r="P828" s="65"/>
      <c r="Q828" s="61"/>
      <c r="R828" s="61"/>
      <c r="S828" s="61"/>
      <c r="T828" s="61"/>
      <c r="U828" s="61"/>
      <c r="V828" s="61"/>
      <c r="W828" s="61"/>
      <c r="X828" s="61"/>
      <c r="Y828" s="61"/>
      <c r="Z828" s="61"/>
      <c r="AA828" s="61"/>
      <c r="AB828" s="61"/>
      <c r="AC828" s="61"/>
      <c r="AD828" s="61"/>
      <c r="AE828" s="61"/>
      <c r="AF828" s="61"/>
      <c r="AG828" s="61"/>
    </row>
    <row r="829">
      <c r="A829" s="61"/>
      <c r="B829" s="61"/>
      <c r="C829" s="61"/>
      <c r="D829" s="61"/>
      <c r="E829" s="61"/>
      <c r="F829" s="61"/>
      <c r="G829" s="61"/>
      <c r="H829" s="61"/>
      <c r="I829" s="61"/>
      <c r="J829" s="61"/>
      <c r="K829" s="61"/>
      <c r="L829" s="61"/>
      <c r="M829" s="61"/>
      <c r="N829" s="61"/>
      <c r="O829" s="61"/>
      <c r="P829" s="65"/>
      <c r="Q829" s="61"/>
      <c r="R829" s="61"/>
      <c r="S829" s="61"/>
      <c r="T829" s="61"/>
      <c r="U829" s="61"/>
      <c r="V829" s="61"/>
      <c r="W829" s="61"/>
      <c r="X829" s="61"/>
      <c r="Y829" s="61"/>
      <c r="Z829" s="61"/>
      <c r="AA829" s="61"/>
      <c r="AB829" s="61"/>
      <c r="AC829" s="61"/>
      <c r="AD829" s="61"/>
      <c r="AE829" s="61"/>
      <c r="AF829" s="61"/>
      <c r="AG829" s="61"/>
    </row>
    <row r="830">
      <c r="A830" s="61"/>
      <c r="B830" s="61"/>
      <c r="C830" s="61"/>
      <c r="D830" s="61"/>
      <c r="E830" s="61"/>
      <c r="F830" s="61"/>
      <c r="G830" s="61"/>
      <c r="H830" s="61"/>
      <c r="I830" s="61"/>
      <c r="J830" s="61"/>
      <c r="K830" s="61"/>
      <c r="L830" s="61"/>
      <c r="M830" s="61"/>
      <c r="N830" s="61"/>
      <c r="O830" s="61"/>
      <c r="P830" s="65"/>
      <c r="Q830" s="61"/>
      <c r="R830" s="61"/>
      <c r="S830" s="61"/>
      <c r="T830" s="61"/>
      <c r="U830" s="61"/>
      <c r="V830" s="61"/>
      <c r="W830" s="61"/>
      <c r="X830" s="61"/>
      <c r="Y830" s="61"/>
      <c r="Z830" s="61"/>
      <c r="AA830" s="61"/>
      <c r="AB830" s="61"/>
      <c r="AC830" s="61"/>
      <c r="AD830" s="61"/>
      <c r="AE830" s="61"/>
      <c r="AF830" s="61"/>
      <c r="AG830" s="61"/>
    </row>
    <row r="831">
      <c r="A831" s="61"/>
      <c r="B831" s="61"/>
      <c r="C831" s="61"/>
      <c r="D831" s="61"/>
      <c r="E831" s="61"/>
      <c r="F831" s="61"/>
      <c r="G831" s="61"/>
      <c r="H831" s="61"/>
      <c r="I831" s="61"/>
      <c r="J831" s="61"/>
      <c r="K831" s="61"/>
      <c r="L831" s="61"/>
      <c r="M831" s="61"/>
      <c r="N831" s="61"/>
      <c r="O831" s="61"/>
      <c r="P831" s="65"/>
      <c r="Q831" s="61"/>
      <c r="R831" s="61"/>
      <c r="S831" s="61"/>
      <c r="T831" s="61"/>
      <c r="U831" s="61"/>
      <c r="V831" s="61"/>
      <c r="W831" s="61"/>
      <c r="X831" s="61"/>
      <c r="Y831" s="61"/>
      <c r="Z831" s="61"/>
      <c r="AA831" s="61"/>
      <c r="AB831" s="61"/>
      <c r="AC831" s="61"/>
      <c r="AD831" s="61"/>
      <c r="AE831" s="61"/>
      <c r="AF831" s="61"/>
      <c r="AG831" s="61"/>
    </row>
    <row r="832">
      <c r="A832" s="61"/>
      <c r="B832" s="61"/>
      <c r="C832" s="61"/>
      <c r="D832" s="61"/>
      <c r="E832" s="61"/>
      <c r="F832" s="61"/>
      <c r="G832" s="61"/>
      <c r="H832" s="61"/>
      <c r="I832" s="61"/>
      <c r="J832" s="61"/>
      <c r="K832" s="61"/>
      <c r="L832" s="61"/>
      <c r="M832" s="61"/>
      <c r="N832" s="61"/>
      <c r="O832" s="61"/>
      <c r="P832" s="65"/>
      <c r="Q832" s="61"/>
      <c r="R832" s="61"/>
      <c r="S832" s="61"/>
      <c r="T832" s="61"/>
      <c r="U832" s="61"/>
      <c r="V832" s="61"/>
      <c r="W832" s="61"/>
      <c r="X832" s="61"/>
      <c r="Y832" s="61"/>
      <c r="Z832" s="61"/>
      <c r="AA832" s="61"/>
      <c r="AB832" s="61"/>
      <c r="AC832" s="61"/>
      <c r="AD832" s="61"/>
      <c r="AE832" s="61"/>
      <c r="AF832" s="61"/>
      <c r="AG832" s="61"/>
    </row>
    <row r="833">
      <c r="A833" s="61"/>
      <c r="B833" s="61"/>
      <c r="C833" s="61"/>
      <c r="D833" s="61"/>
      <c r="E833" s="61"/>
      <c r="F833" s="61"/>
      <c r="G833" s="61"/>
      <c r="H833" s="61"/>
      <c r="I833" s="61"/>
      <c r="J833" s="61"/>
      <c r="K833" s="61"/>
      <c r="L833" s="61"/>
      <c r="M833" s="61"/>
      <c r="N833" s="61"/>
      <c r="O833" s="61"/>
      <c r="P833" s="65"/>
      <c r="Q833" s="61"/>
      <c r="R833" s="61"/>
      <c r="S833" s="61"/>
      <c r="T833" s="61"/>
      <c r="U833" s="61"/>
      <c r="V833" s="61"/>
      <c r="W833" s="61"/>
      <c r="X833" s="61"/>
      <c r="Y833" s="61"/>
      <c r="Z833" s="61"/>
      <c r="AA833" s="61"/>
      <c r="AB833" s="61"/>
      <c r="AC833" s="61"/>
      <c r="AD833" s="61"/>
      <c r="AE833" s="61"/>
      <c r="AF833" s="61"/>
      <c r="AG833" s="61"/>
    </row>
    <row r="834">
      <c r="A834" s="61"/>
      <c r="B834" s="61"/>
      <c r="C834" s="61"/>
      <c r="D834" s="61"/>
      <c r="E834" s="61"/>
      <c r="F834" s="61"/>
      <c r="G834" s="61"/>
      <c r="H834" s="61"/>
      <c r="I834" s="61"/>
      <c r="J834" s="61"/>
      <c r="K834" s="61"/>
      <c r="L834" s="61"/>
      <c r="M834" s="61"/>
      <c r="N834" s="61"/>
      <c r="O834" s="61"/>
      <c r="P834" s="65"/>
      <c r="Q834" s="61"/>
      <c r="R834" s="61"/>
      <c r="S834" s="61"/>
      <c r="T834" s="61"/>
      <c r="U834" s="61"/>
      <c r="V834" s="61"/>
      <c r="W834" s="61"/>
      <c r="X834" s="61"/>
      <c r="Y834" s="61"/>
      <c r="Z834" s="61"/>
      <c r="AA834" s="61"/>
      <c r="AB834" s="61"/>
      <c r="AC834" s="61"/>
      <c r="AD834" s="61"/>
      <c r="AE834" s="61"/>
      <c r="AF834" s="61"/>
      <c r="AG834" s="61"/>
    </row>
    <row r="835">
      <c r="A835" s="61"/>
      <c r="B835" s="61"/>
      <c r="C835" s="61"/>
      <c r="D835" s="61"/>
      <c r="E835" s="61"/>
      <c r="F835" s="61"/>
      <c r="G835" s="61"/>
      <c r="H835" s="61"/>
      <c r="I835" s="61"/>
      <c r="J835" s="61"/>
      <c r="K835" s="61"/>
      <c r="L835" s="61"/>
      <c r="M835" s="61"/>
      <c r="N835" s="61"/>
      <c r="O835" s="61"/>
      <c r="P835" s="65"/>
      <c r="Q835" s="61"/>
      <c r="R835" s="61"/>
      <c r="S835" s="61"/>
      <c r="T835" s="61"/>
      <c r="U835" s="61"/>
      <c r="V835" s="61"/>
      <c r="W835" s="61"/>
      <c r="X835" s="61"/>
      <c r="Y835" s="61"/>
      <c r="Z835" s="61"/>
      <c r="AA835" s="61"/>
      <c r="AB835" s="61"/>
      <c r="AC835" s="61"/>
      <c r="AD835" s="61"/>
      <c r="AE835" s="61"/>
      <c r="AF835" s="61"/>
      <c r="AG835" s="61"/>
    </row>
    <row r="836">
      <c r="A836" s="61"/>
      <c r="B836" s="61"/>
      <c r="C836" s="61"/>
      <c r="D836" s="61"/>
      <c r="E836" s="61"/>
      <c r="F836" s="61"/>
      <c r="G836" s="61"/>
      <c r="H836" s="61"/>
      <c r="I836" s="61"/>
      <c r="J836" s="61"/>
      <c r="K836" s="61"/>
      <c r="L836" s="61"/>
      <c r="M836" s="61"/>
      <c r="N836" s="61"/>
      <c r="O836" s="61"/>
      <c r="P836" s="65"/>
      <c r="Q836" s="61"/>
      <c r="R836" s="61"/>
      <c r="S836" s="61"/>
      <c r="T836" s="61"/>
      <c r="U836" s="61"/>
      <c r="V836" s="61"/>
      <c r="W836" s="61"/>
      <c r="X836" s="61"/>
      <c r="Y836" s="61"/>
      <c r="Z836" s="61"/>
      <c r="AA836" s="61"/>
      <c r="AB836" s="61"/>
      <c r="AC836" s="61"/>
      <c r="AD836" s="61"/>
      <c r="AE836" s="61"/>
      <c r="AF836" s="61"/>
      <c r="AG836" s="61"/>
    </row>
    <row r="837">
      <c r="A837" s="61"/>
      <c r="B837" s="61"/>
      <c r="C837" s="61"/>
      <c r="D837" s="61"/>
      <c r="E837" s="61"/>
      <c r="F837" s="61"/>
      <c r="G837" s="61"/>
      <c r="H837" s="61"/>
      <c r="I837" s="61"/>
      <c r="J837" s="61"/>
      <c r="K837" s="61"/>
      <c r="L837" s="61"/>
      <c r="M837" s="61"/>
      <c r="N837" s="61"/>
      <c r="O837" s="61"/>
      <c r="P837" s="65"/>
      <c r="Q837" s="61"/>
      <c r="R837" s="61"/>
      <c r="S837" s="61"/>
      <c r="T837" s="61"/>
      <c r="U837" s="61"/>
      <c r="V837" s="61"/>
      <c r="W837" s="61"/>
      <c r="X837" s="61"/>
      <c r="Y837" s="61"/>
      <c r="Z837" s="61"/>
      <c r="AA837" s="61"/>
      <c r="AB837" s="61"/>
      <c r="AC837" s="61"/>
      <c r="AD837" s="61"/>
      <c r="AE837" s="61"/>
      <c r="AF837" s="61"/>
      <c r="AG837" s="61"/>
    </row>
    <row r="838">
      <c r="A838" s="61"/>
      <c r="B838" s="61"/>
      <c r="C838" s="61"/>
      <c r="D838" s="61"/>
      <c r="E838" s="61"/>
      <c r="F838" s="61"/>
      <c r="G838" s="61"/>
      <c r="H838" s="61"/>
      <c r="I838" s="61"/>
      <c r="J838" s="61"/>
      <c r="K838" s="61"/>
      <c r="L838" s="61"/>
      <c r="M838" s="61"/>
      <c r="N838" s="61"/>
      <c r="O838" s="61"/>
      <c r="P838" s="65"/>
      <c r="Q838" s="61"/>
      <c r="R838" s="61"/>
      <c r="S838" s="61"/>
      <c r="T838" s="61"/>
      <c r="U838" s="61"/>
      <c r="V838" s="61"/>
      <c r="W838" s="61"/>
      <c r="X838" s="61"/>
      <c r="Y838" s="61"/>
      <c r="Z838" s="61"/>
      <c r="AA838" s="61"/>
      <c r="AB838" s="61"/>
      <c r="AC838" s="61"/>
      <c r="AD838" s="61"/>
      <c r="AE838" s="61"/>
      <c r="AF838" s="61"/>
      <c r="AG838" s="61"/>
    </row>
    <row r="839">
      <c r="A839" s="61"/>
      <c r="B839" s="61"/>
      <c r="C839" s="61"/>
      <c r="D839" s="61"/>
      <c r="E839" s="61"/>
      <c r="F839" s="61"/>
      <c r="G839" s="61"/>
      <c r="H839" s="61"/>
      <c r="I839" s="61"/>
      <c r="J839" s="61"/>
      <c r="K839" s="61"/>
      <c r="L839" s="61"/>
      <c r="M839" s="61"/>
      <c r="N839" s="61"/>
      <c r="O839" s="61"/>
      <c r="P839" s="65"/>
      <c r="Q839" s="61"/>
      <c r="R839" s="61"/>
      <c r="S839" s="61"/>
      <c r="T839" s="61"/>
      <c r="U839" s="61"/>
      <c r="V839" s="61"/>
      <c r="W839" s="61"/>
      <c r="X839" s="61"/>
      <c r="Y839" s="61"/>
      <c r="Z839" s="61"/>
      <c r="AA839" s="61"/>
      <c r="AB839" s="61"/>
      <c r="AC839" s="61"/>
      <c r="AD839" s="61"/>
      <c r="AE839" s="61"/>
      <c r="AF839" s="61"/>
      <c r="AG839" s="61"/>
    </row>
    <row r="840">
      <c r="A840" s="61"/>
      <c r="B840" s="61"/>
      <c r="C840" s="61"/>
      <c r="D840" s="61"/>
      <c r="E840" s="61"/>
      <c r="F840" s="61"/>
      <c r="G840" s="61"/>
      <c r="H840" s="61"/>
      <c r="I840" s="61"/>
      <c r="J840" s="61"/>
      <c r="K840" s="61"/>
      <c r="L840" s="61"/>
      <c r="M840" s="61"/>
      <c r="N840" s="61"/>
      <c r="O840" s="61"/>
      <c r="P840" s="65"/>
      <c r="Q840" s="61"/>
      <c r="R840" s="61"/>
      <c r="S840" s="61"/>
      <c r="T840" s="61"/>
      <c r="U840" s="61"/>
      <c r="V840" s="61"/>
      <c r="W840" s="61"/>
      <c r="X840" s="61"/>
      <c r="Y840" s="61"/>
      <c r="Z840" s="61"/>
      <c r="AA840" s="61"/>
      <c r="AB840" s="61"/>
      <c r="AC840" s="61"/>
      <c r="AD840" s="61"/>
      <c r="AE840" s="61"/>
      <c r="AF840" s="61"/>
      <c r="AG840" s="61"/>
    </row>
    <row r="841">
      <c r="A841" s="61"/>
      <c r="B841" s="61"/>
      <c r="C841" s="61"/>
      <c r="D841" s="61"/>
      <c r="E841" s="61"/>
      <c r="F841" s="61"/>
      <c r="G841" s="61"/>
      <c r="H841" s="61"/>
      <c r="I841" s="61"/>
      <c r="J841" s="61"/>
      <c r="K841" s="61"/>
      <c r="L841" s="61"/>
      <c r="M841" s="61"/>
      <c r="N841" s="61"/>
      <c r="O841" s="61"/>
      <c r="P841" s="65"/>
      <c r="Q841" s="61"/>
      <c r="R841" s="61"/>
      <c r="S841" s="61"/>
      <c r="T841" s="61"/>
      <c r="U841" s="61"/>
      <c r="V841" s="61"/>
      <c r="W841" s="61"/>
      <c r="X841" s="61"/>
      <c r="Y841" s="61"/>
      <c r="Z841" s="61"/>
      <c r="AA841" s="61"/>
      <c r="AB841" s="61"/>
      <c r="AC841" s="61"/>
      <c r="AD841" s="61"/>
      <c r="AE841" s="61"/>
      <c r="AF841" s="61"/>
      <c r="AG841" s="61"/>
    </row>
    <row r="842">
      <c r="A842" s="61"/>
      <c r="B842" s="61"/>
      <c r="C842" s="61"/>
      <c r="D842" s="61"/>
      <c r="E842" s="61"/>
      <c r="F842" s="61"/>
      <c r="G842" s="61"/>
      <c r="H842" s="61"/>
      <c r="I842" s="61"/>
      <c r="J842" s="61"/>
      <c r="K842" s="61"/>
      <c r="L842" s="61"/>
      <c r="M842" s="61"/>
      <c r="N842" s="61"/>
      <c r="O842" s="61"/>
      <c r="P842" s="65"/>
      <c r="Q842" s="61"/>
      <c r="R842" s="61"/>
      <c r="S842" s="61"/>
      <c r="T842" s="61"/>
      <c r="U842" s="61"/>
      <c r="V842" s="61"/>
      <c r="W842" s="61"/>
      <c r="X842" s="61"/>
      <c r="Y842" s="61"/>
      <c r="Z842" s="61"/>
      <c r="AA842" s="61"/>
      <c r="AB842" s="61"/>
      <c r="AC842" s="61"/>
      <c r="AD842" s="61"/>
      <c r="AE842" s="61"/>
      <c r="AF842" s="61"/>
      <c r="AG842" s="61"/>
    </row>
    <row r="843">
      <c r="A843" s="61"/>
      <c r="B843" s="61"/>
      <c r="C843" s="61"/>
      <c r="D843" s="61"/>
      <c r="E843" s="61"/>
      <c r="F843" s="61"/>
      <c r="G843" s="61"/>
      <c r="H843" s="61"/>
      <c r="I843" s="61"/>
      <c r="J843" s="61"/>
      <c r="K843" s="61"/>
      <c r="L843" s="61"/>
      <c r="M843" s="61"/>
      <c r="N843" s="61"/>
      <c r="O843" s="61"/>
      <c r="P843" s="65"/>
      <c r="Q843" s="61"/>
      <c r="R843" s="61"/>
      <c r="S843" s="61"/>
      <c r="T843" s="61"/>
      <c r="U843" s="61"/>
      <c r="V843" s="61"/>
      <c r="W843" s="61"/>
      <c r="X843" s="61"/>
      <c r="Y843" s="61"/>
      <c r="Z843" s="61"/>
      <c r="AA843" s="61"/>
      <c r="AB843" s="61"/>
      <c r="AC843" s="61"/>
      <c r="AD843" s="61"/>
      <c r="AE843" s="61"/>
      <c r="AF843" s="61"/>
      <c r="AG843" s="61"/>
    </row>
    <row r="844">
      <c r="A844" s="61"/>
      <c r="B844" s="61"/>
      <c r="C844" s="61"/>
      <c r="D844" s="61"/>
      <c r="E844" s="61"/>
      <c r="F844" s="61"/>
      <c r="G844" s="61"/>
      <c r="H844" s="61"/>
      <c r="I844" s="61"/>
      <c r="J844" s="61"/>
      <c r="K844" s="61"/>
      <c r="L844" s="61"/>
      <c r="M844" s="61"/>
      <c r="N844" s="61"/>
      <c r="O844" s="61"/>
      <c r="P844" s="65"/>
      <c r="Q844" s="61"/>
      <c r="R844" s="61"/>
      <c r="S844" s="61"/>
      <c r="T844" s="61"/>
      <c r="U844" s="61"/>
      <c r="V844" s="61"/>
      <c r="W844" s="61"/>
      <c r="X844" s="61"/>
      <c r="Y844" s="61"/>
      <c r="Z844" s="61"/>
      <c r="AA844" s="61"/>
      <c r="AB844" s="61"/>
      <c r="AC844" s="61"/>
      <c r="AD844" s="61"/>
      <c r="AE844" s="61"/>
      <c r="AF844" s="61"/>
      <c r="AG844" s="61"/>
    </row>
    <row r="845">
      <c r="A845" s="61"/>
      <c r="B845" s="61"/>
      <c r="C845" s="61"/>
      <c r="D845" s="61"/>
      <c r="E845" s="61"/>
      <c r="F845" s="61"/>
      <c r="G845" s="61"/>
      <c r="H845" s="61"/>
      <c r="I845" s="61"/>
      <c r="J845" s="61"/>
      <c r="K845" s="61"/>
      <c r="L845" s="61"/>
      <c r="M845" s="61"/>
      <c r="N845" s="61"/>
      <c r="O845" s="61"/>
      <c r="P845" s="65"/>
      <c r="Q845" s="61"/>
      <c r="R845" s="61"/>
      <c r="S845" s="61"/>
      <c r="T845" s="61"/>
      <c r="U845" s="61"/>
      <c r="V845" s="61"/>
      <c r="W845" s="61"/>
      <c r="X845" s="61"/>
      <c r="Y845" s="61"/>
      <c r="Z845" s="61"/>
      <c r="AA845" s="61"/>
      <c r="AB845" s="61"/>
      <c r="AC845" s="61"/>
      <c r="AD845" s="61"/>
      <c r="AE845" s="61"/>
      <c r="AF845" s="61"/>
      <c r="AG845" s="61"/>
    </row>
    <row r="846">
      <c r="A846" s="61"/>
      <c r="B846" s="61"/>
      <c r="C846" s="61"/>
      <c r="D846" s="61"/>
      <c r="E846" s="61"/>
      <c r="F846" s="61"/>
      <c r="G846" s="61"/>
      <c r="H846" s="61"/>
      <c r="I846" s="61"/>
      <c r="J846" s="61"/>
      <c r="K846" s="61"/>
      <c r="L846" s="61"/>
      <c r="M846" s="61"/>
      <c r="N846" s="61"/>
      <c r="O846" s="61"/>
      <c r="P846" s="65"/>
      <c r="Q846" s="61"/>
      <c r="R846" s="61"/>
      <c r="S846" s="61"/>
      <c r="T846" s="61"/>
      <c r="U846" s="61"/>
      <c r="V846" s="61"/>
      <c r="W846" s="61"/>
      <c r="X846" s="61"/>
      <c r="Y846" s="61"/>
      <c r="Z846" s="61"/>
      <c r="AA846" s="61"/>
      <c r="AB846" s="61"/>
      <c r="AC846" s="61"/>
      <c r="AD846" s="61"/>
      <c r="AE846" s="61"/>
      <c r="AF846" s="61"/>
      <c r="AG846" s="61"/>
    </row>
    <row r="847">
      <c r="A847" s="61"/>
      <c r="B847" s="61"/>
      <c r="C847" s="61"/>
      <c r="D847" s="61"/>
      <c r="E847" s="61"/>
      <c r="F847" s="61"/>
      <c r="G847" s="61"/>
      <c r="H847" s="61"/>
      <c r="I847" s="61"/>
      <c r="J847" s="61"/>
      <c r="K847" s="61"/>
      <c r="L847" s="61"/>
      <c r="M847" s="61"/>
      <c r="N847" s="61"/>
      <c r="O847" s="61"/>
      <c r="P847" s="65"/>
      <c r="Q847" s="61"/>
      <c r="R847" s="61"/>
      <c r="S847" s="61"/>
      <c r="T847" s="61"/>
      <c r="U847" s="61"/>
      <c r="V847" s="61"/>
      <c r="W847" s="61"/>
      <c r="X847" s="61"/>
      <c r="Y847" s="61"/>
      <c r="Z847" s="61"/>
      <c r="AA847" s="61"/>
      <c r="AB847" s="61"/>
      <c r="AC847" s="61"/>
      <c r="AD847" s="61"/>
      <c r="AE847" s="61"/>
      <c r="AF847" s="61"/>
      <c r="AG847" s="61"/>
    </row>
    <row r="848">
      <c r="A848" s="61"/>
      <c r="B848" s="61"/>
      <c r="C848" s="61"/>
      <c r="D848" s="61"/>
      <c r="E848" s="61"/>
      <c r="F848" s="61"/>
      <c r="G848" s="61"/>
      <c r="H848" s="61"/>
      <c r="I848" s="61"/>
      <c r="J848" s="61"/>
      <c r="K848" s="61"/>
      <c r="L848" s="61"/>
      <c r="M848" s="61"/>
      <c r="N848" s="61"/>
      <c r="O848" s="61"/>
      <c r="P848" s="65"/>
      <c r="Q848" s="61"/>
      <c r="R848" s="61"/>
      <c r="S848" s="61"/>
      <c r="T848" s="61"/>
      <c r="U848" s="61"/>
      <c r="V848" s="61"/>
      <c r="W848" s="61"/>
      <c r="X848" s="61"/>
      <c r="Y848" s="61"/>
      <c r="Z848" s="61"/>
      <c r="AA848" s="61"/>
      <c r="AB848" s="61"/>
      <c r="AC848" s="61"/>
      <c r="AD848" s="61"/>
      <c r="AE848" s="61"/>
      <c r="AF848" s="61"/>
      <c r="AG848" s="61"/>
    </row>
    <row r="849">
      <c r="A849" s="61"/>
      <c r="B849" s="61"/>
      <c r="C849" s="61"/>
      <c r="D849" s="61"/>
      <c r="E849" s="61"/>
      <c r="F849" s="61"/>
      <c r="G849" s="61"/>
      <c r="H849" s="61"/>
      <c r="I849" s="61"/>
      <c r="J849" s="61"/>
      <c r="K849" s="61"/>
      <c r="L849" s="61"/>
      <c r="M849" s="61"/>
      <c r="N849" s="61"/>
      <c r="O849" s="61"/>
      <c r="P849" s="65"/>
      <c r="Q849" s="61"/>
      <c r="R849" s="61"/>
      <c r="S849" s="61"/>
      <c r="T849" s="61"/>
      <c r="U849" s="61"/>
      <c r="V849" s="61"/>
      <c r="W849" s="61"/>
      <c r="X849" s="61"/>
      <c r="Y849" s="61"/>
      <c r="Z849" s="61"/>
      <c r="AA849" s="61"/>
      <c r="AB849" s="61"/>
      <c r="AC849" s="61"/>
      <c r="AD849" s="61"/>
      <c r="AE849" s="61"/>
      <c r="AF849" s="61"/>
      <c r="AG849" s="61"/>
    </row>
    <row r="850">
      <c r="A850" s="61"/>
      <c r="B850" s="61"/>
      <c r="C850" s="61"/>
      <c r="D850" s="61"/>
      <c r="E850" s="61"/>
      <c r="F850" s="61"/>
      <c r="G850" s="61"/>
      <c r="H850" s="61"/>
      <c r="I850" s="61"/>
      <c r="J850" s="61"/>
      <c r="K850" s="61"/>
      <c r="L850" s="61"/>
      <c r="M850" s="61"/>
      <c r="N850" s="61"/>
      <c r="O850" s="61"/>
      <c r="P850" s="65"/>
      <c r="Q850" s="61"/>
      <c r="R850" s="61"/>
      <c r="S850" s="61"/>
      <c r="T850" s="61"/>
      <c r="U850" s="61"/>
      <c r="V850" s="61"/>
      <c r="W850" s="61"/>
      <c r="X850" s="61"/>
      <c r="Y850" s="61"/>
      <c r="Z850" s="61"/>
      <c r="AA850" s="61"/>
      <c r="AB850" s="61"/>
      <c r="AC850" s="61"/>
      <c r="AD850" s="61"/>
      <c r="AE850" s="61"/>
      <c r="AF850" s="61"/>
      <c r="AG850" s="61"/>
    </row>
    <row r="851">
      <c r="A851" s="61"/>
      <c r="B851" s="61"/>
      <c r="C851" s="61"/>
      <c r="D851" s="61"/>
      <c r="E851" s="61"/>
      <c r="F851" s="61"/>
      <c r="G851" s="61"/>
      <c r="H851" s="61"/>
      <c r="I851" s="61"/>
      <c r="J851" s="61"/>
      <c r="K851" s="61"/>
      <c r="L851" s="61"/>
      <c r="M851" s="61"/>
      <c r="N851" s="61"/>
      <c r="O851" s="61"/>
      <c r="P851" s="65"/>
      <c r="Q851" s="61"/>
      <c r="R851" s="61"/>
      <c r="S851" s="61"/>
      <c r="T851" s="61"/>
      <c r="U851" s="61"/>
      <c r="V851" s="61"/>
      <c r="W851" s="61"/>
      <c r="X851" s="61"/>
      <c r="Y851" s="61"/>
      <c r="Z851" s="61"/>
      <c r="AA851" s="61"/>
      <c r="AB851" s="61"/>
      <c r="AC851" s="61"/>
      <c r="AD851" s="61"/>
      <c r="AE851" s="61"/>
      <c r="AF851" s="61"/>
      <c r="AG851" s="61"/>
    </row>
    <row r="852">
      <c r="A852" s="61"/>
      <c r="B852" s="61"/>
      <c r="C852" s="61"/>
      <c r="D852" s="61"/>
      <c r="E852" s="61"/>
      <c r="F852" s="61"/>
      <c r="G852" s="61"/>
      <c r="H852" s="61"/>
      <c r="I852" s="61"/>
      <c r="J852" s="61"/>
      <c r="K852" s="61"/>
      <c r="L852" s="61"/>
      <c r="M852" s="61"/>
      <c r="N852" s="61"/>
      <c r="O852" s="61"/>
      <c r="P852" s="65"/>
      <c r="Q852" s="61"/>
      <c r="R852" s="61"/>
      <c r="S852" s="61"/>
      <c r="T852" s="61"/>
      <c r="U852" s="61"/>
      <c r="V852" s="61"/>
      <c r="W852" s="61"/>
      <c r="X852" s="61"/>
      <c r="Y852" s="61"/>
      <c r="Z852" s="61"/>
      <c r="AA852" s="61"/>
      <c r="AB852" s="61"/>
      <c r="AC852" s="61"/>
      <c r="AD852" s="61"/>
      <c r="AE852" s="61"/>
      <c r="AF852" s="61"/>
      <c r="AG852" s="61"/>
    </row>
    <row r="853">
      <c r="A853" s="61"/>
      <c r="B853" s="61"/>
      <c r="C853" s="61"/>
      <c r="D853" s="61"/>
      <c r="E853" s="61"/>
      <c r="F853" s="61"/>
      <c r="G853" s="61"/>
      <c r="H853" s="61"/>
      <c r="I853" s="61"/>
      <c r="J853" s="61"/>
      <c r="K853" s="61"/>
      <c r="L853" s="61"/>
      <c r="M853" s="61"/>
      <c r="N853" s="61"/>
      <c r="O853" s="61"/>
      <c r="P853" s="65"/>
      <c r="Q853" s="61"/>
      <c r="R853" s="61"/>
      <c r="S853" s="61"/>
      <c r="T853" s="61"/>
      <c r="U853" s="61"/>
      <c r="V853" s="61"/>
      <c r="W853" s="61"/>
      <c r="X853" s="61"/>
      <c r="Y853" s="61"/>
      <c r="Z853" s="61"/>
      <c r="AA853" s="61"/>
      <c r="AB853" s="61"/>
      <c r="AC853" s="61"/>
      <c r="AD853" s="61"/>
      <c r="AE853" s="61"/>
      <c r="AF853" s="61"/>
      <c r="AG853" s="61"/>
    </row>
    <row r="854">
      <c r="A854" s="61"/>
      <c r="B854" s="61"/>
      <c r="C854" s="61"/>
      <c r="D854" s="61"/>
      <c r="E854" s="61"/>
      <c r="F854" s="61"/>
      <c r="G854" s="61"/>
      <c r="H854" s="61"/>
      <c r="I854" s="61"/>
      <c r="J854" s="61"/>
      <c r="K854" s="61"/>
      <c r="L854" s="61"/>
      <c r="M854" s="61"/>
      <c r="N854" s="61"/>
      <c r="O854" s="61"/>
      <c r="P854" s="65"/>
      <c r="Q854" s="61"/>
      <c r="R854" s="61"/>
      <c r="S854" s="61"/>
      <c r="T854" s="61"/>
      <c r="U854" s="61"/>
      <c r="V854" s="61"/>
      <c r="W854" s="61"/>
      <c r="X854" s="61"/>
      <c r="Y854" s="61"/>
      <c r="Z854" s="61"/>
      <c r="AA854" s="61"/>
      <c r="AB854" s="61"/>
      <c r="AC854" s="61"/>
      <c r="AD854" s="61"/>
      <c r="AE854" s="61"/>
      <c r="AF854" s="61"/>
      <c r="AG854" s="61"/>
    </row>
    <row r="855">
      <c r="A855" s="61"/>
      <c r="B855" s="61"/>
      <c r="C855" s="61"/>
      <c r="D855" s="61"/>
      <c r="E855" s="61"/>
      <c r="F855" s="61"/>
      <c r="G855" s="61"/>
      <c r="H855" s="61"/>
      <c r="I855" s="61"/>
      <c r="J855" s="61"/>
      <c r="K855" s="61"/>
      <c r="L855" s="61"/>
      <c r="M855" s="61"/>
      <c r="N855" s="61"/>
      <c r="O855" s="61"/>
      <c r="P855" s="65"/>
      <c r="Q855" s="61"/>
      <c r="R855" s="61"/>
      <c r="S855" s="61"/>
      <c r="T855" s="61"/>
      <c r="U855" s="61"/>
      <c r="V855" s="61"/>
      <c r="W855" s="61"/>
      <c r="X855" s="61"/>
      <c r="Y855" s="61"/>
      <c r="Z855" s="61"/>
      <c r="AA855" s="61"/>
      <c r="AB855" s="61"/>
      <c r="AC855" s="61"/>
      <c r="AD855" s="61"/>
      <c r="AE855" s="61"/>
      <c r="AF855" s="61"/>
      <c r="AG855" s="61"/>
    </row>
    <row r="856">
      <c r="A856" s="61"/>
      <c r="B856" s="61"/>
      <c r="C856" s="61"/>
      <c r="D856" s="61"/>
      <c r="E856" s="61"/>
      <c r="F856" s="61"/>
      <c r="G856" s="61"/>
      <c r="H856" s="61"/>
      <c r="I856" s="61"/>
      <c r="J856" s="61"/>
      <c r="K856" s="61"/>
      <c r="L856" s="61"/>
      <c r="M856" s="61"/>
      <c r="N856" s="61"/>
      <c r="O856" s="61"/>
      <c r="P856" s="65"/>
      <c r="Q856" s="61"/>
      <c r="R856" s="61"/>
      <c r="S856" s="61"/>
      <c r="T856" s="61"/>
      <c r="U856" s="61"/>
      <c r="V856" s="61"/>
      <c r="W856" s="61"/>
      <c r="X856" s="61"/>
      <c r="Y856" s="61"/>
      <c r="Z856" s="61"/>
      <c r="AA856" s="61"/>
      <c r="AB856" s="61"/>
      <c r="AC856" s="61"/>
      <c r="AD856" s="61"/>
      <c r="AE856" s="61"/>
      <c r="AF856" s="61"/>
      <c r="AG856" s="61"/>
    </row>
    <row r="857">
      <c r="A857" s="61"/>
      <c r="B857" s="61"/>
      <c r="C857" s="61"/>
      <c r="D857" s="61"/>
      <c r="E857" s="61"/>
      <c r="F857" s="61"/>
      <c r="G857" s="61"/>
      <c r="H857" s="61"/>
      <c r="I857" s="61"/>
      <c r="J857" s="61"/>
      <c r="K857" s="61"/>
      <c r="L857" s="61"/>
      <c r="M857" s="61"/>
      <c r="N857" s="61"/>
      <c r="O857" s="61"/>
      <c r="P857" s="65"/>
      <c r="Q857" s="61"/>
      <c r="R857" s="61"/>
      <c r="S857" s="61"/>
      <c r="T857" s="61"/>
      <c r="U857" s="61"/>
      <c r="V857" s="61"/>
      <c r="W857" s="61"/>
      <c r="X857" s="61"/>
      <c r="Y857" s="61"/>
      <c r="Z857" s="61"/>
      <c r="AA857" s="61"/>
      <c r="AB857" s="61"/>
      <c r="AC857" s="61"/>
      <c r="AD857" s="61"/>
      <c r="AE857" s="61"/>
      <c r="AF857" s="61"/>
      <c r="AG857" s="61"/>
    </row>
    <row r="858">
      <c r="A858" s="61"/>
      <c r="B858" s="61"/>
      <c r="C858" s="61"/>
      <c r="D858" s="61"/>
      <c r="E858" s="61"/>
      <c r="F858" s="61"/>
      <c r="G858" s="61"/>
      <c r="H858" s="61"/>
      <c r="I858" s="61"/>
      <c r="J858" s="61"/>
      <c r="K858" s="61"/>
      <c r="L858" s="61"/>
      <c r="M858" s="61"/>
      <c r="N858" s="61"/>
      <c r="O858" s="61"/>
      <c r="P858" s="65"/>
      <c r="Q858" s="61"/>
      <c r="R858" s="61"/>
      <c r="S858" s="61"/>
      <c r="T858" s="61"/>
      <c r="U858" s="61"/>
      <c r="V858" s="61"/>
      <c r="W858" s="61"/>
      <c r="X858" s="61"/>
      <c r="Y858" s="61"/>
      <c r="Z858" s="61"/>
      <c r="AA858" s="61"/>
      <c r="AB858" s="61"/>
      <c r="AC858" s="61"/>
      <c r="AD858" s="61"/>
      <c r="AE858" s="61"/>
      <c r="AF858" s="61"/>
      <c r="AG858" s="61"/>
    </row>
    <row r="859">
      <c r="A859" s="61"/>
      <c r="B859" s="61"/>
      <c r="C859" s="61"/>
      <c r="D859" s="61"/>
      <c r="E859" s="61"/>
      <c r="F859" s="61"/>
      <c r="G859" s="61"/>
      <c r="H859" s="61"/>
      <c r="I859" s="61"/>
      <c r="J859" s="61"/>
      <c r="K859" s="61"/>
      <c r="L859" s="61"/>
      <c r="M859" s="61"/>
      <c r="N859" s="61"/>
      <c r="O859" s="61"/>
      <c r="P859" s="65"/>
      <c r="Q859" s="61"/>
      <c r="R859" s="61"/>
      <c r="S859" s="61"/>
      <c r="T859" s="61"/>
      <c r="U859" s="61"/>
      <c r="V859" s="61"/>
      <c r="W859" s="61"/>
      <c r="X859" s="61"/>
      <c r="Y859" s="61"/>
      <c r="Z859" s="61"/>
      <c r="AA859" s="61"/>
      <c r="AB859" s="61"/>
      <c r="AC859" s="61"/>
      <c r="AD859" s="61"/>
      <c r="AE859" s="61"/>
      <c r="AF859" s="61"/>
      <c r="AG859" s="61"/>
    </row>
    <row r="860">
      <c r="A860" s="61"/>
      <c r="B860" s="61"/>
      <c r="C860" s="61"/>
      <c r="D860" s="61"/>
      <c r="E860" s="61"/>
      <c r="F860" s="61"/>
      <c r="G860" s="61"/>
      <c r="H860" s="61"/>
      <c r="I860" s="61"/>
      <c r="J860" s="61"/>
      <c r="K860" s="61"/>
      <c r="L860" s="61"/>
      <c r="M860" s="61"/>
      <c r="N860" s="61"/>
      <c r="O860" s="61"/>
      <c r="P860" s="65"/>
      <c r="Q860" s="61"/>
      <c r="R860" s="61"/>
      <c r="S860" s="61"/>
      <c r="T860" s="61"/>
      <c r="U860" s="61"/>
      <c r="V860" s="61"/>
      <c r="W860" s="61"/>
      <c r="X860" s="61"/>
      <c r="Y860" s="61"/>
      <c r="Z860" s="61"/>
      <c r="AA860" s="61"/>
      <c r="AB860" s="61"/>
      <c r="AC860" s="61"/>
      <c r="AD860" s="61"/>
      <c r="AE860" s="61"/>
      <c r="AF860" s="61"/>
      <c r="AG860" s="61"/>
    </row>
    <row r="861">
      <c r="A861" s="61"/>
      <c r="B861" s="61"/>
      <c r="C861" s="61"/>
      <c r="D861" s="61"/>
      <c r="E861" s="61"/>
      <c r="F861" s="61"/>
      <c r="G861" s="61"/>
      <c r="H861" s="61"/>
      <c r="I861" s="61"/>
      <c r="J861" s="61"/>
      <c r="K861" s="61"/>
      <c r="L861" s="61"/>
      <c r="M861" s="61"/>
      <c r="N861" s="61"/>
      <c r="O861" s="61"/>
      <c r="P861" s="65"/>
      <c r="Q861" s="61"/>
      <c r="R861" s="61"/>
      <c r="S861" s="61"/>
      <c r="T861" s="61"/>
      <c r="U861" s="61"/>
      <c r="V861" s="61"/>
      <c r="W861" s="61"/>
      <c r="X861" s="61"/>
      <c r="Y861" s="61"/>
      <c r="Z861" s="61"/>
      <c r="AA861" s="61"/>
      <c r="AB861" s="61"/>
      <c r="AC861" s="61"/>
      <c r="AD861" s="61"/>
      <c r="AE861" s="61"/>
      <c r="AF861" s="61"/>
      <c r="AG861" s="61"/>
    </row>
    <row r="862">
      <c r="A862" s="61"/>
      <c r="B862" s="61"/>
      <c r="C862" s="61"/>
      <c r="D862" s="61"/>
      <c r="E862" s="61"/>
      <c r="F862" s="61"/>
      <c r="G862" s="61"/>
      <c r="H862" s="61"/>
      <c r="I862" s="61"/>
      <c r="J862" s="61"/>
      <c r="K862" s="61"/>
      <c r="L862" s="61"/>
      <c r="M862" s="61"/>
      <c r="N862" s="61"/>
      <c r="O862" s="61"/>
      <c r="P862" s="65"/>
      <c r="Q862" s="61"/>
      <c r="R862" s="61"/>
      <c r="S862" s="61"/>
      <c r="T862" s="61"/>
      <c r="U862" s="61"/>
      <c r="V862" s="61"/>
      <c r="W862" s="61"/>
      <c r="X862" s="61"/>
      <c r="Y862" s="61"/>
      <c r="Z862" s="61"/>
      <c r="AA862" s="61"/>
      <c r="AB862" s="61"/>
      <c r="AC862" s="61"/>
      <c r="AD862" s="61"/>
      <c r="AE862" s="61"/>
      <c r="AF862" s="61"/>
      <c r="AG862" s="61"/>
    </row>
    <row r="863">
      <c r="A863" s="61"/>
      <c r="B863" s="61"/>
      <c r="C863" s="61"/>
      <c r="D863" s="61"/>
      <c r="E863" s="61"/>
      <c r="F863" s="61"/>
      <c r="G863" s="61"/>
      <c r="H863" s="61"/>
      <c r="I863" s="61"/>
      <c r="J863" s="61"/>
      <c r="K863" s="61"/>
      <c r="L863" s="61"/>
      <c r="M863" s="61"/>
      <c r="N863" s="61"/>
      <c r="O863" s="61"/>
      <c r="P863" s="65"/>
      <c r="Q863" s="61"/>
      <c r="R863" s="61"/>
      <c r="S863" s="61"/>
      <c r="T863" s="61"/>
      <c r="U863" s="61"/>
      <c r="V863" s="61"/>
      <c r="W863" s="61"/>
      <c r="X863" s="61"/>
      <c r="Y863" s="61"/>
      <c r="Z863" s="61"/>
      <c r="AA863" s="61"/>
      <c r="AB863" s="61"/>
      <c r="AC863" s="61"/>
      <c r="AD863" s="61"/>
      <c r="AE863" s="61"/>
      <c r="AF863" s="61"/>
      <c r="AG863" s="61"/>
    </row>
    <row r="864">
      <c r="A864" s="61"/>
      <c r="B864" s="61"/>
      <c r="C864" s="61"/>
      <c r="D864" s="61"/>
      <c r="E864" s="61"/>
      <c r="F864" s="61"/>
      <c r="G864" s="61"/>
      <c r="H864" s="61"/>
      <c r="I864" s="61"/>
      <c r="J864" s="61"/>
      <c r="K864" s="61"/>
      <c r="L864" s="61"/>
      <c r="M864" s="61"/>
      <c r="N864" s="61"/>
      <c r="O864" s="61"/>
      <c r="P864" s="65"/>
      <c r="Q864" s="61"/>
      <c r="R864" s="61"/>
      <c r="S864" s="61"/>
      <c r="T864" s="61"/>
      <c r="U864" s="61"/>
      <c r="V864" s="61"/>
      <c r="W864" s="61"/>
      <c r="X864" s="61"/>
      <c r="Y864" s="61"/>
      <c r="Z864" s="61"/>
      <c r="AA864" s="61"/>
      <c r="AB864" s="61"/>
      <c r="AC864" s="61"/>
      <c r="AD864" s="61"/>
      <c r="AE864" s="61"/>
      <c r="AF864" s="61"/>
      <c r="AG864" s="61"/>
    </row>
    <row r="865">
      <c r="A865" s="61"/>
      <c r="B865" s="61"/>
      <c r="C865" s="61"/>
      <c r="D865" s="61"/>
      <c r="E865" s="61"/>
      <c r="F865" s="61"/>
      <c r="G865" s="61"/>
      <c r="H865" s="61"/>
      <c r="I865" s="61"/>
      <c r="J865" s="61"/>
      <c r="K865" s="61"/>
      <c r="L865" s="61"/>
      <c r="M865" s="61"/>
      <c r="N865" s="61"/>
      <c r="O865" s="61"/>
      <c r="P865" s="65"/>
      <c r="Q865" s="61"/>
      <c r="R865" s="61"/>
      <c r="S865" s="61"/>
      <c r="T865" s="61"/>
      <c r="U865" s="61"/>
      <c r="V865" s="61"/>
      <c r="W865" s="61"/>
      <c r="X865" s="61"/>
      <c r="Y865" s="61"/>
      <c r="Z865" s="61"/>
      <c r="AA865" s="61"/>
      <c r="AB865" s="61"/>
      <c r="AC865" s="61"/>
      <c r="AD865" s="61"/>
      <c r="AE865" s="61"/>
      <c r="AF865" s="61"/>
      <c r="AG865" s="61"/>
    </row>
    <row r="866">
      <c r="A866" s="61"/>
      <c r="B866" s="61"/>
      <c r="C866" s="61"/>
      <c r="D866" s="61"/>
      <c r="E866" s="61"/>
      <c r="F866" s="61"/>
      <c r="G866" s="61"/>
      <c r="H866" s="61"/>
      <c r="I866" s="61"/>
      <c r="J866" s="61"/>
      <c r="K866" s="61"/>
      <c r="L866" s="61"/>
      <c r="M866" s="61"/>
      <c r="N866" s="61"/>
      <c r="O866" s="61"/>
      <c r="P866" s="65"/>
      <c r="Q866" s="61"/>
      <c r="R866" s="61"/>
      <c r="S866" s="61"/>
      <c r="T866" s="61"/>
      <c r="U866" s="61"/>
      <c r="V866" s="61"/>
      <c r="W866" s="61"/>
      <c r="X866" s="61"/>
      <c r="Y866" s="61"/>
      <c r="Z866" s="61"/>
      <c r="AA866" s="61"/>
      <c r="AB866" s="61"/>
      <c r="AC866" s="61"/>
      <c r="AD866" s="61"/>
      <c r="AE866" s="61"/>
      <c r="AF866" s="61"/>
      <c r="AG866" s="61"/>
    </row>
    <row r="867">
      <c r="A867" s="61"/>
      <c r="B867" s="61"/>
      <c r="C867" s="61"/>
      <c r="D867" s="61"/>
      <c r="E867" s="61"/>
      <c r="F867" s="61"/>
      <c r="G867" s="61"/>
      <c r="H867" s="61"/>
      <c r="I867" s="61"/>
      <c r="J867" s="61"/>
      <c r="K867" s="61"/>
      <c r="L867" s="61"/>
      <c r="M867" s="61"/>
      <c r="N867" s="61"/>
      <c r="O867" s="61"/>
      <c r="P867" s="65"/>
      <c r="Q867" s="61"/>
      <c r="R867" s="61"/>
      <c r="S867" s="61"/>
      <c r="T867" s="61"/>
      <c r="U867" s="61"/>
      <c r="V867" s="61"/>
      <c r="W867" s="61"/>
      <c r="X867" s="61"/>
      <c r="Y867" s="61"/>
      <c r="Z867" s="61"/>
      <c r="AA867" s="61"/>
      <c r="AB867" s="61"/>
      <c r="AC867" s="61"/>
      <c r="AD867" s="61"/>
      <c r="AE867" s="61"/>
      <c r="AF867" s="61"/>
      <c r="AG867" s="61"/>
    </row>
    <row r="868">
      <c r="A868" s="61"/>
      <c r="B868" s="61"/>
      <c r="C868" s="61"/>
      <c r="D868" s="61"/>
      <c r="E868" s="61"/>
      <c r="F868" s="61"/>
      <c r="G868" s="61"/>
      <c r="H868" s="61"/>
      <c r="I868" s="61"/>
      <c r="J868" s="61"/>
      <c r="K868" s="61"/>
      <c r="L868" s="61"/>
      <c r="M868" s="61"/>
      <c r="N868" s="61"/>
      <c r="O868" s="61"/>
      <c r="P868" s="65"/>
      <c r="Q868" s="61"/>
      <c r="R868" s="61"/>
      <c r="S868" s="61"/>
      <c r="T868" s="61"/>
      <c r="U868" s="61"/>
      <c r="V868" s="61"/>
      <c r="W868" s="61"/>
      <c r="X868" s="61"/>
      <c r="Y868" s="61"/>
      <c r="Z868" s="61"/>
      <c r="AA868" s="61"/>
      <c r="AB868" s="61"/>
      <c r="AC868" s="61"/>
      <c r="AD868" s="61"/>
      <c r="AE868" s="61"/>
      <c r="AF868" s="61"/>
      <c r="AG868" s="61"/>
    </row>
    <row r="869">
      <c r="A869" s="61"/>
      <c r="B869" s="61"/>
      <c r="C869" s="61"/>
      <c r="D869" s="61"/>
      <c r="E869" s="61"/>
      <c r="F869" s="61"/>
      <c r="G869" s="61"/>
      <c r="H869" s="61"/>
      <c r="I869" s="61"/>
      <c r="J869" s="61"/>
      <c r="K869" s="61"/>
      <c r="L869" s="61"/>
      <c r="M869" s="61"/>
      <c r="N869" s="61"/>
      <c r="O869" s="61"/>
      <c r="P869" s="65"/>
      <c r="Q869" s="61"/>
      <c r="R869" s="61"/>
      <c r="S869" s="61"/>
      <c r="T869" s="61"/>
      <c r="U869" s="61"/>
      <c r="V869" s="61"/>
      <c r="W869" s="61"/>
      <c r="X869" s="61"/>
      <c r="Y869" s="61"/>
      <c r="Z869" s="61"/>
      <c r="AA869" s="61"/>
      <c r="AB869" s="61"/>
      <c r="AC869" s="61"/>
      <c r="AD869" s="61"/>
      <c r="AE869" s="61"/>
      <c r="AF869" s="61"/>
      <c r="AG869" s="61"/>
    </row>
    <row r="870">
      <c r="A870" s="61"/>
      <c r="B870" s="61"/>
      <c r="C870" s="61"/>
      <c r="D870" s="61"/>
      <c r="E870" s="61"/>
      <c r="F870" s="61"/>
      <c r="G870" s="61"/>
      <c r="H870" s="61"/>
      <c r="I870" s="61"/>
      <c r="J870" s="61"/>
      <c r="K870" s="61"/>
      <c r="L870" s="61"/>
      <c r="M870" s="61"/>
      <c r="N870" s="61"/>
      <c r="O870" s="61"/>
      <c r="P870" s="65"/>
      <c r="Q870" s="61"/>
      <c r="R870" s="61"/>
      <c r="S870" s="61"/>
      <c r="T870" s="61"/>
      <c r="U870" s="61"/>
      <c r="V870" s="61"/>
      <c r="W870" s="61"/>
      <c r="X870" s="61"/>
      <c r="Y870" s="61"/>
      <c r="Z870" s="61"/>
      <c r="AA870" s="61"/>
      <c r="AB870" s="61"/>
      <c r="AC870" s="61"/>
      <c r="AD870" s="61"/>
      <c r="AE870" s="61"/>
      <c r="AF870" s="61"/>
      <c r="AG870" s="61"/>
    </row>
    <row r="871">
      <c r="A871" s="61"/>
      <c r="B871" s="61"/>
      <c r="C871" s="61"/>
      <c r="D871" s="61"/>
      <c r="E871" s="61"/>
      <c r="F871" s="61"/>
      <c r="G871" s="61"/>
      <c r="H871" s="61"/>
      <c r="I871" s="61"/>
      <c r="J871" s="61"/>
      <c r="K871" s="61"/>
      <c r="L871" s="61"/>
      <c r="M871" s="61"/>
      <c r="N871" s="61"/>
      <c r="O871" s="61"/>
      <c r="P871" s="65"/>
      <c r="Q871" s="61"/>
      <c r="R871" s="61"/>
      <c r="S871" s="61"/>
      <c r="T871" s="61"/>
      <c r="U871" s="61"/>
      <c r="V871" s="61"/>
      <c r="W871" s="61"/>
      <c r="X871" s="61"/>
      <c r="Y871" s="61"/>
      <c r="Z871" s="61"/>
      <c r="AA871" s="61"/>
      <c r="AB871" s="61"/>
      <c r="AC871" s="61"/>
      <c r="AD871" s="61"/>
      <c r="AE871" s="61"/>
      <c r="AF871" s="61"/>
      <c r="AG871" s="61"/>
    </row>
    <row r="872">
      <c r="A872" s="61"/>
      <c r="B872" s="61"/>
      <c r="C872" s="61"/>
      <c r="D872" s="61"/>
      <c r="E872" s="61"/>
      <c r="F872" s="61"/>
      <c r="G872" s="61"/>
      <c r="H872" s="61"/>
      <c r="I872" s="61"/>
      <c r="J872" s="61"/>
      <c r="K872" s="61"/>
      <c r="L872" s="61"/>
      <c r="M872" s="61"/>
      <c r="N872" s="61"/>
      <c r="O872" s="61"/>
      <c r="P872" s="65"/>
      <c r="Q872" s="61"/>
      <c r="R872" s="61"/>
      <c r="S872" s="61"/>
      <c r="T872" s="61"/>
      <c r="U872" s="61"/>
      <c r="V872" s="61"/>
      <c r="W872" s="61"/>
      <c r="X872" s="61"/>
      <c r="Y872" s="61"/>
      <c r="Z872" s="61"/>
      <c r="AA872" s="61"/>
      <c r="AB872" s="61"/>
      <c r="AC872" s="61"/>
      <c r="AD872" s="61"/>
      <c r="AE872" s="61"/>
      <c r="AF872" s="61"/>
      <c r="AG872" s="61"/>
    </row>
    <row r="873">
      <c r="A873" s="61"/>
      <c r="B873" s="61"/>
      <c r="C873" s="61"/>
      <c r="D873" s="61"/>
      <c r="E873" s="61"/>
      <c r="F873" s="61"/>
      <c r="G873" s="61"/>
      <c r="H873" s="61"/>
      <c r="I873" s="61"/>
      <c r="J873" s="61"/>
      <c r="K873" s="61"/>
      <c r="L873" s="61"/>
      <c r="M873" s="61"/>
      <c r="N873" s="61"/>
      <c r="O873" s="61"/>
      <c r="P873" s="65"/>
      <c r="Q873" s="61"/>
      <c r="R873" s="61"/>
      <c r="S873" s="61"/>
      <c r="T873" s="61"/>
      <c r="U873" s="61"/>
      <c r="V873" s="61"/>
      <c r="W873" s="61"/>
      <c r="X873" s="61"/>
      <c r="Y873" s="61"/>
      <c r="Z873" s="61"/>
      <c r="AA873" s="61"/>
      <c r="AB873" s="61"/>
      <c r="AC873" s="61"/>
      <c r="AD873" s="61"/>
      <c r="AE873" s="61"/>
      <c r="AF873" s="61"/>
      <c r="AG873" s="61"/>
    </row>
    <row r="874">
      <c r="A874" s="61"/>
      <c r="B874" s="61"/>
      <c r="C874" s="61"/>
      <c r="D874" s="61"/>
      <c r="E874" s="61"/>
      <c r="F874" s="61"/>
      <c r="G874" s="61"/>
      <c r="H874" s="61"/>
      <c r="I874" s="61"/>
      <c r="J874" s="61"/>
      <c r="K874" s="61"/>
      <c r="L874" s="61"/>
      <c r="M874" s="61"/>
      <c r="N874" s="61"/>
      <c r="O874" s="61"/>
      <c r="P874" s="65"/>
      <c r="Q874" s="61"/>
      <c r="R874" s="61"/>
      <c r="S874" s="61"/>
      <c r="T874" s="61"/>
      <c r="U874" s="61"/>
      <c r="V874" s="61"/>
      <c r="W874" s="61"/>
      <c r="X874" s="61"/>
      <c r="Y874" s="61"/>
      <c r="Z874" s="61"/>
      <c r="AA874" s="61"/>
      <c r="AB874" s="61"/>
      <c r="AC874" s="61"/>
      <c r="AD874" s="61"/>
      <c r="AE874" s="61"/>
      <c r="AF874" s="61"/>
      <c r="AG874" s="61"/>
    </row>
    <row r="875">
      <c r="A875" s="61"/>
      <c r="B875" s="61"/>
      <c r="C875" s="61"/>
      <c r="D875" s="61"/>
      <c r="E875" s="61"/>
      <c r="F875" s="61"/>
      <c r="G875" s="61"/>
      <c r="H875" s="61"/>
      <c r="I875" s="61"/>
      <c r="J875" s="61"/>
      <c r="K875" s="61"/>
      <c r="L875" s="61"/>
      <c r="M875" s="61"/>
      <c r="N875" s="61"/>
      <c r="O875" s="61"/>
      <c r="P875" s="65"/>
      <c r="Q875" s="61"/>
      <c r="R875" s="61"/>
      <c r="S875" s="61"/>
      <c r="T875" s="61"/>
      <c r="U875" s="61"/>
      <c r="V875" s="61"/>
      <c r="W875" s="61"/>
      <c r="X875" s="61"/>
      <c r="Y875" s="61"/>
      <c r="Z875" s="61"/>
      <c r="AA875" s="61"/>
      <c r="AB875" s="61"/>
      <c r="AC875" s="61"/>
      <c r="AD875" s="61"/>
      <c r="AE875" s="61"/>
      <c r="AF875" s="61"/>
      <c r="AG875" s="61"/>
    </row>
    <row r="876">
      <c r="A876" s="61"/>
      <c r="B876" s="61"/>
      <c r="C876" s="61"/>
      <c r="D876" s="61"/>
      <c r="E876" s="61"/>
      <c r="F876" s="61"/>
      <c r="G876" s="61"/>
      <c r="H876" s="61"/>
      <c r="I876" s="61"/>
      <c r="J876" s="61"/>
      <c r="K876" s="61"/>
      <c r="L876" s="61"/>
      <c r="M876" s="61"/>
      <c r="N876" s="61"/>
      <c r="O876" s="61"/>
      <c r="P876" s="65"/>
      <c r="Q876" s="61"/>
      <c r="R876" s="61"/>
      <c r="S876" s="61"/>
      <c r="T876" s="61"/>
      <c r="U876" s="61"/>
      <c r="V876" s="61"/>
      <c r="W876" s="61"/>
      <c r="X876" s="61"/>
      <c r="Y876" s="61"/>
      <c r="Z876" s="61"/>
      <c r="AA876" s="61"/>
      <c r="AB876" s="61"/>
      <c r="AC876" s="61"/>
      <c r="AD876" s="61"/>
      <c r="AE876" s="61"/>
      <c r="AF876" s="61"/>
      <c r="AG876" s="61"/>
    </row>
    <row r="877">
      <c r="A877" s="61"/>
      <c r="B877" s="61"/>
      <c r="C877" s="61"/>
      <c r="D877" s="61"/>
      <c r="E877" s="61"/>
      <c r="F877" s="61"/>
      <c r="G877" s="61"/>
      <c r="H877" s="61"/>
      <c r="I877" s="61"/>
      <c r="J877" s="61"/>
      <c r="K877" s="61"/>
      <c r="L877" s="61"/>
      <c r="M877" s="61"/>
      <c r="N877" s="61"/>
      <c r="O877" s="61"/>
      <c r="P877" s="65"/>
      <c r="Q877" s="61"/>
      <c r="R877" s="61"/>
      <c r="S877" s="61"/>
      <c r="T877" s="61"/>
      <c r="U877" s="61"/>
      <c r="V877" s="61"/>
      <c r="W877" s="61"/>
      <c r="X877" s="61"/>
      <c r="Y877" s="61"/>
      <c r="Z877" s="61"/>
      <c r="AA877" s="61"/>
      <c r="AB877" s="61"/>
      <c r="AC877" s="61"/>
      <c r="AD877" s="61"/>
      <c r="AE877" s="61"/>
      <c r="AF877" s="61"/>
      <c r="AG877" s="61"/>
    </row>
    <row r="878">
      <c r="A878" s="61"/>
      <c r="B878" s="61"/>
      <c r="C878" s="61"/>
      <c r="D878" s="61"/>
      <c r="E878" s="61"/>
      <c r="F878" s="61"/>
      <c r="G878" s="61"/>
      <c r="H878" s="61"/>
      <c r="I878" s="61"/>
      <c r="J878" s="61"/>
      <c r="K878" s="61"/>
      <c r="L878" s="61"/>
      <c r="M878" s="61"/>
      <c r="N878" s="61"/>
      <c r="O878" s="61"/>
      <c r="P878" s="65"/>
      <c r="Q878" s="61"/>
      <c r="R878" s="61"/>
      <c r="S878" s="61"/>
      <c r="T878" s="61"/>
      <c r="U878" s="61"/>
      <c r="V878" s="61"/>
      <c r="W878" s="61"/>
      <c r="X878" s="61"/>
      <c r="Y878" s="61"/>
      <c r="Z878" s="61"/>
      <c r="AA878" s="61"/>
      <c r="AB878" s="61"/>
      <c r="AC878" s="61"/>
      <c r="AD878" s="61"/>
      <c r="AE878" s="61"/>
      <c r="AF878" s="61"/>
      <c r="AG878" s="61"/>
    </row>
    <row r="879">
      <c r="A879" s="61"/>
      <c r="B879" s="61"/>
      <c r="C879" s="61"/>
      <c r="D879" s="61"/>
      <c r="E879" s="61"/>
      <c r="F879" s="61"/>
      <c r="G879" s="61"/>
      <c r="H879" s="61"/>
      <c r="I879" s="61"/>
      <c r="J879" s="61"/>
      <c r="K879" s="61"/>
      <c r="L879" s="61"/>
      <c r="M879" s="61"/>
      <c r="N879" s="61"/>
      <c r="O879" s="61"/>
      <c r="P879" s="65"/>
      <c r="Q879" s="61"/>
      <c r="R879" s="61"/>
      <c r="S879" s="61"/>
      <c r="T879" s="61"/>
      <c r="U879" s="61"/>
      <c r="V879" s="61"/>
      <c r="W879" s="61"/>
      <c r="X879" s="61"/>
      <c r="Y879" s="61"/>
      <c r="Z879" s="61"/>
      <c r="AA879" s="61"/>
      <c r="AB879" s="61"/>
      <c r="AC879" s="61"/>
      <c r="AD879" s="61"/>
      <c r="AE879" s="61"/>
      <c r="AF879" s="61"/>
      <c r="AG879" s="61"/>
    </row>
    <row r="880">
      <c r="A880" s="61"/>
      <c r="B880" s="61"/>
      <c r="C880" s="61"/>
      <c r="D880" s="61"/>
      <c r="E880" s="61"/>
      <c r="F880" s="61"/>
      <c r="G880" s="61"/>
      <c r="H880" s="61"/>
      <c r="I880" s="61"/>
      <c r="J880" s="61"/>
      <c r="K880" s="61"/>
      <c r="L880" s="61"/>
      <c r="M880" s="61"/>
      <c r="N880" s="61"/>
      <c r="O880" s="61"/>
      <c r="P880" s="65"/>
      <c r="Q880" s="61"/>
      <c r="R880" s="61"/>
      <c r="S880" s="61"/>
      <c r="T880" s="61"/>
      <c r="U880" s="61"/>
      <c r="V880" s="61"/>
      <c r="W880" s="61"/>
      <c r="X880" s="61"/>
      <c r="Y880" s="61"/>
      <c r="Z880" s="61"/>
      <c r="AA880" s="61"/>
      <c r="AB880" s="61"/>
      <c r="AC880" s="61"/>
      <c r="AD880" s="61"/>
      <c r="AE880" s="61"/>
      <c r="AF880" s="61"/>
      <c r="AG880" s="61"/>
    </row>
    <row r="881">
      <c r="A881" s="61"/>
      <c r="B881" s="61"/>
      <c r="C881" s="61"/>
      <c r="D881" s="61"/>
      <c r="E881" s="61"/>
      <c r="F881" s="61"/>
      <c r="G881" s="61"/>
      <c r="H881" s="61"/>
      <c r="I881" s="61"/>
      <c r="J881" s="61"/>
      <c r="K881" s="61"/>
      <c r="L881" s="61"/>
      <c r="M881" s="61"/>
      <c r="N881" s="61"/>
      <c r="O881" s="61"/>
      <c r="P881" s="65"/>
      <c r="Q881" s="61"/>
      <c r="R881" s="61"/>
      <c r="S881" s="61"/>
      <c r="T881" s="61"/>
      <c r="U881" s="61"/>
      <c r="V881" s="61"/>
      <c r="W881" s="61"/>
      <c r="X881" s="61"/>
      <c r="Y881" s="61"/>
      <c r="Z881" s="61"/>
      <c r="AA881" s="61"/>
      <c r="AB881" s="61"/>
      <c r="AC881" s="61"/>
      <c r="AD881" s="61"/>
      <c r="AE881" s="61"/>
      <c r="AF881" s="61"/>
      <c r="AG881" s="61"/>
    </row>
    <row r="882">
      <c r="A882" s="61"/>
      <c r="B882" s="61"/>
      <c r="C882" s="61"/>
      <c r="D882" s="61"/>
      <c r="E882" s="61"/>
      <c r="F882" s="61"/>
      <c r="G882" s="61"/>
      <c r="H882" s="61"/>
      <c r="I882" s="61"/>
      <c r="J882" s="61"/>
      <c r="K882" s="61"/>
      <c r="L882" s="61"/>
      <c r="M882" s="61"/>
      <c r="N882" s="61"/>
      <c r="O882" s="61"/>
      <c r="P882" s="65"/>
      <c r="Q882" s="61"/>
      <c r="R882" s="61"/>
      <c r="S882" s="61"/>
      <c r="T882" s="61"/>
      <c r="U882" s="61"/>
      <c r="V882" s="61"/>
      <c r="W882" s="61"/>
      <c r="X882" s="61"/>
      <c r="Y882" s="61"/>
      <c r="Z882" s="61"/>
      <c r="AA882" s="61"/>
      <c r="AB882" s="61"/>
      <c r="AC882" s="61"/>
      <c r="AD882" s="61"/>
      <c r="AE882" s="61"/>
      <c r="AF882" s="61"/>
      <c r="AG882" s="61"/>
    </row>
    <row r="883">
      <c r="A883" s="61"/>
      <c r="B883" s="61"/>
      <c r="C883" s="61"/>
      <c r="D883" s="61"/>
      <c r="E883" s="61"/>
      <c r="F883" s="61"/>
      <c r="G883" s="61"/>
      <c r="H883" s="61"/>
      <c r="I883" s="61"/>
      <c r="J883" s="61"/>
      <c r="K883" s="61"/>
      <c r="L883" s="61"/>
      <c r="M883" s="61"/>
      <c r="N883" s="61"/>
      <c r="O883" s="61"/>
      <c r="P883" s="65"/>
      <c r="Q883" s="61"/>
      <c r="R883" s="61"/>
      <c r="S883" s="61"/>
      <c r="T883" s="61"/>
      <c r="U883" s="61"/>
      <c r="V883" s="61"/>
      <c r="W883" s="61"/>
      <c r="X883" s="61"/>
      <c r="Y883" s="61"/>
      <c r="Z883" s="61"/>
      <c r="AA883" s="61"/>
      <c r="AB883" s="61"/>
      <c r="AC883" s="61"/>
      <c r="AD883" s="61"/>
      <c r="AE883" s="61"/>
      <c r="AF883" s="61"/>
      <c r="AG883" s="61"/>
    </row>
    <row r="884">
      <c r="A884" s="61"/>
      <c r="B884" s="61"/>
      <c r="C884" s="61"/>
      <c r="D884" s="61"/>
      <c r="E884" s="61"/>
      <c r="F884" s="61"/>
      <c r="G884" s="61"/>
      <c r="H884" s="61"/>
      <c r="I884" s="61"/>
      <c r="J884" s="61"/>
      <c r="K884" s="61"/>
      <c r="L884" s="61"/>
      <c r="M884" s="61"/>
      <c r="N884" s="61"/>
      <c r="O884" s="61"/>
      <c r="P884" s="65"/>
      <c r="Q884" s="61"/>
      <c r="R884" s="61"/>
      <c r="S884" s="61"/>
      <c r="T884" s="61"/>
      <c r="U884" s="61"/>
      <c r="V884" s="61"/>
      <c r="W884" s="61"/>
      <c r="X884" s="61"/>
      <c r="Y884" s="61"/>
      <c r="Z884" s="61"/>
      <c r="AA884" s="61"/>
      <c r="AB884" s="61"/>
      <c r="AC884" s="61"/>
      <c r="AD884" s="61"/>
      <c r="AE884" s="61"/>
      <c r="AF884" s="61"/>
      <c r="AG884" s="61"/>
    </row>
    <row r="885">
      <c r="A885" s="61"/>
      <c r="B885" s="61"/>
      <c r="C885" s="61"/>
      <c r="D885" s="61"/>
      <c r="E885" s="61"/>
      <c r="F885" s="61"/>
      <c r="G885" s="61"/>
      <c r="H885" s="61"/>
      <c r="I885" s="61"/>
      <c r="J885" s="61"/>
      <c r="K885" s="61"/>
      <c r="L885" s="61"/>
      <c r="M885" s="61"/>
      <c r="N885" s="61"/>
      <c r="O885" s="61"/>
      <c r="P885" s="65"/>
      <c r="Q885" s="61"/>
      <c r="R885" s="61"/>
      <c r="S885" s="61"/>
      <c r="T885" s="61"/>
      <c r="U885" s="61"/>
      <c r="V885" s="61"/>
      <c r="W885" s="61"/>
      <c r="X885" s="61"/>
      <c r="Y885" s="61"/>
      <c r="Z885" s="61"/>
      <c r="AA885" s="61"/>
      <c r="AB885" s="61"/>
      <c r="AC885" s="61"/>
      <c r="AD885" s="61"/>
      <c r="AE885" s="61"/>
      <c r="AF885" s="61"/>
      <c r="AG885" s="61"/>
    </row>
    <row r="886">
      <c r="A886" s="61"/>
      <c r="B886" s="61"/>
      <c r="C886" s="61"/>
      <c r="D886" s="61"/>
      <c r="E886" s="61"/>
      <c r="F886" s="61"/>
      <c r="G886" s="61"/>
      <c r="H886" s="61"/>
      <c r="I886" s="61"/>
      <c r="J886" s="61"/>
      <c r="K886" s="61"/>
      <c r="L886" s="61"/>
      <c r="M886" s="61"/>
      <c r="N886" s="61"/>
      <c r="O886" s="61"/>
      <c r="P886" s="65"/>
      <c r="Q886" s="61"/>
      <c r="R886" s="61"/>
      <c r="S886" s="61"/>
      <c r="T886" s="61"/>
      <c r="U886" s="61"/>
      <c r="V886" s="61"/>
      <c r="W886" s="61"/>
      <c r="X886" s="61"/>
      <c r="Y886" s="61"/>
      <c r="Z886" s="61"/>
      <c r="AA886" s="61"/>
      <c r="AB886" s="61"/>
      <c r="AC886" s="61"/>
      <c r="AD886" s="61"/>
      <c r="AE886" s="61"/>
      <c r="AF886" s="61"/>
      <c r="AG886" s="61"/>
    </row>
    <row r="887">
      <c r="A887" s="61"/>
      <c r="B887" s="61"/>
      <c r="C887" s="61"/>
      <c r="D887" s="61"/>
      <c r="E887" s="61"/>
      <c r="F887" s="61"/>
      <c r="G887" s="61"/>
      <c r="H887" s="61"/>
      <c r="I887" s="61"/>
      <c r="J887" s="61"/>
      <c r="K887" s="61"/>
      <c r="L887" s="61"/>
      <c r="M887" s="61"/>
      <c r="N887" s="61"/>
      <c r="O887" s="61"/>
      <c r="P887" s="65"/>
      <c r="Q887" s="61"/>
      <c r="R887" s="61"/>
      <c r="S887" s="61"/>
      <c r="T887" s="61"/>
      <c r="U887" s="61"/>
      <c r="V887" s="61"/>
      <c r="W887" s="61"/>
      <c r="X887" s="61"/>
      <c r="Y887" s="61"/>
      <c r="Z887" s="61"/>
      <c r="AA887" s="61"/>
      <c r="AB887" s="61"/>
      <c r="AC887" s="61"/>
      <c r="AD887" s="61"/>
      <c r="AE887" s="61"/>
      <c r="AF887" s="61"/>
      <c r="AG887" s="61"/>
    </row>
    <row r="888">
      <c r="A888" s="61"/>
      <c r="B888" s="61"/>
      <c r="C888" s="61"/>
      <c r="D888" s="61"/>
      <c r="E888" s="61"/>
      <c r="F888" s="61"/>
      <c r="G888" s="61"/>
      <c r="H888" s="61"/>
      <c r="I888" s="61"/>
      <c r="J888" s="61"/>
      <c r="K888" s="61"/>
      <c r="L888" s="61"/>
      <c r="M888" s="61"/>
      <c r="N888" s="61"/>
      <c r="O888" s="61"/>
      <c r="P888" s="65"/>
      <c r="Q888" s="61"/>
      <c r="R888" s="61"/>
      <c r="S888" s="61"/>
      <c r="T888" s="61"/>
      <c r="U888" s="61"/>
      <c r="V888" s="61"/>
      <c r="W888" s="61"/>
      <c r="X888" s="61"/>
      <c r="Y888" s="61"/>
      <c r="Z888" s="61"/>
      <c r="AA888" s="61"/>
      <c r="AB888" s="61"/>
      <c r="AC888" s="61"/>
      <c r="AD888" s="61"/>
      <c r="AE888" s="61"/>
      <c r="AF888" s="61"/>
      <c r="AG888" s="61"/>
    </row>
    <row r="889">
      <c r="A889" s="61"/>
      <c r="B889" s="61"/>
      <c r="C889" s="61"/>
      <c r="D889" s="61"/>
      <c r="E889" s="61"/>
      <c r="F889" s="61"/>
      <c r="G889" s="61"/>
      <c r="H889" s="61"/>
      <c r="I889" s="61"/>
      <c r="J889" s="61"/>
      <c r="K889" s="61"/>
      <c r="L889" s="61"/>
      <c r="M889" s="61"/>
      <c r="N889" s="61"/>
      <c r="O889" s="61"/>
      <c r="P889" s="65"/>
      <c r="Q889" s="61"/>
      <c r="R889" s="61"/>
      <c r="S889" s="61"/>
      <c r="T889" s="61"/>
      <c r="U889" s="61"/>
      <c r="V889" s="61"/>
      <c r="W889" s="61"/>
      <c r="X889" s="61"/>
      <c r="Y889" s="61"/>
      <c r="Z889" s="61"/>
      <c r="AA889" s="61"/>
      <c r="AB889" s="61"/>
      <c r="AC889" s="61"/>
      <c r="AD889" s="61"/>
      <c r="AE889" s="61"/>
      <c r="AF889" s="61"/>
      <c r="AG889" s="61"/>
    </row>
    <row r="890">
      <c r="A890" s="61"/>
      <c r="B890" s="61"/>
      <c r="C890" s="61"/>
      <c r="D890" s="61"/>
      <c r="E890" s="61"/>
      <c r="F890" s="61"/>
      <c r="G890" s="61"/>
      <c r="H890" s="61"/>
      <c r="I890" s="61"/>
      <c r="J890" s="61"/>
      <c r="K890" s="61"/>
      <c r="L890" s="61"/>
      <c r="M890" s="61"/>
      <c r="N890" s="61"/>
      <c r="O890" s="61"/>
      <c r="P890" s="65"/>
      <c r="Q890" s="61"/>
      <c r="R890" s="61"/>
      <c r="S890" s="61"/>
      <c r="T890" s="61"/>
      <c r="U890" s="61"/>
      <c r="V890" s="61"/>
      <c r="W890" s="61"/>
      <c r="X890" s="61"/>
      <c r="Y890" s="61"/>
      <c r="Z890" s="61"/>
      <c r="AA890" s="61"/>
      <c r="AB890" s="61"/>
      <c r="AC890" s="61"/>
      <c r="AD890" s="61"/>
      <c r="AE890" s="61"/>
      <c r="AF890" s="61"/>
      <c r="AG890" s="61"/>
    </row>
    <row r="891">
      <c r="A891" s="61"/>
      <c r="B891" s="61"/>
      <c r="C891" s="61"/>
      <c r="D891" s="61"/>
      <c r="E891" s="61"/>
      <c r="F891" s="61"/>
      <c r="G891" s="61"/>
      <c r="H891" s="61"/>
      <c r="I891" s="61"/>
      <c r="J891" s="61"/>
      <c r="K891" s="61"/>
      <c r="L891" s="61"/>
      <c r="M891" s="61"/>
      <c r="N891" s="61"/>
      <c r="O891" s="61"/>
      <c r="P891" s="65"/>
      <c r="Q891" s="61"/>
      <c r="R891" s="61"/>
      <c r="S891" s="61"/>
      <c r="T891" s="61"/>
      <c r="U891" s="61"/>
      <c r="V891" s="61"/>
      <c r="W891" s="61"/>
      <c r="X891" s="61"/>
      <c r="Y891" s="61"/>
      <c r="Z891" s="61"/>
      <c r="AA891" s="61"/>
      <c r="AB891" s="61"/>
      <c r="AC891" s="61"/>
      <c r="AD891" s="61"/>
      <c r="AE891" s="61"/>
      <c r="AF891" s="61"/>
      <c r="AG891" s="61"/>
    </row>
    <row r="892">
      <c r="A892" s="61"/>
      <c r="B892" s="61"/>
      <c r="C892" s="61"/>
      <c r="D892" s="61"/>
      <c r="E892" s="61"/>
      <c r="F892" s="61"/>
      <c r="G892" s="61"/>
      <c r="H892" s="61"/>
      <c r="I892" s="61"/>
      <c r="J892" s="61"/>
      <c r="K892" s="61"/>
      <c r="L892" s="61"/>
      <c r="M892" s="61"/>
      <c r="N892" s="61"/>
      <c r="O892" s="61"/>
      <c r="P892" s="65"/>
      <c r="Q892" s="61"/>
      <c r="R892" s="61"/>
      <c r="S892" s="61"/>
      <c r="T892" s="61"/>
      <c r="U892" s="61"/>
      <c r="V892" s="61"/>
      <c r="W892" s="61"/>
      <c r="X892" s="61"/>
      <c r="Y892" s="61"/>
      <c r="Z892" s="61"/>
      <c r="AA892" s="61"/>
      <c r="AB892" s="61"/>
      <c r="AC892" s="61"/>
      <c r="AD892" s="61"/>
      <c r="AE892" s="61"/>
      <c r="AF892" s="61"/>
      <c r="AG892" s="61"/>
    </row>
    <row r="893">
      <c r="A893" s="61"/>
      <c r="B893" s="61"/>
      <c r="C893" s="61"/>
      <c r="D893" s="61"/>
      <c r="E893" s="61"/>
      <c r="F893" s="61"/>
      <c r="G893" s="61"/>
      <c r="H893" s="61"/>
      <c r="I893" s="61"/>
      <c r="J893" s="61"/>
      <c r="K893" s="61"/>
      <c r="L893" s="61"/>
      <c r="M893" s="61"/>
      <c r="N893" s="61"/>
      <c r="O893" s="61"/>
      <c r="P893" s="65"/>
      <c r="Q893" s="61"/>
      <c r="R893" s="61"/>
      <c r="S893" s="61"/>
      <c r="T893" s="61"/>
      <c r="U893" s="61"/>
      <c r="V893" s="61"/>
      <c r="W893" s="61"/>
      <c r="X893" s="61"/>
      <c r="Y893" s="61"/>
      <c r="Z893" s="61"/>
      <c r="AA893" s="61"/>
      <c r="AB893" s="61"/>
      <c r="AC893" s="61"/>
      <c r="AD893" s="61"/>
      <c r="AE893" s="61"/>
      <c r="AF893" s="61"/>
      <c r="AG893" s="61"/>
    </row>
    <row r="894">
      <c r="A894" s="61"/>
      <c r="B894" s="61"/>
      <c r="C894" s="61"/>
      <c r="D894" s="61"/>
      <c r="E894" s="61"/>
      <c r="F894" s="61"/>
      <c r="G894" s="61"/>
      <c r="H894" s="61"/>
      <c r="I894" s="61"/>
      <c r="J894" s="61"/>
      <c r="K894" s="61"/>
      <c r="L894" s="61"/>
      <c r="M894" s="61"/>
      <c r="N894" s="61"/>
      <c r="O894" s="61"/>
      <c r="P894" s="65"/>
      <c r="Q894" s="61"/>
      <c r="R894" s="61"/>
      <c r="S894" s="61"/>
      <c r="T894" s="61"/>
      <c r="U894" s="61"/>
      <c r="V894" s="61"/>
      <c r="W894" s="61"/>
      <c r="X894" s="61"/>
      <c r="Y894" s="61"/>
      <c r="Z894" s="61"/>
      <c r="AA894" s="61"/>
      <c r="AB894" s="61"/>
      <c r="AC894" s="61"/>
      <c r="AD894" s="61"/>
      <c r="AE894" s="61"/>
      <c r="AF894" s="61"/>
      <c r="AG894" s="61"/>
    </row>
    <row r="895">
      <c r="A895" s="61"/>
      <c r="B895" s="61"/>
      <c r="C895" s="61"/>
      <c r="D895" s="61"/>
      <c r="E895" s="61"/>
      <c r="F895" s="61"/>
      <c r="G895" s="61"/>
      <c r="H895" s="61"/>
      <c r="I895" s="61"/>
      <c r="J895" s="61"/>
      <c r="K895" s="61"/>
      <c r="L895" s="61"/>
      <c r="M895" s="61"/>
      <c r="N895" s="61"/>
      <c r="O895" s="61"/>
      <c r="P895" s="65"/>
      <c r="Q895" s="61"/>
      <c r="R895" s="61"/>
      <c r="S895" s="61"/>
      <c r="T895" s="61"/>
      <c r="U895" s="61"/>
      <c r="V895" s="61"/>
      <c r="W895" s="61"/>
      <c r="X895" s="61"/>
      <c r="Y895" s="61"/>
      <c r="Z895" s="61"/>
      <c r="AA895" s="61"/>
      <c r="AB895" s="61"/>
      <c r="AC895" s="61"/>
      <c r="AD895" s="61"/>
      <c r="AE895" s="61"/>
      <c r="AF895" s="61"/>
      <c r="AG895" s="61"/>
    </row>
    <row r="896">
      <c r="A896" s="61"/>
      <c r="B896" s="61"/>
      <c r="C896" s="61"/>
      <c r="D896" s="61"/>
      <c r="E896" s="61"/>
      <c r="F896" s="61"/>
      <c r="G896" s="61"/>
      <c r="H896" s="61"/>
      <c r="I896" s="61"/>
      <c r="J896" s="61"/>
      <c r="K896" s="61"/>
      <c r="L896" s="61"/>
      <c r="M896" s="61"/>
      <c r="N896" s="61"/>
      <c r="O896" s="61"/>
      <c r="P896" s="65"/>
      <c r="Q896" s="61"/>
      <c r="R896" s="61"/>
      <c r="S896" s="61"/>
      <c r="T896" s="61"/>
      <c r="U896" s="61"/>
      <c r="V896" s="61"/>
      <c r="W896" s="61"/>
      <c r="X896" s="61"/>
      <c r="Y896" s="61"/>
      <c r="Z896" s="61"/>
      <c r="AA896" s="61"/>
      <c r="AB896" s="61"/>
      <c r="AC896" s="61"/>
      <c r="AD896" s="61"/>
      <c r="AE896" s="61"/>
      <c r="AF896" s="61"/>
      <c r="AG896" s="61"/>
    </row>
    <row r="897">
      <c r="A897" s="61"/>
      <c r="B897" s="61"/>
      <c r="C897" s="61"/>
      <c r="D897" s="61"/>
      <c r="E897" s="61"/>
      <c r="F897" s="61"/>
      <c r="G897" s="61"/>
      <c r="H897" s="61"/>
      <c r="I897" s="61"/>
      <c r="J897" s="61"/>
      <c r="K897" s="61"/>
      <c r="L897" s="61"/>
      <c r="M897" s="61"/>
      <c r="N897" s="61"/>
      <c r="O897" s="61"/>
      <c r="P897" s="65"/>
      <c r="Q897" s="61"/>
      <c r="R897" s="61"/>
      <c r="S897" s="61"/>
      <c r="T897" s="61"/>
      <c r="U897" s="61"/>
      <c r="V897" s="61"/>
      <c r="W897" s="61"/>
      <c r="X897" s="61"/>
      <c r="Y897" s="61"/>
      <c r="Z897" s="61"/>
      <c r="AA897" s="61"/>
      <c r="AB897" s="61"/>
      <c r="AC897" s="61"/>
      <c r="AD897" s="61"/>
      <c r="AE897" s="61"/>
      <c r="AF897" s="61"/>
      <c r="AG897" s="61"/>
    </row>
    <row r="898">
      <c r="A898" s="61"/>
      <c r="B898" s="61"/>
      <c r="C898" s="61"/>
      <c r="D898" s="61"/>
      <c r="E898" s="61"/>
      <c r="F898" s="61"/>
      <c r="G898" s="61"/>
      <c r="H898" s="61"/>
      <c r="I898" s="61"/>
      <c r="J898" s="61"/>
      <c r="K898" s="61"/>
      <c r="L898" s="61"/>
      <c r="M898" s="61"/>
      <c r="N898" s="61"/>
      <c r="O898" s="61"/>
      <c r="P898" s="65"/>
      <c r="Q898" s="61"/>
      <c r="R898" s="61"/>
      <c r="S898" s="61"/>
      <c r="T898" s="61"/>
      <c r="U898" s="61"/>
      <c r="V898" s="61"/>
      <c r="W898" s="61"/>
      <c r="X898" s="61"/>
      <c r="Y898" s="61"/>
      <c r="Z898" s="61"/>
      <c r="AA898" s="61"/>
      <c r="AB898" s="61"/>
      <c r="AC898" s="61"/>
      <c r="AD898" s="61"/>
      <c r="AE898" s="61"/>
      <c r="AF898" s="61"/>
      <c r="AG898" s="61"/>
    </row>
    <row r="899">
      <c r="A899" s="61"/>
      <c r="B899" s="61"/>
      <c r="C899" s="61"/>
      <c r="D899" s="61"/>
      <c r="E899" s="61"/>
      <c r="F899" s="61"/>
      <c r="G899" s="61"/>
      <c r="H899" s="61"/>
      <c r="I899" s="61"/>
      <c r="J899" s="61"/>
      <c r="K899" s="61"/>
      <c r="L899" s="61"/>
      <c r="M899" s="61"/>
      <c r="N899" s="61"/>
      <c r="O899" s="61"/>
      <c r="P899" s="65"/>
      <c r="Q899" s="61"/>
      <c r="R899" s="61"/>
      <c r="S899" s="61"/>
      <c r="T899" s="61"/>
      <c r="U899" s="61"/>
      <c r="V899" s="61"/>
      <c r="W899" s="61"/>
      <c r="X899" s="61"/>
      <c r="Y899" s="61"/>
      <c r="Z899" s="61"/>
      <c r="AA899" s="61"/>
      <c r="AB899" s="61"/>
      <c r="AC899" s="61"/>
      <c r="AD899" s="61"/>
      <c r="AE899" s="61"/>
      <c r="AF899" s="61"/>
      <c r="AG899" s="61"/>
    </row>
    <row r="900">
      <c r="A900" s="61"/>
      <c r="B900" s="61"/>
      <c r="C900" s="61"/>
      <c r="D900" s="61"/>
      <c r="E900" s="61"/>
      <c r="F900" s="61"/>
      <c r="G900" s="61"/>
      <c r="H900" s="61"/>
      <c r="I900" s="61"/>
      <c r="J900" s="61"/>
      <c r="K900" s="61"/>
      <c r="L900" s="61"/>
      <c r="M900" s="61"/>
      <c r="N900" s="61"/>
      <c r="O900" s="61"/>
      <c r="P900" s="65"/>
      <c r="Q900" s="61"/>
      <c r="R900" s="61"/>
      <c r="S900" s="61"/>
      <c r="T900" s="61"/>
      <c r="U900" s="61"/>
      <c r="V900" s="61"/>
      <c r="W900" s="61"/>
      <c r="X900" s="61"/>
      <c r="Y900" s="61"/>
      <c r="Z900" s="61"/>
      <c r="AA900" s="61"/>
      <c r="AB900" s="61"/>
      <c r="AC900" s="61"/>
      <c r="AD900" s="61"/>
      <c r="AE900" s="61"/>
      <c r="AF900" s="61"/>
      <c r="AG900" s="61"/>
    </row>
    <row r="901">
      <c r="A901" s="61"/>
      <c r="B901" s="61"/>
      <c r="C901" s="61"/>
      <c r="D901" s="61"/>
      <c r="E901" s="61"/>
      <c r="F901" s="61"/>
      <c r="G901" s="61"/>
      <c r="H901" s="61"/>
      <c r="I901" s="61"/>
      <c r="J901" s="61"/>
      <c r="K901" s="61"/>
      <c r="L901" s="61"/>
      <c r="M901" s="61"/>
      <c r="N901" s="61"/>
      <c r="O901" s="61"/>
      <c r="P901" s="65"/>
      <c r="Q901" s="61"/>
      <c r="R901" s="61"/>
      <c r="S901" s="61"/>
      <c r="T901" s="61"/>
      <c r="U901" s="61"/>
      <c r="V901" s="61"/>
      <c r="W901" s="61"/>
      <c r="X901" s="61"/>
      <c r="Y901" s="61"/>
      <c r="Z901" s="61"/>
      <c r="AA901" s="61"/>
      <c r="AB901" s="61"/>
      <c r="AC901" s="61"/>
      <c r="AD901" s="61"/>
      <c r="AE901" s="61"/>
      <c r="AF901" s="61"/>
      <c r="AG901" s="61"/>
    </row>
    <row r="902">
      <c r="A902" s="61"/>
      <c r="B902" s="61"/>
      <c r="C902" s="61"/>
      <c r="D902" s="61"/>
      <c r="E902" s="61"/>
      <c r="F902" s="61"/>
      <c r="G902" s="61"/>
      <c r="H902" s="61"/>
      <c r="I902" s="61"/>
      <c r="J902" s="61"/>
      <c r="K902" s="61"/>
      <c r="L902" s="61"/>
      <c r="M902" s="61"/>
      <c r="N902" s="61"/>
      <c r="O902" s="61"/>
      <c r="P902" s="65"/>
      <c r="Q902" s="61"/>
      <c r="R902" s="61"/>
      <c r="S902" s="61"/>
      <c r="T902" s="61"/>
      <c r="U902" s="61"/>
      <c r="V902" s="61"/>
      <c r="W902" s="61"/>
      <c r="X902" s="61"/>
      <c r="Y902" s="61"/>
      <c r="Z902" s="61"/>
      <c r="AA902" s="61"/>
      <c r="AB902" s="61"/>
      <c r="AC902" s="61"/>
      <c r="AD902" s="61"/>
      <c r="AE902" s="61"/>
      <c r="AF902" s="61"/>
      <c r="AG902" s="61"/>
    </row>
    <row r="903">
      <c r="A903" s="61"/>
      <c r="B903" s="61"/>
      <c r="C903" s="61"/>
      <c r="D903" s="61"/>
      <c r="E903" s="61"/>
      <c r="F903" s="61"/>
      <c r="G903" s="61"/>
      <c r="H903" s="61"/>
      <c r="I903" s="61"/>
      <c r="J903" s="61"/>
      <c r="K903" s="61"/>
      <c r="L903" s="61"/>
      <c r="M903" s="61"/>
      <c r="N903" s="61"/>
      <c r="O903" s="61"/>
      <c r="P903" s="65"/>
      <c r="Q903" s="61"/>
      <c r="R903" s="61"/>
      <c r="S903" s="61"/>
      <c r="T903" s="61"/>
      <c r="U903" s="61"/>
      <c r="V903" s="61"/>
      <c r="W903" s="61"/>
      <c r="X903" s="61"/>
      <c r="Y903" s="61"/>
      <c r="Z903" s="61"/>
      <c r="AA903" s="61"/>
      <c r="AB903" s="61"/>
      <c r="AC903" s="61"/>
      <c r="AD903" s="61"/>
      <c r="AE903" s="61"/>
      <c r="AF903" s="61"/>
      <c r="AG903" s="61"/>
    </row>
    <row r="904">
      <c r="A904" s="61"/>
      <c r="B904" s="61"/>
      <c r="C904" s="61"/>
      <c r="D904" s="61"/>
      <c r="E904" s="61"/>
      <c r="F904" s="61"/>
      <c r="G904" s="61"/>
      <c r="H904" s="61"/>
      <c r="I904" s="61"/>
      <c r="J904" s="61"/>
      <c r="K904" s="61"/>
      <c r="L904" s="61"/>
      <c r="M904" s="61"/>
      <c r="N904" s="61"/>
      <c r="O904" s="61"/>
      <c r="P904" s="65"/>
      <c r="Q904" s="61"/>
      <c r="R904" s="61"/>
      <c r="S904" s="61"/>
      <c r="T904" s="61"/>
      <c r="U904" s="61"/>
      <c r="V904" s="61"/>
      <c r="W904" s="61"/>
      <c r="X904" s="61"/>
      <c r="Y904" s="61"/>
      <c r="Z904" s="61"/>
      <c r="AA904" s="61"/>
      <c r="AB904" s="61"/>
      <c r="AC904" s="61"/>
      <c r="AD904" s="61"/>
      <c r="AE904" s="61"/>
      <c r="AF904" s="61"/>
      <c r="AG904" s="61"/>
    </row>
    <row r="905">
      <c r="A905" s="61"/>
      <c r="B905" s="61"/>
      <c r="C905" s="61"/>
      <c r="D905" s="61"/>
      <c r="E905" s="61"/>
      <c r="F905" s="61"/>
      <c r="G905" s="61"/>
      <c r="H905" s="61"/>
      <c r="I905" s="61"/>
      <c r="J905" s="61"/>
      <c r="K905" s="61"/>
      <c r="L905" s="61"/>
      <c r="M905" s="61"/>
      <c r="N905" s="61"/>
      <c r="O905" s="61"/>
      <c r="P905" s="65"/>
      <c r="Q905" s="61"/>
      <c r="R905" s="61"/>
      <c r="S905" s="61"/>
      <c r="T905" s="61"/>
      <c r="U905" s="61"/>
      <c r="V905" s="61"/>
      <c r="W905" s="61"/>
      <c r="X905" s="61"/>
      <c r="Y905" s="61"/>
      <c r="Z905" s="61"/>
      <c r="AA905" s="61"/>
      <c r="AB905" s="61"/>
      <c r="AC905" s="61"/>
      <c r="AD905" s="61"/>
      <c r="AE905" s="61"/>
      <c r="AF905" s="61"/>
      <c r="AG905" s="61"/>
    </row>
    <row r="906">
      <c r="A906" s="61"/>
      <c r="B906" s="61"/>
      <c r="C906" s="61"/>
      <c r="D906" s="61"/>
      <c r="E906" s="61"/>
      <c r="F906" s="61"/>
      <c r="G906" s="61"/>
      <c r="H906" s="61"/>
      <c r="I906" s="61"/>
      <c r="J906" s="61"/>
      <c r="K906" s="61"/>
      <c r="L906" s="61"/>
      <c r="M906" s="61"/>
      <c r="N906" s="61"/>
      <c r="O906" s="61"/>
      <c r="P906" s="65"/>
      <c r="Q906" s="61"/>
      <c r="R906" s="61"/>
      <c r="S906" s="61"/>
      <c r="T906" s="61"/>
      <c r="U906" s="61"/>
      <c r="V906" s="61"/>
      <c r="W906" s="61"/>
      <c r="X906" s="61"/>
      <c r="Y906" s="61"/>
      <c r="Z906" s="61"/>
      <c r="AA906" s="61"/>
      <c r="AB906" s="61"/>
      <c r="AC906" s="61"/>
      <c r="AD906" s="61"/>
      <c r="AE906" s="61"/>
      <c r="AF906" s="61"/>
      <c r="AG906" s="61"/>
    </row>
    <row r="907">
      <c r="A907" s="61"/>
      <c r="B907" s="61"/>
      <c r="C907" s="61"/>
      <c r="D907" s="61"/>
      <c r="E907" s="61"/>
      <c r="F907" s="61"/>
      <c r="G907" s="61"/>
      <c r="H907" s="61"/>
      <c r="I907" s="61"/>
      <c r="J907" s="61"/>
      <c r="K907" s="61"/>
      <c r="L907" s="61"/>
      <c r="M907" s="61"/>
      <c r="N907" s="61"/>
      <c r="O907" s="61"/>
      <c r="P907" s="65"/>
      <c r="Q907" s="61"/>
      <c r="R907" s="61"/>
      <c r="S907" s="61"/>
      <c r="T907" s="61"/>
      <c r="U907" s="61"/>
      <c r="V907" s="61"/>
      <c r="W907" s="61"/>
      <c r="X907" s="61"/>
      <c r="Y907" s="61"/>
      <c r="Z907" s="61"/>
      <c r="AA907" s="61"/>
      <c r="AB907" s="61"/>
      <c r="AC907" s="61"/>
      <c r="AD907" s="61"/>
      <c r="AE907" s="61"/>
      <c r="AF907" s="61"/>
      <c r="AG907" s="61"/>
    </row>
    <row r="908">
      <c r="A908" s="61"/>
      <c r="B908" s="61"/>
      <c r="C908" s="61"/>
      <c r="D908" s="61"/>
      <c r="E908" s="61"/>
      <c r="F908" s="61"/>
      <c r="G908" s="61"/>
      <c r="H908" s="61"/>
      <c r="I908" s="61"/>
      <c r="J908" s="61"/>
      <c r="K908" s="61"/>
      <c r="L908" s="61"/>
      <c r="M908" s="61"/>
      <c r="N908" s="61"/>
      <c r="O908" s="61"/>
      <c r="P908" s="65"/>
      <c r="Q908" s="61"/>
      <c r="R908" s="61"/>
      <c r="S908" s="61"/>
      <c r="T908" s="61"/>
      <c r="U908" s="61"/>
      <c r="V908" s="61"/>
      <c r="W908" s="61"/>
      <c r="X908" s="61"/>
      <c r="Y908" s="61"/>
      <c r="Z908" s="61"/>
      <c r="AA908" s="61"/>
      <c r="AB908" s="61"/>
      <c r="AC908" s="61"/>
      <c r="AD908" s="61"/>
      <c r="AE908" s="61"/>
      <c r="AF908" s="61"/>
      <c r="AG908" s="61"/>
    </row>
    <row r="909">
      <c r="A909" s="61"/>
      <c r="B909" s="61"/>
      <c r="C909" s="61"/>
      <c r="D909" s="61"/>
      <c r="E909" s="61"/>
      <c r="F909" s="61"/>
      <c r="G909" s="61"/>
      <c r="H909" s="61"/>
      <c r="I909" s="61"/>
      <c r="J909" s="61"/>
      <c r="K909" s="61"/>
      <c r="L909" s="61"/>
      <c r="M909" s="61"/>
      <c r="N909" s="61"/>
      <c r="O909" s="61"/>
      <c r="P909" s="65"/>
      <c r="Q909" s="61"/>
      <c r="R909" s="61"/>
      <c r="S909" s="61"/>
      <c r="T909" s="61"/>
      <c r="U909" s="61"/>
      <c r="V909" s="61"/>
      <c r="W909" s="61"/>
      <c r="X909" s="61"/>
      <c r="Y909" s="61"/>
      <c r="Z909" s="61"/>
      <c r="AA909" s="61"/>
      <c r="AB909" s="61"/>
      <c r="AC909" s="61"/>
      <c r="AD909" s="61"/>
      <c r="AE909" s="61"/>
      <c r="AF909" s="61"/>
      <c r="AG909" s="61"/>
    </row>
    <row r="910">
      <c r="A910" s="61"/>
      <c r="B910" s="61"/>
      <c r="C910" s="61"/>
      <c r="D910" s="61"/>
      <c r="E910" s="61"/>
      <c r="F910" s="61"/>
      <c r="G910" s="61"/>
      <c r="H910" s="61"/>
      <c r="I910" s="61"/>
      <c r="J910" s="61"/>
      <c r="K910" s="61"/>
      <c r="L910" s="61"/>
      <c r="M910" s="61"/>
      <c r="N910" s="61"/>
      <c r="O910" s="61"/>
      <c r="P910" s="65"/>
      <c r="Q910" s="61"/>
      <c r="R910" s="61"/>
      <c r="S910" s="61"/>
      <c r="T910" s="61"/>
      <c r="U910" s="61"/>
      <c r="V910" s="61"/>
      <c r="W910" s="61"/>
      <c r="X910" s="61"/>
      <c r="Y910" s="61"/>
      <c r="Z910" s="61"/>
      <c r="AA910" s="61"/>
      <c r="AB910" s="61"/>
      <c r="AC910" s="61"/>
      <c r="AD910" s="61"/>
      <c r="AE910" s="61"/>
      <c r="AF910" s="61"/>
      <c r="AG910" s="61"/>
    </row>
    <row r="911">
      <c r="A911" s="61"/>
      <c r="B911" s="61"/>
      <c r="C911" s="61"/>
      <c r="D911" s="61"/>
      <c r="E911" s="61"/>
      <c r="F911" s="61"/>
      <c r="G911" s="61"/>
      <c r="H911" s="61"/>
      <c r="I911" s="61"/>
      <c r="J911" s="61"/>
      <c r="K911" s="61"/>
      <c r="L911" s="61"/>
      <c r="M911" s="61"/>
      <c r="N911" s="61"/>
      <c r="O911" s="61"/>
      <c r="P911" s="65"/>
      <c r="Q911" s="61"/>
      <c r="R911" s="61"/>
      <c r="S911" s="61"/>
      <c r="T911" s="61"/>
      <c r="U911" s="61"/>
      <c r="V911" s="61"/>
      <c r="W911" s="61"/>
      <c r="X911" s="61"/>
      <c r="Y911" s="61"/>
      <c r="Z911" s="61"/>
      <c r="AA911" s="61"/>
      <c r="AB911" s="61"/>
      <c r="AC911" s="61"/>
      <c r="AD911" s="61"/>
      <c r="AE911" s="61"/>
      <c r="AF911" s="61"/>
      <c r="AG911" s="61"/>
    </row>
    <row r="912">
      <c r="A912" s="61"/>
      <c r="B912" s="61"/>
      <c r="C912" s="61"/>
      <c r="D912" s="61"/>
      <c r="E912" s="61"/>
      <c r="F912" s="61"/>
      <c r="G912" s="61"/>
      <c r="H912" s="61"/>
      <c r="I912" s="61"/>
      <c r="J912" s="61"/>
      <c r="K912" s="61"/>
      <c r="L912" s="61"/>
      <c r="M912" s="61"/>
      <c r="N912" s="61"/>
      <c r="O912" s="61"/>
      <c r="P912" s="65"/>
      <c r="Q912" s="61"/>
      <c r="R912" s="61"/>
      <c r="S912" s="61"/>
      <c r="T912" s="61"/>
      <c r="U912" s="61"/>
      <c r="V912" s="61"/>
      <c r="W912" s="61"/>
      <c r="X912" s="61"/>
      <c r="Y912" s="61"/>
      <c r="Z912" s="61"/>
      <c r="AA912" s="61"/>
      <c r="AB912" s="61"/>
      <c r="AC912" s="61"/>
      <c r="AD912" s="61"/>
      <c r="AE912" s="61"/>
      <c r="AF912" s="61"/>
      <c r="AG912" s="61"/>
    </row>
    <row r="913">
      <c r="A913" s="61"/>
      <c r="B913" s="61"/>
      <c r="C913" s="61"/>
      <c r="D913" s="61"/>
      <c r="E913" s="61"/>
      <c r="F913" s="61"/>
      <c r="G913" s="61"/>
      <c r="H913" s="61"/>
      <c r="I913" s="61"/>
      <c r="J913" s="61"/>
      <c r="K913" s="61"/>
      <c r="L913" s="61"/>
      <c r="M913" s="61"/>
      <c r="N913" s="61"/>
      <c r="O913" s="61"/>
      <c r="P913" s="65"/>
      <c r="Q913" s="61"/>
      <c r="R913" s="61"/>
      <c r="S913" s="61"/>
      <c r="T913" s="61"/>
      <c r="U913" s="61"/>
      <c r="V913" s="61"/>
      <c r="W913" s="61"/>
      <c r="X913" s="61"/>
      <c r="Y913" s="61"/>
      <c r="Z913" s="61"/>
      <c r="AA913" s="61"/>
      <c r="AB913" s="61"/>
      <c r="AC913" s="61"/>
      <c r="AD913" s="61"/>
      <c r="AE913" s="61"/>
      <c r="AF913" s="61"/>
      <c r="AG913" s="61"/>
    </row>
    <row r="914">
      <c r="A914" s="61"/>
      <c r="B914" s="61"/>
      <c r="C914" s="61"/>
      <c r="D914" s="61"/>
      <c r="E914" s="61"/>
      <c r="F914" s="61"/>
      <c r="G914" s="61"/>
      <c r="H914" s="61"/>
      <c r="I914" s="61"/>
      <c r="J914" s="61"/>
      <c r="K914" s="61"/>
      <c r="L914" s="61"/>
      <c r="M914" s="61"/>
      <c r="N914" s="61"/>
      <c r="O914" s="61"/>
      <c r="P914" s="65"/>
      <c r="Q914" s="61"/>
      <c r="R914" s="61"/>
      <c r="S914" s="61"/>
      <c r="T914" s="61"/>
      <c r="U914" s="61"/>
      <c r="V914" s="61"/>
      <c r="W914" s="61"/>
      <c r="X914" s="61"/>
      <c r="Y914" s="61"/>
      <c r="Z914" s="61"/>
      <c r="AA914" s="61"/>
      <c r="AB914" s="61"/>
      <c r="AC914" s="61"/>
      <c r="AD914" s="61"/>
      <c r="AE914" s="61"/>
      <c r="AF914" s="61"/>
      <c r="AG914" s="61"/>
    </row>
    <row r="915">
      <c r="A915" s="61"/>
      <c r="B915" s="61"/>
      <c r="C915" s="61"/>
      <c r="D915" s="61"/>
      <c r="E915" s="61"/>
      <c r="F915" s="61"/>
      <c r="G915" s="61"/>
      <c r="H915" s="61"/>
      <c r="I915" s="61"/>
      <c r="J915" s="61"/>
      <c r="K915" s="61"/>
      <c r="L915" s="61"/>
      <c r="M915" s="61"/>
      <c r="N915" s="61"/>
      <c r="O915" s="61"/>
      <c r="P915" s="65"/>
      <c r="Q915" s="61"/>
      <c r="R915" s="61"/>
      <c r="S915" s="61"/>
      <c r="T915" s="61"/>
      <c r="U915" s="61"/>
      <c r="V915" s="61"/>
      <c r="W915" s="61"/>
      <c r="X915" s="61"/>
      <c r="Y915" s="61"/>
      <c r="Z915" s="61"/>
      <c r="AA915" s="61"/>
      <c r="AB915" s="61"/>
      <c r="AC915" s="61"/>
      <c r="AD915" s="61"/>
      <c r="AE915" s="61"/>
      <c r="AF915" s="61"/>
      <c r="AG915" s="61"/>
    </row>
    <row r="916">
      <c r="A916" s="61"/>
      <c r="B916" s="61"/>
      <c r="C916" s="61"/>
      <c r="D916" s="61"/>
      <c r="E916" s="61"/>
      <c r="F916" s="61"/>
      <c r="G916" s="61"/>
      <c r="H916" s="61"/>
      <c r="I916" s="61"/>
      <c r="J916" s="61"/>
      <c r="K916" s="61"/>
      <c r="L916" s="61"/>
      <c r="M916" s="61"/>
      <c r="N916" s="61"/>
      <c r="O916" s="61"/>
      <c r="P916" s="65"/>
      <c r="Q916" s="61"/>
      <c r="R916" s="61"/>
      <c r="S916" s="61"/>
      <c r="T916" s="61"/>
      <c r="U916" s="61"/>
      <c r="V916" s="61"/>
      <c r="W916" s="61"/>
      <c r="X916" s="61"/>
      <c r="Y916" s="61"/>
      <c r="Z916" s="61"/>
      <c r="AA916" s="61"/>
      <c r="AB916" s="61"/>
      <c r="AC916" s="61"/>
      <c r="AD916" s="61"/>
      <c r="AE916" s="61"/>
      <c r="AF916" s="61"/>
      <c r="AG916" s="61"/>
    </row>
    <row r="917">
      <c r="A917" s="61"/>
      <c r="B917" s="61"/>
      <c r="C917" s="61"/>
      <c r="D917" s="61"/>
      <c r="E917" s="61"/>
      <c r="F917" s="61"/>
      <c r="G917" s="61"/>
      <c r="H917" s="61"/>
      <c r="I917" s="61"/>
      <c r="J917" s="61"/>
      <c r="K917" s="61"/>
      <c r="L917" s="61"/>
      <c r="M917" s="61"/>
      <c r="N917" s="61"/>
      <c r="O917" s="61"/>
      <c r="P917" s="65"/>
      <c r="Q917" s="61"/>
      <c r="R917" s="61"/>
      <c r="S917" s="61"/>
      <c r="T917" s="61"/>
      <c r="U917" s="61"/>
      <c r="V917" s="61"/>
      <c r="W917" s="61"/>
      <c r="X917" s="61"/>
      <c r="Y917" s="61"/>
      <c r="Z917" s="61"/>
      <c r="AA917" s="61"/>
      <c r="AB917" s="61"/>
      <c r="AC917" s="61"/>
      <c r="AD917" s="61"/>
      <c r="AE917" s="61"/>
      <c r="AF917" s="61"/>
      <c r="AG917" s="61"/>
    </row>
    <row r="918">
      <c r="A918" s="61"/>
      <c r="B918" s="61"/>
      <c r="C918" s="61"/>
      <c r="D918" s="61"/>
      <c r="E918" s="61"/>
      <c r="F918" s="61"/>
      <c r="G918" s="61"/>
      <c r="H918" s="61"/>
      <c r="I918" s="61"/>
      <c r="J918" s="61"/>
      <c r="K918" s="61"/>
      <c r="L918" s="61"/>
      <c r="M918" s="61"/>
      <c r="N918" s="61"/>
      <c r="O918" s="61"/>
      <c r="P918" s="65"/>
      <c r="Q918" s="61"/>
      <c r="R918" s="61"/>
      <c r="S918" s="61"/>
      <c r="T918" s="61"/>
      <c r="U918" s="61"/>
      <c r="V918" s="61"/>
      <c r="W918" s="61"/>
      <c r="X918" s="61"/>
      <c r="Y918" s="61"/>
      <c r="Z918" s="61"/>
      <c r="AA918" s="61"/>
      <c r="AB918" s="61"/>
      <c r="AC918" s="61"/>
      <c r="AD918" s="61"/>
      <c r="AE918" s="61"/>
      <c r="AF918" s="61"/>
      <c r="AG918" s="61"/>
    </row>
    <row r="919">
      <c r="A919" s="61"/>
      <c r="B919" s="61"/>
      <c r="C919" s="61"/>
      <c r="D919" s="61"/>
      <c r="E919" s="61"/>
      <c r="F919" s="61"/>
      <c r="G919" s="61"/>
      <c r="H919" s="61"/>
      <c r="I919" s="61"/>
      <c r="J919" s="61"/>
      <c r="K919" s="61"/>
      <c r="L919" s="61"/>
      <c r="M919" s="61"/>
      <c r="N919" s="61"/>
      <c r="O919" s="61"/>
      <c r="P919" s="65"/>
      <c r="Q919" s="61"/>
      <c r="R919" s="61"/>
      <c r="S919" s="61"/>
      <c r="T919" s="61"/>
      <c r="U919" s="61"/>
      <c r="V919" s="61"/>
      <c r="W919" s="61"/>
      <c r="X919" s="61"/>
      <c r="Y919" s="61"/>
      <c r="Z919" s="61"/>
      <c r="AA919" s="61"/>
      <c r="AB919" s="61"/>
      <c r="AC919" s="61"/>
      <c r="AD919" s="61"/>
      <c r="AE919" s="61"/>
      <c r="AF919" s="61"/>
      <c r="AG919" s="61"/>
    </row>
    <row r="920">
      <c r="A920" s="61"/>
      <c r="B920" s="61"/>
      <c r="C920" s="61"/>
      <c r="D920" s="61"/>
      <c r="E920" s="61"/>
      <c r="F920" s="61"/>
      <c r="G920" s="61"/>
      <c r="H920" s="61"/>
      <c r="I920" s="61"/>
      <c r="J920" s="61"/>
      <c r="K920" s="61"/>
      <c r="L920" s="61"/>
      <c r="M920" s="61"/>
      <c r="N920" s="61"/>
      <c r="O920" s="61"/>
      <c r="P920" s="65"/>
      <c r="Q920" s="61"/>
      <c r="R920" s="61"/>
      <c r="S920" s="61"/>
      <c r="T920" s="61"/>
      <c r="U920" s="61"/>
      <c r="V920" s="61"/>
      <c r="W920" s="61"/>
      <c r="X920" s="61"/>
      <c r="Y920" s="61"/>
      <c r="Z920" s="61"/>
      <c r="AA920" s="61"/>
      <c r="AB920" s="61"/>
      <c r="AC920" s="61"/>
      <c r="AD920" s="61"/>
      <c r="AE920" s="61"/>
      <c r="AF920" s="61"/>
      <c r="AG920" s="61"/>
    </row>
    <row r="921">
      <c r="A921" s="61"/>
      <c r="B921" s="61"/>
      <c r="C921" s="61"/>
      <c r="D921" s="61"/>
      <c r="E921" s="61"/>
      <c r="F921" s="61"/>
      <c r="G921" s="61"/>
      <c r="H921" s="61"/>
      <c r="I921" s="61"/>
      <c r="J921" s="61"/>
      <c r="K921" s="61"/>
      <c r="L921" s="61"/>
      <c r="M921" s="61"/>
      <c r="N921" s="61"/>
      <c r="O921" s="61"/>
      <c r="P921" s="65"/>
      <c r="Q921" s="61"/>
      <c r="R921" s="61"/>
      <c r="S921" s="61"/>
      <c r="T921" s="61"/>
      <c r="U921" s="61"/>
      <c r="V921" s="61"/>
      <c r="W921" s="61"/>
      <c r="X921" s="61"/>
      <c r="Y921" s="61"/>
      <c r="Z921" s="61"/>
      <c r="AA921" s="61"/>
      <c r="AB921" s="61"/>
      <c r="AC921" s="61"/>
      <c r="AD921" s="61"/>
      <c r="AE921" s="61"/>
      <c r="AF921" s="61"/>
      <c r="AG921" s="61"/>
    </row>
    <row r="922">
      <c r="A922" s="61"/>
      <c r="B922" s="61"/>
      <c r="C922" s="61"/>
      <c r="D922" s="61"/>
      <c r="E922" s="61"/>
      <c r="F922" s="61"/>
      <c r="G922" s="61"/>
      <c r="H922" s="61"/>
      <c r="I922" s="61"/>
      <c r="J922" s="61"/>
      <c r="K922" s="61"/>
      <c r="L922" s="61"/>
      <c r="M922" s="61"/>
      <c r="N922" s="61"/>
      <c r="O922" s="61"/>
      <c r="P922" s="65"/>
      <c r="Q922" s="61"/>
      <c r="R922" s="61"/>
      <c r="S922" s="61"/>
      <c r="T922" s="61"/>
      <c r="U922" s="61"/>
      <c r="V922" s="61"/>
      <c r="W922" s="61"/>
      <c r="X922" s="61"/>
      <c r="Y922" s="61"/>
      <c r="Z922" s="61"/>
      <c r="AA922" s="61"/>
      <c r="AB922" s="61"/>
      <c r="AC922" s="61"/>
      <c r="AD922" s="61"/>
      <c r="AE922" s="61"/>
      <c r="AF922" s="61"/>
      <c r="AG922" s="61"/>
    </row>
    <row r="923">
      <c r="A923" s="61"/>
      <c r="B923" s="61"/>
      <c r="C923" s="61"/>
      <c r="D923" s="61"/>
      <c r="E923" s="61"/>
      <c r="F923" s="61"/>
      <c r="G923" s="61"/>
      <c r="H923" s="61"/>
      <c r="I923" s="61"/>
      <c r="J923" s="61"/>
      <c r="K923" s="61"/>
      <c r="L923" s="61"/>
      <c r="M923" s="61"/>
      <c r="N923" s="61"/>
      <c r="O923" s="61"/>
      <c r="P923" s="65"/>
      <c r="Q923" s="61"/>
      <c r="R923" s="61"/>
      <c r="S923" s="61"/>
      <c r="T923" s="61"/>
      <c r="U923" s="61"/>
      <c r="V923" s="61"/>
      <c r="W923" s="61"/>
      <c r="X923" s="61"/>
      <c r="Y923" s="61"/>
      <c r="Z923" s="61"/>
      <c r="AA923" s="61"/>
      <c r="AB923" s="61"/>
      <c r="AC923" s="61"/>
      <c r="AD923" s="61"/>
      <c r="AE923" s="61"/>
      <c r="AF923" s="61"/>
      <c r="AG923" s="61"/>
    </row>
    <row r="924">
      <c r="A924" s="61"/>
      <c r="B924" s="61"/>
      <c r="C924" s="61"/>
      <c r="D924" s="61"/>
      <c r="E924" s="61"/>
      <c r="F924" s="61"/>
      <c r="G924" s="61"/>
      <c r="H924" s="61"/>
      <c r="I924" s="61"/>
      <c r="J924" s="61"/>
      <c r="K924" s="61"/>
      <c r="L924" s="61"/>
      <c r="M924" s="61"/>
      <c r="N924" s="61"/>
      <c r="O924" s="61"/>
      <c r="P924" s="65"/>
      <c r="Q924" s="61"/>
      <c r="R924" s="61"/>
      <c r="S924" s="61"/>
      <c r="T924" s="61"/>
      <c r="U924" s="61"/>
      <c r="V924" s="61"/>
      <c r="W924" s="61"/>
      <c r="X924" s="61"/>
      <c r="Y924" s="61"/>
      <c r="Z924" s="61"/>
      <c r="AA924" s="61"/>
      <c r="AB924" s="61"/>
      <c r="AC924" s="61"/>
      <c r="AD924" s="61"/>
      <c r="AE924" s="61"/>
      <c r="AF924" s="61"/>
      <c r="AG924" s="61"/>
    </row>
    <row r="925">
      <c r="A925" s="61"/>
      <c r="B925" s="61"/>
      <c r="C925" s="61"/>
      <c r="D925" s="61"/>
      <c r="E925" s="61"/>
      <c r="F925" s="61"/>
      <c r="G925" s="61"/>
      <c r="H925" s="61"/>
      <c r="I925" s="61"/>
      <c r="J925" s="61"/>
      <c r="K925" s="61"/>
      <c r="L925" s="61"/>
      <c r="M925" s="61"/>
      <c r="N925" s="61"/>
      <c r="O925" s="61"/>
      <c r="P925" s="65"/>
      <c r="Q925" s="61"/>
      <c r="R925" s="61"/>
      <c r="S925" s="61"/>
      <c r="T925" s="61"/>
      <c r="U925" s="61"/>
      <c r="V925" s="61"/>
      <c r="W925" s="61"/>
      <c r="X925" s="61"/>
      <c r="Y925" s="61"/>
      <c r="Z925" s="61"/>
      <c r="AA925" s="61"/>
      <c r="AB925" s="61"/>
      <c r="AC925" s="61"/>
      <c r="AD925" s="61"/>
      <c r="AE925" s="61"/>
      <c r="AF925" s="61"/>
      <c r="AG925" s="61"/>
    </row>
    <row r="926">
      <c r="A926" s="61"/>
      <c r="B926" s="61"/>
      <c r="C926" s="61"/>
      <c r="D926" s="61"/>
      <c r="E926" s="61"/>
      <c r="F926" s="61"/>
      <c r="G926" s="61"/>
      <c r="H926" s="61"/>
      <c r="I926" s="61"/>
      <c r="J926" s="61"/>
      <c r="K926" s="61"/>
      <c r="L926" s="61"/>
      <c r="M926" s="61"/>
      <c r="N926" s="61"/>
      <c r="O926" s="61"/>
      <c r="P926" s="65"/>
      <c r="Q926" s="61"/>
      <c r="R926" s="61"/>
      <c r="S926" s="61"/>
      <c r="T926" s="61"/>
      <c r="U926" s="61"/>
      <c r="V926" s="61"/>
      <c r="W926" s="61"/>
      <c r="X926" s="61"/>
      <c r="Y926" s="61"/>
      <c r="Z926" s="61"/>
      <c r="AA926" s="61"/>
      <c r="AB926" s="61"/>
      <c r="AC926" s="61"/>
      <c r="AD926" s="61"/>
      <c r="AE926" s="61"/>
      <c r="AF926" s="61"/>
      <c r="AG926" s="61"/>
    </row>
    <row r="927">
      <c r="A927" s="61"/>
      <c r="B927" s="61"/>
      <c r="C927" s="61"/>
      <c r="D927" s="61"/>
      <c r="E927" s="61"/>
      <c r="F927" s="61"/>
      <c r="G927" s="61"/>
      <c r="H927" s="61"/>
      <c r="I927" s="61"/>
      <c r="J927" s="61"/>
      <c r="K927" s="61"/>
      <c r="L927" s="61"/>
      <c r="M927" s="61"/>
      <c r="N927" s="61"/>
      <c r="O927" s="61"/>
      <c r="P927" s="65"/>
      <c r="Q927" s="61"/>
      <c r="R927" s="61"/>
      <c r="S927" s="61"/>
      <c r="T927" s="61"/>
      <c r="U927" s="61"/>
      <c r="V927" s="61"/>
      <c r="W927" s="61"/>
      <c r="X927" s="61"/>
      <c r="Y927" s="61"/>
      <c r="Z927" s="61"/>
      <c r="AA927" s="61"/>
      <c r="AB927" s="61"/>
      <c r="AC927" s="61"/>
      <c r="AD927" s="61"/>
      <c r="AE927" s="61"/>
      <c r="AF927" s="61"/>
      <c r="AG927" s="61"/>
    </row>
    <row r="928">
      <c r="A928" s="61"/>
      <c r="B928" s="61"/>
      <c r="C928" s="61"/>
      <c r="D928" s="61"/>
      <c r="E928" s="61"/>
      <c r="F928" s="61"/>
      <c r="G928" s="61"/>
      <c r="H928" s="61"/>
      <c r="I928" s="61"/>
      <c r="J928" s="61"/>
      <c r="K928" s="61"/>
      <c r="L928" s="61"/>
      <c r="M928" s="61"/>
      <c r="N928" s="61"/>
      <c r="O928" s="61"/>
      <c r="P928" s="65"/>
      <c r="Q928" s="61"/>
      <c r="R928" s="61"/>
      <c r="S928" s="61"/>
      <c r="T928" s="61"/>
      <c r="U928" s="61"/>
      <c r="V928" s="61"/>
      <c r="W928" s="61"/>
      <c r="X928" s="61"/>
      <c r="Y928" s="61"/>
      <c r="Z928" s="61"/>
      <c r="AA928" s="61"/>
      <c r="AB928" s="61"/>
      <c r="AC928" s="61"/>
      <c r="AD928" s="61"/>
      <c r="AE928" s="61"/>
      <c r="AF928" s="61"/>
      <c r="AG928" s="61"/>
    </row>
    <row r="929">
      <c r="A929" s="61"/>
      <c r="B929" s="61"/>
      <c r="C929" s="61"/>
      <c r="D929" s="61"/>
      <c r="E929" s="61"/>
      <c r="F929" s="61"/>
      <c r="G929" s="61"/>
      <c r="H929" s="61"/>
      <c r="I929" s="61"/>
      <c r="J929" s="61"/>
      <c r="K929" s="61"/>
      <c r="L929" s="61"/>
      <c r="M929" s="61"/>
      <c r="N929" s="61"/>
      <c r="O929" s="61"/>
      <c r="P929" s="65"/>
      <c r="Q929" s="61"/>
      <c r="R929" s="61"/>
      <c r="S929" s="61"/>
      <c r="T929" s="61"/>
      <c r="U929" s="61"/>
      <c r="V929" s="61"/>
      <c r="W929" s="61"/>
      <c r="X929" s="61"/>
      <c r="Y929" s="61"/>
      <c r="Z929" s="61"/>
      <c r="AA929" s="61"/>
      <c r="AB929" s="61"/>
      <c r="AC929" s="61"/>
      <c r="AD929" s="61"/>
      <c r="AE929" s="61"/>
      <c r="AF929" s="61"/>
      <c r="AG929" s="61"/>
    </row>
    <row r="930">
      <c r="A930" s="61"/>
      <c r="B930" s="61"/>
      <c r="C930" s="61"/>
      <c r="D930" s="61"/>
      <c r="E930" s="61"/>
      <c r="F930" s="61"/>
      <c r="G930" s="61"/>
      <c r="H930" s="61"/>
      <c r="I930" s="61"/>
      <c r="J930" s="61"/>
      <c r="K930" s="61"/>
      <c r="L930" s="61"/>
      <c r="M930" s="61"/>
      <c r="N930" s="61"/>
      <c r="O930" s="61"/>
      <c r="P930" s="65"/>
      <c r="Q930" s="61"/>
      <c r="R930" s="61"/>
      <c r="S930" s="61"/>
      <c r="T930" s="61"/>
      <c r="U930" s="61"/>
      <c r="V930" s="61"/>
      <c r="W930" s="61"/>
      <c r="X930" s="61"/>
      <c r="Y930" s="61"/>
      <c r="Z930" s="61"/>
      <c r="AA930" s="61"/>
      <c r="AB930" s="61"/>
      <c r="AC930" s="61"/>
      <c r="AD930" s="61"/>
      <c r="AE930" s="61"/>
      <c r="AF930" s="61"/>
      <c r="AG930" s="61"/>
    </row>
    <row r="931">
      <c r="A931" s="61"/>
      <c r="B931" s="61"/>
      <c r="C931" s="61"/>
      <c r="D931" s="61"/>
      <c r="E931" s="61"/>
      <c r="F931" s="61"/>
      <c r="G931" s="61"/>
      <c r="H931" s="61"/>
      <c r="I931" s="61"/>
      <c r="J931" s="61"/>
      <c r="K931" s="61"/>
      <c r="L931" s="61"/>
      <c r="M931" s="61"/>
      <c r="N931" s="61"/>
      <c r="O931" s="61"/>
      <c r="P931" s="65"/>
      <c r="Q931" s="61"/>
      <c r="R931" s="61"/>
      <c r="S931" s="61"/>
      <c r="T931" s="61"/>
      <c r="U931" s="61"/>
      <c r="V931" s="61"/>
      <c r="W931" s="61"/>
      <c r="X931" s="61"/>
      <c r="Y931" s="61"/>
      <c r="Z931" s="61"/>
      <c r="AA931" s="61"/>
      <c r="AB931" s="61"/>
      <c r="AC931" s="61"/>
      <c r="AD931" s="61"/>
      <c r="AE931" s="61"/>
      <c r="AF931" s="61"/>
      <c r="AG931" s="61"/>
    </row>
    <row r="932">
      <c r="A932" s="61"/>
      <c r="B932" s="61"/>
      <c r="C932" s="61"/>
      <c r="D932" s="61"/>
      <c r="E932" s="61"/>
      <c r="F932" s="61"/>
      <c r="G932" s="61"/>
      <c r="H932" s="61"/>
      <c r="I932" s="61"/>
      <c r="J932" s="61"/>
      <c r="K932" s="61"/>
      <c r="L932" s="61"/>
      <c r="M932" s="61"/>
      <c r="N932" s="61"/>
      <c r="O932" s="61"/>
      <c r="P932" s="65"/>
      <c r="Q932" s="61"/>
      <c r="R932" s="61"/>
      <c r="S932" s="61"/>
      <c r="T932" s="61"/>
      <c r="U932" s="61"/>
      <c r="V932" s="61"/>
      <c r="W932" s="61"/>
      <c r="X932" s="61"/>
      <c r="Y932" s="61"/>
      <c r="Z932" s="61"/>
      <c r="AA932" s="61"/>
      <c r="AB932" s="61"/>
      <c r="AC932" s="61"/>
      <c r="AD932" s="61"/>
      <c r="AE932" s="61"/>
      <c r="AF932" s="61"/>
      <c r="AG932" s="61"/>
    </row>
    <row r="933">
      <c r="A933" s="61"/>
      <c r="B933" s="61"/>
      <c r="C933" s="61"/>
      <c r="D933" s="61"/>
      <c r="E933" s="61"/>
      <c r="F933" s="61"/>
      <c r="G933" s="61"/>
      <c r="H933" s="61"/>
      <c r="I933" s="61"/>
      <c r="J933" s="61"/>
      <c r="K933" s="61"/>
      <c r="L933" s="61"/>
      <c r="M933" s="61"/>
      <c r="N933" s="61"/>
      <c r="O933" s="61"/>
      <c r="P933" s="65"/>
      <c r="Q933" s="61"/>
      <c r="R933" s="61"/>
      <c r="S933" s="61"/>
      <c r="T933" s="61"/>
      <c r="U933" s="61"/>
      <c r="V933" s="61"/>
      <c r="W933" s="61"/>
      <c r="X933" s="61"/>
      <c r="Y933" s="61"/>
      <c r="Z933" s="61"/>
      <c r="AA933" s="61"/>
      <c r="AB933" s="61"/>
      <c r="AC933" s="61"/>
      <c r="AD933" s="61"/>
      <c r="AE933" s="61"/>
      <c r="AF933" s="61"/>
      <c r="AG933" s="61"/>
    </row>
    <row r="934">
      <c r="A934" s="61"/>
      <c r="B934" s="61"/>
      <c r="C934" s="61"/>
      <c r="D934" s="61"/>
      <c r="E934" s="61"/>
      <c r="F934" s="61"/>
      <c r="G934" s="61"/>
      <c r="H934" s="61"/>
      <c r="I934" s="61"/>
      <c r="J934" s="61"/>
      <c r="K934" s="61"/>
      <c r="L934" s="61"/>
      <c r="M934" s="61"/>
      <c r="N934" s="61"/>
      <c r="O934" s="61"/>
      <c r="P934" s="65"/>
      <c r="Q934" s="61"/>
      <c r="R934" s="61"/>
      <c r="S934" s="61"/>
      <c r="T934" s="61"/>
      <c r="U934" s="61"/>
      <c r="V934" s="61"/>
      <c r="W934" s="61"/>
      <c r="X934" s="61"/>
      <c r="Y934" s="61"/>
      <c r="Z934" s="61"/>
      <c r="AA934" s="61"/>
      <c r="AB934" s="61"/>
      <c r="AC934" s="61"/>
      <c r="AD934" s="61"/>
      <c r="AE934" s="61"/>
      <c r="AF934" s="61"/>
      <c r="AG934" s="61"/>
    </row>
    <row r="935">
      <c r="A935" s="61"/>
      <c r="B935" s="61"/>
      <c r="C935" s="61"/>
      <c r="D935" s="61"/>
      <c r="E935" s="61"/>
      <c r="F935" s="61"/>
      <c r="G935" s="61"/>
      <c r="H935" s="61"/>
      <c r="I935" s="61"/>
      <c r="J935" s="61"/>
      <c r="K935" s="61"/>
      <c r="L935" s="61"/>
      <c r="M935" s="61"/>
      <c r="N935" s="61"/>
      <c r="O935" s="61"/>
      <c r="P935" s="65"/>
      <c r="Q935" s="61"/>
      <c r="R935" s="61"/>
      <c r="S935" s="61"/>
      <c r="T935" s="61"/>
      <c r="U935" s="61"/>
      <c r="V935" s="61"/>
      <c r="W935" s="61"/>
      <c r="X935" s="61"/>
      <c r="Y935" s="61"/>
      <c r="Z935" s="61"/>
      <c r="AA935" s="61"/>
      <c r="AB935" s="61"/>
      <c r="AC935" s="61"/>
      <c r="AD935" s="61"/>
      <c r="AE935" s="61"/>
      <c r="AF935" s="61"/>
      <c r="AG935" s="61"/>
    </row>
    <row r="936">
      <c r="A936" s="61"/>
      <c r="B936" s="61"/>
      <c r="C936" s="61"/>
      <c r="D936" s="61"/>
      <c r="E936" s="61"/>
      <c r="F936" s="61"/>
      <c r="G936" s="61"/>
      <c r="H936" s="61"/>
      <c r="I936" s="61"/>
      <c r="J936" s="61"/>
      <c r="K936" s="61"/>
      <c r="L936" s="61"/>
      <c r="M936" s="61"/>
      <c r="N936" s="61"/>
      <c r="O936" s="61"/>
      <c r="P936" s="65"/>
      <c r="Q936" s="61"/>
      <c r="R936" s="61"/>
      <c r="S936" s="61"/>
      <c r="T936" s="61"/>
      <c r="U936" s="61"/>
      <c r="V936" s="61"/>
      <c r="W936" s="61"/>
      <c r="X936" s="61"/>
      <c r="Y936" s="61"/>
      <c r="Z936" s="61"/>
      <c r="AA936" s="61"/>
      <c r="AB936" s="61"/>
      <c r="AC936" s="61"/>
      <c r="AD936" s="61"/>
      <c r="AE936" s="61"/>
      <c r="AF936" s="61"/>
      <c r="AG936" s="61"/>
    </row>
    <row r="937">
      <c r="A937" s="61"/>
      <c r="B937" s="61"/>
      <c r="C937" s="61"/>
      <c r="D937" s="61"/>
      <c r="E937" s="61"/>
      <c r="F937" s="61"/>
      <c r="G937" s="61"/>
      <c r="H937" s="61"/>
      <c r="I937" s="61"/>
      <c r="J937" s="61"/>
      <c r="K937" s="61"/>
      <c r="L937" s="61"/>
      <c r="M937" s="61"/>
      <c r="N937" s="61"/>
      <c r="O937" s="61"/>
      <c r="P937" s="65"/>
      <c r="Q937" s="61"/>
      <c r="R937" s="61"/>
      <c r="S937" s="61"/>
      <c r="T937" s="61"/>
      <c r="U937" s="61"/>
      <c r="V937" s="61"/>
      <c r="W937" s="61"/>
      <c r="X937" s="61"/>
      <c r="Y937" s="61"/>
      <c r="Z937" s="61"/>
      <c r="AA937" s="61"/>
      <c r="AB937" s="61"/>
      <c r="AC937" s="61"/>
      <c r="AD937" s="61"/>
      <c r="AE937" s="61"/>
      <c r="AF937" s="61"/>
      <c r="AG937" s="61"/>
    </row>
    <row r="938">
      <c r="A938" s="61"/>
      <c r="B938" s="61"/>
      <c r="C938" s="61"/>
      <c r="D938" s="61"/>
      <c r="E938" s="61"/>
      <c r="F938" s="61"/>
      <c r="G938" s="61"/>
      <c r="H938" s="61"/>
      <c r="I938" s="61"/>
      <c r="J938" s="61"/>
      <c r="K938" s="61"/>
      <c r="L938" s="61"/>
      <c r="M938" s="61"/>
      <c r="N938" s="61"/>
      <c r="O938" s="61"/>
      <c r="P938" s="65"/>
      <c r="Q938" s="61"/>
      <c r="R938" s="61"/>
      <c r="S938" s="61"/>
      <c r="T938" s="61"/>
      <c r="U938" s="61"/>
      <c r="V938" s="61"/>
      <c r="W938" s="61"/>
      <c r="X938" s="61"/>
      <c r="Y938" s="61"/>
      <c r="Z938" s="61"/>
      <c r="AA938" s="61"/>
      <c r="AB938" s="61"/>
      <c r="AC938" s="61"/>
      <c r="AD938" s="61"/>
      <c r="AE938" s="61"/>
      <c r="AF938" s="61"/>
      <c r="AG938" s="61"/>
    </row>
    <row r="939">
      <c r="A939" s="61"/>
      <c r="B939" s="61"/>
      <c r="C939" s="61"/>
      <c r="D939" s="61"/>
      <c r="E939" s="61"/>
      <c r="F939" s="61"/>
      <c r="G939" s="61"/>
      <c r="H939" s="61"/>
      <c r="I939" s="61"/>
      <c r="J939" s="61"/>
      <c r="K939" s="61"/>
      <c r="L939" s="61"/>
      <c r="M939" s="61"/>
      <c r="N939" s="61"/>
      <c r="O939" s="61"/>
      <c r="P939" s="65"/>
      <c r="Q939" s="61"/>
      <c r="R939" s="61"/>
      <c r="S939" s="61"/>
      <c r="T939" s="61"/>
      <c r="U939" s="61"/>
      <c r="V939" s="61"/>
      <c r="W939" s="61"/>
      <c r="X939" s="61"/>
      <c r="Y939" s="61"/>
      <c r="Z939" s="61"/>
      <c r="AA939" s="61"/>
      <c r="AB939" s="61"/>
      <c r="AC939" s="61"/>
      <c r="AD939" s="61"/>
      <c r="AE939" s="61"/>
      <c r="AF939" s="61"/>
      <c r="AG939" s="61"/>
    </row>
    <row r="940">
      <c r="A940" s="61"/>
      <c r="B940" s="61"/>
      <c r="C940" s="61"/>
      <c r="D940" s="61"/>
      <c r="E940" s="61"/>
      <c r="F940" s="61"/>
      <c r="G940" s="61"/>
      <c r="H940" s="61"/>
      <c r="I940" s="61"/>
      <c r="J940" s="61"/>
      <c r="K940" s="61"/>
      <c r="L940" s="61"/>
      <c r="M940" s="61"/>
      <c r="N940" s="61"/>
      <c r="O940" s="61"/>
      <c r="P940" s="65"/>
      <c r="Q940" s="61"/>
      <c r="R940" s="61"/>
      <c r="S940" s="61"/>
      <c r="T940" s="61"/>
      <c r="U940" s="61"/>
      <c r="V940" s="61"/>
      <c r="W940" s="61"/>
      <c r="X940" s="61"/>
      <c r="Y940" s="61"/>
      <c r="Z940" s="61"/>
      <c r="AA940" s="61"/>
      <c r="AB940" s="61"/>
      <c r="AC940" s="61"/>
      <c r="AD940" s="61"/>
      <c r="AE940" s="61"/>
      <c r="AF940" s="61"/>
      <c r="AG940" s="61"/>
    </row>
    <row r="941">
      <c r="A941" s="61"/>
      <c r="B941" s="61"/>
      <c r="C941" s="61"/>
      <c r="D941" s="61"/>
      <c r="E941" s="61"/>
      <c r="F941" s="61"/>
      <c r="G941" s="61"/>
      <c r="H941" s="61"/>
      <c r="I941" s="61"/>
      <c r="J941" s="61"/>
      <c r="K941" s="61"/>
      <c r="L941" s="61"/>
      <c r="M941" s="61"/>
      <c r="N941" s="61"/>
      <c r="O941" s="61"/>
      <c r="P941" s="65"/>
      <c r="Q941" s="61"/>
      <c r="R941" s="61"/>
      <c r="S941" s="61"/>
      <c r="T941" s="61"/>
      <c r="U941" s="61"/>
      <c r="V941" s="61"/>
      <c r="W941" s="61"/>
      <c r="X941" s="61"/>
      <c r="Y941" s="61"/>
      <c r="Z941" s="61"/>
      <c r="AA941" s="61"/>
      <c r="AB941" s="61"/>
      <c r="AC941" s="61"/>
      <c r="AD941" s="61"/>
      <c r="AE941" s="61"/>
      <c r="AF941" s="61"/>
      <c r="AG941" s="61"/>
    </row>
    <row r="942">
      <c r="A942" s="61"/>
      <c r="B942" s="61"/>
      <c r="C942" s="61"/>
      <c r="D942" s="61"/>
      <c r="E942" s="61"/>
      <c r="F942" s="61"/>
      <c r="G942" s="61"/>
      <c r="H942" s="61"/>
      <c r="I942" s="61"/>
      <c r="J942" s="61"/>
      <c r="K942" s="61"/>
      <c r="L942" s="61"/>
      <c r="M942" s="61"/>
      <c r="N942" s="61"/>
      <c r="O942" s="61"/>
      <c r="P942" s="65"/>
      <c r="Q942" s="61"/>
      <c r="R942" s="61"/>
      <c r="S942" s="61"/>
      <c r="T942" s="61"/>
      <c r="U942" s="61"/>
      <c r="V942" s="61"/>
      <c r="W942" s="61"/>
      <c r="X942" s="61"/>
      <c r="Y942" s="61"/>
      <c r="Z942" s="61"/>
      <c r="AA942" s="61"/>
      <c r="AB942" s="61"/>
      <c r="AC942" s="61"/>
      <c r="AD942" s="61"/>
      <c r="AE942" s="61"/>
      <c r="AF942" s="61"/>
      <c r="AG942" s="61"/>
    </row>
    <row r="943">
      <c r="A943" s="61"/>
      <c r="B943" s="61"/>
      <c r="C943" s="61"/>
      <c r="D943" s="61"/>
      <c r="E943" s="61"/>
      <c r="F943" s="61"/>
      <c r="G943" s="61"/>
      <c r="H943" s="61"/>
      <c r="I943" s="61"/>
      <c r="J943" s="61"/>
      <c r="K943" s="61"/>
      <c r="L943" s="61"/>
      <c r="M943" s="61"/>
      <c r="N943" s="61"/>
      <c r="O943" s="61"/>
      <c r="P943" s="65"/>
      <c r="Q943" s="61"/>
      <c r="R943" s="61"/>
      <c r="S943" s="61"/>
      <c r="T943" s="61"/>
      <c r="U943" s="61"/>
      <c r="V943" s="61"/>
      <c r="W943" s="61"/>
      <c r="X943" s="61"/>
      <c r="Y943" s="61"/>
      <c r="Z943" s="61"/>
      <c r="AA943" s="61"/>
      <c r="AB943" s="61"/>
      <c r="AC943" s="61"/>
      <c r="AD943" s="61"/>
      <c r="AE943" s="61"/>
      <c r="AF943" s="61"/>
      <c r="AG943" s="61"/>
    </row>
    <row r="944">
      <c r="A944" s="61"/>
      <c r="B944" s="61"/>
      <c r="C944" s="61"/>
      <c r="D944" s="61"/>
      <c r="E944" s="61"/>
      <c r="F944" s="61"/>
      <c r="G944" s="61"/>
      <c r="H944" s="61"/>
      <c r="I944" s="61"/>
      <c r="J944" s="61"/>
      <c r="K944" s="61"/>
      <c r="L944" s="61"/>
      <c r="M944" s="61"/>
      <c r="N944" s="61"/>
      <c r="O944" s="61"/>
      <c r="P944" s="65"/>
      <c r="Q944" s="61"/>
      <c r="R944" s="61"/>
      <c r="S944" s="61"/>
      <c r="T944" s="61"/>
      <c r="U944" s="61"/>
      <c r="V944" s="61"/>
      <c r="W944" s="61"/>
      <c r="X944" s="61"/>
      <c r="Y944" s="61"/>
      <c r="Z944" s="61"/>
      <c r="AA944" s="61"/>
      <c r="AB944" s="61"/>
      <c r="AC944" s="61"/>
      <c r="AD944" s="61"/>
      <c r="AE944" s="61"/>
      <c r="AF944" s="61"/>
      <c r="AG944" s="61"/>
    </row>
    <row r="945">
      <c r="A945" s="61"/>
      <c r="B945" s="61"/>
      <c r="C945" s="61"/>
      <c r="D945" s="61"/>
      <c r="E945" s="61"/>
      <c r="F945" s="61"/>
      <c r="G945" s="61"/>
      <c r="H945" s="61"/>
      <c r="I945" s="61"/>
      <c r="J945" s="61"/>
      <c r="K945" s="61"/>
      <c r="L945" s="61"/>
      <c r="M945" s="61"/>
      <c r="N945" s="61"/>
      <c r="O945" s="61"/>
      <c r="P945" s="65"/>
      <c r="Q945" s="61"/>
      <c r="R945" s="61"/>
      <c r="S945" s="61"/>
      <c r="T945" s="61"/>
      <c r="U945" s="61"/>
      <c r="V945" s="61"/>
      <c r="W945" s="61"/>
      <c r="X945" s="61"/>
      <c r="Y945" s="61"/>
      <c r="Z945" s="61"/>
      <c r="AA945" s="61"/>
      <c r="AB945" s="61"/>
      <c r="AC945" s="61"/>
      <c r="AD945" s="61"/>
      <c r="AE945" s="61"/>
      <c r="AF945" s="61"/>
      <c r="AG945" s="61"/>
    </row>
    <row r="946">
      <c r="A946" s="61"/>
      <c r="B946" s="61"/>
      <c r="C946" s="61"/>
      <c r="D946" s="61"/>
      <c r="E946" s="61"/>
      <c r="F946" s="61"/>
      <c r="G946" s="61"/>
      <c r="H946" s="61"/>
      <c r="I946" s="61"/>
      <c r="J946" s="61"/>
      <c r="K946" s="61"/>
      <c r="L946" s="61"/>
      <c r="M946" s="61"/>
      <c r="N946" s="61"/>
      <c r="O946" s="61"/>
      <c r="P946" s="65"/>
      <c r="Q946" s="61"/>
      <c r="R946" s="61"/>
      <c r="S946" s="61"/>
      <c r="T946" s="61"/>
      <c r="U946" s="61"/>
      <c r="V946" s="61"/>
      <c r="W946" s="61"/>
      <c r="X946" s="61"/>
      <c r="Y946" s="61"/>
      <c r="Z946" s="61"/>
      <c r="AA946" s="61"/>
      <c r="AB946" s="61"/>
      <c r="AC946" s="61"/>
      <c r="AD946" s="61"/>
      <c r="AE946" s="61"/>
      <c r="AF946" s="61"/>
      <c r="AG946" s="61"/>
    </row>
    <row r="947">
      <c r="A947" s="61"/>
      <c r="B947" s="61"/>
      <c r="C947" s="61"/>
      <c r="D947" s="61"/>
      <c r="E947" s="61"/>
      <c r="F947" s="61"/>
      <c r="G947" s="61"/>
      <c r="H947" s="61"/>
      <c r="I947" s="61"/>
      <c r="J947" s="61"/>
      <c r="K947" s="61"/>
      <c r="L947" s="61"/>
      <c r="M947" s="61"/>
      <c r="N947" s="61"/>
      <c r="O947" s="61"/>
      <c r="P947" s="65"/>
      <c r="Q947" s="61"/>
      <c r="R947" s="61"/>
      <c r="S947" s="61"/>
      <c r="T947" s="61"/>
      <c r="U947" s="61"/>
      <c r="V947" s="61"/>
      <c r="W947" s="61"/>
      <c r="X947" s="61"/>
      <c r="Y947" s="61"/>
      <c r="Z947" s="61"/>
      <c r="AA947" s="61"/>
      <c r="AB947" s="61"/>
      <c r="AC947" s="61"/>
      <c r="AD947" s="61"/>
      <c r="AE947" s="61"/>
      <c r="AF947" s="61"/>
      <c r="AG947" s="61"/>
    </row>
    <row r="948">
      <c r="A948" s="61"/>
      <c r="B948" s="61"/>
      <c r="C948" s="61"/>
      <c r="D948" s="61"/>
      <c r="E948" s="61"/>
      <c r="F948" s="61"/>
      <c r="G948" s="61"/>
      <c r="H948" s="61"/>
      <c r="I948" s="61"/>
      <c r="J948" s="61"/>
      <c r="K948" s="61"/>
      <c r="L948" s="61"/>
      <c r="M948" s="61"/>
      <c r="N948" s="61"/>
      <c r="O948" s="61"/>
      <c r="P948" s="65"/>
      <c r="Q948" s="61"/>
      <c r="R948" s="61"/>
      <c r="S948" s="61"/>
      <c r="T948" s="61"/>
      <c r="U948" s="61"/>
      <c r="V948" s="61"/>
      <c r="W948" s="61"/>
      <c r="X948" s="61"/>
      <c r="Y948" s="61"/>
      <c r="Z948" s="61"/>
      <c r="AA948" s="61"/>
      <c r="AB948" s="61"/>
      <c r="AC948" s="61"/>
      <c r="AD948" s="61"/>
      <c r="AE948" s="61"/>
      <c r="AF948" s="61"/>
      <c r="AG948" s="61"/>
    </row>
    <row r="949">
      <c r="A949" s="61"/>
      <c r="B949" s="61"/>
      <c r="C949" s="61"/>
      <c r="D949" s="61"/>
      <c r="E949" s="61"/>
      <c r="F949" s="61"/>
      <c r="G949" s="61"/>
      <c r="H949" s="61"/>
      <c r="I949" s="61"/>
      <c r="J949" s="61"/>
      <c r="K949" s="61"/>
      <c r="L949" s="61"/>
      <c r="M949" s="61"/>
      <c r="N949" s="61"/>
      <c r="O949" s="61"/>
      <c r="P949" s="65"/>
      <c r="Q949" s="61"/>
      <c r="R949" s="61"/>
      <c r="S949" s="61"/>
      <c r="T949" s="61"/>
      <c r="U949" s="61"/>
      <c r="V949" s="61"/>
      <c r="W949" s="61"/>
      <c r="X949" s="61"/>
      <c r="Y949" s="61"/>
      <c r="Z949" s="61"/>
      <c r="AA949" s="61"/>
      <c r="AB949" s="61"/>
      <c r="AC949" s="61"/>
      <c r="AD949" s="61"/>
      <c r="AE949" s="61"/>
      <c r="AF949" s="61"/>
      <c r="AG949" s="61"/>
    </row>
    <row r="950">
      <c r="A950" s="61"/>
      <c r="B950" s="61"/>
      <c r="C950" s="61"/>
      <c r="D950" s="61"/>
      <c r="E950" s="61"/>
      <c r="F950" s="61"/>
      <c r="G950" s="61"/>
      <c r="H950" s="61"/>
      <c r="I950" s="61"/>
      <c r="J950" s="61"/>
      <c r="K950" s="61"/>
      <c r="L950" s="61"/>
      <c r="M950" s="61"/>
      <c r="N950" s="61"/>
      <c r="O950" s="61"/>
      <c r="P950" s="65"/>
      <c r="Q950" s="61"/>
      <c r="R950" s="61"/>
      <c r="S950" s="61"/>
      <c r="T950" s="61"/>
      <c r="U950" s="61"/>
      <c r="V950" s="61"/>
      <c r="W950" s="61"/>
      <c r="X950" s="61"/>
      <c r="Y950" s="61"/>
      <c r="Z950" s="61"/>
      <c r="AA950" s="61"/>
      <c r="AB950" s="61"/>
      <c r="AC950" s="61"/>
      <c r="AD950" s="61"/>
      <c r="AE950" s="61"/>
      <c r="AF950" s="61"/>
      <c r="AG950" s="61"/>
    </row>
    <row r="951">
      <c r="A951" s="61"/>
      <c r="B951" s="61"/>
      <c r="C951" s="61"/>
      <c r="D951" s="61"/>
      <c r="E951" s="61"/>
      <c r="F951" s="61"/>
      <c r="G951" s="61"/>
      <c r="H951" s="61"/>
      <c r="I951" s="61"/>
      <c r="J951" s="61"/>
      <c r="K951" s="61"/>
      <c r="L951" s="61"/>
      <c r="M951" s="61"/>
      <c r="N951" s="61"/>
      <c r="O951" s="61"/>
      <c r="P951" s="65"/>
      <c r="Q951" s="61"/>
      <c r="R951" s="61"/>
      <c r="S951" s="61"/>
      <c r="T951" s="61"/>
      <c r="U951" s="61"/>
      <c r="V951" s="61"/>
      <c r="W951" s="61"/>
      <c r="X951" s="61"/>
      <c r="Y951" s="61"/>
      <c r="Z951" s="61"/>
      <c r="AA951" s="61"/>
      <c r="AB951" s="61"/>
      <c r="AC951" s="61"/>
      <c r="AD951" s="61"/>
      <c r="AE951" s="61"/>
      <c r="AF951" s="61"/>
      <c r="AG951" s="61"/>
    </row>
    <row r="952">
      <c r="A952" s="61"/>
      <c r="B952" s="61"/>
      <c r="C952" s="61"/>
      <c r="D952" s="61"/>
      <c r="E952" s="61"/>
      <c r="F952" s="61"/>
      <c r="G952" s="61"/>
      <c r="H952" s="61"/>
      <c r="I952" s="61"/>
      <c r="J952" s="61"/>
      <c r="K952" s="61"/>
      <c r="L952" s="61"/>
      <c r="M952" s="61"/>
      <c r="N952" s="61"/>
      <c r="O952" s="61"/>
      <c r="P952" s="65"/>
      <c r="Q952" s="61"/>
      <c r="R952" s="61"/>
      <c r="S952" s="61"/>
      <c r="T952" s="61"/>
      <c r="U952" s="61"/>
      <c r="V952" s="61"/>
      <c r="W952" s="61"/>
      <c r="X952" s="61"/>
      <c r="Y952" s="61"/>
      <c r="Z952" s="61"/>
      <c r="AA952" s="61"/>
      <c r="AB952" s="61"/>
      <c r="AC952" s="61"/>
      <c r="AD952" s="61"/>
      <c r="AE952" s="61"/>
      <c r="AF952" s="61"/>
      <c r="AG952" s="61"/>
    </row>
    <row r="953">
      <c r="A953" s="61"/>
      <c r="B953" s="61"/>
      <c r="C953" s="61"/>
      <c r="D953" s="61"/>
      <c r="E953" s="61"/>
      <c r="F953" s="61"/>
      <c r="G953" s="61"/>
      <c r="H953" s="61"/>
      <c r="I953" s="61"/>
      <c r="J953" s="61"/>
      <c r="K953" s="61"/>
      <c r="L953" s="61"/>
      <c r="M953" s="61"/>
      <c r="N953" s="61"/>
      <c r="O953" s="61"/>
      <c r="P953" s="65"/>
      <c r="Q953" s="61"/>
      <c r="R953" s="61"/>
      <c r="S953" s="61"/>
      <c r="T953" s="61"/>
      <c r="U953" s="61"/>
      <c r="V953" s="61"/>
      <c r="W953" s="61"/>
      <c r="X953" s="61"/>
      <c r="Y953" s="61"/>
      <c r="Z953" s="61"/>
      <c r="AA953" s="61"/>
      <c r="AB953" s="61"/>
      <c r="AC953" s="61"/>
      <c r="AD953" s="61"/>
      <c r="AE953" s="61"/>
      <c r="AF953" s="61"/>
      <c r="AG953" s="61"/>
    </row>
    <row r="954">
      <c r="A954" s="61"/>
      <c r="B954" s="61"/>
      <c r="C954" s="61"/>
      <c r="D954" s="61"/>
      <c r="E954" s="61"/>
      <c r="F954" s="61"/>
      <c r="G954" s="61"/>
      <c r="H954" s="61"/>
      <c r="I954" s="61"/>
      <c r="J954" s="61"/>
      <c r="K954" s="61"/>
      <c r="L954" s="61"/>
      <c r="M954" s="61"/>
      <c r="N954" s="61"/>
      <c r="O954" s="61"/>
      <c r="P954" s="65"/>
      <c r="Q954" s="61"/>
      <c r="R954" s="61"/>
      <c r="S954" s="61"/>
      <c r="T954" s="61"/>
      <c r="U954" s="61"/>
      <c r="V954" s="61"/>
      <c r="W954" s="61"/>
      <c r="X954" s="61"/>
      <c r="Y954" s="61"/>
      <c r="Z954" s="61"/>
      <c r="AA954" s="61"/>
      <c r="AB954" s="61"/>
      <c r="AC954" s="61"/>
      <c r="AD954" s="61"/>
      <c r="AE954" s="61"/>
      <c r="AF954" s="61"/>
      <c r="AG954" s="61"/>
    </row>
    <row r="955">
      <c r="A955" s="61"/>
      <c r="B955" s="61"/>
      <c r="C955" s="61"/>
      <c r="D955" s="61"/>
      <c r="E955" s="61"/>
      <c r="F955" s="61"/>
      <c r="G955" s="61"/>
      <c r="H955" s="61"/>
      <c r="I955" s="61"/>
      <c r="J955" s="61"/>
      <c r="K955" s="61"/>
      <c r="L955" s="61"/>
      <c r="M955" s="61"/>
      <c r="N955" s="61"/>
      <c r="O955" s="61"/>
      <c r="P955" s="65"/>
      <c r="Q955" s="61"/>
      <c r="R955" s="61"/>
      <c r="S955" s="61"/>
      <c r="T955" s="61"/>
      <c r="U955" s="61"/>
      <c r="V955" s="61"/>
      <c r="W955" s="61"/>
      <c r="X955" s="61"/>
      <c r="Y955" s="61"/>
      <c r="Z955" s="61"/>
      <c r="AA955" s="61"/>
      <c r="AB955" s="61"/>
      <c r="AC955" s="61"/>
      <c r="AD955" s="61"/>
      <c r="AE955" s="61"/>
      <c r="AF955" s="61"/>
      <c r="AG955" s="61"/>
    </row>
    <row r="956">
      <c r="A956" s="61"/>
      <c r="B956" s="61"/>
      <c r="C956" s="61"/>
      <c r="D956" s="61"/>
      <c r="E956" s="61"/>
      <c r="F956" s="61"/>
      <c r="G956" s="61"/>
      <c r="H956" s="61"/>
      <c r="I956" s="61"/>
      <c r="J956" s="61"/>
      <c r="K956" s="61"/>
      <c r="L956" s="61"/>
      <c r="M956" s="61"/>
      <c r="N956" s="61"/>
      <c r="O956" s="61"/>
      <c r="P956" s="65"/>
      <c r="Q956" s="61"/>
      <c r="R956" s="61"/>
      <c r="S956" s="61"/>
      <c r="T956" s="61"/>
      <c r="U956" s="61"/>
      <c r="V956" s="61"/>
      <c r="W956" s="61"/>
      <c r="X956" s="61"/>
      <c r="Y956" s="61"/>
      <c r="Z956" s="61"/>
      <c r="AA956" s="61"/>
      <c r="AB956" s="61"/>
      <c r="AC956" s="61"/>
      <c r="AD956" s="61"/>
      <c r="AE956" s="61"/>
      <c r="AF956" s="61"/>
      <c r="AG956" s="61"/>
    </row>
    <row r="957">
      <c r="A957" s="61"/>
      <c r="B957" s="61"/>
      <c r="C957" s="61"/>
      <c r="D957" s="61"/>
      <c r="E957" s="61"/>
      <c r="F957" s="61"/>
      <c r="G957" s="61"/>
      <c r="H957" s="61"/>
      <c r="I957" s="61"/>
      <c r="J957" s="61"/>
      <c r="K957" s="61"/>
      <c r="L957" s="61"/>
      <c r="M957" s="61"/>
      <c r="N957" s="61"/>
      <c r="O957" s="61"/>
      <c r="P957" s="65"/>
      <c r="Q957" s="61"/>
      <c r="R957" s="61"/>
      <c r="S957" s="61"/>
      <c r="T957" s="61"/>
      <c r="U957" s="61"/>
      <c r="V957" s="61"/>
      <c r="W957" s="61"/>
      <c r="X957" s="61"/>
      <c r="Y957" s="61"/>
      <c r="Z957" s="61"/>
      <c r="AA957" s="61"/>
      <c r="AB957" s="61"/>
      <c r="AC957" s="61"/>
      <c r="AD957" s="61"/>
      <c r="AE957" s="61"/>
      <c r="AF957" s="61"/>
      <c r="AG957" s="61"/>
    </row>
    <row r="958">
      <c r="A958" s="61"/>
      <c r="B958" s="61"/>
      <c r="C958" s="61"/>
      <c r="D958" s="61"/>
      <c r="E958" s="61"/>
      <c r="F958" s="61"/>
      <c r="G958" s="61"/>
      <c r="H958" s="61"/>
      <c r="I958" s="61"/>
      <c r="J958" s="61"/>
      <c r="K958" s="61"/>
      <c r="L958" s="61"/>
      <c r="M958" s="61"/>
      <c r="N958" s="61"/>
      <c r="O958" s="61"/>
      <c r="P958" s="65"/>
      <c r="Q958" s="61"/>
      <c r="R958" s="61"/>
      <c r="S958" s="61"/>
      <c r="T958" s="61"/>
      <c r="U958" s="61"/>
      <c r="V958" s="61"/>
      <c r="W958" s="61"/>
      <c r="X958" s="61"/>
      <c r="Y958" s="61"/>
      <c r="Z958" s="61"/>
      <c r="AA958" s="61"/>
      <c r="AB958" s="61"/>
      <c r="AC958" s="61"/>
      <c r="AD958" s="61"/>
      <c r="AE958" s="61"/>
      <c r="AF958" s="61"/>
      <c r="AG958" s="61"/>
    </row>
    <row r="959">
      <c r="A959" s="61"/>
      <c r="B959" s="61"/>
      <c r="C959" s="61"/>
      <c r="D959" s="61"/>
      <c r="E959" s="61"/>
      <c r="F959" s="61"/>
      <c r="G959" s="61"/>
      <c r="H959" s="61"/>
      <c r="I959" s="61"/>
      <c r="J959" s="61"/>
      <c r="K959" s="61"/>
      <c r="L959" s="61"/>
      <c r="M959" s="61"/>
      <c r="N959" s="61"/>
      <c r="O959" s="61"/>
      <c r="P959" s="65"/>
      <c r="Q959" s="61"/>
      <c r="R959" s="61"/>
      <c r="S959" s="61"/>
      <c r="T959" s="61"/>
      <c r="U959" s="61"/>
      <c r="V959" s="61"/>
      <c r="W959" s="61"/>
      <c r="X959" s="61"/>
      <c r="Y959" s="61"/>
      <c r="Z959" s="61"/>
      <c r="AA959" s="61"/>
      <c r="AB959" s="61"/>
      <c r="AC959" s="61"/>
      <c r="AD959" s="61"/>
      <c r="AE959" s="61"/>
      <c r="AF959" s="61"/>
      <c r="AG959" s="61"/>
    </row>
    <row r="960">
      <c r="A960" s="61"/>
      <c r="B960" s="61"/>
      <c r="C960" s="61"/>
      <c r="D960" s="61"/>
      <c r="E960" s="61"/>
      <c r="F960" s="61"/>
      <c r="G960" s="61"/>
      <c r="H960" s="61"/>
      <c r="I960" s="61"/>
      <c r="J960" s="61"/>
      <c r="K960" s="61"/>
      <c r="L960" s="61"/>
      <c r="M960" s="61"/>
      <c r="N960" s="61"/>
      <c r="O960" s="61"/>
      <c r="P960" s="65"/>
      <c r="Q960" s="61"/>
      <c r="R960" s="61"/>
      <c r="S960" s="61"/>
      <c r="T960" s="61"/>
      <c r="U960" s="61"/>
      <c r="V960" s="61"/>
      <c r="W960" s="61"/>
      <c r="X960" s="61"/>
      <c r="Y960" s="61"/>
      <c r="Z960" s="61"/>
      <c r="AA960" s="61"/>
      <c r="AB960" s="61"/>
      <c r="AC960" s="61"/>
      <c r="AD960" s="61"/>
      <c r="AE960" s="61"/>
      <c r="AF960" s="61"/>
      <c r="AG960" s="61"/>
    </row>
    <row r="961">
      <c r="A961" s="61"/>
      <c r="B961" s="61"/>
      <c r="C961" s="61"/>
      <c r="D961" s="61"/>
      <c r="E961" s="61"/>
      <c r="F961" s="61"/>
      <c r="G961" s="61"/>
      <c r="H961" s="61"/>
      <c r="I961" s="61"/>
      <c r="J961" s="61"/>
      <c r="K961" s="61"/>
      <c r="L961" s="61"/>
      <c r="M961" s="61"/>
      <c r="N961" s="61"/>
      <c r="O961" s="61"/>
      <c r="P961" s="65"/>
      <c r="Q961" s="61"/>
      <c r="R961" s="61"/>
      <c r="S961" s="61"/>
      <c r="T961" s="61"/>
      <c r="U961" s="61"/>
      <c r="V961" s="61"/>
      <c r="W961" s="61"/>
      <c r="X961" s="61"/>
      <c r="Y961" s="61"/>
      <c r="Z961" s="61"/>
      <c r="AA961" s="61"/>
      <c r="AB961" s="61"/>
      <c r="AC961" s="61"/>
      <c r="AD961" s="61"/>
      <c r="AE961" s="61"/>
      <c r="AF961" s="61"/>
      <c r="AG961" s="61"/>
    </row>
    <row r="962">
      <c r="A962" s="61"/>
      <c r="B962" s="61"/>
      <c r="C962" s="61"/>
      <c r="D962" s="61"/>
      <c r="E962" s="61"/>
      <c r="F962" s="61"/>
      <c r="G962" s="61"/>
      <c r="H962" s="61"/>
      <c r="I962" s="61"/>
      <c r="J962" s="61"/>
      <c r="K962" s="61"/>
      <c r="L962" s="61"/>
      <c r="M962" s="61"/>
      <c r="N962" s="61"/>
      <c r="O962" s="61"/>
      <c r="P962" s="65"/>
      <c r="Q962" s="61"/>
      <c r="R962" s="61"/>
      <c r="S962" s="61"/>
      <c r="T962" s="61"/>
      <c r="U962" s="61"/>
      <c r="V962" s="61"/>
      <c r="W962" s="61"/>
      <c r="X962" s="61"/>
      <c r="Y962" s="61"/>
      <c r="Z962" s="61"/>
      <c r="AA962" s="61"/>
      <c r="AB962" s="61"/>
      <c r="AC962" s="61"/>
      <c r="AD962" s="61"/>
      <c r="AE962" s="61"/>
      <c r="AF962" s="61"/>
      <c r="AG962" s="61"/>
    </row>
    <row r="963">
      <c r="A963" s="61"/>
      <c r="B963" s="61"/>
      <c r="C963" s="61"/>
      <c r="D963" s="61"/>
      <c r="E963" s="61"/>
      <c r="F963" s="61"/>
      <c r="G963" s="61"/>
      <c r="H963" s="61"/>
      <c r="I963" s="61"/>
      <c r="J963" s="61"/>
      <c r="K963" s="61"/>
      <c r="L963" s="61"/>
      <c r="M963" s="61"/>
      <c r="N963" s="61"/>
      <c r="O963" s="61"/>
      <c r="P963" s="65"/>
      <c r="Q963" s="61"/>
      <c r="R963" s="61"/>
      <c r="S963" s="61"/>
      <c r="T963" s="61"/>
      <c r="U963" s="61"/>
      <c r="V963" s="61"/>
      <c r="W963" s="61"/>
      <c r="X963" s="61"/>
      <c r="Y963" s="61"/>
      <c r="Z963" s="61"/>
      <c r="AA963" s="61"/>
      <c r="AB963" s="61"/>
      <c r="AC963" s="61"/>
      <c r="AD963" s="61"/>
      <c r="AE963" s="61"/>
      <c r="AF963" s="61"/>
      <c r="AG963" s="61"/>
    </row>
    <row r="964">
      <c r="A964" s="61"/>
      <c r="B964" s="61"/>
      <c r="C964" s="61"/>
      <c r="D964" s="61"/>
      <c r="E964" s="61"/>
      <c r="F964" s="61"/>
      <c r="G964" s="61"/>
      <c r="H964" s="61"/>
      <c r="I964" s="61"/>
      <c r="J964" s="61"/>
      <c r="K964" s="61"/>
      <c r="L964" s="61"/>
      <c r="M964" s="61"/>
      <c r="N964" s="61"/>
      <c r="O964" s="61"/>
      <c r="P964" s="65"/>
      <c r="Q964" s="61"/>
      <c r="R964" s="61"/>
      <c r="S964" s="61"/>
      <c r="T964" s="61"/>
      <c r="U964" s="61"/>
      <c r="V964" s="61"/>
      <c r="W964" s="61"/>
      <c r="X964" s="61"/>
      <c r="Y964" s="61"/>
      <c r="Z964" s="61"/>
      <c r="AA964" s="61"/>
      <c r="AB964" s="61"/>
      <c r="AC964" s="61"/>
      <c r="AD964" s="61"/>
      <c r="AE964" s="61"/>
      <c r="AF964" s="61"/>
      <c r="AG964" s="61"/>
    </row>
    <row r="965">
      <c r="A965" s="61"/>
      <c r="B965" s="61"/>
      <c r="C965" s="61"/>
      <c r="D965" s="61"/>
      <c r="E965" s="61"/>
      <c r="F965" s="61"/>
      <c r="G965" s="61"/>
      <c r="H965" s="61"/>
      <c r="I965" s="61"/>
      <c r="J965" s="61"/>
      <c r="K965" s="61"/>
      <c r="L965" s="61"/>
      <c r="M965" s="61"/>
      <c r="N965" s="61"/>
      <c r="O965" s="61"/>
      <c r="P965" s="65"/>
      <c r="Q965" s="61"/>
      <c r="R965" s="61"/>
      <c r="S965" s="61"/>
      <c r="T965" s="61"/>
      <c r="U965" s="61"/>
      <c r="V965" s="61"/>
      <c r="W965" s="61"/>
      <c r="X965" s="61"/>
      <c r="Y965" s="61"/>
      <c r="Z965" s="61"/>
      <c r="AA965" s="61"/>
      <c r="AB965" s="61"/>
      <c r="AC965" s="61"/>
      <c r="AD965" s="61"/>
      <c r="AE965" s="61"/>
      <c r="AF965" s="61"/>
      <c r="AG965" s="61"/>
    </row>
    <row r="966">
      <c r="A966" s="61"/>
      <c r="B966" s="61"/>
      <c r="C966" s="61"/>
      <c r="D966" s="61"/>
      <c r="E966" s="61"/>
      <c r="F966" s="61"/>
      <c r="G966" s="61"/>
      <c r="H966" s="61"/>
      <c r="I966" s="61"/>
      <c r="J966" s="61"/>
      <c r="K966" s="61"/>
      <c r="L966" s="61"/>
      <c r="M966" s="61"/>
      <c r="N966" s="61"/>
      <c r="O966" s="61"/>
      <c r="P966" s="65"/>
      <c r="Q966" s="61"/>
      <c r="R966" s="61"/>
      <c r="S966" s="61"/>
      <c r="T966" s="61"/>
      <c r="U966" s="61"/>
      <c r="V966" s="61"/>
      <c r="W966" s="61"/>
      <c r="X966" s="61"/>
      <c r="Y966" s="61"/>
      <c r="Z966" s="61"/>
      <c r="AA966" s="61"/>
      <c r="AB966" s="61"/>
      <c r="AC966" s="61"/>
      <c r="AD966" s="61"/>
      <c r="AE966" s="61"/>
      <c r="AF966" s="61"/>
      <c r="AG966" s="61"/>
    </row>
    <row r="967">
      <c r="A967" s="61"/>
      <c r="B967" s="61"/>
      <c r="C967" s="61"/>
      <c r="D967" s="61"/>
      <c r="E967" s="61"/>
      <c r="F967" s="61"/>
      <c r="G967" s="61"/>
      <c r="H967" s="61"/>
      <c r="I967" s="61"/>
      <c r="J967" s="61"/>
      <c r="K967" s="61"/>
      <c r="L967" s="61"/>
      <c r="M967" s="61"/>
      <c r="N967" s="61"/>
      <c r="O967" s="61"/>
      <c r="P967" s="65"/>
      <c r="Q967" s="61"/>
      <c r="R967" s="61"/>
      <c r="S967" s="61"/>
      <c r="T967" s="61"/>
      <c r="U967" s="61"/>
      <c r="V967" s="61"/>
      <c r="W967" s="61"/>
      <c r="X967" s="61"/>
      <c r="Y967" s="61"/>
      <c r="Z967" s="61"/>
      <c r="AA967" s="61"/>
      <c r="AB967" s="61"/>
      <c r="AC967" s="61"/>
      <c r="AD967" s="61"/>
      <c r="AE967" s="61"/>
      <c r="AF967" s="61"/>
      <c r="AG967" s="61"/>
    </row>
    <row r="968">
      <c r="A968" s="61"/>
      <c r="B968" s="61"/>
      <c r="C968" s="61"/>
      <c r="D968" s="61"/>
      <c r="E968" s="61"/>
      <c r="F968" s="61"/>
      <c r="G968" s="61"/>
      <c r="H968" s="61"/>
      <c r="I968" s="61"/>
      <c r="J968" s="61"/>
      <c r="K968" s="61"/>
      <c r="L968" s="61"/>
      <c r="M968" s="61"/>
      <c r="N968" s="61"/>
      <c r="O968" s="61"/>
      <c r="P968" s="65"/>
      <c r="Q968" s="61"/>
      <c r="R968" s="61"/>
      <c r="S968" s="61"/>
      <c r="T968" s="61"/>
      <c r="U968" s="61"/>
      <c r="V968" s="61"/>
      <c r="W968" s="61"/>
      <c r="X968" s="61"/>
      <c r="Y968" s="61"/>
      <c r="Z968" s="61"/>
      <c r="AA968" s="61"/>
      <c r="AB968" s="61"/>
      <c r="AC968" s="61"/>
      <c r="AD968" s="61"/>
      <c r="AE968" s="61"/>
      <c r="AF968" s="61"/>
      <c r="AG968" s="61"/>
    </row>
    <row r="969">
      <c r="A969" s="61"/>
      <c r="B969" s="61"/>
      <c r="C969" s="61"/>
      <c r="D969" s="61"/>
      <c r="E969" s="61"/>
      <c r="F969" s="61"/>
      <c r="G969" s="61"/>
      <c r="H969" s="61"/>
      <c r="I969" s="61"/>
      <c r="J969" s="61"/>
      <c r="K969" s="61"/>
      <c r="L969" s="61"/>
      <c r="M969" s="61"/>
      <c r="N969" s="61"/>
      <c r="O969" s="61"/>
      <c r="P969" s="65"/>
      <c r="Q969" s="61"/>
      <c r="R969" s="61"/>
      <c r="S969" s="61"/>
      <c r="T969" s="61"/>
      <c r="U969" s="61"/>
      <c r="V969" s="61"/>
      <c r="W969" s="61"/>
      <c r="X969" s="61"/>
      <c r="Y969" s="61"/>
      <c r="Z969" s="61"/>
      <c r="AA969" s="61"/>
      <c r="AB969" s="61"/>
      <c r="AC969" s="61"/>
      <c r="AD969" s="61"/>
      <c r="AE969" s="61"/>
      <c r="AF969" s="61"/>
      <c r="AG969" s="61"/>
    </row>
    <row r="970">
      <c r="A970" s="61"/>
      <c r="B970" s="61"/>
      <c r="C970" s="61"/>
      <c r="D970" s="61"/>
      <c r="E970" s="61"/>
      <c r="F970" s="61"/>
      <c r="G970" s="61"/>
      <c r="H970" s="61"/>
      <c r="I970" s="61"/>
      <c r="J970" s="61"/>
      <c r="K970" s="61"/>
      <c r="L970" s="61"/>
      <c r="M970" s="61"/>
      <c r="N970" s="61"/>
      <c r="O970" s="61"/>
      <c r="P970" s="65"/>
      <c r="Q970" s="61"/>
      <c r="R970" s="61"/>
      <c r="S970" s="61"/>
      <c r="T970" s="61"/>
      <c r="U970" s="61"/>
      <c r="V970" s="61"/>
      <c r="W970" s="61"/>
      <c r="X970" s="61"/>
      <c r="Y970" s="61"/>
      <c r="Z970" s="61"/>
      <c r="AA970" s="61"/>
      <c r="AB970" s="61"/>
      <c r="AC970" s="61"/>
      <c r="AD970" s="61"/>
      <c r="AE970" s="61"/>
      <c r="AF970" s="61"/>
      <c r="AG970" s="61"/>
    </row>
    <row r="971">
      <c r="A971" s="61"/>
      <c r="B971" s="61"/>
      <c r="C971" s="61"/>
      <c r="D971" s="61"/>
      <c r="E971" s="61"/>
      <c r="F971" s="61"/>
      <c r="G971" s="61"/>
      <c r="H971" s="61"/>
      <c r="I971" s="61"/>
      <c r="J971" s="61"/>
      <c r="K971" s="61"/>
      <c r="L971" s="61"/>
      <c r="M971" s="61"/>
      <c r="N971" s="61"/>
      <c r="O971" s="61"/>
      <c r="P971" s="65"/>
      <c r="Q971" s="61"/>
      <c r="R971" s="61"/>
      <c r="S971" s="61"/>
      <c r="T971" s="61"/>
      <c r="U971" s="61"/>
      <c r="V971" s="61"/>
      <c r="W971" s="61"/>
      <c r="X971" s="61"/>
      <c r="Y971" s="61"/>
      <c r="Z971" s="61"/>
      <c r="AA971" s="61"/>
      <c r="AB971" s="61"/>
      <c r="AC971" s="61"/>
      <c r="AD971" s="61"/>
      <c r="AE971" s="61"/>
      <c r="AF971" s="61"/>
      <c r="AG971" s="61"/>
    </row>
    <row r="972">
      <c r="A972" s="61"/>
      <c r="B972" s="61"/>
      <c r="C972" s="61"/>
      <c r="D972" s="61"/>
      <c r="E972" s="61"/>
      <c r="F972" s="61"/>
      <c r="G972" s="61"/>
      <c r="H972" s="61"/>
      <c r="I972" s="61"/>
      <c r="J972" s="61"/>
      <c r="K972" s="61"/>
      <c r="L972" s="61"/>
      <c r="M972" s="61"/>
      <c r="N972" s="61"/>
      <c r="O972" s="61"/>
      <c r="P972" s="65"/>
      <c r="Q972" s="61"/>
      <c r="R972" s="61"/>
      <c r="S972" s="61"/>
      <c r="T972" s="61"/>
      <c r="U972" s="61"/>
      <c r="V972" s="61"/>
      <c r="W972" s="61"/>
      <c r="X972" s="61"/>
      <c r="Y972" s="61"/>
      <c r="Z972" s="61"/>
      <c r="AA972" s="61"/>
      <c r="AB972" s="61"/>
      <c r="AC972" s="61"/>
      <c r="AD972" s="61"/>
      <c r="AE972" s="61"/>
      <c r="AF972" s="61"/>
      <c r="AG972" s="61"/>
    </row>
    <row r="973">
      <c r="A973" s="61"/>
      <c r="B973" s="61"/>
      <c r="C973" s="61"/>
      <c r="D973" s="61"/>
      <c r="E973" s="61"/>
      <c r="F973" s="61"/>
      <c r="G973" s="61"/>
      <c r="H973" s="61"/>
      <c r="I973" s="61"/>
      <c r="J973" s="61"/>
      <c r="K973" s="61"/>
      <c r="L973" s="61"/>
      <c r="M973" s="61"/>
      <c r="N973" s="61"/>
      <c r="O973" s="61"/>
      <c r="P973" s="65"/>
      <c r="Q973" s="61"/>
      <c r="R973" s="61"/>
      <c r="S973" s="61"/>
      <c r="T973" s="61"/>
      <c r="U973" s="61"/>
      <c r="V973" s="61"/>
      <c r="W973" s="61"/>
      <c r="X973" s="61"/>
      <c r="Y973" s="61"/>
      <c r="Z973" s="61"/>
      <c r="AA973" s="61"/>
      <c r="AB973" s="61"/>
      <c r="AC973" s="61"/>
      <c r="AD973" s="61"/>
      <c r="AE973" s="61"/>
      <c r="AF973" s="61"/>
      <c r="AG973" s="61"/>
    </row>
    <row r="974">
      <c r="A974" s="61"/>
      <c r="B974" s="61"/>
      <c r="C974" s="61"/>
      <c r="D974" s="61"/>
      <c r="E974" s="61"/>
      <c r="F974" s="61"/>
      <c r="G974" s="61"/>
      <c r="H974" s="61"/>
      <c r="I974" s="61"/>
      <c r="J974" s="61"/>
      <c r="K974" s="61"/>
      <c r="L974" s="61"/>
      <c r="M974" s="61"/>
      <c r="N974" s="61"/>
      <c r="O974" s="61"/>
      <c r="P974" s="65"/>
      <c r="Q974" s="61"/>
      <c r="R974" s="61"/>
      <c r="S974" s="61"/>
      <c r="T974" s="61"/>
      <c r="U974" s="61"/>
      <c r="V974" s="61"/>
      <c r="W974" s="61"/>
      <c r="X974" s="61"/>
      <c r="Y974" s="61"/>
      <c r="Z974" s="61"/>
      <c r="AA974" s="61"/>
      <c r="AB974" s="61"/>
      <c r="AC974" s="61"/>
      <c r="AD974" s="61"/>
      <c r="AE974" s="61"/>
      <c r="AF974" s="61"/>
      <c r="AG974" s="61"/>
    </row>
    <row r="975">
      <c r="A975" s="61"/>
      <c r="B975" s="61"/>
      <c r="C975" s="61"/>
      <c r="D975" s="61"/>
      <c r="E975" s="61"/>
      <c r="F975" s="61"/>
      <c r="G975" s="61"/>
      <c r="H975" s="61"/>
      <c r="I975" s="61"/>
      <c r="J975" s="61"/>
      <c r="K975" s="61"/>
      <c r="L975" s="61"/>
      <c r="M975" s="61"/>
      <c r="N975" s="61"/>
      <c r="O975" s="61"/>
      <c r="P975" s="65"/>
      <c r="Q975" s="61"/>
      <c r="R975" s="61"/>
      <c r="S975" s="61"/>
      <c r="T975" s="61"/>
      <c r="U975" s="61"/>
      <c r="V975" s="61"/>
      <c r="W975" s="61"/>
      <c r="X975" s="61"/>
      <c r="Y975" s="61"/>
      <c r="Z975" s="61"/>
      <c r="AA975" s="61"/>
      <c r="AB975" s="61"/>
      <c r="AC975" s="61"/>
      <c r="AD975" s="61"/>
      <c r="AE975" s="61"/>
      <c r="AF975" s="61"/>
      <c r="AG975" s="61"/>
    </row>
    <row r="976">
      <c r="A976" s="61"/>
      <c r="B976" s="61"/>
      <c r="C976" s="61"/>
      <c r="D976" s="61"/>
      <c r="E976" s="61"/>
      <c r="F976" s="61"/>
      <c r="G976" s="61"/>
      <c r="H976" s="61"/>
      <c r="I976" s="61"/>
      <c r="J976" s="61"/>
      <c r="K976" s="61"/>
      <c r="L976" s="61"/>
      <c r="M976" s="61"/>
      <c r="N976" s="61"/>
      <c r="O976" s="61"/>
      <c r="P976" s="65"/>
      <c r="Q976" s="61"/>
      <c r="R976" s="61"/>
      <c r="S976" s="61"/>
      <c r="T976" s="61"/>
      <c r="U976" s="61"/>
      <c r="V976" s="61"/>
      <c r="W976" s="61"/>
      <c r="X976" s="61"/>
      <c r="Y976" s="61"/>
      <c r="Z976" s="61"/>
      <c r="AA976" s="61"/>
      <c r="AB976" s="61"/>
      <c r="AC976" s="61"/>
      <c r="AD976" s="61"/>
      <c r="AE976" s="61"/>
      <c r="AF976" s="61"/>
      <c r="AG976" s="61"/>
    </row>
    <row r="977">
      <c r="A977" s="61"/>
      <c r="B977" s="61"/>
      <c r="C977" s="61"/>
      <c r="D977" s="61"/>
      <c r="E977" s="61"/>
      <c r="F977" s="61"/>
      <c r="G977" s="61"/>
      <c r="H977" s="61"/>
      <c r="I977" s="61"/>
      <c r="J977" s="61"/>
      <c r="K977" s="61"/>
      <c r="L977" s="61"/>
      <c r="M977" s="61"/>
      <c r="N977" s="61"/>
      <c r="O977" s="61"/>
      <c r="P977" s="65"/>
      <c r="Q977" s="61"/>
      <c r="R977" s="61"/>
      <c r="S977" s="61"/>
      <c r="T977" s="61"/>
      <c r="U977" s="61"/>
      <c r="V977" s="61"/>
      <c r="W977" s="61"/>
      <c r="X977" s="61"/>
      <c r="Y977" s="61"/>
      <c r="Z977" s="61"/>
      <c r="AA977" s="61"/>
      <c r="AB977" s="61"/>
      <c r="AC977" s="61"/>
      <c r="AD977" s="61"/>
      <c r="AE977" s="61"/>
      <c r="AF977" s="61"/>
      <c r="AG977" s="61"/>
    </row>
    <row r="978">
      <c r="A978" s="61"/>
      <c r="B978" s="61"/>
      <c r="C978" s="61"/>
      <c r="D978" s="61"/>
      <c r="E978" s="61"/>
      <c r="F978" s="61"/>
      <c r="G978" s="61"/>
      <c r="H978" s="61"/>
      <c r="I978" s="61"/>
      <c r="J978" s="61"/>
      <c r="K978" s="61"/>
      <c r="L978" s="61"/>
      <c r="M978" s="61"/>
      <c r="N978" s="61"/>
      <c r="O978" s="61"/>
      <c r="P978" s="65"/>
      <c r="Q978" s="61"/>
      <c r="R978" s="61"/>
      <c r="S978" s="61"/>
      <c r="T978" s="61"/>
      <c r="U978" s="61"/>
      <c r="V978" s="61"/>
      <c r="W978" s="61"/>
      <c r="X978" s="61"/>
      <c r="Y978" s="61"/>
      <c r="Z978" s="61"/>
      <c r="AA978" s="61"/>
      <c r="AB978" s="61"/>
      <c r="AC978" s="61"/>
      <c r="AD978" s="61"/>
      <c r="AE978" s="61"/>
      <c r="AF978" s="61"/>
      <c r="AG978" s="61"/>
    </row>
    <row r="979">
      <c r="A979" s="61"/>
      <c r="B979" s="61"/>
      <c r="C979" s="61"/>
      <c r="D979" s="61"/>
      <c r="E979" s="61"/>
      <c r="F979" s="61"/>
      <c r="G979" s="61"/>
      <c r="H979" s="61"/>
      <c r="I979" s="61"/>
      <c r="J979" s="61"/>
      <c r="K979" s="61"/>
      <c r="L979" s="61"/>
      <c r="M979" s="61"/>
      <c r="N979" s="61"/>
      <c r="O979" s="61"/>
      <c r="P979" s="65"/>
      <c r="Q979" s="61"/>
      <c r="R979" s="61"/>
      <c r="S979" s="61"/>
      <c r="T979" s="61"/>
      <c r="U979" s="61"/>
      <c r="V979" s="61"/>
      <c r="W979" s="61"/>
      <c r="X979" s="61"/>
      <c r="Y979" s="61"/>
      <c r="Z979" s="61"/>
      <c r="AA979" s="61"/>
      <c r="AB979" s="61"/>
      <c r="AC979" s="61"/>
      <c r="AD979" s="61"/>
      <c r="AE979" s="61"/>
      <c r="AF979" s="61"/>
      <c r="AG979" s="61"/>
    </row>
    <row r="980">
      <c r="A980" s="61"/>
      <c r="B980" s="61"/>
      <c r="C980" s="61"/>
      <c r="D980" s="61"/>
      <c r="E980" s="61"/>
      <c r="F980" s="61"/>
      <c r="G980" s="61"/>
      <c r="H980" s="61"/>
      <c r="I980" s="61"/>
      <c r="J980" s="61"/>
      <c r="K980" s="61"/>
      <c r="L980" s="61"/>
      <c r="M980" s="61"/>
      <c r="N980" s="61"/>
      <c r="O980" s="61"/>
      <c r="P980" s="65"/>
      <c r="Q980" s="61"/>
      <c r="R980" s="61"/>
      <c r="S980" s="61"/>
      <c r="T980" s="61"/>
      <c r="U980" s="61"/>
      <c r="V980" s="61"/>
      <c r="W980" s="61"/>
      <c r="X980" s="61"/>
      <c r="Y980" s="61"/>
      <c r="Z980" s="61"/>
      <c r="AA980" s="61"/>
      <c r="AB980" s="61"/>
      <c r="AC980" s="61"/>
      <c r="AD980" s="61"/>
      <c r="AE980" s="61"/>
      <c r="AF980" s="61"/>
      <c r="AG980" s="61"/>
    </row>
    <row r="981">
      <c r="A981" s="61"/>
      <c r="B981" s="61"/>
      <c r="C981" s="61"/>
      <c r="D981" s="61"/>
      <c r="E981" s="61"/>
      <c r="F981" s="61"/>
      <c r="G981" s="61"/>
      <c r="H981" s="61"/>
      <c r="I981" s="61"/>
      <c r="J981" s="61"/>
      <c r="K981" s="61"/>
      <c r="L981" s="61"/>
      <c r="M981" s="61"/>
      <c r="N981" s="61"/>
      <c r="O981" s="61"/>
      <c r="P981" s="65"/>
      <c r="Q981" s="61"/>
      <c r="R981" s="61"/>
      <c r="S981" s="61"/>
      <c r="T981" s="61"/>
      <c r="U981" s="61"/>
      <c r="V981" s="61"/>
      <c r="W981" s="61"/>
      <c r="X981" s="61"/>
      <c r="Y981" s="61"/>
      <c r="Z981" s="61"/>
      <c r="AA981" s="61"/>
      <c r="AB981" s="61"/>
      <c r="AC981" s="61"/>
      <c r="AD981" s="61"/>
      <c r="AE981" s="61"/>
      <c r="AF981" s="61"/>
      <c r="AG981" s="61"/>
    </row>
    <row r="982">
      <c r="A982" s="61"/>
      <c r="B982" s="61"/>
      <c r="C982" s="61"/>
      <c r="D982" s="61"/>
      <c r="E982" s="61"/>
      <c r="F982" s="61"/>
      <c r="G982" s="61"/>
      <c r="H982" s="61"/>
      <c r="I982" s="61"/>
      <c r="J982" s="61"/>
      <c r="K982" s="61"/>
      <c r="L982" s="61"/>
      <c r="M982" s="61"/>
      <c r="N982" s="61"/>
      <c r="O982" s="61"/>
      <c r="P982" s="65"/>
      <c r="Q982" s="61"/>
      <c r="R982" s="61"/>
      <c r="S982" s="61"/>
      <c r="T982" s="61"/>
      <c r="U982" s="61"/>
      <c r="V982" s="61"/>
      <c r="W982" s="61"/>
      <c r="X982" s="61"/>
      <c r="Y982" s="61"/>
      <c r="Z982" s="61"/>
      <c r="AA982" s="61"/>
      <c r="AB982" s="61"/>
      <c r="AC982" s="61"/>
      <c r="AD982" s="61"/>
      <c r="AE982" s="61"/>
      <c r="AF982" s="61"/>
      <c r="AG982" s="61"/>
    </row>
    <row r="983">
      <c r="A983" s="61"/>
      <c r="B983" s="61"/>
      <c r="C983" s="61"/>
      <c r="D983" s="61"/>
      <c r="E983" s="61"/>
      <c r="F983" s="61"/>
      <c r="G983" s="61"/>
      <c r="H983" s="61"/>
      <c r="I983" s="61"/>
      <c r="J983" s="61"/>
      <c r="K983" s="61"/>
      <c r="L983" s="61"/>
      <c r="M983" s="61"/>
      <c r="N983" s="61"/>
      <c r="O983" s="61"/>
      <c r="P983" s="65"/>
      <c r="Q983" s="61"/>
      <c r="R983" s="61"/>
      <c r="S983" s="61"/>
      <c r="T983" s="61"/>
      <c r="U983" s="61"/>
      <c r="V983" s="61"/>
      <c r="W983" s="61"/>
      <c r="X983" s="61"/>
      <c r="Y983" s="61"/>
      <c r="Z983" s="61"/>
      <c r="AA983" s="61"/>
      <c r="AB983" s="61"/>
      <c r="AC983" s="61"/>
      <c r="AD983" s="61"/>
      <c r="AE983" s="61"/>
      <c r="AF983" s="61"/>
      <c r="AG983" s="61"/>
    </row>
    <row r="984">
      <c r="A984" s="61"/>
      <c r="B984" s="61"/>
      <c r="C984" s="61"/>
      <c r="D984" s="61"/>
      <c r="E984" s="61"/>
      <c r="F984" s="61"/>
      <c r="G984" s="61"/>
      <c r="H984" s="61"/>
      <c r="I984" s="61"/>
      <c r="J984" s="61"/>
      <c r="K984" s="61"/>
      <c r="L984" s="61"/>
      <c r="M984" s="61"/>
      <c r="N984" s="61"/>
      <c r="O984" s="61"/>
      <c r="P984" s="65"/>
      <c r="Q984" s="61"/>
      <c r="R984" s="61"/>
      <c r="S984" s="61"/>
      <c r="T984" s="61"/>
      <c r="U984" s="61"/>
      <c r="V984" s="61"/>
      <c r="W984" s="61"/>
      <c r="X984" s="61"/>
      <c r="Y984" s="61"/>
      <c r="Z984" s="61"/>
      <c r="AA984" s="61"/>
      <c r="AB984" s="61"/>
      <c r="AC984" s="61"/>
      <c r="AD984" s="61"/>
      <c r="AE984" s="61"/>
      <c r="AF984" s="61"/>
      <c r="AG984" s="61"/>
    </row>
    <row r="985">
      <c r="A985" s="61"/>
      <c r="B985" s="61"/>
      <c r="C985" s="61"/>
      <c r="D985" s="61"/>
      <c r="E985" s="61"/>
      <c r="F985" s="61"/>
      <c r="G985" s="61"/>
      <c r="H985" s="61"/>
      <c r="I985" s="61"/>
      <c r="J985" s="61"/>
      <c r="K985" s="61"/>
      <c r="L985" s="61"/>
      <c r="M985" s="61"/>
      <c r="N985" s="61"/>
      <c r="O985" s="61"/>
      <c r="P985" s="65"/>
      <c r="Q985" s="61"/>
      <c r="R985" s="61"/>
      <c r="S985" s="61"/>
      <c r="T985" s="61"/>
      <c r="U985" s="61"/>
      <c r="V985" s="61"/>
      <c r="W985" s="61"/>
      <c r="X985" s="61"/>
      <c r="Y985" s="61"/>
      <c r="Z985" s="61"/>
      <c r="AA985" s="61"/>
      <c r="AB985" s="61"/>
      <c r="AC985" s="61"/>
      <c r="AD985" s="61"/>
      <c r="AE985" s="61"/>
      <c r="AF985" s="61"/>
      <c r="AG985" s="61"/>
    </row>
    <row r="986">
      <c r="A986" s="61"/>
      <c r="B986" s="61"/>
      <c r="C986" s="61"/>
      <c r="D986" s="61"/>
      <c r="E986" s="61"/>
      <c r="F986" s="61"/>
      <c r="G986" s="61"/>
      <c r="H986" s="61"/>
      <c r="I986" s="61"/>
      <c r="J986" s="61"/>
      <c r="K986" s="61"/>
      <c r="L986" s="61"/>
      <c r="M986" s="61"/>
      <c r="N986" s="61"/>
      <c r="O986" s="61"/>
      <c r="P986" s="65"/>
      <c r="Q986" s="61"/>
      <c r="R986" s="61"/>
      <c r="S986" s="61"/>
      <c r="T986" s="61"/>
      <c r="U986" s="61"/>
      <c r="V986" s="61"/>
      <c r="W986" s="61"/>
      <c r="X986" s="61"/>
      <c r="Y986" s="61"/>
      <c r="Z986" s="61"/>
      <c r="AA986" s="61"/>
      <c r="AB986" s="61"/>
      <c r="AC986" s="61"/>
      <c r="AD986" s="61"/>
      <c r="AE986" s="61"/>
      <c r="AF986" s="61"/>
      <c r="AG986" s="61"/>
    </row>
    <row r="987">
      <c r="A987" s="61"/>
      <c r="B987" s="61"/>
      <c r="C987" s="61"/>
      <c r="D987" s="61"/>
      <c r="E987" s="61"/>
      <c r="F987" s="61"/>
      <c r="G987" s="61"/>
      <c r="H987" s="61"/>
      <c r="I987" s="61"/>
      <c r="J987" s="61"/>
      <c r="K987" s="61"/>
      <c r="L987" s="61"/>
      <c r="M987" s="61"/>
      <c r="N987" s="61"/>
      <c r="O987" s="61"/>
      <c r="P987" s="65"/>
      <c r="Q987" s="61"/>
      <c r="R987" s="61"/>
      <c r="S987" s="61"/>
      <c r="T987" s="61"/>
      <c r="U987" s="61"/>
      <c r="V987" s="61"/>
      <c r="W987" s="61"/>
      <c r="X987" s="61"/>
      <c r="Y987" s="61"/>
      <c r="Z987" s="61"/>
      <c r="AA987" s="61"/>
      <c r="AB987" s="61"/>
      <c r="AC987" s="61"/>
      <c r="AD987" s="61"/>
      <c r="AE987" s="61"/>
      <c r="AF987" s="61"/>
      <c r="AG987" s="61"/>
    </row>
    <row r="988">
      <c r="A988" s="61"/>
      <c r="B988" s="61"/>
      <c r="C988" s="61"/>
      <c r="D988" s="61"/>
      <c r="E988" s="61"/>
      <c r="F988" s="61"/>
      <c r="G988" s="61"/>
      <c r="H988" s="61"/>
      <c r="I988" s="61"/>
      <c r="J988" s="61"/>
      <c r="K988" s="61"/>
      <c r="L988" s="61"/>
      <c r="M988" s="61"/>
      <c r="N988" s="61"/>
      <c r="O988" s="61"/>
      <c r="P988" s="65"/>
      <c r="Q988" s="61"/>
      <c r="R988" s="61"/>
      <c r="S988" s="61"/>
      <c r="T988" s="61"/>
      <c r="U988" s="61"/>
      <c r="V988" s="61"/>
      <c r="W988" s="61"/>
      <c r="X988" s="61"/>
      <c r="Y988" s="61"/>
      <c r="Z988" s="61"/>
      <c r="AA988" s="61"/>
      <c r="AB988" s="61"/>
      <c r="AC988" s="61"/>
      <c r="AD988" s="61"/>
      <c r="AE988" s="61"/>
      <c r="AF988" s="61"/>
      <c r="AG988" s="61"/>
    </row>
    <row r="989">
      <c r="A989" s="61"/>
      <c r="B989" s="61"/>
      <c r="C989" s="61"/>
      <c r="D989" s="61"/>
      <c r="E989" s="61"/>
      <c r="F989" s="61"/>
      <c r="G989" s="61"/>
      <c r="H989" s="61"/>
      <c r="I989" s="61"/>
      <c r="J989" s="61"/>
      <c r="K989" s="61"/>
      <c r="L989" s="61"/>
      <c r="M989" s="61"/>
      <c r="N989" s="61"/>
      <c r="O989" s="61"/>
      <c r="P989" s="65"/>
      <c r="Q989" s="61"/>
      <c r="R989" s="61"/>
      <c r="S989" s="61"/>
      <c r="T989" s="61"/>
      <c r="U989" s="61"/>
      <c r="V989" s="61"/>
      <c r="W989" s="61"/>
      <c r="X989" s="61"/>
      <c r="Y989" s="61"/>
      <c r="Z989" s="61"/>
      <c r="AA989" s="61"/>
      <c r="AB989" s="61"/>
      <c r="AC989" s="61"/>
      <c r="AD989" s="61"/>
      <c r="AE989" s="61"/>
      <c r="AF989" s="61"/>
      <c r="AG989" s="61"/>
    </row>
    <row r="990">
      <c r="A990" s="61"/>
      <c r="B990" s="61"/>
      <c r="C990" s="61"/>
      <c r="D990" s="61"/>
      <c r="E990" s="61"/>
      <c r="F990" s="61"/>
      <c r="G990" s="61"/>
      <c r="H990" s="61"/>
      <c r="I990" s="61"/>
      <c r="J990" s="61"/>
      <c r="K990" s="61"/>
      <c r="L990" s="61"/>
      <c r="M990" s="61"/>
      <c r="N990" s="61"/>
      <c r="O990" s="61"/>
      <c r="P990" s="65"/>
      <c r="Q990" s="61"/>
      <c r="R990" s="61"/>
      <c r="S990" s="61"/>
      <c r="T990" s="61"/>
      <c r="U990" s="61"/>
      <c r="V990" s="61"/>
      <c r="W990" s="61"/>
      <c r="X990" s="61"/>
      <c r="Y990" s="61"/>
      <c r="Z990" s="61"/>
      <c r="AA990" s="61"/>
      <c r="AB990" s="61"/>
      <c r="AC990" s="61"/>
      <c r="AD990" s="61"/>
      <c r="AE990" s="61"/>
      <c r="AF990" s="61"/>
      <c r="AG990" s="61"/>
    </row>
    <row r="991">
      <c r="A991" s="61"/>
      <c r="B991" s="61"/>
      <c r="C991" s="61"/>
      <c r="D991" s="61"/>
      <c r="E991" s="61"/>
      <c r="F991" s="61"/>
      <c r="G991" s="61"/>
      <c r="H991" s="61"/>
      <c r="I991" s="61"/>
      <c r="J991" s="61"/>
      <c r="K991" s="61"/>
      <c r="L991" s="61"/>
      <c r="M991" s="61"/>
      <c r="N991" s="61"/>
      <c r="O991" s="61"/>
      <c r="P991" s="65"/>
      <c r="Q991" s="61"/>
      <c r="R991" s="61"/>
      <c r="S991" s="61"/>
      <c r="T991" s="61"/>
      <c r="U991" s="61"/>
      <c r="V991" s="61"/>
      <c r="W991" s="61"/>
      <c r="X991" s="61"/>
      <c r="Y991" s="61"/>
      <c r="Z991" s="61"/>
      <c r="AA991" s="61"/>
      <c r="AB991" s="61"/>
      <c r="AC991" s="61"/>
      <c r="AD991" s="61"/>
      <c r="AE991" s="61"/>
      <c r="AF991" s="61"/>
      <c r="AG991" s="61"/>
    </row>
    <row r="992">
      <c r="A992" s="61"/>
      <c r="B992" s="61"/>
      <c r="C992" s="61"/>
      <c r="D992" s="61"/>
      <c r="E992" s="61"/>
      <c r="F992" s="61"/>
      <c r="G992" s="61"/>
      <c r="H992" s="61"/>
      <c r="I992" s="61"/>
      <c r="J992" s="61"/>
      <c r="K992" s="61"/>
      <c r="L992" s="61"/>
      <c r="M992" s="61"/>
      <c r="N992" s="61"/>
      <c r="O992" s="61"/>
      <c r="P992" s="65"/>
      <c r="Q992" s="61"/>
      <c r="R992" s="61"/>
      <c r="S992" s="61"/>
      <c r="T992" s="61"/>
      <c r="U992" s="61"/>
      <c r="V992" s="61"/>
      <c r="W992" s="61"/>
      <c r="X992" s="61"/>
      <c r="Y992" s="61"/>
      <c r="Z992" s="61"/>
      <c r="AA992" s="61"/>
      <c r="AB992" s="61"/>
      <c r="AC992" s="61"/>
      <c r="AD992" s="61"/>
      <c r="AE992" s="61"/>
      <c r="AF992" s="61"/>
      <c r="AG992" s="61"/>
    </row>
    <row r="993">
      <c r="A993" s="61"/>
      <c r="B993" s="61"/>
      <c r="C993" s="61"/>
      <c r="D993" s="61"/>
      <c r="E993" s="61"/>
      <c r="F993" s="61"/>
      <c r="G993" s="61"/>
      <c r="H993" s="61"/>
      <c r="I993" s="61"/>
      <c r="J993" s="61"/>
      <c r="K993" s="61"/>
      <c r="L993" s="61"/>
      <c r="M993" s="61"/>
      <c r="N993" s="61"/>
      <c r="O993" s="61"/>
      <c r="P993" s="65"/>
      <c r="Q993" s="61"/>
      <c r="R993" s="61"/>
      <c r="S993" s="61"/>
      <c r="T993" s="61"/>
      <c r="U993" s="61"/>
      <c r="V993" s="61"/>
      <c r="W993" s="61"/>
      <c r="X993" s="61"/>
      <c r="Y993" s="61"/>
      <c r="Z993" s="61"/>
      <c r="AA993" s="61"/>
      <c r="AB993" s="61"/>
      <c r="AC993" s="61"/>
      <c r="AD993" s="61"/>
      <c r="AE993" s="61"/>
      <c r="AF993" s="61"/>
      <c r="AG993" s="61"/>
    </row>
    <row r="994">
      <c r="A994" s="61"/>
      <c r="B994" s="61"/>
      <c r="C994" s="61"/>
      <c r="D994" s="61"/>
      <c r="E994" s="61"/>
      <c r="F994" s="61"/>
      <c r="G994" s="61"/>
      <c r="H994" s="61"/>
      <c r="I994" s="61"/>
      <c r="J994" s="61"/>
      <c r="K994" s="61"/>
      <c r="L994" s="61"/>
      <c r="M994" s="61"/>
      <c r="N994" s="61"/>
      <c r="O994" s="61"/>
      <c r="P994" s="65"/>
      <c r="Q994" s="61"/>
      <c r="R994" s="61"/>
      <c r="S994" s="61"/>
      <c r="T994" s="61"/>
      <c r="U994" s="61"/>
      <c r="V994" s="61"/>
      <c r="W994" s="61"/>
      <c r="X994" s="61"/>
      <c r="Y994" s="61"/>
      <c r="Z994" s="61"/>
      <c r="AA994" s="61"/>
      <c r="AB994" s="61"/>
      <c r="AC994" s="61"/>
      <c r="AD994" s="61"/>
      <c r="AE994" s="61"/>
      <c r="AF994" s="61"/>
      <c r="AG994" s="61"/>
    </row>
  </sheetData>
  <dataValidations>
    <dataValidation type="list" allowBlank="1" sqref="F2:F994">
      <formula1>Vocabularies!$A$2:$A$501</formula1>
    </dataValidation>
    <dataValidation type="list" allowBlank="1" sqref="J2:J994">
      <formula1>Vocabularies!$C$2:$C$99</formula1>
    </dataValidation>
    <dataValidation type="list" allowBlank="1" sqref="C2:C994">
      <formula1>Vocabularies!$G$2:$G$99</formula1>
    </dataValidation>
    <dataValidation type="list" allowBlank="1" sqref="D2:D994">
      <formula1>Organizations!$A$2:$A$2098</formula1>
    </dataValidation>
    <dataValidation type="list" allowBlank="1" sqref="E2:E994">
      <formula1>Organizations!$A$2:$A$2502</formula1>
    </dataValidation>
    <dataValidation type="list" allowBlank="1" sqref="G2:G994">
      <formula1>People!$A$2:$A$899</formula1>
    </dataValidation>
    <dataValidation type="list" allowBlank="1" sqref="H2:H217 H219:H994">
      <formula1>Guidelines_Mandates!$A$2:$A$499</formula1>
    </dataValidation>
    <dataValidation type="list" allowBlank="1" sqref="I2:I994">
      <formula1>Vocabularies!$B$2:$B$99</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2"/>
    <hyperlink r:id="rId11" ref="K13"/>
    <hyperlink r:id="rId12" ref="K14"/>
    <hyperlink r:id="rId13" ref="K15"/>
    <hyperlink r:id="rId14" ref="K16"/>
    <hyperlink r:id="rId15" ref="K17"/>
    <hyperlink r:id="rId16" ref="K18"/>
    <hyperlink r:id="rId17" ref="K19"/>
    <hyperlink r:id="rId18" ref="K20"/>
    <hyperlink r:id="rId19" ref="K21"/>
    <hyperlink r:id="rId20" ref="K22"/>
    <hyperlink r:id="rId21" ref="K23"/>
    <hyperlink r:id="rId22" ref="K24"/>
    <hyperlink r:id="rId23" ref="K25"/>
    <hyperlink r:id="rId24" ref="K26"/>
    <hyperlink r:id="rId25" ref="K27"/>
    <hyperlink r:id="rId26" ref="K28"/>
    <hyperlink r:id="rId27" ref="K29"/>
    <hyperlink r:id="rId28" ref="K30"/>
    <hyperlink r:id="rId29" ref="K31"/>
    <hyperlink r:id="rId30" ref="K32"/>
    <hyperlink r:id="rId31" ref="K33"/>
    <hyperlink r:id="rId32" ref="K34"/>
    <hyperlink r:id="rId33" ref="K36"/>
    <hyperlink r:id="rId34" ref="K37"/>
    <hyperlink r:id="rId35" ref="K39"/>
    <hyperlink r:id="rId36" ref="K40"/>
    <hyperlink r:id="rId37" ref="A41"/>
    <hyperlink r:id="rId38" ref="K41"/>
    <hyperlink r:id="rId39" ref="K42"/>
    <hyperlink r:id="rId40" ref="K43"/>
    <hyperlink r:id="rId41" ref="K44"/>
    <hyperlink r:id="rId42" ref="K45"/>
    <hyperlink r:id="rId43" location="sm.00002jnfklga2cxxxd12azcacnnpg" ref="K46"/>
    <hyperlink r:id="rId44" ref="K47"/>
    <hyperlink r:id="rId45" ref="K48"/>
    <hyperlink r:id="rId46" ref="K49"/>
    <hyperlink r:id="rId47" ref="K50"/>
    <hyperlink r:id="rId48" ref="K51"/>
    <hyperlink r:id="rId49" ref="K52"/>
    <hyperlink r:id="rId50" ref="K53"/>
    <hyperlink r:id="rId51" ref="K54"/>
    <hyperlink r:id="rId52" ref="K55"/>
    <hyperlink r:id="rId53" ref="K56"/>
    <hyperlink r:id="rId54" ref="K57"/>
    <hyperlink r:id="rId55" ref="K58"/>
    <hyperlink r:id="rId56" ref="K59"/>
    <hyperlink r:id="rId57" ref="K60"/>
    <hyperlink r:id="rId58" ref="K62"/>
    <hyperlink r:id="rId59" ref="K63"/>
    <hyperlink r:id="rId60" ref="K64"/>
    <hyperlink r:id="rId61" ref="K65"/>
    <hyperlink r:id="rId62" ref="K67"/>
    <hyperlink r:id="rId63" ref="K69"/>
    <hyperlink r:id="rId64" ref="K70"/>
    <hyperlink r:id="rId65" ref="K71"/>
    <hyperlink r:id="rId66" ref="K72"/>
    <hyperlink r:id="rId67" ref="K73"/>
    <hyperlink r:id="rId68" ref="K74"/>
    <hyperlink r:id="rId69" ref="K75"/>
    <hyperlink r:id="rId70" ref="K76"/>
    <hyperlink r:id="rId71" ref="K77"/>
    <hyperlink r:id="rId72" ref="K78"/>
    <hyperlink r:id="rId73" ref="K79"/>
    <hyperlink r:id="rId74" ref="K80"/>
    <hyperlink r:id="rId75" ref="K81"/>
    <hyperlink r:id="rId76" ref="K82"/>
    <hyperlink r:id="rId77" ref="K83"/>
    <hyperlink r:id="rId78" ref="K84"/>
    <hyperlink r:id="rId79" ref="K85"/>
    <hyperlink r:id="rId80" ref="K86"/>
    <hyperlink r:id="rId81" ref="K87"/>
    <hyperlink r:id="rId82" ref="K88"/>
    <hyperlink r:id="rId83" ref="K89"/>
    <hyperlink r:id="rId84" ref="K90"/>
    <hyperlink r:id="rId85" ref="K92"/>
    <hyperlink r:id="rId86" ref="K93"/>
    <hyperlink r:id="rId87" ref="K94"/>
    <hyperlink r:id="rId88" ref="K96"/>
    <hyperlink r:id="rId89" ref="K97"/>
    <hyperlink r:id="rId90" ref="K98"/>
    <hyperlink r:id="rId91" ref="K99"/>
    <hyperlink r:id="rId92" ref="K100"/>
    <hyperlink r:id="rId93" ref="K101"/>
    <hyperlink r:id="rId94" ref="K102"/>
    <hyperlink r:id="rId95" ref="K103"/>
    <hyperlink r:id="rId96" ref="K104"/>
    <hyperlink r:id="rId97" ref="K105"/>
    <hyperlink r:id="rId98" ref="K106"/>
    <hyperlink r:id="rId99" ref="K107"/>
    <hyperlink r:id="rId100" ref="K108"/>
    <hyperlink r:id="rId101" ref="K109"/>
    <hyperlink r:id="rId102" ref="K110"/>
    <hyperlink r:id="rId103" ref="K111"/>
    <hyperlink r:id="rId104" ref="K112"/>
    <hyperlink r:id="rId105" ref="K113"/>
    <hyperlink r:id="rId106" ref="K114"/>
    <hyperlink r:id="rId107" ref="K115"/>
    <hyperlink r:id="rId108" ref="K116"/>
    <hyperlink r:id="rId109" ref="K117"/>
    <hyperlink r:id="rId110" ref="K118"/>
    <hyperlink r:id="rId111" ref="K119"/>
    <hyperlink r:id="rId112" ref="K120"/>
    <hyperlink r:id="rId113" ref="K121"/>
    <hyperlink r:id="rId114" ref="K122"/>
    <hyperlink r:id="rId115" ref="K123"/>
    <hyperlink r:id="rId116" ref="K124"/>
    <hyperlink r:id="rId117" ref="K125"/>
    <hyperlink r:id="rId118" ref="K126"/>
    <hyperlink r:id="rId119" ref="K127"/>
    <hyperlink r:id="rId120" ref="K128"/>
    <hyperlink r:id="rId121" ref="K129"/>
    <hyperlink r:id="rId122" ref="K130"/>
    <hyperlink r:id="rId123" ref="K131"/>
    <hyperlink r:id="rId124" ref="K132"/>
    <hyperlink r:id="rId125" ref="K133"/>
    <hyperlink r:id="rId126" ref="K134"/>
    <hyperlink r:id="rId127" ref="K135"/>
    <hyperlink r:id="rId128" ref="K136"/>
    <hyperlink r:id="rId129" ref="K137"/>
    <hyperlink r:id="rId130" ref="K138"/>
    <hyperlink r:id="rId131" ref="K139"/>
    <hyperlink r:id="rId132" ref="K140"/>
    <hyperlink r:id="rId133" ref="K141"/>
    <hyperlink r:id="rId134" ref="K142"/>
    <hyperlink r:id="rId135" ref="K143"/>
    <hyperlink r:id="rId136" ref="K144"/>
    <hyperlink r:id="rId137" ref="K145"/>
    <hyperlink r:id="rId138" ref="K146"/>
    <hyperlink r:id="rId139" location=".YEEZPNyIbIU" ref="K147"/>
    <hyperlink r:id="rId140" ref="K148"/>
    <hyperlink r:id="rId141" ref="K149"/>
    <hyperlink r:id="rId142" ref="K150"/>
    <hyperlink r:id="rId143" ref="K151"/>
    <hyperlink r:id="rId144" ref="K152"/>
    <hyperlink r:id="rId145" ref="K153"/>
    <hyperlink r:id="rId146" ref="K155"/>
    <hyperlink r:id="rId147" ref="K156"/>
    <hyperlink r:id="rId148" ref="K157"/>
    <hyperlink r:id="rId149" ref="K158"/>
    <hyperlink r:id="rId150" ref="K159"/>
    <hyperlink r:id="rId151" ref="K160"/>
    <hyperlink r:id="rId152" ref="K161"/>
    <hyperlink r:id="rId153" ref="K162"/>
    <hyperlink r:id="rId154" ref="K163"/>
    <hyperlink r:id="rId155" ref="K164"/>
    <hyperlink r:id="rId156" ref="K166"/>
    <hyperlink r:id="rId157" ref="K167"/>
    <hyperlink r:id="rId158" ref="K168"/>
    <hyperlink r:id="rId159" ref="K169"/>
    <hyperlink r:id="rId160" ref="K170"/>
    <hyperlink r:id="rId161" ref="K171"/>
    <hyperlink r:id="rId162" ref="K172"/>
    <hyperlink r:id="rId163" ref="K173"/>
    <hyperlink r:id="rId164" ref="K174"/>
    <hyperlink r:id="rId165" ref="K175"/>
    <hyperlink r:id="rId166" ref="K176"/>
    <hyperlink r:id="rId167" ref="K177"/>
    <hyperlink r:id="rId168" ref="K178"/>
    <hyperlink r:id="rId169" ref="K179"/>
    <hyperlink r:id="rId170" ref="K180"/>
    <hyperlink r:id="rId171" ref="K181"/>
    <hyperlink r:id="rId172" ref="K182"/>
    <hyperlink r:id="rId173" ref="K184"/>
    <hyperlink r:id="rId174" ref="K185"/>
    <hyperlink r:id="rId175" ref="K186"/>
    <hyperlink r:id="rId176" ref="K187"/>
    <hyperlink r:id="rId177" ref="K188"/>
    <hyperlink r:id="rId178" ref="K189"/>
    <hyperlink r:id="rId179" ref="K190"/>
    <hyperlink r:id="rId180" ref="K191"/>
    <hyperlink r:id="rId181" ref="K192"/>
    <hyperlink r:id="rId182" ref="K193"/>
    <hyperlink r:id="rId183" ref="K194"/>
    <hyperlink r:id="rId184" ref="K195"/>
    <hyperlink r:id="rId185" ref="K196"/>
    <hyperlink r:id="rId186" ref="K197"/>
    <hyperlink r:id="rId187" ref="K198"/>
    <hyperlink r:id="rId188" ref="K199"/>
    <hyperlink r:id="rId189" ref="K200"/>
    <hyperlink r:id="rId190" ref="K202"/>
    <hyperlink r:id="rId191" ref="K203"/>
    <hyperlink r:id="rId192" ref="K204"/>
    <hyperlink r:id="rId193" ref="K205"/>
    <hyperlink r:id="rId194" ref="K206"/>
    <hyperlink r:id="rId195" ref="K208"/>
    <hyperlink r:id="rId196" ref="K209"/>
    <hyperlink r:id="rId197" ref="K210"/>
    <hyperlink r:id="rId198" ref="K211"/>
    <hyperlink r:id="rId199" ref="K212"/>
    <hyperlink r:id="rId200" ref="K213"/>
    <hyperlink r:id="rId201" ref="K214"/>
    <hyperlink r:id="rId202" ref="K215"/>
    <hyperlink r:id="rId203" ref="K216"/>
    <hyperlink r:id="rId204" ref="K217"/>
    <hyperlink r:id="rId205" ref="K218"/>
    <hyperlink r:id="rId206" ref="K219"/>
    <hyperlink r:id="rId207" ref="K221"/>
    <hyperlink r:id="rId208" ref="K222"/>
    <hyperlink r:id="rId209" ref="K223"/>
    <hyperlink r:id="rId210" ref="K224"/>
  </hyperlinks>
  <drawing r:id="rId2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3.14"/>
    <col customWidth="1" min="2" max="2" width="5.57"/>
    <col customWidth="1" min="3" max="3" width="15.86"/>
    <col customWidth="1" min="4" max="4" width="32.43"/>
    <col customWidth="1" min="5" max="6" width="30.0"/>
    <col customWidth="1" min="7" max="7" width="26.43"/>
    <col customWidth="1" min="9" max="9" width="16.86"/>
    <col customWidth="1" min="11" max="11" width="22.29"/>
    <col customWidth="1" min="13" max="13" width="10.29"/>
    <col customWidth="1" min="14" max="14" width="15.43"/>
    <col customWidth="1" min="15" max="15" width="20.0"/>
    <col customWidth="1" min="16" max="16" width="11.0"/>
    <col customWidth="1" min="17" max="17" width="11.86"/>
    <col customWidth="1" min="18" max="18" width="9.43"/>
    <col customWidth="1" min="19" max="19" width="12.43"/>
    <col customWidth="1" min="20" max="20" width="14.43"/>
    <col customWidth="1" min="23" max="23" width="21.86"/>
    <col customWidth="1" min="24" max="24" width="23.71"/>
    <col customWidth="1" min="25" max="25" width="10.0"/>
    <col customWidth="1" min="26" max="26" width="9.14"/>
  </cols>
  <sheetData>
    <row r="1">
      <c r="A1" s="69" t="s">
        <v>7588</v>
      </c>
      <c r="B1" s="69" t="s">
        <v>322</v>
      </c>
      <c r="C1" s="1" t="s">
        <v>323</v>
      </c>
      <c r="D1" s="69" t="s">
        <v>56</v>
      </c>
      <c r="E1" s="69" t="s">
        <v>7589</v>
      </c>
      <c r="F1" s="69" t="s">
        <v>7590</v>
      </c>
      <c r="G1" s="69" t="s">
        <v>7591</v>
      </c>
      <c r="H1" s="69" t="s">
        <v>7592</v>
      </c>
      <c r="I1" s="69" t="s">
        <v>6937</v>
      </c>
      <c r="J1" s="69" t="s">
        <v>328</v>
      </c>
      <c r="K1" s="69" t="s">
        <v>7593</v>
      </c>
      <c r="L1" s="69" t="s">
        <v>52</v>
      </c>
      <c r="M1" s="69" t="s">
        <v>325</v>
      </c>
      <c r="N1" s="69" t="s">
        <v>7594</v>
      </c>
      <c r="O1" s="69" t="s">
        <v>330</v>
      </c>
      <c r="P1" s="69" t="s">
        <v>7595</v>
      </c>
      <c r="Q1" s="69" t="s">
        <v>7596</v>
      </c>
      <c r="R1" s="1" t="s">
        <v>7597</v>
      </c>
      <c r="S1" s="1" t="s">
        <v>7598</v>
      </c>
      <c r="T1" s="69" t="s">
        <v>7599</v>
      </c>
      <c r="U1" s="69" t="s">
        <v>331</v>
      </c>
      <c r="V1" s="69" t="s">
        <v>333</v>
      </c>
      <c r="W1" s="69" t="s">
        <v>334</v>
      </c>
      <c r="X1" s="69" t="s">
        <v>335</v>
      </c>
      <c r="Y1" s="70" t="s">
        <v>7600</v>
      </c>
      <c r="Z1" s="70" t="s">
        <v>7601</v>
      </c>
      <c r="AA1" s="69" t="s">
        <v>105</v>
      </c>
      <c r="AB1" s="69" t="s">
        <v>7602</v>
      </c>
      <c r="AC1" s="69" t="s">
        <v>7603</v>
      </c>
      <c r="AD1" s="69" t="s">
        <v>7604</v>
      </c>
      <c r="AE1" s="19" t="s">
        <v>6938</v>
      </c>
      <c r="AF1" s="1" t="s">
        <v>6939</v>
      </c>
      <c r="AG1" s="1" t="s">
        <v>6940</v>
      </c>
      <c r="AH1" s="71"/>
      <c r="AI1" s="71"/>
      <c r="AJ1" s="71"/>
      <c r="AK1" s="71"/>
      <c r="AL1" s="71"/>
      <c r="AM1" s="71"/>
      <c r="AN1" s="71"/>
      <c r="AO1" s="71"/>
    </row>
    <row r="2">
      <c r="A2" s="14" t="s">
        <v>7605</v>
      </c>
      <c r="B2" s="14"/>
      <c r="D2" s="14" t="s">
        <v>104</v>
      </c>
      <c r="E2" s="14"/>
      <c r="F2" s="14" t="s">
        <v>5305</v>
      </c>
      <c r="G2" s="72"/>
      <c r="H2" s="72"/>
      <c r="I2" s="14" t="s">
        <v>7606</v>
      </c>
      <c r="J2" s="14" t="s">
        <v>7607</v>
      </c>
      <c r="K2" s="72"/>
      <c r="L2" s="14" t="s">
        <v>295</v>
      </c>
      <c r="M2" s="14" t="s">
        <v>86</v>
      </c>
      <c r="N2" s="14"/>
      <c r="O2" s="14" t="s">
        <v>7608</v>
      </c>
      <c r="P2" s="72"/>
      <c r="Q2" s="72"/>
      <c r="R2" s="3"/>
      <c r="S2" s="3"/>
      <c r="T2" s="72"/>
      <c r="U2" s="73" t="s">
        <v>7609</v>
      </c>
      <c r="V2" s="14" t="s">
        <v>7610</v>
      </c>
      <c r="W2" s="14" t="s">
        <v>7611</v>
      </c>
      <c r="X2" s="72"/>
      <c r="Y2" s="74"/>
      <c r="Z2" s="74"/>
      <c r="AA2" s="72"/>
      <c r="AB2" s="72"/>
      <c r="AC2" s="72"/>
      <c r="AD2" s="72"/>
      <c r="AE2" s="72"/>
      <c r="AF2" s="72"/>
      <c r="AG2" s="72"/>
      <c r="AH2" s="72"/>
      <c r="AI2" s="72"/>
      <c r="AJ2" s="72"/>
      <c r="AK2" s="72"/>
      <c r="AL2" s="72"/>
      <c r="AM2" s="72"/>
      <c r="AN2" s="72"/>
      <c r="AO2" s="72"/>
    </row>
    <row r="3">
      <c r="A3" s="9" t="s">
        <v>7612</v>
      </c>
      <c r="B3" s="14"/>
      <c r="D3" s="14" t="s">
        <v>144</v>
      </c>
      <c r="E3" s="14"/>
      <c r="F3" s="14" t="s">
        <v>665</v>
      </c>
      <c r="G3" s="72"/>
      <c r="H3" s="72"/>
      <c r="I3" s="72"/>
      <c r="J3" s="72"/>
      <c r="K3" s="72"/>
      <c r="L3" s="72"/>
      <c r="M3" s="72"/>
      <c r="N3" s="72"/>
      <c r="O3" s="72"/>
      <c r="P3" s="75" t="s">
        <v>7613</v>
      </c>
      <c r="Q3" s="72"/>
      <c r="R3" s="3"/>
      <c r="S3" s="3"/>
      <c r="T3" s="72"/>
      <c r="U3" s="76" t="s">
        <v>7614</v>
      </c>
      <c r="V3" s="72"/>
      <c r="W3" s="72"/>
      <c r="X3" s="72"/>
      <c r="Y3" s="74"/>
      <c r="Z3" s="74"/>
      <c r="AA3" s="72"/>
      <c r="AB3" s="72"/>
      <c r="AC3" s="72"/>
      <c r="AD3" s="73" t="s">
        <v>7615</v>
      </c>
      <c r="AE3" s="72"/>
      <c r="AF3" s="72"/>
      <c r="AG3" s="72"/>
      <c r="AH3" s="72"/>
      <c r="AI3" s="72"/>
      <c r="AJ3" s="72"/>
      <c r="AK3" s="72"/>
      <c r="AL3" s="72"/>
      <c r="AM3" s="72"/>
      <c r="AN3" s="72"/>
      <c r="AO3" s="72"/>
    </row>
    <row r="4">
      <c r="A4" s="14" t="s">
        <v>7616</v>
      </c>
      <c r="B4" s="72"/>
      <c r="D4" s="14" t="s">
        <v>144</v>
      </c>
      <c r="E4" s="14"/>
      <c r="F4" s="14" t="s">
        <v>5010</v>
      </c>
      <c r="G4" s="72"/>
      <c r="H4" s="72"/>
      <c r="I4" s="72"/>
      <c r="J4" s="72"/>
      <c r="K4" s="72"/>
      <c r="L4" s="14" t="s">
        <v>7617</v>
      </c>
      <c r="M4" s="14" t="s">
        <v>3401</v>
      </c>
      <c r="N4" s="72"/>
      <c r="O4" s="14" t="s">
        <v>7618</v>
      </c>
      <c r="P4" s="72"/>
      <c r="Q4" s="72"/>
      <c r="T4" s="72"/>
      <c r="U4" s="73" t="s">
        <v>7619</v>
      </c>
      <c r="V4" s="72"/>
      <c r="W4" s="72"/>
      <c r="X4" s="72"/>
      <c r="Y4" s="74"/>
      <c r="Z4" s="74"/>
      <c r="AA4" s="72"/>
      <c r="AB4" s="72"/>
      <c r="AC4" s="72"/>
      <c r="AD4" s="72"/>
      <c r="AE4" s="72"/>
      <c r="AF4" s="72"/>
      <c r="AG4" s="72"/>
      <c r="AH4" s="72"/>
      <c r="AI4" s="72"/>
      <c r="AJ4" s="72"/>
      <c r="AK4" s="72"/>
      <c r="AL4" s="72"/>
      <c r="AM4" s="72"/>
      <c r="AN4" s="72"/>
      <c r="AO4" s="72"/>
    </row>
    <row r="5">
      <c r="A5" s="34" t="s">
        <v>7620</v>
      </c>
      <c r="B5" s="72"/>
      <c r="D5" s="14" t="s">
        <v>167</v>
      </c>
      <c r="E5" s="72"/>
      <c r="F5" s="14" t="s">
        <v>4559</v>
      </c>
      <c r="G5" s="14" t="s">
        <v>1489</v>
      </c>
      <c r="H5" s="14" t="s">
        <v>7452</v>
      </c>
      <c r="I5" s="72"/>
      <c r="J5" s="72"/>
      <c r="K5" s="72"/>
      <c r="L5" s="14" t="s">
        <v>7621</v>
      </c>
      <c r="M5" s="72"/>
      <c r="N5" s="72"/>
      <c r="O5" s="14" t="s">
        <v>7622</v>
      </c>
      <c r="P5" s="72"/>
      <c r="Q5" s="72"/>
      <c r="T5" s="72"/>
      <c r="U5" s="73" t="s">
        <v>7623</v>
      </c>
      <c r="V5" s="72"/>
      <c r="W5" s="72"/>
      <c r="X5" s="72"/>
      <c r="Y5" s="77">
        <v>2020.0</v>
      </c>
      <c r="Z5" s="74"/>
      <c r="AA5" s="72"/>
      <c r="AB5" s="72"/>
      <c r="AC5" s="72"/>
      <c r="AD5" s="72"/>
      <c r="AE5" s="72"/>
      <c r="AF5" s="72"/>
      <c r="AG5" s="72"/>
      <c r="AH5" s="72"/>
      <c r="AI5" s="72"/>
      <c r="AJ5" s="72"/>
      <c r="AK5" s="72"/>
      <c r="AL5" s="72"/>
      <c r="AM5" s="72"/>
      <c r="AN5" s="72"/>
      <c r="AO5" s="72"/>
    </row>
    <row r="6">
      <c r="A6" s="14" t="s">
        <v>7624</v>
      </c>
      <c r="B6" s="14"/>
      <c r="D6" s="14" t="s">
        <v>144</v>
      </c>
      <c r="E6" s="14"/>
      <c r="F6" s="14" t="s">
        <v>6855</v>
      </c>
      <c r="G6" s="72"/>
      <c r="H6" s="72"/>
      <c r="I6" s="72"/>
      <c r="J6" s="72"/>
      <c r="K6" s="72"/>
      <c r="L6" s="14" t="s">
        <v>320</v>
      </c>
      <c r="M6" s="9" t="s">
        <v>4594</v>
      </c>
      <c r="N6" s="14"/>
      <c r="O6" s="14" t="s">
        <v>1107</v>
      </c>
      <c r="P6" s="14"/>
      <c r="Q6" s="14"/>
      <c r="R6" s="3"/>
      <c r="S6" s="3"/>
      <c r="T6" s="14"/>
      <c r="U6" s="73" t="s">
        <v>7625</v>
      </c>
      <c r="V6" s="72"/>
      <c r="W6" s="72"/>
      <c r="X6" s="72"/>
      <c r="Y6" s="74"/>
      <c r="Z6" s="74"/>
      <c r="AA6" s="72"/>
      <c r="AB6" s="72"/>
      <c r="AC6" s="72"/>
      <c r="AD6" s="72"/>
      <c r="AE6" s="72"/>
      <c r="AF6" s="72"/>
      <c r="AG6" s="72"/>
      <c r="AH6" s="72"/>
      <c r="AI6" s="72"/>
      <c r="AJ6" s="72"/>
      <c r="AK6" s="72"/>
      <c r="AL6" s="72"/>
      <c r="AM6" s="72"/>
      <c r="AN6" s="72"/>
      <c r="AO6" s="72"/>
    </row>
    <row r="7">
      <c r="A7" s="14" t="s">
        <v>7626</v>
      </c>
      <c r="B7" s="14"/>
      <c r="D7" s="14" t="s">
        <v>104</v>
      </c>
      <c r="E7" s="9"/>
      <c r="F7" s="9" t="s">
        <v>409</v>
      </c>
      <c r="G7" s="9" t="s">
        <v>1401</v>
      </c>
      <c r="H7" s="72"/>
      <c r="I7" s="72"/>
      <c r="J7" s="72"/>
      <c r="K7" s="72"/>
      <c r="L7" s="14" t="s">
        <v>70</v>
      </c>
      <c r="M7" s="14" t="s">
        <v>86</v>
      </c>
      <c r="N7" s="72"/>
      <c r="O7" s="14" t="s">
        <v>1250</v>
      </c>
      <c r="P7" s="72"/>
      <c r="Q7" s="72"/>
      <c r="R7" s="3"/>
      <c r="S7" s="3"/>
      <c r="T7" s="72"/>
      <c r="U7" s="73" t="s">
        <v>7627</v>
      </c>
      <c r="V7" s="14" t="s">
        <v>2943</v>
      </c>
      <c r="W7" s="14" t="s">
        <v>558</v>
      </c>
      <c r="X7" s="72"/>
      <c r="Y7" s="74"/>
      <c r="Z7" s="74"/>
      <c r="AA7" s="72"/>
      <c r="AB7" s="72"/>
      <c r="AC7" s="72"/>
      <c r="AD7" s="72"/>
      <c r="AE7" s="72"/>
      <c r="AF7" s="72"/>
      <c r="AG7" s="72"/>
      <c r="AH7" s="72"/>
      <c r="AI7" s="72"/>
      <c r="AJ7" s="72"/>
      <c r="AK7" s="72"/>
      <c r="AL7" s="72"/>
      <c r="AM7" s="72"/>
      <c r="AN7" s="72"/>
      <c r="AO7" s="72"/>
    </row>
    <row r="8">
      <c r="A8" s="9" t="s">
        <v>7628</v>
      </c>
      <c r="B8" s="14"/>
      <c r="D8" s="14" t="s">
        <v>104</v>
      </c>
      <c r="E8" s="9"/>
      <c r="F8" s="9" t="s">
        <v>3559</v>
      </c>
      <c r="G8" s="9" t="s">
        <v>1401</v>
      </c>
      <c r="H8" s="72"/>
      <c r="I8" s="9"/>
      <c r="J8" s="72"/>
      <c r="K8" s="14" t="s">
        <v>7629</v>
      </c>
      <c r="L8" s="14" t="s">
        <v>273</v>
      </c>
      <c r="M8" s="14" t="s">
        <v>235</v>
      </c>
      <c r="N8" s="14"/>
      <c r="O8" s="14" t="s">
        <v>7630</v>
      </c>
      <c r="P8" s="72"/>
      <c r="Q8" s="72"/>
      <c r="R8" s="3"/>
      <c r="S8" s="3"/>
      <c r="T8" s="72"/>
      <c r="U8" s="73" t="s">
        <v>7631</v>
      </c>
      <c r="V8" s="72"/>
      <c r="W8" s="14" t="s">
        <v>7632</v>
      </c>
      <c r="X8" s="72"/>
      <c r="Y8" s="74"/>
      <c r="Z8" s="74"/>
      <c r="AA8" s="72"/>
      <c r="AB8" s="72"/>
      <c r="AC8" s="72"/>
      <c r="AD8" s="72"/>
      <c r="AE8" s="72"/>
      <c r="AF8" s="72"/>
      <c r="AG8" s="72"/>
      <c r="AH8" s="72"/>
      <c r="AI8" s="72"/>
      <c r="AJ8" s="72"/>
      <c r="AK8" s="72"/>
      <c r="AL8" s="72"/>
      <c r="AM8" s="72"/>
      <c r="AN8" s="72"/>
      <c r="AO8" s="72"/>
    </row>
    <row r="9">
      <c r="A9" s="37" t="s">
        <v>7633</v>
      </c>
      <c r="B9" s="14"/>
      <c r="D9" s="14" t="s">
        <v>104</v>
      </c>
      <c r="E9" s="14"/>
      <c r="F9" s="14" t="s">
        <v>3546</v>
      </c>
      <c r="G9" s="72"/>
      <c r="H9" s="72"/>
      <c r="I9" s="72"/>
      <c r="J9" s="37" t="s">
        <v>7634</v>
      </c>
      <c r="K9" s="72"/>
      <c r="L9" s="14" t="s">
        <v>273</v>
      </c>
      <c r="M9" s="14" t="s">
        <v>235</v>
      </c>
      <c r="N9" s="72"/>
      <c r="O9" s="72"/>
      <c r="P9" s="72"/>
      <c r="Q9" s="72"/>
      <c r="R9" s="3"/>
      <c r="S9" s="3"/>
      <c r="T9" s="72"/>
      <c r="U9" s="72"/>
      <c r="V9" s="14" t="s">
        <v>7635</v>
      </c>
      <c r="W9" s="14" t="s">
        <v>7636</v>
      </c>
      <c r="X9" s="72"/>
      <c r="Y9" s="74"/>
      <c r="Z9" s="74"/>
      <c r="AA9" s="72"/>
      <c r="AB9" s="72"/>
      <c r="AC9" s="72"/>
      <c r="AD9" s="72"/>
      <c r="AE9" s="72"/>
      <c r="AF9" s="72"/>
      <c r="AG9" s="72"/>
      <c r="AH9" s="72"/>
      <c r="AI9" s="72"/>
      <c r="AJ9" s="72"/>
      <c r="AK9" s="72"/>
      <c r="AL9" s="72"/>
      <c r="AM9" s="72"/>
      <c r="AN9" s="72"/>
      <c r="AO9" s="72"/>
    </row>
    <row r="10">
      <c r="A10" s="14" t="s">
        <v>7637</v>
      </c>
      <c r="B10" s="14"/>
      <c r="D10" s="14" t="s">
        <v>4227</v>
      </c>
      <c r="E10" s="14"/>
      <c r="F10" s="14" t="s">
        <v>6048</v>
      </c>
      <c r="G10" s="72"/>
      <c r="H10" s="72"/>
      <c r="I10" s="72"/>
      <c r="J10" s="72"/>
      <c r="K10" s="72"/>
      <c r="L10" s="14" t="s">
        <v>831</v>
      </c>
      <c r="M10" s="14" t="s">
        <v>164</v>
      </c>
      <c r="N10" s="14"/>
      <c r="O10" s="14" t="s">
        <v>7638</v>
      </c>
      <c r="P10" s="72"/>
      <c r="Q10" s="72"/>
      <c r="T10" s="72"/>
      <c r="U10" s="73" t="s">
        <v>7639</v>
      </c>
      <c r="V10" s="14" t="s">
        <v>7640</v>
      </c>
      <c r="W10" s="14" t="s">
        <v>7641</v>
      </c>
      <c r="X10" s="14" t="s">
        <v>7642</v>
      </c>
      <c r="Y10" s="74"/>
      <c r="Z10" s="74"/>
      <c r="AA10" s="72"/>
      <c r="AB10" s="72"/>
      <c r="AC10" s="72"/>
      <c r="AD10" s="72"/>
      <c r="AE10" s="72"/>
      <c r="AF10" s="72"/>
      <c r="AG10" s="72"/>
      <c r="AH10" s="72"/>
      <c r="AI10" s="72"/>
      <c r="AJ10" s="72"/>
      <c r="AK10" s="72"/>
      <c r="AL10" s="72"/>
      <c r="AM10" s="72"/>
      <c r="AN10" s="72"/>
      <c r="AO10" s="72"/>
    </row>
    <row r="11">
      <c r="A11" s="78" t="s">
        <v>7643</v>
      </c>
      <c r="B11" s="14"/>
      <c r="D11" s="14" t="s">
        <v>104</v>
      </c>
      <c r="E11" s="9"/>
      <c r="F11" s="9" t="s">
        <v>5043</v>
      </c>
      <c r="G11" s="9" t="s">
        <v>6306</v>
      </c>
      <c r="H11" s="78" t="s">
        <v>7062</v>
      </c>
      <c r="I11" s="72"/>
      <c r="J11" s="9" t="s">
        <v>7644</v>
      </c>
      <c r="K11" s="14" t="s">
        <v>124</v>
      </c>
      <c r="L11" s="14" t="s">
        <v>281</v>
      </c>
      <c r="M11" s="14" t="s">
        <v>129</v>
      </c>
      <c r="N11" s="14"/>
      <c r="O11" s="14" t="s">
        <v>1250</v>
      </c>
      <c r="P11" s="72"/>
      <c r="Q11" s="72"/>
      <c r="R11" s="4"/>
      <c r="S11" s="4"/>
      <c r="T11" s="72"/>
      <c r="U11" s="73" t="s">
        <v>7645</v>
      </c>
      <c r="V11" s="14" t="s">
        <v>7402</v>
      </c>
      <c r="W11" s="14" t="s">
        <v>558</v>
      </c>
      <c r="X11" s="72"/>
      <c r="Y11" s="74"/>
      <c r="Z11" s="74"/>
      <c r="AA11" s="72"/>
      <c r="AB11" s="72"/>
      <c r="AC11" s="72"/>
      <c r="AD11" s="72"/>
      <c r="AE11" s="72"/>
      <c r="AF11" s="72"/>
      <c r="AG11" s="72"/>
      <c r="AH11" s="72"/>
      <c r="AI11" s="72"/>
      <c r="AJ11" s="72"/>
      <c r="AK11" s="72"/>
      <c r="AL11" s="72"/>
      <c r="AM11" s="72"/>
      <c r="AN11" s="72"/>
      <c r="AO11" s="72"/>
    </row>
    <row r="12">
      <c r="A12" s="79" t="s">
        <v>7646</v>
      </c>
      <c r="B12" s="14"/>
      <c r="D12" s="14" t="s">
        <v>3013</v>
      </c>
      <c r="E12" s="9"/>
      <c r="F12" s="9" t="s">
        <v>533</v>
      </c>
      <c r="G12" s="9" t="s">
        <v>5653</v>
      </c>
      <c r="H12" s="72"/>
      <c r="I12" s="72"/>
      <c r="J12" s="14" t="s">
        <v>7647</v>
      </c>
      <c r="K12" s="72"/>
      <c r="L12" s="14" t="s">
        <v>275</v>
      </c>
      <c r="M12" s="14" t="s">
        <v>209</v>
      </c>
      <c r="N12" s="14"/>
      <c r="O12" s="14" t="s">
        <v>470</v>
      </c>
      <c r="P12" s="72"/>
      <c r="Q12" s="72"/>
      <c r="R12" s="3"/>
      <c r="S12" s="3"/>
      <c r="T12" s="72"/>
      <c r="U12" s="73" t="s">
        <v>7648</v>
      </c>
      <c r="V12" s="72"/>
      <c r="W12" s="72"/>
      <c r="X12" s="72"/>
      <c r="Y12" s="74"/>
      <c r="Z12" s="74"/>
      <c r="AA12" s="72"/>
      <c r="AB12" s="72"/>
      <c r="AC12" s="72"/>
      <c r="AD12" s="72"/>
      <c r="AE12" s="72"/>
      <c r="AF12" s="72"/>
      <c r="AG12" s="72"/>
      <c r="AH12" s="72"/>
      <c r="AI12" s="72"/>
      <c r="AJ12" s="72"/>
      <c r="AK12" s="72"/>
      <c r="AL12" s="72"/>
      <c r="AM12" s="72"/>
      <c r="AN12" s="72"/>
      <c r="AO12" s="72"/>
    </row>
    <row r="13">
      <c r="A13" s="14" t="s">
        <v>7649</v>
      </c>
      <c r="B13" s="14"/>
      <c r="D13" s="14" t="s">
        <v>144</v>
      </c>
      <c r="E13" s="14"/>
      <c r="F13" s="14" t="s">
        <v>1178</v>
      </c>
      <c r="G13" s="72"/>
      <c r="H13" s="72"/>
      <c r="I13" s="72"/>
      <c r="J13" s="72"/>
      <c r="K13" s="72"/>
      <c r="L13" s="14" t="s">
        <v>246</v>
      </c>
      <c r="M13" s="72"/>
      <c r="N13" s="72"/>
      <c r="O13" s="72"/>
      <c r="P13" s="72"/>
      <c r="Q13" s="72"/>
      <c r="T13" s="72"/>
      <c r="U13" s="72"/>
      <c r="V13" s="72"/>
      <c r="W13" s="72"/>
      <c r="X13" s="72"/>
      <c r="Y13" s="74"/>
      <c r="Z13" s="74"/>
      <c r="AA13" s="72"/>
      <c r="AB13" s="72"/>
      <c r="AC13" s="72"/>
      <c r="AD13" s="72"/>
      <c r="AE13" s="72"/>
      <c r="AF13" s="72"/>
      <c r="AG13" s="72"/>
      <c r="AH13" s="72"/>
      <c r="AI13" s="72"/>
      <c r="AJ13" s="72"/>
      <c r="AK13" s="72"/>
      <c r="AL13" s="72"/>
      <c r="AM13" s="72"/>
      <c r="AN13" s="72"/>
      <c r="AO13" s="72"/>
    </row>
    <row r="14">
      <c r="A14" s="9" t="s">
        <v>7650</v>
      </c>
      <c r="B14" s="14"/>
      <c r="D14" s="14" t="s">
        <v>1743</v>
      </c>
      <c r="E14" s="3"/>
      <c r="F14" s="3" t="s">
        <v>4592</v>
      </c>
      <c r="G14" s="3" t="s">
        <v>1049</v>
      </c>
      <c r="H14" s="72"/>
      <c r="I14" s="72"/>
      <c r="J14" s="72"/>
      <c r="K14" s="72"/>
      <c r="L14" s="14" t="s">
        <v>275</v>
      </c>
      <c r="M14" s="14" t="s">
        <v>129</v>
      </c>
      <c r="N14" s="72"/>
      <c r="O14" s="14" t="s">
        <v>7651</v>
      </c>
      <c r="P14" s="72"/>
      <c r="Q14" s="72"/>
      <c r="R14" s="3"/>
      <c r="S14" s="3"/>
      <c r="T14" s="14"/>
      <c r="U14" s="73" t="s">
        <v>7652</v>
      </c>
      <c r="V14" s="14" t="s">
        <v>7653</v>
      </c>
      <c r="W14" s="14" t="s">
        <v>7654</v>
      </c>
      <c r="X14" s="72"/>
      <c r="Y14" s="74"/>
      <c r="Z14" s="74"/>
      <c r="AA14" s="72"/>
      <c r="AB14" s="72"/>
      <c r="AC14" s="72"/>
      <c r="AD14" s="72"/>
      <c r="AE14" s="72"/>
      <c r="AF14" s="72"/>
      <c r="AG14" s="72"/>
      <c r="AH14" s="72"/>
      <c r="AI14" s="72"/>
      <c r="AJ14" s="72"/>
      <c r="AK14" s="72"/>
      <c r="AL14" s="72"/>
      <c r="AM14" s="72"/>
      <c r="AN14" s="72"/>
      <c r="AO14" s="72"/>
    </row>
    <row r="15">
      <c r="A15" s="28" t="s">
        <v>7655</v>
      </c>
      <c r="B15" s="72"/>
      <c r="D15" s="14" t="s">
        <v>119</v>
      </c>
      <c r="E15" s="72"/>
      <c r="F15" s="14" t="s">
        <v>6306</v>
      </c>
      <c r="G15" s="72"/>
      <c r="H15" s="72"/>
      <c r="I15" s="72"/>
      <c r="J15" s="72"/>
      <c r="K15" s="14" t="s">
        <v>124</v>
      </c>
      <c r="L15" s="14" t="s">
        <v>7656</v>
      </c>
      <c r="M15" s="14" t="s">
        <v>3401</v>
      </c>
      <c r="N15" s="72"/>
      <c r="O15" s="14" t="s">
        <v>7657</v>
      </c>
      <c r="P15" s="72"/>
      <c r="Q15" s="72"/>
      <c r="T15" s="72"/>
      <c r="U15" s="73" t="s">
        <v>7658</v>
      </c>
      <c r="V15" s="72"/>
      <c r="W15" s="72"/>
      <c r="X15" s="72"/>
      <c r="Y15" s="74"/>
      <c r="Z15" s="74"/>
      <c r="AA15" s="72"/>
      <c r="AB15" s="72"/>
      <c r="AC15" s="72"/>
      <c r="AD15" s="72"/>
      <c r="AE15" s="72"/>
      <c r="AF15" s="72"/>
      <c r="AG15" s="72"/>
      <c r="AH15" s="72"/>
      <c r="AI15" s="72"/>
      <c r="AJ15" s="72"/>
      <c r="AK15" s="72"/>
      <c r="AL15" s="72"/>
      <c r="AM15" s="72"/>
      <c r="AN15" s="72"/>
      <c r="AO15" s="72"/>
    </row>
    <row r="16">
      <c r="A16" s="14" t="s">
        <v>7659</v>
      </c>
      <c r="B16" s="14"/>
      <c r="D16" s="14" t="s">
        <v>104</v>
      </c>
      <c r="E16" s="14"/>
      <c r="F16" s="14" t="s">
        <v>653</v>
      </c>
      <c r="G16" s="14" t="s">
        <v>4183</v>
      </c>
      <c r="H16" s="14" t="s">
        <v>7306</v>
      </c>
      <c r="I16" s="72"/>
      <c r="J16" s="72"/>
      <c r="K16" s="72"/>
      <c r="L16" s="14" t="s">
        <v>319</v>
      </c>
      <c r="M16" s="14"/>
      <c r="N16" s="14"/>
      <c r="O16" s="14" t="s">
        <v>4608</v>
      </c>
      <c r="P16" s="14"/>
      <c r="Q16" s="14"/>
      <c r="T16" s="72"/>
      <c r="U16" s="72"/>
      <c r="V16" s="72"/>
      <c r="W16" s="14" t="s">
        <v>7660</v>
      </c>
      <c r="X16" s="72"/>
      <c r="Y16" s="74"/>
      <c r="Z16" s="74"/>
      <c r="AA16" s="72"/>
      <c r="AB16" s="72"/>
      <c r="AC16" s="72"/>
      <c r="AD16" s="72"/>
      <c r="AE16" s="72"/>
      <c r="AF16" s="72"/>
      <c r="AG16" s="72"/>
      <c r="AH16" s="72"/>
      <c r="AI16" s="72"/>
      <c r="AJ16" s="72"/>
      <c r="AK16" s="72"/>
      <c r="AL16" s="72"/>
      <c r="AM16" s="72"/>
      <c r="AN16" s="72"/>
      <c r="AO16" s="72"/>
    </row>
    <row r="17">
      <c r="A17" s="14" t="s">
        <v>7661</v>
      </c>
      <c r="B17" s="14"/>
      <c r="D17" s="14" t="s">
        <v>104</v>
      </c>
      <c r="E17" s="9"/>
      <c r="F17" s="9" t="s">
        <v>1178</v>
      </c>
      <c r="G17" s="9" t="s">
        <v>1401</v>
      </c>
      <c r="H17" s="72"/>
      <c r="I17" s="72"/>
      <c r="J17" s="9" t="s">
        <v>7662</v>
      </c>
      <c r="K17" s="72"/>
      <c r="L17" s="14" t="s">
        <v>246</v>
      </c>
      <c r="M17" s="14" t="s">
        <v>235</v>
      </c>
      <c r="N17" s="14"/>
      <c r="O17" s="14" t="s">
        <v>6818</v>
      </c>
      <c r="P17" s="72"/>
      <c r="Q17" s="72"/>
      <c r="R17" s="3"/>
      <c r="S17" s="3"/>
      <c r="T17" s="72"/>
      <c r="U17" s="73" t="s">
        <v>7663</v>
      </c>
      <c r="V17" s="72"/>
      <c r="W17" s="14" t="s">
        <v>915</v>
      </c>
      <c r="X17" s="72"/>
      <c r="Y17" s="74"/>
      <c r="Z17" s="74"/>
      <c r="AA17" s="72"/>
      <c r="AB17" s="72"/>
      <c r="AC17" s="72"/>
      <c r="AD17" s="72"/>
      <c r="AE17" s="72"/>
      <c r="AF17" s="72"/>
      <c r="AG17" s="72"/>
      <c r="AH17" s="72"/>
      <c r="AI17" s="72"/>
      <c r="AJ17" s="72"/>
      <c r="AK17" s="72"/>
      <c r="AL17" s="72"/>
      <c r="AM17" s="72"/>
      <c r="AN17" s="72"/>
      <c r="AO17" s="72"/>
    </row>
    <row r="18">
      <c r="A18" s="14" t="s">
        <v>7664</v>
      </c>
      <c r="B18" s="14"/>
      <c r="D18" s="14" t="s">
        <v>144</v>
      </c>
      <c r="E18" s="14"/>
      <c r="F18" s="14" t="s">
        <v>1178</v>
      </c>
      <c r="G18" s="72"/>
      <c r="H18" s="72"/>
      <c r="I18" s="72"/>
      <c r="J18" s="72"/>
      <c r="K18" s="72"/>
      <c r="L18" s="14" t="s">
        <v>303</v>
      </c>
      <c r="M18" s="14" t="s">
        <v>216</v>
      </c>
      <c r="N18" s="72"/>
      <c r="O18" s="72"/>
      <c r="P18" s="72"/>
      <c r="Q18" s="72"/>
      <c r="T18" s="72"/>
      <c r="U18" s="72"/>
      <c r="V18" s="72"/>
      <c r="W18" s="72"/>
      <c r="X18" s="72"/>
      <c r="Y18" s="74"/>
      <c r="Z18" s="74"/>
      <c r="AA18" s="72"/>
      <c r="AB18" s="72"/>
      <c r="AC18" s="72"/>
      <c r="AD18" s="72"/>
      <c r="AE18" s="72"/>
      <c r="AF18" s="72"/>
      <c r="AG18" s="72"/>
      <c r="AH18" s="72"/>
      <c r="AI18" s="72"/>
      <c r="AJ18" s="72"/>
      <c r="AK18" s="72"/>
      <c r="AL18" s="72"/>
      <c r="AM18" s="72"/>
      <c r="AN18" s="72"/>
      <c r="AO18" s="72"/>
    </row>
    <row r="19">
      <c r="A19" s="14" t="s">
        <v>7665</v>
      </c>
      <c r="B19" s="14"/>
      <c r="D19" s="14" t="s">
        <v>6698</v>
      </c>
      <c r="E19" s="14"/>
      <c r="F19" s="14" t="s">
        <v>699</v>
      </c>
      <c r="G19" s="72"/>
      <c r="H19" s="72"/>
      <c r="I19" s="72"/>
      <c r="J19" s="14" t="s">
        <v>7666</v>
      </c>
      <c r="K19" s="14" t="s">
        <v>136</v>
      </c>
      <c r="L19" s="14" t="s">
        <v>700</v>
      </c>
      <c r="M19" s="14" t="s">
        <v>3401</v>
      </c>
      <c r="N19" s="14"/>
      <c r="O19" s="14" t="s">
        <v>7667</v>
      </c>
      <c r="P19" s="72"/>
      <c r="Q19" s="72"/>
      <c r="T19" s="72"/>
      <c r="U19" s="73" t="s">
        <v>7668</v>
      </c>
      <c r="V19" s="14" t="s">
        <v>7402</v>
      </c>
      <c r="W19" s="14" t="s">
        <v>418</v>
      </c>
      <c r="X19" s="72"/>
      <c r="Y19" s="74"/>
      <c r="Z19" s="74"/>
      <c r="AA19" s="72"/>
      <c r="AB19" s="72"/>
      <c r="AC19" s="72"/>
      <c r="AD19" s="72"/>
      <c r="AE19" s="72"/>
      <c r="AF19" s="72"/>
      <c r="AG19" s="72"/>
      <c r="AH19" s="72"/>
      <c r="AI19" s="72"/>
      <c r="AJ19" s="72"/>
      <c r="AK19" s="72"/>
      <c r="AL19" s="72"/>
      <c r="AM19" s="72"/>
      <c r="AN19" s="72"/>
      <c r="AO19" s="72"/>
    </row>
    <row r="20">
      <c r="A20" s="14" t="s">
        <v>7669</v>
      </c>
      <c r="B20" s="14"/>
      <c r="D20" s="14" t="s">
        <v>144</v>
      </c>
      <c r="E20" s="3"/>
      <c r="F20" s="3" t="s">
        <v>6048</v>
      </c>
      <c r="G20" s="3" t="s">
        <v>7670</v>
      </c>
      <c r="H20" s="72"/>
      <c r="I20" s="72"/>
      <c r="J20" s="14" t="s">
        <v>7671</v>
      </c>
      <c r="K20" s="72"/>
      <c r="L20" s="3" t="s">
        <v>640</v>
      </c>
      <c r="M20" s="3" t="s">
        <v>3959</v>
      </c>
      <c r="N20" s="72"/>
      <c r="O20" s="72"/>
      <c r="P20" s="72"/>
      <c r="Q20" s="72"/>
      <c r="T20" s="72"/>
      <c r="U20" s="73" t="s">
        <v>7672</v>
      </c>
      <c r="V20" s="72"/>
      <c r="W20" s="72"/>
      <c r="X20" s="72"/>
      <c r="Y20" s="74"/>
      <c r="Z20" s="74"/>
      <c r="AA20" s="72"/>
      <c r="AB20" s="72"/>
      <c r="AC20" s="72"/>
      <c r="AD20" s="72"/>
      <c r="AE20" s="72"/>
      <c r="AF20" s="72"/>
      <c r="AG20" s="72"/>
      <c r="AH20" s="72"/>
      <c r="AI20" s="72"/>
      <c r="AJ20" s="72"/>
      <c r="AK20" s="72"/>
      <c r="AL20" s="72"/>
      <c r="AM20" s="72"/>
      <c r="AN20" s="72"/>
      <c r="AO20" s="72"/>
    </row>
    <row r="21">
      <c r="A21" s="14" t="s">
        <v>7673</v>
      </c>
      <c r="B21" s="14" t="s">
        <v>7674</v>
      </c>
      <c r="D21" s="14" t="s">
        <v>167</v>
      </c>
      <c r="E21" s="72"/>
      <c r="F21" s="14" t="s">
        <v>2811</v>
      </c>
      <c r="G21" s="72"/>
      <c r="H21" s="72"/>
      <c r="I21" s="72"/>
      <c r="J21" s="14" t="s">
        <v>7675</v>
      </c>
      <c r="K21" s="72"/>
      <c r="L21" s="3" t="s">
        <v>640</v>
      </c>
      <c r="M21" s="3" t="s">
        <v>3959</v>
      </c>
      <c r="N21" s="72"/>
      <c r="O21" s="14" t="s">
        <v>7676</v>
      </c>
      <c r="P21" s="72"/>
      <c r="Q21" s="72"/>
      <c r="T21" s="72"/>
      <c r="U21" s="73" t="s">
        <v>7677</v>
      </c>
      <c r="V21" s="14" t="s">
        <v>2390</v>
      </c>
      <c r="W21" s="72"/>
      <c r="X21" s="72"/>
      <c r="Y21" s="74"/>
      <c r="Z21" s="74"/>
      <c r="AA21" s="72"/>
      <c r="AB21" s="72"/>
      <c r="AC21" s="72"/>
      <c r="AD21" s="72"/>
      <c r="AE21" s="72"/>
      <c r="AF21" s="72"/>
      <c r="AG21" s="72"/>
      <c r="AH21" s="72"/>
      <c r="AI21" s="72"/>
      <c r="AJ21" s="72"/>
      <c r="AK21" s="72"/>
      <c r="AL21" s="72"/>
      <c r="AM21" s="72"/>
      <c r="AN21" s="72"/>
      <c r="AO21" s="72"/>
    </row>
    <row r="22">
      <c r="A22" s="14" t="s">
        <v>7678</v>
      </c>
      <c r="B22" s="14"/>
      <c r="D22" s="14" t="s">
        <v>104</v>
      </c>
      <c r="E22" s="14"/>
      <c r="F22" s="14" t="s">
        <v>2573</v>
      </c>
      <c r="G22" s="72"/>
      <c r="H22" s="72"/>
      <c r="I22" s="14" t="s">
        <v>7679</v>
      </c>
      <c r="J22" s="72"/>
      <c r="K22" s="72"/>
      <c r="L22" s="14" t="s">
        <v>163</v>
      </c>
      <c r="M22" s="14" t="s">
        <v>129</v>
      </c>
      <c r="N22" s="14"/>
      <c r="O22" s="14" t="s">
        <v>7680</v>
      </c>
      <c r="P22" s="72"/>
      <c r="Q22" s="72"/>
      <c r="T22" s="72"/>
      <c r="U22" s="73" t="s">
        <v>7681</v>
      </c>
      <c r="V22" s="72"/>
      <c r="W22" s="14" t="s">
        <v>7682</v>
      </c>
      <c r="X22" s="72"/>
      <c r="Y22" s="74"/>
      <c r="Z22" s="74"/>
      <c r="AA22" s="72"/>
      <c r="AB22" s="72"/>
      <c r="AC22" s="72"/>
      <c r="AD22" s="72"/>
      <c r="AE22" s="72"/>
      <c r="AF22" s="72"/>
      <c r="AG22" s="72"/>
      <c r="AH22" s="72"/>
      <c r="AI22" s="72"/>
      <c r="AJ22" s="72"/>
      <c r="AK22" s="72"/>
      <c r="AL22" s="72"/>
      <c r="AM22" s="72"/>
      <c r="AN22" s="72"/>
      <c r="AO22" s="72"/>
    </row>
    <row r="23">
      <c r="A23" s="37" t="s">
        <v>7683</v>
      </c>
      <c r="B23" s="14"/>
      <c r="D23" s="14" t="s">
        <v>167</v>
      </c>
      <c r="E23" s="14"/>
      <c r="F23" s="14" t="s">
        <v>1401</v>
      </c>
      <c r="G23" s="72"/>
      <c r="H23" s="72"/>
      <c r="I23" s="72"/>
      <c r="J23" s="72"/>
      <c r="K23" s="72"/>
      <c r="L23" s="72"/>
      <c r="M23" s="14" t="s">
        <v>86</v>
      </c>
      <c r="N23" s="72"/>
      <c r="O23" s="72"/>
      <c r="P23" s="72"/>
      <c r="Q23" s="72"/>
      <c r="T23" s="72"/>
      <c r="U23" s="73" t="s">
        <v>7684</v>
      </c>
      <c r="V23" s="72"/>
      <c r="W23" s="72"/>
      <c r="X23" s="72"/>
      <c r="Y23" s="74"/>
      <c r="Z23" s="74"/>
      <c r="AA23" s="72"/>
      <c r="AB23" s="72"/>
      <c r="AC23" s="72"/>
      <c r="AD23" s="72"/>
      <c r="AE23" s="72"/>
      <c r="AF23" s="72"/>
      <c r="AG23" s="72"/>
      <c r="AH23" s="72"/>
      <c r="AI23" s="72"/>
      <c r="AJ23" s="72"/>
      <c r="AK23" s="72"/>
      <c r="AL23" s="72"/>
      <c r="AM23" s="72"/>
      <c r="AN23" s="72"/>
      <c r="AO23" s="72"/>
    </row>
    <row r="24">
      <c r="A24" s="3" t="s">
        <v>7685</v>
      </c>
      <c r="B24" s="14"/>
      <c r="D24" s="14" t="s">
        <v>104</v>
      </c>
      <c r="E24" s="14"/>
      <c r="F24" s="14" t="s">
        <v>6195</v>
      </c>
      <c r="G24" s="72"/>
      <c r="H24" s="14" t="s">
        <v>7518</v>
      </c>
      <c r="I24" s="72"/>
      <c r="J24" s="72"/>
      <c r="K24" s="72"/>
      <c r="L24" s="72"/>
      <c r="M24" s="14" t="s">
        <v>209</v>
      </c>
      <c r="N24" s="72"/>
      <c r="O24" s="72"/>
      <c r="P24" s="72"/>
      <c r="Q24" s="72"/>
      <c r="T24" s="72"/>
      <c r="U24" s="72"/>
      <c r="V24" s="72"/>
      <c r="W24" s="72"/>
      <c r="X24" s="72"/>
      <c r="Y24" s="74"/>
      <c r="Z24" s="74"/>
      <c r="AA24" s="72"/>
      <c r="AB24" s="72"/>
      <c r="AC24" s="72"/>
      <c r="AD24" s="72"/>
      <c r="AE24" s="72"/>
      <c r="AF24" s="72"/>
      <c r="AG24" s="72"/>
      <c r="AH24" s="72"/>
      <c r="AI24" s="72"/>
      <c r="AJ24" s="72"/>
      <c r="AK24" s="72"/>
      <c r="AL24" s="72"/>
      <c r="AM24" s="72"/>
      <c r="AN24" s="72"/>
      <c r="AO24" s="72"/>
    </row>
    <row r="25">
      <c r="A25" s="14" t="s">
        <v>7686</v>
      </c>
      <c r="B25" s="14"/>
      <c r="D25" s="14" t="s">
        <v>104</v>
      </c>
      <c r="E25" s="14"/>
      <c r="F25" s="14" t="s">
        <v>6077</v>
      </c>
      <c r="G25" s="72"/>
      <c r="H25" s="72"/>
      <c r="I25" s="72"/>
      <c r="J25" s="14" t="s">
        <v>4882</v>
      </c>
      <c r="K25" s="14" t="s">
        <v>7687</v>
      </c>
      <c r="L25" s="14" t="s">
        <v>313</v>
      </c>
      <c r="M25" s="14" t="s">
        <v>129</v>
      </c>
      <c r="N25" s="14"/>
      <c r="O25" s="14" t="s">
        <v>7608</v>
      </c>
      <c r="P25" s="72"/>
      <c r="Q25" s="72"/>
      <c r="T25" s="72"/>
      <c r="U25" s="73" t="s">
        <v>7688</v>
      </c>
      <c r="V25" s="14" t="s">
        <v>7689</v>
      </c>
      <c r="W25" s="14" t="s">
        <v>1004</v>
      </c>
      <c r="X25" s="72"/>
      <c r="Y25" s="74"/>
      <c r="Z25" s="74"/>
      <c r="AA25" s="72"/>
      <c r="AB25" s="72"/>
      <c r="AC25" s="72"/>
      <c r="AD25" s="72"/>
      <c r="AE25" s="72"/>
      <c r="AF25" s="72"/>
      <c r="AG25" s="72"/>
      <c r="AH25" s="72"/>
      <c r="AI25" s="72"/>
      <c r="AJ25" s="72"/>
      <c r="AK25" s="72"/>
      <c r="AL25" s="72"/>
      <c r="AM25" s="72"/>
      <c r="AN25" s="72"/>
      <c r="AO25" s="72"/>
    </row>
    <row r="26">
      <c r="A26" s="28" t="s">
        <v>7690</v>
      </c>
      <c r="B26" s="72"/>
      <c r="D26" s="14" t="s">
        <v>119</v>
      </c>
      <c r="E26" s="72"/>
      <c r="F26" s="20" t="s">
        <v>6135</v>
      </c>
      <c r="G26" s="72"/>
      <c r="H26" s="72"/>
      <c r="I26" s="72"/>
      <c r="J26" s="72"/>
      <c r="K26" s="14" t="s">
        <v>7691</v>
      </c>
      <c r="L26" s="14" t="s">
        <v>317</v>
      </c>
      <c r="M26" s="14" t="s">
        <v>209</v>
      </c>
      <c r="N26" s="72"/>
      <c r="O26" s="3" t="s">
        <v>7692</v>
      </c>
      <c r="P26" s="72"/>
      <c r="Q26" s="72"/>
      <c r="T26" s="72"/>
      <c r="U26" s="73" t="s">
        <v>7693</v>
      </c>
      <c r="V26" s="72"/>
      <c r="W26" s="72"/>
      <c r="X26" s="72"/>
      <c r="Y26" s="74"/>
      <c r="Z26" s="74"/>
      <c r="AA26" s="72"/>
      <c r="AB26" s="72"/>
      <c r="AC26" s="72"/>
      <c r="AD26" s="72"/>
      <c r="AE26" s="72"/>
      <c r="AF26" s="72"/>
      <c r="AG26" s="72"/>
      <c r="AH26" s="72"/>
      <c r="AI26" s="72"/>
      <c r="AJ26" s="72"/>
      <c r="AK26" s="72"/>
      <c r="AL26" s="72"/>
      <c r="AM26" s="72"/>
      <c r="AN26" s="72"/>
      <c r="AO26" s="72"/>
    </row>
    <row r="27">
      <c r="A27" s="14" t="s">
        <v>7694</v>
      </c>
      <c r="B27" s="72"/>
      <c r="D27" s="14" t="s">
        <v>119</v>
      </c>
      <c r="E27" s="72"/>
      <c r="F27" s="14" t="s">
        <v>5845</v>
      </c>
      <c r="G27" s="72"/>
      <c r="H27" s="72"/>
      <c r="I27" s="72"/>
      <c r="J27" s="72"/>
      <c r="K27" s="14" t="s">
        <v>286</v>
      </c>
      <c r="L27" s="14" t="s">
        <v>5228</v>
      </c>
      <c r="M27" s="14" t="s">
        <v>209</v>
      </c>
      <c r="N27" s="72"/>
      <c r="O27" s="3" t="s">
        <v>7695</v>
      </c>
      <c r="P27" s="72"/>
      <c r="Q27" s="72"/>
      <c r="T27" s="72"/>
      <c r="U27" s="73" t="s">
        <v>7696</v>
      </c>
      <c r="V27" s="72"/>
      <c r="W27" s="72"/>
      <c r="X27" s="72"/>
      <c r="Y27" s="74"/>
      <c r="Z27" s="74"/>
      <c r="AA27" s="72"/>
      <c r="AB27" s="72"/>
      <c r="AC27" s="72"/>
      <c r="AD27" s="72"/>
      <c r="AE27" s="72"/>
      <c r="AF27" s="72"/>
      <c r="AG27" s="72"/>
      <c r="AH27" s="72"/>
      <c r="AI27" s="72"/>
      <c r="AJ27" s="72"/>
      <c r="AK27" s="72"/>
      <c r="AL27" s="72"/>
      <c r="AM27" s="72"/>
      <c r="AN27" s="72"/>
      <c r="AO27" s="72"/>
    </row>
    <row r="28">
      <c r="A28" s="14" t="s">
        <v>7697</v>
      </c>
      <c r="B28" s="72"/>
      <c r="D28" s="14" t="s">
        <v>119</v>
      </c>
      <c r="E28" s="72"/>
      <c r="F28" s="14" t="s">
        <v>5845</v>
      </c>
      <c r="G28" s="72"/>
      <c r="H28" s="72"/>
      <c r="I28" s="72"/>
      <c r="J28" s="72"/>
      <c r="K28" s="14" t="s">
        <v>286</v>
      </c>
      <c r="L28" s="14" t="s">
        <v>5228</v>
      </c>
      <c r="M28" s="14" t="s">
        <v>209</v>
      </c>
      <c r="N28" s="72"/>
      <c r="O28" s="3" t="s">
        <v>7695</v>
      </c>
      <c r="P28" s="72"/>
      <c r="Q28" s="72"/>
      <c r="T28" s="72"/>
      <c r="U28" s="73" t="s">
        <v>7696</v>
      </c>
      <c r="V28" s="72"/>
      <c r="W28" s="72"/>
      <c r="X28" s="72"/>
      <c r="Y28" s="74"/>
      <c r="Z28" s="74"/>
      <c r="AA28" s="72"/>
      <c r="AB28" s="72"/>
      <c r="AC28" s="72"/>
      <c r="AD28" s="72"/>
      <c r="AE28" s="72"/>
      <c r="AF28" s="72"/>
      <c r="AG28" s="72"/>
      <c r="AH28" s="72"/>
      <c r="AI28" s="72"/>
      <c r="AJ28" s="72"/>
      <c r="AK28" s="72"/>
      <c r="AL28" s="72"/>
      <c r="AM28" s="72"/>
      <c r="AN28" s="72"/>
      <c r="AO28" s="72"/>
    </row>
    <row r="29">
      <c r="A29" s="14" t="s">
        <v>7698</v>
      </c>
      <c r="B29" s="72"/>
      <c r="D29" s="14" t="s">
        <v>119</v>
      </c>
      <c r="E29" s="72"/>
      <c r="F29" s="14" t="s">
        <v>5845</v>
      </c>
      <c r="G29" s="72"/>
      <c r="H29" s="72"/>
      <c r="I29" s="72"/>
      <c r="J29" s="72"/>
      <c r="K29" s="14" t="s">
        <v>286</v>
      </c>
      <c r="L29" s="14" t="s">
        <v>190</v>
      </c>
      <c r="M29" s="14" t="s">
        <v>209</v>
      </c>
      <c r="N29" s="72"/>
      <c r="O29" s="3" t="s">
        <v>7695</v>
      </c>
      <c r="P29" s="72"/>
      <c r="Q29" s="72"/>
      <c r="T29" s="72"/>
      <c r="U29" s="73" t="s">
        <v>7696</v>
      </c>
      <c r="V29" s="72"/>
      <c r="W29" s="72"/>
      <c r="X29" s="72"/>
      <c r="Y29" s="74"/>
      <c r="Z29" s="74"/>
      <c r="AA29" s="72"/>
      <c r="AB29" s="72"/>
      <c r="AC29" s="72"/>
      <c r="AD29" s="72"/>
      <c r="AE29" s="72"/>
      <c r="AF29" s="72"/>
      <c r="AG29" s="72"/>
      <c r="AH29" s="72"/>
      <c r="AI29" s="72"/>
      <c r="AJ29" s="72"/>
      <c r="AK29" s="72"/>
      <c r="AL29" s="72"/>
      <c r="AM29" s="72"/>
      <c r="AN29" s="72"/>
      <c r="AO29" s="72"/>
    </row>
    <row r="30">
      <c r="A30" s="14" t="s">
        <v>7699</v>
      </c>
      <c r="B30" s="72"/>
      <c r="D30" s="14" t="s">
        <v>119</v>
      </c>
      <c r="E30" s="72"/>
      <c r="F30" s="14" t="s">
        <v>5845</v>
      </c>
      <c r="G30" s="72"/>
      <c r="H30" s="72"/>
      <c r="I30" s="72"/>
      <c r="J30" s="72"/>
      <c r="K30" s="14" t="s">
        <v>286</v>
      </c>
      <c r="L30" s="14" t="s">
        <v>190</v>
      </c>
      <c r="M30" s="14" t="s">
        <v>209</v>
      </c>
      <c r="N30" s="72"/>
      <c r="O30" s="3" t="s">
        <v>7695</v>
      </c>
      <c r="P30" s="72"/>
      <c r="Q30" s="72"/>
      <c r="T30" s="72"/>
      <c r="U30" s="73" t="s">
        <v>7696</v>
      </c>
      <c r="V30" s="72"/>
      <c r="W30" s="72"/>
      <c r="X30" s="72"/>
      <c r="Y30" s="74"/>
      <c r="Z30" s="74"/>
      <c r="AA30" s="72"/>
      <c r="AB30" s="72"/>
      <c r="AC30" s="72"/>
      <c r="AD30" s="72"/>
      <c r="AE30" s="72"/>
      <c r="AF30" s="72"/>
      <c r="AG30" s="72"/>
      <c r="AH30" s="72"/>
      <c r="AI30" s="72"/>
      <c r="AJ30" s="72"/>
      <c r="AK30" s="72"/>
      <c r="AL30" s="72"/>
      <c r="AM30" s="72"/>
      <c r="AN30" s="72"/>
      <c r="AO30" s="72"/>
    </row>
    <row r="31">
      <c r="A31" s="14" t="s">
        <v>7700</v>
      </c>
      <c r="B31" s="14"/>
      <c r="D31" s="14" t="s">
        <v>144</v>
      </c>
      <c r="E31" s="14"/>
      <c r="F31" s="14" t="s">
        <v>1178</v>
      </c>
      <c r="G31" s="72"/>
      <c r="H31" s="72"/>
      <c r="I31" s="72"/>
      <c r="J31" s="72"/>
      <c r="K31" s="72"/>
      <c r="L31" s="14" t="s">
        <v>318</v>
      </c>
      <c r="M31" s="72"/>
      <c r="N31" s="72"/>
      <c r="O31" s="72"/>
      <c r="P31" s="72"/>
      <c r="Q31" s="72"/>
      <c r="T31" s="72"/>
      <c r="U31" s="72"/>
      <c r="V31" s="72"/>
      <c r="W31" s="72"/>
      <c r="X31" s="72"/>
      <c r="Y31" s="74"/>
      <c r="Z31" s="74"/>
      <c r="AA31" s="72"/>
      <c r="AB31" s="72"/>
      <c r="AC31" s="72"/>
      <c r="AD31" s="72"/>
      <c r="AE31" s="72"/>
      <c r="AF31" s="72"/>
      <c r="AG31" s="72"/>
      <c r="AH31" s="72"/>
      <c r="AI31" s="72"/>
      <c r="AJ31" s="72"/>
      <c r="AK31" s="72"/>
      <c r="AL31" s="72"/>
      <c r="AM31" s="72"/>
      <c r="AN31" s="72"/>
      <c r="AO31" s="72"/>
    </row>
    <row r="32">
      <c r="A32" s="14" t="s">
        <v>7701</v>
      </c>
      <c r="B32" s="14"/>
      <c r="D32" s="14" t="s">
        <v>144</v>
      </c>
      <c r="E32" s="14"/>
      <c r="F32" s="14" t="s">
        <v>1178</v>
      </c>
      <c r="G32" s="72"/>
      <c r="H32" s="72"/>
      <c r="I32" s="72"/>
      <c r="J32" s="72"/>
      <c r="K32" s="72"/>
      <c r="L32" s="14" t="s">
        <v>234</v>
      </c>
      <c r="M32" s="14" t="s">
        <v>191</v>
      </c>
      <c r="N32" s="72"/>
      <c r="O32" s="72"/>
      <c r="P32" s="72"/>
      <c r="Q32" s="72"/>
      <c r="T32" s="72"/>
      <c r="U32" s="72"/>
      <c r="V32" s="72"/>
      <c r="W32" s="72"/>
      <c r="X32" s="72"/>
      <c r="Y32" s="74"/>
      <c r="Z32" s="74"/>
      <c r="AA32" s="72"/>
      <c r="AB32" s="72"/>
      <c r="AC32" s="72"/>
      <c r="AD32" s="72"/>
      <c r="AE32" s="72"/>
      <c r="AF32" s="72"/>
      <c r="AG32" s="72"/>
      <c r="AH32" s="72"/>
      <c r="AI32" s="72"/>
      <c r="AJ32" s="72"/>
      <c r="AK32" s="72"/>
      <c r="AL32" s="72"/>
      <c r="AM32" s="72"/>
      <c r="AN32" s="72"/>
      <c r="AO32" s="72"/>
    </row>
    <row r="33">
      <c r="A33" s="14" t="s">
        <v>7702</v>
      </c>
      <c r="B33" s="72"/>
      <c r="D33" s="14" t="s">
        <v>119</v>
      </c>
      <c r="E33" s="72"/>
      <c r="F33" s="14" t="s">
        <v>5845</v>
      </c>
      <c r="G33" s="72"/>
      <c r="H33" s="72"/>
      <c r="I33" s="72"/>
      <c r="J33" s="72"/>
      <c r="K33" s="72"/>
      <c r="L33" s="14" t="s">
        <v>215</v>
      </c>
      <c r="M33" s="14" t="s">
        <v>209</v>
      </c>
      <c r="N33" s="72"/>
      <c r="O33" s="3" t="s">
        <v>7695</v>
      </c>
      <c r="P33" s="72"/>
      <c r="Q33" s="72"/>
      <c r="T33" s="72"/>
      <c r="U33" s="73" t="s">
        <v>7703</v>
      </c>
      <c r="V33" s="72"/>
      <c r="W33" s="72"/>
      <c r="X33" s="72"/>
      <c r="Y33" s="74"/>
      <c r="Z33" s="74"/>
      <c r="AA33" s="72"/>
      <c r="AB33" s="72"/>
      <c r="AC33" s="72"/>
      <c r="AD33" s="72"/>
      <c r="AE33" s="72"/>
      <c r="AF33" s="72"/>
      <c r="AG33" s="72"/>
      <c r="AH33" s="72"/>
      <c r="AI33" s="72"/>
      <c r="AJ33" s="72"/>
      <c r="AK33" s="72"/>
      <c r="AL33" s="72"/>
      <c r="AM33" s="72"/>
      <c r="AN33" s="72"/>
      <c r="AO33" s="72"/>
    </row>
    <row r="34">
      <c r="A34" s="14" t="s">
        <v>7704</v>
      </c>
      <c r="B34" s="14"/>
      <c r="D34" s="14" t="s">
        <v>144</v>
      </c>
      <c r="E34" s="14"/>
      <c r="F34" s="14" t="s">
        <v>1178</v>
      </c>
      <c r="G34" s="72"/>
      <c r="H34" s="72"/>
      <c r="I34" s="72"/>
      <c r="J34" s="72"/>
      <c r="K34" s="72"/>
      <c r="L34" s="14" t="s">
        <v>7705</v>
      </c>
      <c r="M34" s="14" t="s">
        <v>7706</v>
      </c>
      <c r="N34" s="72"/>
      <c r="O34" s="72"/>
      <c r="P34" s="72"/>
      <c r="Q34" s="72"/>
      <c r="T34" s="72"/>
      <c r="U34" s="72"/>
      <c r="V34" s="72"/>
      <c r="W34" s="72"/>
      <c r="X34" s="72"/>
      <c r="Y34" s="74"/>
      <c r="Z34" s="74"/>
      <c r="AA34" s="72"/>
      <c r="AB34" s="72"/>
      <c r="AC34" s="72"/>
      <c r="AD34" s="72"/>
      <c r="AE34" s="72"/>
      <c r="AF34" s="72"/>
      <c r="AG34" s="72"/>
      <c r="AH34" s="72"/>
      <c r="AI34" s="72"/>
      <c r="AJ34" s="72"/>
      <c r="AK34" s="72"/>
      <c r="AL34" s="72"/>
      <c r="AM34" s="72"/>
      <c r="AN34" s="72"/>
      <c r="AO34" s="72"/>
    </row>
    <row r="35">
      <c r="A35" s="14" t="s">
        <v>7707</v>
      </c>
      <c r="B35" s="14"/>
      <c r="D35" s="14" t="s">
        <v>104</v>
      </c>
      <c r="E35" s="3"/>
      <c r="F35" s="3" t="s">
        <v>6257</v>
      </c>
      <c r="G35" s="3" t="s">
        <v>7708</v>
      </c>
      <c r="H35" s="20" t="s">
        <v>6964</v>
      </c>
      <c r="I35" s="72"/>
      <c r="J35" s="72"/>
      <c r="K35" s="72"/>
      <c r="L35" s="72"/>
      <c r="M35" s="14" t="s">
        <v>129</v>
      </c>
      <c r="N35" s="72"/>
      <c r="O35" s="14" t="s">
        <v>395</v>
      </c>
      <c r="P35" s="72"/>
      <c r="Q35" s="72"/>
      <c r="T35" s="72"/>
      <c r="U35" s="73" t="s">
        <v>7709</v>
      </c>
      <c r="V35" s="14" t="s">
        <v>1383</v>
      </c>
      <c r="W35" s="72"/>
      <c r="X35" s="72"/>
      <c r="Y35" s="74"/>
      <c r="Z35" s="74"/>
      <c r="AA35" s="72"/>
      <c r="AB35" s="72"/>
      <c r="AC35" s="72"/>
      <c r="AD35" s="72"/>
      <c r="AE35" s="72"/>
      <c r="AF35" s="72"/>
      <c r="AG35" s="72"/>
      <c r="AH35" s="72"/>
      <c r="AI35" s="72"/>
      <c r="AJ35" s="72"/>
      <c r="AK35" s="72"/>
      <c r="AL35" s="72"/>
      <c r="AM35" s="72"/>
      <c r="AN35" s="72"/>
      <c r="AO35" s="72"/>
    </row>
    <row r="36">
      <c r="A36" s="14" t="s">
        <v>7710</v>
      </c>
      <c r="B36" s="72"/>
      <c r="D36" s="14" t="s">
        <v>119</v>
      </c>
      <c r="E36" s="72"/>
      <c r="F36" s="14" t="s">
        <v>6306</v>
      </c>
      <c r="G36" s="72"/>
      <c r="H36" s="72"/>
      <c r="I36" s="72"/>
      <c r="J36" s="72"/>
      <c r="K36" s="14" t="s">
        <v>178</v>
      </c>
      <c r="L36" s="14" t="s">
        <v>208</v>
      </c>
      <c r="M36" s="14" t="s">
        <v>116</v>
      </c>
      <c r="N36" s="72"/>
      <c r="O36" s="14" t="s">
        <v>7711</v>
      </c>
      <c r="P36" s="72"/>
      <c r="Q36" s="72"/>
      <c r="T36" s="72"/>
      <c r="U36" s="73" t="s">
        <v>7712</v>
      </c>
      <c r="V36" s="72"/>
      <c r="W36" s="72"/>
      <c r="X36" s="72"/>
      <c r="Y36" s="74"/>
      <c r="Z36" s="74"/>
      <c r="AA36" s="72"/>
      <c r="AB36" s="72"/>
      <c r="AC36" s="72"/>
      <c r="AD36" s="72"/>
      <c r="AE36" s="72"/>
      <c r="AF36" s="72"/>
      <c r="AG36" s="72"/>
      <c r="AH36" s="72"/>
      <c r="AI36" s="72"/>
      <c r="AJ36" s="72"/>
      <c r="AK36" s="72"/>
      <c r="AL36" s="72"/>
      <c r="AM36" s="72"/>
      <c r="AN36" s="72"/>
      <c r="AO36" s="72"/>
    </row>
    <row r="37">
      <c r="A37" s="14" t="s">
        <v>7713</v>
      </c>
      <c r="B37" s="72"/>
      <c r="D37" s="14" t="s">
        <v>119</v>
      </c>
      <c r="E37" s="72"/>
      <c r="F37" s="3" t="s">
        <v>7714</v>
      </c>
      <c r="G37" s="72"/>
      <c r="H37" s="72"/>
      <c r="I37" s="72"/>
      <c r="J37" s="72"/>
      <c r="K37" s="72"/>
      <c r="L37" s="14" t="s">
        <v>277</v>
      </c>
      <c r="M37" s="14" t="s">
        <v>209</v>
      </c>
      <c r="N37" s="72"/>
      <c r="O37" s="3" t="s">
        <v>7695</v>
      </c>
      <c r="P37" s="72"/>
      <c r="Q37" s="72"/>
      <c r="T37" s="72"/>
      <c r="U37" s="73" t="s">
        <v>7715</v>
      </c>
      <c r="V37" s="72"/>
      <c r="W37" s="72"/>
      <c r="X37" s="72"/>
      <c r="Y37" s="74"/>
      <c r="Z37" s="74"/>
      <c r="AA37" s="72"/>
      <c r="AB37" s="72"/>
      <c r="AC37" s="72"/>
      <c r="AD37" s="72"/>
      <c r="AE37" s="72"/>
      <c r="AF37" s="72"/>
      <c r="AG37" s="72"/>
      <c r="AH37" s="72"/>
      <c r="AI37" s="72"/>
      <c r="AJ37" s="72"/>
      <c r="AK37" s="72"/>
      <c r="AL37" s="72"/>
      <c r="AM37" s="72"/>
      <c r="AN37" s="72"/>
      <c r="AO37" s="72"/>
    </row>
    <row r="38">
      <c r="A38" s="3" t="s">
        <v>7716</v>
      </c>
      <c r="B38" s="72"/>
      <c r="D38" s="14" t="s">
        <v>132</v>
      </c>
      <c r="E38" s="14"/>
      <c r="F38" s="14" t="s">
        <v>4733</v>
      </c>
      <c r="G38" s="14" t="s">
        <v>4231</v>
      </c>
      <c r="H38" s="14" t="s">
        <v>7373</v>
      </c>
      <c r="I38" s="72"/>
      <c r="J38" s="72"/>
      <c r="K38" s="72"/>
      <c r="L38" s="14" t="s">
        <v>7717</v>
      </c>
      <c r="M38" s="72"/>
      <c r="N38" s="72"/>
      <c r="O38" s="14" t="s">
        <v>7718</v>
      </c>
      <c r="P38" s="72"/>
      <c r="Q38" s="72"/>
      <c r="T38" s="72"/>
      <c r="U38" s="73" t="s">
        <v>7719</v>
      </c>
      <c r="V38" s="72"/>
      <c r="W38" s="72"/>
      <c r="X38" s="72"/>
      <c r="Y38" s="77">
        <v>2021.0</v>
      </c>
      <c r="Z38" s="74"/>
      <c r="AA38" s="72"/>
      <c r="AB38" s="72"/>
      <c r="AC38" s="72"/>
      <c r="AD38" s="72"/>
      <c r="AE38" s="72"/>
      <c r="AF38" s="72"/>
      <c r="AG38" s="72"/>
      <c r="AH38" s="72"/>
      <c r="AI38" s="72"/>
      <c r="AJ38" s="72"/>
      <c r="AK38" s="72"/>
      <c r="AL38" s="72"/>
      <c r="AM38" s="72"/>
      <c r="AN38" s="72"/>
      <c r="AO38" s="72"/>
    </row>
    <row r="39">
      <c r="A39" s="37" t="s">
        <v>7720</v>
      </c>
      <c r="B39" s="14"/>
      <c r="D39" s="14" t="s">
        <v>144</v>
      </c>
      <c r="E39" s="14"/>
      <c r="F39" s="14" t="s">
        <v>6442</v>
      </c>
      <c r="G39" s="72"/>
      <c r="H39" s="72"/>
      <c r="I39" s="72"/>
      <c r="J39" s="72"/>
      <c r="K39" s="72"/>
      <c r="L39" s="14" t="s">
        <v>281</v>
      </c>
      <c r="M39" s="14" t="s">
        <v>129</v>
      </c>
      <c r="N39" s="72"/>
      <c r="O39" s="72"/>
      <c r="P39" s="72"/>
      <c r="Q39" s="72"/>
      <c r="T39" s="72"/>
      <c r="U39" s="72"/>
      <c r="V39" s="72"/>
      <c r="W39" s="72"/>
      <c r="X39" s="72"/>
      <c r="Y39" s="74"/>
      <c r="Z39" s="74"/>
      <c r="AA39" s="72"/>
      <c r="AB39" s="72"/>
      <c r="AC39" s="72"/>
      <c r="AD39" s="72"/>
      <c r="AE39" s="72"/>
      <c r="AF39" s="72"/>
      <c r="AG39" s="72"/>
      <c r="AH39" s="72"/>
      <c r="AI39" s="72"/>
      <c r="AJ39" s="72"/>
      <c r="AK39" s="72"/>
      <c r="AL39" s="72"/>
      <c r="AM39" s="72"/>
      <c r="AN39" s="72"/>
      <c r="AO39" s="72"/>
    </row>
    <row r="40">
      <c r="A40" s="14" t="s">
        <v>7721</v>
      </c>
      <c r="B40" s="14"/>
      <c r="D40" s="14" t="s">
        <v>104</v>
      </c>
      <c r="E40" s="14"/>
      <c r="F40" s="14" t="s">
        <v>4988</v>
      </c>
      <c r="G40" s="72"/>
      <c r="H40" s="37"/>
      <c r="I40" s="72"/>
      <c r="J40" s="14" t="s">
        <v>7722</v>
      </c>
      <c r="K40" s="14" t="s">
        <v>124</v>
      </c>
      <c r="L40" s="14" t="s">
        <v>281</v>
      </c>
      <c r="M40" s="14" t="s">
        <v>129</v>
      </c>
      <c r="N40" s="14"/>
      <c r="O40" s="14" t="s">
        <v>49</v>
      </c>
      <c r="P40" s="14"/>
      <c r="Q40" s="14"/>
      <c r="T40" s="14"/>
      <c r="U40" s="73" t="s">
        <v>7723</v>
      </c>
      <c r="V40" s="14" t="s">
        <v>7724</v>
      </c>
      <c r="W40" s="14" t="s">
        <v>7725</v>
      </c>
      <c r="X40" s="72"/>
      <c r="Y40" s="74"/>
      <c r="Z40" s="74"/>
      <c r="AA40" s="72"/>
      <c r="AB40" s="72"/>
      <c r="AC40" s="72"/>
      <c r="AD40" s="72"/>
      <c r="AE40" s="72"/>
      <c r="AF40" s="72"/>
      <c r="AG40" s="72"/>
      <c r="AH40" s="72"/>
      <c r="AI40" s="72"/>
      <c r="AJ40" s="72"/>
      <c r="AK40" s="72"/>
      <c r="AL40" s="72"/>
      <c r="AM40" s="72"/>
      <c r="AN40" s="72"/>
      <c r="AO40" s="72"/>
    </row>
    <row r="41">
      <c r="A41" s="9" t="s">
        <v>7726</v>
      </c>
      <c r="B41" s="14"/>
      <c r="D41" s="14" t="s">
        <v>104</v>
      </c>
      <c r="E41" s="9"/>
      <c r="F41" s="9" t="s">
        <v>5305</v>
      </c>
      <c r="G41" s="9" t="s">
        <v>4192</v>
      </c>
      <c r="H41" s="80" t="s">
        <v>7082</v>
      </c>
      <c r="I41" s="14" t="s">
        <v>7727</v>
      </c>
      <c r="J41" s="9" t="s">
        <v>7728</v>
      </c>
      <c r="K41" s="72"/>
      <c r="L41" s="14" t="s">
        <v>295</v>
      </c>
      <c r="M41" s="14" t="s">
        <v>86</v>
      </c>
      <c r="N41" s="14"/>
      <c r="O41" s="14" t="s">
        <v>7729</v>
      </c>
      <c r="P41" s="72"/>
      <c r="Q41" s="72"/>
      <c r="T41" s="72"/>
      <c r="U41" s="73" t="s">
        <v>7730</v>
      </c>
      <c r="V41" s="14" t="s">
        <v>7731</v>
      </c>
      <c r="W41" s="14" t="s">
        <v>2266</v>
      </c>
      <c r="X41" s="72"/>
      <c r="Y41" s="74"/>
      <c r="Z41" s="74"/>
      <c r="AA41" s="72"/>
      <c r="AB41" s="72"/>
      <c r="AC41" s="72"/>
      <c r="AD41" s="72"/>
      <c r="AE41" s="72"/>
      <c r="AF41" s="72"/>
      <c r="AG41" s="72"/>
      <c r="AH41" s="72"/>
      <c r="AI41" s="72"/>
      <c r="AJ41" s="72"/>
      <c r="AK41" s="72"/>
      <c r="AL41" s="72"/>
      <c r="AM41" s="72"/>
      <c r="AN41" s="72"/>
      <c r="AO41" s="72"/>
    </row>
    <row r="42">
      <c r="A42" s="14" t="s">
        <v>7732</v>
      </c>
      <c r="B42" s="14"/>
      <c r="D42" s="14" t="s">
        <v>104</v>
      </c>
      <c r="E42" s="14"/>
      <c r="F42" s="14" t="s">
        <v>2542</v>
      </c>
      <c r="G42" s="14" t="s">
        <v>6325</v>
      </c>
      <c r="H42" s="9" t="s">
        <v>7317</v>
      </c>
      <c r="I42" s="14" t="s">
        <v>7733</v>
      </c>
      <c r="J42" s="9" t="s">
        <v>7734</v>
      </c>
      <c r="K42" s="72"/>
      <c r="L42" s="14" t="s">
        <v>7735</v>
      </c>
      <c r="M42" s="14" t="s">
        <v>129</v>
      </c>
      <c r="N42" s="14"/>
      <c r="O42" s="14" t="s">
        <v>5171</v>
      </c>
      <c r="P42" s="72"/>
      <c r="Q42" s="72"/>
      <c r="T42" s="72"/>
      <c r="U42" s="72"/>
      <c r="V42" s="14" t="s">
        <v>3786</v>
      </c>
      <c r="W42" s="14" t="s">
        <v>6773</v>
      </c>
      <c r="X42" s="72"/>
      <c r="Y42" s="74"/>
      <c r="Z42" s="74"/>
      <c r="AA42" s="72"/>
      <c r="AB42" s="72"/>
      <c r="AC42" s="72"/>
      <c r="AD42" s="72"/>
      <c r="AE42" s="72"/>
      <c r="AF42" s="72"/>
      <c r="AG42" s="72"/>
      <c r="AH42" s="72"/>
      <c r="AI42" s="72"/>
      <c r="AJ42" s="72"/>
      <c r="AK42" s="72"/>
      <c r="AL42" s="72"/>
      <c r="AM42" s="72"/>
      <c r="AN42" s="72"/>
      <c r="AO42" s="72"/>
    </row>
    <row r="43">
      <c r="A43" s="14" t="s">
        <v>7736</v>
      </c>
      <c r="B43" s="14"/>
      <c r="D43" s="14" t="s">
        <v>132</v>
      </c>
      <c r="E43" s="14"/>
      <c r="F43" s="14"/>
      <c r="G43" s="14" t="s">
        <v>1489</v>
      </c>
      <c r="H43" s="14"/>
      <c r="I43" s="14" t="s">
        <v>7737</v>
      </c>
      <c r="J43" s="14" t="s">
        <v>7738</v>
      </c>
      <c r="K43" s="14" t="s">
        <v>159</v>
      </c>
      <c r="L43" s="14" t="s">
        <v>319</v>
      </c>
      <c r="M43" s="14"/>
      <c r="N43" s="14"/>
      <c r="O43" s="14" t="s">
        <v>7739</v>
      </c>
      <c r="P43" s="14"/>
      <c r="Q43" s="14"/>
      <c r="T43" s="14"/>
      <c r="U43" s="14"/>
      <c r="V43" s="14" t="s">
        <v>7740</v>
      </c>
      <c r="W43" s="14" t="s">
        <v>1004</v>
      </c>
      <c r="X43" s="72"/>
      <c r="Y43" s="74"/>
      <c r="Z43" s="74"/>
      <c r="AA43" s="72"/>
      <c r="AB43" s="72"/>
      <c r="AC43" s="72"/>
      <c r="AD43" s="72"/>
      <c r="AE43" s="72"/>
      <c r="AF43" s="72"/>
      <c r="AG43" s="72"/>
      <c r="AH43" s="72"/>
      <c r="AI43" s="72"/>
      <c r="AJ43" s="72"/>
      <c r="AK43" s="72"/>
      <c r="AL43" s="72"/>
      <c r="AM43" s="72"/>
      <c r="AN43" s="72"/>
      <c r="AO43" s="72"/>
    </row>
    <row r="44">
      <c r="A44" s="14" t="s">
        <v>7741</v>
      </c>
      <c r="B44" s="14"/>
      <c r="D44" s="14" t="s">
        <v>1937</v>
      </c>
      <c r="E44" s="14"/>
      <c r="F44" s="14" t="s">
        <v>6830</v>
      </c>
      <c r="G44" s="14" t="s">
        <v>6652</v>
      </c>
      <c r="H44" s="14"/>
      <c r="I44" s="14"/>
      <c r="J44" s="14" t="s">
        <v>1005</v>
      </c>
      <c r="K44" s="72"/>
      <c r="L44" s="14" t="s">
        <v>319</v>
      </c>
      <c r="M44" s="14"/>
      <c r="N44" s="14"/>
      <c r="O44" s="14"/>
      <c r="P44" s="14"/>
      <c r="Q44" s="14"/>
      <c r="T44" s="14"/>
      <c r="U44" s="73" t="s">
        <v>7742</v>
      </c>
      <c r="V44" s="72"/>
      <c r="W44" s="72"/>
      <c r="X44" s="72"/>
      <c r="Y44" s="74"/>
      <c r="Z44" s="74"/>
      <c r="AA44" s="72"/>
      <c r="AB44" s="72"/>
      <c r="AC44" s="72"/>
      <c r="AD44" s="72"/>
      <c r="AE44" s="72"/>
      <c r="AF44" s="72"/>
      <c r="AG44" s="72"/>
      <c r="AH44" s="72"/>
      <c r="AI44" s="72"/>
      <c r="AJ44" s="72"/>
      <c r="AK44" s="72"/>
      <c r="AL44" s="72"/>
      <c r="AM44" s="72"/>
      <c r="AN44" s="72"/>
      <c r="AO44" s="72"/>
    </row>
    <row r="45">
      <c r="A45" s="14" t="s">
        <v>7743</v>
      </c>
      <c r="B45" s="72"/>
      <c r="D45" s="14" t="s">
        <v>119</v>
      </c>
      <c r="E45" s="72"/>
      <c r="F45" s="14" t="s">
        <v>6306</v>
      </c>
      <c r="G45" s="72"/>
      <c r="H45" s="72"/>
      <c r="I45" s="72"/>
      <c r="J45" s="72"/>
      <c r="K45" s="72"/>
      <c r="L45" s="14" t="s">
        <v>297</v>
      </c>
      <c r="M45" s="14" t="s">
        <v>235</v>
      </c>
      <c r="N45" s="72"/>
      <c r="O45" s="14" t="s">
        <v>6747</v>
      </c>
      <c r="P45" s="72"/>
      <c r="Q45" s="72"/>
      <c r="T45" s="72"/>
      <c r="U45" s="73" t="s">
        <v>7744</v>
      </c>
      <c r="V45" s="72"/>
      <c r="W45" s="72"/>
      <c r="X45" s="72"/>
      <c r="Y45" s="74"/>
      <c r="Z45" s="74"/>
      <c r="AA45" s="72"/>
      <c r="AB45" s="72"/>
      <c r="AC45" s="72"/>
      <c r="AD45" s="72"/>
      <c r="AE45" s="72"/>
      <c r="AF45" s="72"/>
      <c r="AG45" s="72"/>
      <c r="AH45" s="72"/>
      <c r="AI45" s="72"/>
      <c r="AJ45" s="72"/>
      <c r="AK45" s="72"/>
      <c r="AL45" s="72"/>
      <c r="AM45" s="72"/>
      <c r="AN45" s="72"/>
      <c r="AO45" s="72"/>
    </row>
    <row r="46">
      <c r="A46" s="14" t="s">
        <v>7745</v>
      </c>
      <c r="B46" s="14"/>
      <c r="D46" s="14" t="s">
        <v>144</v>
      </c>
      <c r="E46" s="14"/>
      <c r="F46" s="14" t="s">
        <v>5900</v>
      </c>
      <c r="G46" s="72"/>
      <c r="H46" s="72"/>
      <c r="I46" s="72"/>
      <c r="J46" s="72"/>
      <c r="K46" s="14" t="s">
        <v>7746</v>
      </c>
      <c r="L46" s="72"/>
      <c r="M46" s="14" t="s">
        <v>129</v>
      </c>
      <c r="N46" s="14"/>
      <c r="O46" s="14" t="s">
        <v>470</v>
      </c>
      <c r="P46" s="72"/>
      <c r="Q46" s="72"/>
      <c r="T46" s="72"/>
      <c r="U46" s="73" t="s">
        <v>7747</v>
      </c>
      <c r="V46" s="14" t="s">
        <v>2943</v>
      </c>
      <c r="W46" s="72"/>
      <c r="X46" s="72"/>
      <c r="Y46" s="74"/>
      <c r="Z46" s="74"/>
      <c r="AA46" s="72"/>
      <c r="AB46" s="72"/>
      <c r="AC46" s="72"/>
      <c r="AD46" s="72"/>
      <c r="AE46" s="72"/>
      <c r="AF46" s="72"/>
      <c r="AG46" s="72"/>
      <c r="AH46" s="72"/>
      <c r="AI46" s="72"/>
      <c r="AJ46" s="72"/>
      <c r="AK46" s="72"/>
      <c r="AL46" s="72"/>
      <c r="AM46" s="72"/>
      <c r="AN46" s="72"/>
      <c r="AO46" s="72"/>
    </row>
    <row r="47">
      <c r="A47" s="80" t="s">
        <v>7748</v>
      </c>
      <c r="B47" s="14"/>
      <c r="D47" s="14" t="s">
        <v>144</v>
      </c>
      <c r="E47" s="14"/>
      <c r="F47" s="14" t="s">
        <v>1178</v>
      </c>
      <c r="G47" s="72"/>
      <c r="H47" s="72"/>
      <c r="I47" s="72"/>
      <c r="J47" s="72"/>
      <c r="K47" s="72"/>
      <c r="L47" s="14" t="s">
        <v>71</v>
      </c>
      <c r="M47" s="14" t="s">
        <v>71</v>
      </c>
      <c r="N47" s="14"/>
      <c r="O47" s="14" t="s">
        <v>7749</v>
      </c>
      <c r="P47" s="75" t="s">
        <v>7613</v>
      </c>
      <c r="Q47" s="72"/>
      <c r="T47" s="72"/>
      <c r="U47" s="73" t="s">
        <v>7750</v>
      </c>
      <c r="V47" s="72"/>
      <c r="W47" s="72"/>
      <c r="X47" s="72"/>
      <c r="Y47" s="74"/>
      <c r="Z47" s="74"/>
      <c r="AA47" s="72"/>
      <c r="AB47" s="72"/>
      <c r="AC47" s="72"/>
      <c r="AD47" s="73" t="s">
        <v>7751</v>
      </c>
      <c r="AE47" s="72"/>
      <c r="AF47" s="72"/>
      <c r="AG47" s="72"/>
      <c r="AH47" s="72"/>
      <c r="AI47" s="72"/>
      <c r="AJ47" s="72"/>
      <c r="AK47" s="72"/>
      <c r="AL47" s="72"/>
      <c r="AM47" s="72"/>
      <c r="AN47" s="72"/>
      <c r="AO47" s="72"/>
    </row>
    <row r="48">
      <c r="A48" s="14" t="s">
        <v>7752</v>
      </c>
      <c r="B48" s="14"/>
      <c r="D48" s="14" t="s">
        <v>144</v>
      </c>
      <c r="E48" s="14"/>
      <c r="F48" s="14" t="s">
        <v>665</v>
      </c>
      <c r="G48" s="72"/>
      <c r="H48" s="72"/>
      <c r="I48" s="72"/>
      <c r="J48" s="72"/>
      <c r="K48" s="72"/>
      <c r="L48" s="72"/>
      <c r="M48" s="72"/>
      <c r="N48" s="72"/>
      <c r="O48" s="14" t="s">
        <v>601</v>
      </c>
      <c r="P48" s="75" t="s">
        <v>7613</v>
      </c>
      <c r="Q48" s="72"/>
      <c r="T48" s="72"/>
      <c r="U48" s="73" t="s">
        <v>7753</v>
      </c>
      <c r="V48" s="72"/>
      <c r="W48" s="72"/>
      <c r="X48" s="72"/>
      <c r="Y48" s="74"/>
      <c r="Z48" s="74"/>
      <c r="AA48" s="72"/>
      <c r="AB48" s="72"/>
      <c r="AC48" s="72"/>
      <c r="AD48" s="72"/>
      <c r="AE48" s="72"/>
      <c r="AF48" s="72"/>
      <c r="AG48" s="72"/>
      <c r="AH48" s="72"/>
      <c r="AI48" s="72"/>
      <c r="AJ48" s="72"/>
      <c r="AK48" s="72"/>
      <c r="AL48" s="72"/>
      <c r="AM48" s="72"/>
      <c r="AN48" s="72"/>
      <c r="AO48" s="72"/>
    </row>
    <row r="49">
      <c r="A49" s="9" t="s">
        <v>7754</v>
      </c>
      <c r="B49" s="14"/>
      <c r="D49" s="14" t="s">
        <v>144</v>
      </c>
      <c r="E49" s="14"/>
      <c r="F49" s="14" t="s">
        <v>1340</v>
      </c>
      <c r="G49" s="72"/>
      <c r="H49" s="72"/>
      <c r="I49" s="72"/>
      <c r="J49" s="72"/>
      <c r="K49" s="72"/>
      <c r="L49" s="72"/>
      <c r="M49" s="72"/>
      <c r="N49" s="72"/>
      <c r="O49" s="72"/>
      <c r="P49" s="72"/>
      <c r="Q49" s="72"/>
      <c r="T49" s="72"/>
      <c r="U49" s="73" t="s">
        <v>7755</v>
      </c>
      <c r="V49" s="72"/>
      <c r="W49" s="72"/>
      <c r="X49" s="72"/>
      <c r="Y49" s="74"/>
      <c r="Z49" s="74"/>
      <c r="AA49" s="72"/>
      <c r="AB49" s="72"/>
      <c r="AC49" s="72"/>
      <c r="AD49" s="72"/>
      <c r="AE49" s="72"/>
      <c r="AF49" s="72"/>
      <c r="AG49" s="72"/>
      <c r="AH49" s="72"/>
      <c r="AI49" s="72"/>
      <c r="AJ49" s="72"/>
      <c r="AK49" s="72"/>
      <c r="AL49" s="72"/>
      <c r="AM49" s="72"/>
      <c r="AN49" s="72"/>
      <c r="AO49" s="72"/>
    </row>
    <row r="50">
      <c r="A50" s="80" t="s">
        <v>7756</v>
      </c>
      <c r="B50" s="14"/>
      <c r="D50" s="14" t="s">
        <v>144</v>
      </c>
      <c r="E50" s="14"/>
      <c r="F50" s="14" t="s">
        <v>1178</v>
      </c>
      <c r="G50" s="72"/>
      <c r="H50" s="72"/>
      <c r="I50" s="72"/>
      <c r="J50" s="14" t="s">
        <v>1503</v>
      </c>
      <c r="K50" s="72"/>
      <c r="L50" s="14" t="s">
        <v>71</v>
      </c>
      <c r="M50" s="14" t="s">
        <v>71</v>
      </c>
      <c r="N50" s="14"/>
      <c r="O50" s="14" t="s">
        <v>4540</v>
      </c>
      <c r="P50" s="72"/>
      <c r="Q50" s="72"/>
      <c r="T50" s="72"/>
      <c r="U50" s="73" t="s">
        <v>7757</v>
      </c>
      <c r="V50" s="72"/>
      <c r="W50" s="72"/>
      <c r="X50" s="72"/>
      <c r="Y50" s="74"/>
      <c r="Z50" s="74"/>
      <c r="AA50" s="72"/>
      <c r="AB50" s="72"/>
      <c r="AC50" s="72"/>
      <c r="AD50" s="73" t="s">
        <v>7758</v>
      </c>
      <c r="AE50" s="72"/>
      <c r="AF50" s="72"/>
      <c r="AG50" s="72"/>
      <c r="AH50" s="72"/>
      <c r="AI50" s="72"/>
      <c r="AJ50" s="72"/>
      <c r="AK50" s="72"/>
      <c r="AL50" s="72"/>
      <c r="AM50" s="72"/>
      <c r="AN50" s="72"/>
      <c r="AO50" s="72"/>
    </row>
    <row r="51">
      <c r="A51" s="14" t="s">
        <v>7759</v>
      </c>
      <c r="B51" s="14"/>
      <c r="D51" s="14" t="s">
        <v>144</v>
      </c>
      <c r="E51" s="14"/>
      <c r="F51" s="14" t="s">
        <v>665</v>
      </c>
      <c r="G51" s="72"/>
      <c r="H51" s="72"/>
      <c r="I51" s="72"/>
      <c r="J51" s="14" t="s">
        <v>7760</v>
      </c>
      <c r="K51" s="72"/>
      <c r="L51" s="72"/>
      <c r="M51" s="72"/>
      <c r="N51" s="72"/>
      <c r="O51" s="14" t="s">
        <v>7761</v>
      </c>
      <c r="P51" s="72"/>
      <c r="Q51" s="72"/>
      <c r="T51" s="72"/>
      <c r="U51" s="73" t="s">
        <v>7762</v>
      </c>
      <c r="V51" s="72"/>
      <c r="W51" s="72"/>
      <c r="X51" s="72"/>
      <c r="Y51" s="74"/>
      <c r="Z51" s="74"/>
      <c r="AA51" s="72"/>
      <c r="AB51" s="72"/>
      <c r="AC51" s="72"/>
      <c r="AD51" s="72"/>
      <c r="AE51" s="72"/>
      <c r="AF51" s="72"/>
      <c r="AG51" s="72"/>
      <c r="AH51" s="72"/>
      <c r="AI51" s="72"/>
      <c r="AJ51" s="72"/>
      <c r="AK51" s="72"/>
      <c r="AL51" s="72"/>
      <c r="AM51" s="72"/>
      <c r="AN51" s="72"/>
      <c r="AO51" s="72"/>
    </row>
    <row r="52">
      <c r="A52" s="14" t="s">
        <v>7763</v>
      </c>
      <c r="B52" s="72"/>
      <c r="D52" s="72"/>
      <c r="E52" s="14"/>
      <c r="F52" s="14" t="s">
        <v>465</v>
      </c>
      <c r="G52" s="14" t="s">
        <v>7764</v>
      </c>
      <c r="H52" s="72"/>
      <c r="I52" s="72"/>
      <c r="J52" s="72"/>
      <c r="K52" s="72"/>
      <c r="L52" s="14" t="s">
        <v>71</v>
      </c>
      <c r="M52" s="14" t="s">
        <v>71</v>
      </c>
      <c r="N52" s="14"/>
      <c r="O52" s="14" t="s">
        <v>1261</v>
      </c>
      <c r="P52" s="72"/>
      <c r="Q52" s="72"/>
      <c r="T52" s="72"/>
      <c r="U52" s="73" t="s">
        <v>1262</v>
      </c>
      <c r="V52" s="72"/>
      <c r="W52" s="72"/>
      <c r="X52" s="72"/>
      <c r="Y52" s="74"/>
      <c r="Z52" s="74"/>
      <c r="AA52" s="72"/>
      <c r="AB52" s="72"/>
      <c r="AC52" s="72"/>
      <c r="AD52" s="72"/>
      <c r="AE52" s="72"/>
      <c r="AF52" s="72"/>
      <c r="AG52" s="72"/>
      <c r="AH52" s="72"/>
      <c r="AI52" s="72"/>
      <c r="AJ52" s="72"/>
      <c r="AK52" s="72"/>
      <c r="AL52" s="72"/>
      <c r="AM52" s="72"/>
      <c r="AN52" s="72"/>
      <c r="AO52" s="72"/>
    </row>
    <row r="53">
      <c r="A53" s="14" t="s">
        <v>7765</v>
      </c>
      <c r="B53" s="14"/>
      <c r="D53" s="14" t="s">
        <v>144</v>
      </c>
      <c r="E53" s="14"/>
      <c r="F53" s="14" t="s">
        <v>2985</v>
      </c>
      <c r="G53" s="72"/>
      <c r="H53" s="72"/>
      <c r="I53" s="72"/>
      <c r="J53" s="72"/>
      <c r="K53" s="72"/>
      <c r="L53" s="3" t="s">
        <v>2715</v>
      </c>
      <c r="M53" s="14" t="s">
        <v>3022</v>
      </c>
      <c r="N53" s="72"/>
      <c r="O53" s="72"/>
      <c r="P53" s="72"/>
      <c r="Q53" s="72"/>
      <c r="T53" s="72"/>
      <c r="U53" s="73" t="s">
        <v>7766</v>
      </c>
      <c r="V53" s="72"/>
      <c r="W53" s="72"/>
      <c r="X53" s="72"/>
      <c r="Y53" s="74"/>
      <c r="Z53" s="74"/>
      <c r="AA53" s="72"/>
      <c r="AB53" s="72"/>
      <c r="AC53" s="72"/>
      <c r="AD53" s="72"/>
      <c r="AE53" s="72"/>
      <c r="AF53" s="72"/>
      <c r="AG53" s="72"/>
      <c r="AH53" s="72"/>
      <c r="AI53" s="72"/>
      <c r="AJ53" s="72"/>
      <c r="AK53" s="72"/>
      <c r="AL53" s="72"/>
      <c r="AM53" s="72"/>
      <c r="AN53" s="72"/>
      <c r="AO53" s="72"/>
    </row>
    <row r="54">
      <c r="A54" s="14" t="s">
        <v>7767</v>
      </c>
      <c r="B54" s="14"/>
      <c r="D54" s="14" t="s">
        <v>167</v>
      </c>
      <c r="E54" s="14"/>
      <c r="F54" s="14"/>
      <c r="G54" s="14" t="s">
        <v>2737</v>
      </c>
      <c r="H54" s="14" t="s">
        <v>7768</v>
      </c>
      <c r="I54" s="72"/>
      <c r="J54" s="72"/>
      <c r="K54" s="14" t="s">
        <v>7769</v>
      </c>
      <c r="L54" s="14" t="s">
        <v>71</v>
      </c>
      <c r="M54" s="14" t="s">
        <v>71</v>
      </c>
      <c r="N54" s="14"/>
      <c r="O54" s="14" t="s">
        <v>7221</v>
      </c>
      <c r="P54" s="14"/>
      <c r="Q54" s="14"/>
      <c r="T54" s="14"/>
      <c r="U54" s="73" t="s">
        <v>7770</v>
      </c>
      <c r="V54" s="72"/>
      <c r="W54" s="72"/>
      <c r="X54" s="72"/>
      <c r="Y54" s="74"/>
      <c r="Z54" s="74"/>
      <c r="AA54" s="72"/>
      <c r="AB54" s="72"/>
      <c r="AC54" s="72"/>
      <c r="AD54" s="72"/>
      <c r="AE54" s="72"/>
      <c r="AF54" s="72"/>
      <c r="AG54" s="72"/>
      <c r="AH54" s="72"/>
      <c r="AI54" s="72"/>
      <c r="AJ54" s="72"/>
      <c r="AK54" s="72"/>
      <c r="AL54" s="72"/>
      <c r="AM54" s="72"/>
      <c r="AN54" s="72"/>
      <c r="AO54" s="72"/>
    </row>
    <row r="55">
      <c r="A55" s="14" t="s">
        <v>7771</v>
      </c>
      <c r="B55" s="14"/>
      <c r="D55" s="14" t="s">
        <v>104</v>
      </c>
      <c r="E55" s="14"/>
      <c r="F55" s="14" t="s">
        <v>6808</v>
      </c>
      <c r="G55" s="14" t="s">
        <v>1489</v>
      </c>
      <c r="H55" s="72"/>
      <c r="I55" s="72"/>
      <c r="J55" s="72"/>
      <c r="K55" s="72"/>
      <c r="L55" s="14" t="s">
        <v>71</v>
      </c>
      <c r="M55" s="14" t="s">
        <v>71</v>
      </c>
      <c r="N55" s="14"/>
      <c r="O55" s="14" t="s">
        <v>7772</v>
      </c>
      <c r="P55" s="72"/>
      <c r="Q55" s="72"/>
      <c r="T55" s="72"/>
      <c r="U55" s="72"/>
      <c r="V55" s="72"/>
      <c r="W55" s="72"/>
      <c r="X55" s="72"/>
      <c r="Y55" s="74"/>
      <c r="Z55" s="74"/>
      <c r="AA55" s="72"/>
      <c r="AB55" s="72"/>
      <c r="AC55" s="72"/>
      <c r="AD55" s="72"/>
      <c r="AE55" s="72"/>
      <c r="AF55" s="72"/>
      <c r="AG55" s="72"/>
      <c r="AH55" s="72"/>
      <c r="AI55" s="72"/>
      <c r="AJ55" s="72"/>
      <c r="AK55" s="72"/>
      <c r="AL55" s="72"/>
      <c r="AM55" s="72"/>
      <c r="AN55" s="72"/>
      <c r="AO55" s="72"/>
    </row>
    <row r="56">
      <c r="A56" s="14" t="s">
        <v>7773</v>
      </c>
      <c r="B56" s="72"/>
      <c r="D56" s="14" t="s">
        <v>167</v>
      </c>
      <c r="E56" s="14"/>
      <c r="F56" s="14" t="s">
        <v>6408</v>
      </c>
      <c r="G56" s="72"/>
      <c r="H56" s="72"/>
      <c r="I56" s="14" t="s">
        <v>7774</v>
      </c>
      <c r="J56" s="72"/>
      <c r="K56" s="72"/>
      <c r="L56" s="14" t="s">
        <v>71</v>
      </c>
      <c r="M56" s="14" t="s">
        <v>71</v>
      </c>
      <c r="N56" s="72"/>
      <c r="O56" s="14" t="s">
        <v>7775</v>
      </c>
      <c r="P56" s="72"/>
      <c r="Q56" s="72"/>
      <c r="T56" s="72"/>
      <c r="U56" s="73" t="s">
        <v>7776</v>
      </c>
      <c r="V56" s="14" t="s">
        <v>2390</v>
      </c>
      <c r="W56" s="72"/>
      <c r="X56" s="72"/>
      <c r="Y56" s="74"/>
      <c r="Z56" s="74"/>
      <c r="AA56" s="72"/>
      <c r="AB56" s="72"/>
      <c r="AC56" s="72"/>
      <c r="AD56" s="72"/>
      <c r="AE56" s="72"/>
      <c r="AF56" s="72"/>
      <c r="AG56" s="72"/>
      <c r="AH56" s="72"/>
      <c r="AI56" s="72"/>
      <c r="AJ56" s="72"/>
      <c r="AK56" s="72"/>
      <c r="AL56" s="72"/>
      <c r="AM56" s="72"/>
      <c r="AN56" s="72"/>
      <c r="AO56" s="72"/>
    </row>
    <row r="57">
      <c r="A57" s="14" t="s">
        <v>1319</v>
      </c>
      <c r="B57" s="14"/>
      <c r="D57" s="14" t="s">
        <v>88</v>
      </c>
      <c r="E57" s="14"/>
      <c r="F57" s="14" t="s">
        <v>1493</v>
      </c>
      <c r="G57" s="72"/>
      <c r="H57" s="72"/>
      <c r="I57" s="72"/>
      <c r="J57" s="72"/>
      <c r="K57" s="72"/>
      <c r="L57" s="72"/>
      <c r="M57" s="14"/>
      <c r="N57" s="14"/>
      <c r="O57" s="14" t="s">
        <v>1258</v>
      </c>
      <c r="P57" s="72"/>
      <c r="Q57" s="72"/>
      <c r="T57" s="14"/>
      <c r="U57" s="73" t="s">
        <v>1321</v>
      </c>
      <c r="V57" s="72"/>
      <c r="W57" s="14" t="s">
        <v>7777</v>
      </c>
      <c r="X57" s="72"/>
      <c r="Y57" s="74"/>
      <c r="Z57" s="74"/>
      <c r="AA57" s="72"/>
      <c r="AB57" s="72"/>
      <c r="AC57" s="72"/>
      <c r="AD57" s="72"/>
      <c r="AE57" s="72"/>
      <c r="AF57" s="72"/>
      <c r="AG57" s="72"/>
      <c r="AH57" s="72"/>
      <c r="AI57" s="72"/>
      <c r="AJ57" s="72"/>
      <c r="AK57" s="72"/>
      <c r="AL57" s="72"/>
      <c r="AM57" s="72"/>
      <c r="AN57" s="72"/>
      <c r="AO57" s="72"/>
    </row>
    <row r="58">
      <c r="A58" s="14" t="s">
        <v>7778</v>
      </c>
      <c r="B58" s="72"/>
      <c r="D58" s="72"/>
      <c r="E58" s="72"/>
      <c r="F58" s="72"/>
      <c r="G58" s="72"/>
      <c r="H58" s="72"/>
      <c r="I58" s="72"/>
      <c r="J58" s="72"/>
      <c r="K58" s="72"/>
      <c r="L58" s="72"/>
      <c r="M58" s="72"/>
      <c r="N58" s="72"/>
      <c r="O58" s="72"/>
      <c r="P58" s="72"/>
      <c r="Q58" s="72"/>
      <c r="T58" s="72"/>
      <c r="U58" s="73" t="s">
        <v>7779</v>
      </c>
      <c r="V58" s="72"/>
      <c r="W58" s="72"/>
      <c r="X58" s="72"/>
      <c r="Y58" s="74"/>
      <c r="Z58" s="74"/>
      <c r="AA58" s="72"/>
      <c r="AB58" s="72"/>
      <c r="AC58" s="72"/>
      <c r="AD58" s="72"/>
      <c r="AE58" s="72"/>
      <c r="AF58" s="72"/>
      <c r="AG58" s="72"/>
      <c r="AH58" s="72"/>
      <c r="AI58" s="72"/>
      <c r="AJ58" s="72"/>
      <c r="AK58" s="72"/>
      <c r="AL58" s="72"/>
      <c r="AM58" s="72"/>
      <c r="AN58" s="72"/>
      <c r="AO58" s="72"/>
    </row>
    <row r="59">
      <c r="A59" s="14" t="s">
        <v>7780</v>
      </c>
      <c r="B59" s="14"/>
      <c r="D59" s="14" t="s">
        <v>144</v>
      </c>
      <c r="E59" s="14"/>
      <c r="F59" s="14" t="s">
        <v>3226</v>
      </c>
      <c r="G59" s="72"/>
      <c r="H59" s="72"/>
      <c r="I59" s="14" t="s">
        <v>7781</v>
      </c>
      <c r="J59" s="72"/>
      <c r="K59" s="72"/>
      <c r="L59" s="72"/>
      <c r="M59" s="14" t="s">
        <v>209</v>
      </c>
      <c r="N59" s="14"/>
      <c r="O59" s="14" t="s">
        <v>4472</v>
      </c>
      <c r="P59" s="72"/>
      <c r="Q59" s="72"/>
      <c r="T59" s="72"/>
      <c r="U59" s="73" t="s">
        <v>7782</v>
      </c>
      <c r="V59" s="14" t="s">
        <v>7783</v>
      </c>
      <c r="W59" s="72"/>
      <c r="X59" s="72"/>
      <c r="Y59" s="74"/>
      <c r="Z59" s="74"/>
      <c r="AA59" s="72"/>
      <c r="AB59" s="72"/>
      <c r="AC59" s="72"/>
      <c r="AD59" s="72"/>
      <c r="AE59" s="72"/>
      <c r="AF59" s="72"/>
      <c r="AG59" s="72"/>
      <c r="AH59" s="72"/>
      <c r="AI59" s="72"/>
      <c r="AJ59" s="72"/>
      <c r="AK59" s="72"/>
      <c r="AL59" s="72"/>
      <c r="AM59" s="72"/>
      <c r="AN59" s="72"/>
      <c r="AO59" s="72"/>
    </row>
    <row r="60">
      <c r="A60" s="14" t="s">
        <v>7784</v>
      </c>
      <c r="B60" s="14" t="s">
        <v>7785</v>
      </c>
      <c r="D60" s="14" t="s">
        <v>119</v>
      </c>
      <c r="E60" s="72"/>
      <c r="F60" s="14" t="s">
        <v>1212</v>
      </c>
      <c r="G60" s="72"/>
      <c r="H60" s="72"/>
      <c r="I60" s="72"/>
      <c r="J60" s="72"/>
      <c r="K60" s="72"/>
      <c r="L60" s="72"/>
      <c r="M60" s="72"/>
      <c r="N60" s="72"/>
      <c r="O60" s="72"/>
      <c r="P60" s="72"/>
      <c r="Q60" s="72"/>
      <c r="T60" s="72"/>
      <c r="U60" s="73" t="s">
        <v>7786</v>
      </c>
      <c r="V60" s="72"/>
      <c r="W60" s="72"/>
      <c r="X60" s="72"/>
      <c r="Y60" s="74"/>
      <c r="Z60" s="74"/>
      <c r="AA60" s="72"/>
      <c r="AB60" s="72"/>
      <c r="AC60" s="72"/>
      <c r="AD60" s="72"/>
      <c r="AE60" s="72"/>
      <c r="AF60" s="72"/>
      <c r="AG60" s="72"/>
      <c r="AH60" s="72"/>
      <c r="AI60" s="72"/>
      <c r="AJ60" s="72"/>
      <c r="AK60" s="72"/>
      <c r="AL60" s="72"/>
      <c r="AM60" s="72"/>
      <c r="AN60" s="72"/>
      <c r="AO60" s="72"/>
    </row>
    <row r="61">
      <c r="A61" s="14" t="s">
        <v>7787</v>
      </c>
      <c r="B61" s="14"/>
      <c r="D61" s="14" t="s">
        <v>144</v>
      </c>
      <c r="E61" s="14"/>
      <c r="F61" s="14" t="s">
        <v>665</v>
      </c>
      <c r="G61" s="72"/>
      <c r="H61" s="72"/>
      <c r="I61" s="72"/>
      <c r="J61" s="72"/>
      <c r="K61" s="72"/>
      <c r="L61" s="14" t="s">
        <v>71</v>
      </c>
      <c r="M61" s="14" t="s">
        <v>71</v>
      </c>
      <c r="N61" s="72"/>
      <c r="O61" s="14" t="s">
        <v>1107</v>
      </c>
      <c r="P61" s="72"/>
      <c r="Q61" s="72"/>
      <c r="T61" s="72"/>
      <c r="U61" s="73" t="s">
        <v>7788</v>
      </c>
      <c r="V61" s="72"/>
      <c r="W61" s="72"/>
      <c r="X61" s="72"/>
      <c r="Y61" s="74"/>
      <c r="Z61" s="74"/>
      <c r="AA61" s="72"/>
      <c r="AB61" s="72"/>
      <c r="AC61" s="72"/>
      <c r="AD61" s="72"/>
      <c r="AE61" s="72"/>
      <c r="AF61" s="72"/>
      <c r="AG61" s="72"/>
      <c r="AH61" s="72"/>
      <c r="AI61" s="72"/>
      <c r="AJ61" s="72"/>
      <c r="AK61" s="72"/>
      <c r="AL61" s="72"/>
      <c r="AM61" s="72"/>
      <c r="AN61" s="72"/>
      <c r="AO61" s="72"/>
    </row>
    <row r="62">
      <c r="A62" s="14" t="s">
        <v>7789</v>
      </c>
      <c r="B62" s="72"/>
      <c r="D62" s="72"/>
      <c r="E62" s="72"/>
      <c r="F62" s="72"/>
      <c r="G62" s="72"/>
      <c r="H62" s="72"/>
      <c r="I62" s="72"/>
      <c r="J62" s="72"/>
      <c r="K62" s="72"/>
      <c r="L62" s="72"/>
      <c r="M62" s="72"/>
      <c r="N62" s="72"/>
      <c r="O62" s="72"/>
      <c r="P62" s="75" t="s">
        <v>7613</v>
      </c>
      <c r="Q62" s="72"/>
      <c r="T62" s="72"/>
      <c r="U62" s="72"/>
      <c r="V62" s="72"/>
      <c r="W62" s="72"/>
      <c r="X62" s="72"/>
      <c r="Y62" s="74"/>
      <c r="Z62" s="74"/>
      <c r="AA62" s="72"/>
      <c r="AB62" s="72"/>
      <c r="AC62" s="72"/>
      <c r="AD62" s="72"/>
      <c r="AE62" s="72"/>
      <c r="AF62" s="72"/>
      <c r="AG62" s="72"/>
      <c r="AH62" s="72"/>
      <c r="AI62" s="72"/>
      <c r="AJ62" s="72"/>
      <c r="AK62" s="72"/>
      <c r="AL62" s="72"/>
      <c r="AM62" s="72"/>
      <c r="AN62" s="72"/>
      <c r="AO62" s="72"/>
    </row>
    <row r="63">
      <c r="A63" s="14" t="s">
        <v>7790</v>
      </c>
      <c r="B63" s="72"/>
      <c r="D63" s="14" t="s">
        <v>144</v>
      </c>
      <c r="E63" s="72"/>
      <c r="F63" s="14" t="s">
        <v>523</v>
      </c>
      <c r="G63" s="72"/>
      <c r="H63" s="72"/>
      <c r="I63" s="72"/>
      <c r="J63" s="72"/>
      <c r="K63" s="72"/>
      <c r="L63" s="14" t="s">
        <v>71</v>
      </c>
      <c r="M63" s="14" t="s">
        <v>71</v>
      </c>
      <c r="N63" s="72"/>
      <c r="O63" s="14" t="s">
        <v>7791</v>
      </c>
      <c r="P63" s="72"/>
      <c r="Q63" s="72"/>
      <c r="T63" s="72"/>
      <c r="U63" s="73" t="s">
        <v>7792</v>
      </c>
      <c r="V63" s="72"/>
      <c r="W63" s="72"/>
      <c r="X63" s="72"/>
      <c r="Y63" s="74"/>
      <c r="Z63" s="74"/>
      <c r="AA63" s="72"/>
      <c r="AB63" s="72"/>
      <c r="AC63" s="72"/>
      <c r="AD63" s="72"/>
      <c r="AE63" s="72"/>
      <c r="AF63" s="72"/>
      <c r="AG63" s="72"/>
      <c r="AH63" s="72"/>
      <c r="AI63" s="72"/>
      <c r="AJ63" s="72"/>
      <c r="AK63" s="72"/>
      <c r="AL63" s="72"/>
      <c r="AM63" s="72"/>
      <c r="AN63" s="72"/>
      <c r="AO63" s="72"/>
    </row>
    <row r="64">
      <c r="A64" s="14" t="s">
        <v>7793</v>
      </c>
      <c r="B64" s="14"/>
      <c r="D64" s="14" t="s">
        <v>144</v>
      </c>
      <c r="E64" s="14"/>
      <c r="F64" s="14" t="s">
        <v>1340</v>
      </c>
      <c r="G64" s="72"/>
      <c r="H64" s="72"/>
      <c r="I64" s="72"/>
      <c r="J64" s="72"/>
      <c r="K64" s="72"/>
      <c r="L64" s="9" t="s">
        <v>7794</v>
      </c>
      <c r="M64" s="14" t="s">
        <v>2274</v>
      </c>
      <c r="N64" s="14"/>
      <c r="O64" s="14" t="s">
        <v>601</v>
      </c>
      <c r="P64" s="72"/>
      <c r="Q64" s="72"/>
      <c r="T64" s="72"/>
      <c r="U64" s="73" t="s">
        <v>7795</v>
      </c>
      <c r="V64" s="72"/>
      <c r="W64" s="72"/>
      <c r="X64" s="72"/>
      <c r="Y64" s="74"/>
      <c r="Z64" s="74"/>
      <c r="AA64" s="72"/>
      <c r="AB64" s="72"/>
      <c r="AC64" s="72"/>
      <c r="AD64" s="72"/>
      <c r="AE64" s="72"/>
      <c r="AF64" s="72"/>
      <c r="AG64" s="72"/>
      <c r="AH64" s="72"/>
      <c r="AI64" s="72"/>
      <c r="AJ64" s="72"/>
      <c r="AK64" s="72"/>
      <c r="AL64" s="72"/>
      <c r="AM64" s="72"/>
      <c r="AN64" s="72"/>
      <c r="AO64" s="72"/>
    </row>
    <row r="65">
      <c r="A65" s="14" t="s">
        <v>7796</v>
      </c>
      <c r="B65" s="14"/>
      <c r="D65" s="14" t="s">
        <v>104</v>
      </c>
      <c r="E65" s="14"/>
      <c r="F65" s="14" t="s">
        <v>6830</v>
      </c>
      <c r="G65" s="14" t="s">
        <v>1503</v>
      </c>
      <c r="H65" s="14"/>
      <c r="I65" s="14" t="s">
        <v>7797</v>
      </c>
      <c r="J65" s="72"/>
      <c r="K65" s="72"/>
      <c r="L65" s="14" t="s">
        <v>319</v>
      </c>
      <c r="M65" s="14" t="s">
        <v>129</v>
      </c>
      <c r="N65" s="14"/>
      <c r="O65" s="14"/>
      <c r="P65" s="14"/>
      <c r="Q65" s="14"/>
      <c r="T65" s="14"/>
      <c r="U65" s="73" t="s">
        <v>7798</v>
      </c>
      <c r="V65" s="72"/>
      <c r="W65" s="72"/>
      <c r="X65" s="72"/>
      <c r="Y65" s="74"/>
      <c r="Z65" s="74"/>
      <c r="AA65" s="72"/>
      <c r="AB65" s="72"/>
      <c r="AC65" s="72"/>
      <c r="AD65" s="72"/>
      <c r="AE65" s="72"/>
      <c r="AF65" s="72"/>
      <c r="AG65" s="72"/>
      <c r="AH65" s="72"/>
      <c r="AI65" s="72"/>
      <c r="AJ65" s="72"/>
      <c r="AK65" s="72"/>
      <c r="AL65" s="72"/>
      <c r="AM65" s="72"/>
      <c r="AN65" s="72"/>
      <c r="AO65" s="72"/>
    </row>
    <row r="66">
      <c r="A66" s="14" t="s">
        <v>7799</v>
      </c>
      <c r="B66" s="14"/>
      <c r="D66" s="14" t="s">
        <v>104</v>
      </c>
      <c r="E66" s="14"/>
      <c r="F66" s="14" t="s">
        <v>6830</v>
      </c>
      <c r="G66" s="14" t="s">
        <v>1503</v>
      </c>
      <c r="H66" s="14"/>
      <c r="I66" s="72"/>
      <c r="J66" s="72"/>
      <c r="K66" s="72"/>
      <c r="L66" s="14" t="s">
        <v>319</v>
      </c>
      <c r="M66" s="14" t="s">
        <v>129</v>
      </c>
      <c r="N66" s="14"/>
      <c r="O66" s="14"/>
      <c r="P66" s="14"/>
      <c r="Q66" s="14"/>
      <c r="T66" s="14"/>
      <c r="U66" s="73" t="s">
        <v>7800</v>
      </c>
      <c r="V66" s="72"/>
      <c r="W66" s="72"/>
      <c r="X66" s="72"/>
      <c r="Y66" s="74"/>
      <c r="Z66" s="74"/>
      <c r="AA66" s="72"/>
      <c r="AB66" s="72"/>
      <c r="AC66" s="72"/>
      <c r="AD66" s="72"/>
      <c r="AE66" s="72"/>
      <c r="AF66" s="72"/>
      <c r="AG66" s="72"/>
      <c r="AH66" s="72"/>
      <c r="AI66" s="72"/>
      <c r="AJ66" s="72"/>
      <c r="AK66" s="72"/>
      <c r="AL66" s="72"/>
      <c r="AM66" s="72"/>
      <c r="AN66" s="72"/>
      <c r="AO66" s="72"/>
    </row>
    <row r="67">
      <c r="A67" s="3" t="s">
        <v>7801</v>
      </c>
      <c r="B67" s="72"/>
      <c r="D67" s="14" t="s">
        <v>119</v>
      </c>
      <c r="E67" s="72"/>
      <c r="F67" s="14" t="s">
        <v>5819</v>
      </c>
      <c r="G67" s="72"/>
      <c r="H67" s="72"/>
      <c r="I67" s="72"/>
      <c r="J67" s="72"/>
      <c r="K67" s="14" t="s">
        <v>7687</v>
      </c>
      <c r="L67" s="14" t="s">
        <v>7802</v>
      </c>
      <c r="M67" s="14" t="s">
        <v>216</v>
      </c>
      <c r="N67" s="72"/>
      <c r="O67" s="3" t="s">
        <v>7695</v>
      </c>
      <c r="P67" s="72"/>
      <c r="Q67" s="72"/>
      <c r="T67" s="72"/>
      <c r="U67" s="72"/>
      <c r="V67" s="72"/>
      <c r="W67" s="72"/>
      <c r="X67" s="72"/>
      <c r="Y67" s="74"/>
      <c r="Z67" s="74"/>
      <c r="AA67" s="72"/>
      <c r="AB67" s="72"/>
      <c r="AC67" s="72"/>
      <c r="AD67" s="72"/>
      <c r="AE67" s="72"/>
      <c r="AF67" s="72"/>
      <c r="AG67" s="72"/>
      <c r="AH67" s="72"/>
      <c r="AI67" s="72"/>
      <c r="AJ67" s="72"/>
      <c r="AK67" s="72"/>
      <c r="AL67" s="72"/>
      <c r="AM67" s="72"/>
      <c r="AN67" s="72"/>
      <c r="AO67" s="72"/>
    </row>
    <row r="68">
      <c r="A68" s="20" t="s">
        <v>7803</v>
      </c>
      <c r="B68" s="72"/>
      <c r="D68" s="14" t="s">
        <v>104</v>
      </c>
      <c r="E68" s="72"/>
      <c r="F68" s="14" t="s">
        <v>4186</v>
      </c>
      <c r="G68" s="14" t="s">
        <v>1489</v>
      </c>
      <c r="H68" s="14" t="s">
        <v>7180</v>
      </c>
      <c r="I68" s="72"/>
      <c r="J68" s="14" t="s">
        <v>5981</v>
      </c>
      <c r="K68" s="72"/>
      <c r="L68" s="14" t="s">
        <v>320</v>
      </c>
      <c r="M68" s="14" t="s">
        <v>209</v>
      </c>
      <c r="N68" s="72"/>
      <c r="O68" s="14" t="s">
        <v>7804</v>
      </c>
      <c r="P68" s="72"/>
      <c r="Q68" s="72"/>
      <c r="T68" s="72"/>
      <c r="U68" s="72"/>
      <c r="V68" s="14" t="s">
        <v>7805</v>
      </c>
      <c r="W68" s="72"/>
      <c r="X68" s="72"/>
      <c r="Y68" s="74"/>
      <c r="Z68" s="74"/>
      <c r="AA68" s="72"/>
      <c r="AB68" s="72"/>
      <c r="AC68" s="72"/>
      <c r="AD68" s="72"/>
      <c r="AE68" s="72"/>
      <c r="AF68" s="72"/>
      <c r="AG68" s="72"/>
      <c r="AH68" s="72"/>
      <c r="AI68" s="72"/>
      <c r="AJ68" s="72"/>
      <c r="AK68" s="72"/>
      <c r="AL68" s="72"/>
      <c r="AM68" s="72"/>
      <c r="AN68" s="72"/>
      <c r="AO68" s="72"/>
    </row>
    <row r="69">
      <c r="A69" s="14" t="s">
        <v>7806</v>
      </c>
      <c r="B69" s="14"/>
      <c r="D69" s="14" t="s">
        <v>144</v>
      </c>
      <c r="E69" s="14"/>
      <c r="F69" s="14" t="s">
        <v>1178</v>
      </c>
      <c r="G69" s="72"/>
      <c r="H69" s="72"/>
      <c r="I69" s="72"/>
      <c r="J69" s="72"/>
      <c r="K69" s="72"/>
      <c r="L69" s="14" t="s">
        <v>222</v>
      </c>
      <c r="M69" s="72"/>
      <c r="N69" s="72"/>
      <c r="O69" s="72"/>
      <c r="P69" s="72"/>
      <c r="Q69" s="72"/>
      <c r="T69" s="72"/>
      <c r="U69" s="72"/>
      <c r="V69" s="72"/>
      <c r="W69" s="72"/>
      <c r="X69" s="72"/>
      <c r="Y69" s="74"/>
      <c r="Z69" s="74"/>
      <c r="AA69" s="72"/>
      <c r="AB69" s="72"/>
      <c r="AC69" s="72"/>
      <c r="AD69" s="72"/>
      <c r="AE69" s="72"/>
      <c r="AF69" s="72"/>
      <c r="AG69" s="72"/>
      <c r="AH69" s="72"/>
      <c r="AI69" s="72"/>
      <c r="AJ69" s="72"/>
      <c r="AK69" s="72"/>
      <c r="AL69" s="72"/>
      <c r="AM69" s="72"/>
      <c r="AN69" s="72"/>
      <c r="AO69" s="72"/>
    </row>
    <row r="70">
      <c r="A70" s="3" t="s">
        <v>7807</v>
      </c>
      <c r="B70" s="14"/>
      <c r="D70" s="14" t="s">
        <v>144</v>
      </c>
      <c r="E70" s="14"/>
      <c r="F70" s="14" t="s">
        <v>5008</v>
      </c>
      <c r="G70" s="72"/>
      <c r="H70" s="72"/>
      <c r="I70" s="72"/>
      <c r="J70" s="14" t="s">
        <v>7808</v>
      </c>
      <c r="K70" s="72"/>
      <c r="L70" s="14" t="s">
        <v>7809</v>
      </c>
      <c r="M70" s="14" t="s">
        <v>7810</v>
      </c>
      <c r="N70" s="72"/>
      <c r="O70" s="14" t="s">
        <v>7811</v>
      </c>
      <c r="P70" s="72"/>
      <c r="Q70" s="72"/>
      <c r="T70" s="72"/>
      <c r="U70" s="73" t="s">
        <v>7812</v>
      </c>
      <c r="V70" s="72"/>
      <c r="W70" s="72"/>
      <c r="X70" s="72"/>
      <c r="Y70" s="74"/>
      <c r="Z70" s="74"/>
      <c r="AA70" s="72"/>
      <c r="AB70" s="72"/>
      <c r="AC70" s="72"/>
      <c r="AD70" s="72"/>
      <c r="AE70" s="72"/>
      <c r="AF70" s="72"/>
      <c r="AG70" s="72"/>
      <c r="AH70" s="72"/>
      <c r="AI70" s="72"/>
      <c r="AJ70" s="72"/>
      <c r="AK70" s="72"/>
      <c r="AL70" s="72"/>
      <c r="AM70" s="72"/>
      <c r="AN70" s="72"/>
      <c r="AO70" s="72"/>
    </row>
    <row r="71">
      <c r="A71" s="14" t="s">
        <v>7813</v>
      </c>
      <c r="B71" s="14"/>
      <c r="D71" s="14" t="s">
        <v>104</v>
      </c>
      <c r="E71" s="14"/>
      <c r="F71" s="14" t="s">
        <v>2654</v>
      </c>
      <c r="G71" s="14" t="s">
        <v>3226</v>
      </c>
      <c r="H71" s="72"/>
      <c r="I71" s="14" t="s">
        <v>7814</v>
      </c>
      <c r="J71" s="72"/>
      <c r="K71" s="14" t="s">
        <v>7815</v>
      </c>
      <c r="L71" s="14" t="s">
        <v>182</v>
      </c>
      <c r="M71" s="14" t="s">
        <v>209</v>
      </c>
      <c r="N71" s="14"/>
      <c r="O71" s="14" t="s">
        <v>1135</v>
      </c>
      <c r="P71" s="72"/>
      <c r="Q71" s="72"/>
      <c r="T71" s="14"/>
      <c r="U71" s="73" t="s">
        <v>7816</v>
      </c>
      <c r="V71" s="72"/>
      <c r="W71" s="14" t="s">
        <v>7817</v>
      </c>
      <c r="X71" s="72"/>
      <c r="Y71" s="74"/>
      <c r="Z71" s="74"/>
      <c r="AA71" s="72"/>
      <c r="AB71" s="72"/>
      <c r="AC71" s="72"/>
      <c r="AD71" s="72"/>
      <c r="AE71" s="72"/>
      <c r="AF71" s="72"/>
      <c r="AG71" s="72"/>
      <c r="AH71" s="72"/>
      <c r="AI71" s="72"/>
      <c r="AJ71" s="72"/>
      <c r="AK71" s="72"/>
      <c r="AL71" s="72"/>
      <c r="AM71" s="72"/>
      <c r="AN71" s="72"/>
      <c r="AO71" s="72"/>
    </row>
    <row r="72">
      <c r="A72" s="28" t="s">
        <v>7818</v>
      </c>
      <c r="B72" s="72"/>
      <c r="D72" s="14" t="s">
        <v>104</v>
      </c>
      <c r="E72" s="14" t="s">
        <v>7578</v>
      </c>
      <c r="F72" s="14" t="s">
        <v>2670</v>
      </c>
      <c r="G72" s="14" t="s">
        <v>5653</v>
      </c>
      <c r="H72" s="72"/>
      <c r="I72" s="14" t="s">
        <v>7819</v>
      </c>
      <c r="J72" s="14" t="s">
        <v>2654</v>
      </c>
      <c r="K72" s="72"/>
      <c r="L72" s="14" t="s">
        <v>182</v>
      </c>
      <c r="M72" s="14" t="s">
        <v>209</v>
      </c>
      <c r="N72" s="72"/>
      <c r="O72" s="14" t="s">
        <v>2822</v>
      </c>
      <c r="P72" s="72"/>
      <c r="Q72" s="72"/>
      <c r="T72" s="72"/>
      <c r="U72" s="73" t="s">
        <v>7820</v>
      </c>
      <c r="V72" s="72"/>
      <c r="W72" s="72"/>
      <c r="X72" s="72"/>
      <c r="Y72" s="74"/>
      <c r="Z72" s="74"/>
      <c r="AA72" s="72"/>
      <c r="AB72" s="72"/>
      <c r="AC72" s="72"/>
      <c r="AD72" s="72"/>
      <c r="AE72" s="72"/>
      <c r="AF72" s="72"/>
      <c r="AG72" s="72"/>
      <c r="AH72" s="72"/>
      <c r="AI72" s="72"/>
      <c r="AJ72" s="72"/>
      <c r="AK72" s="72"/>
      <c r="AL72" s="72"/>
      <c r="AM72" s="72"/>
      <c r="AN72" s="72"/>
      <c r="AO72" s="72"/>
    </row>
    <row r="73">
      <c r="A73" s="14" t="s">
        <v>7821</v>
      </c>
      <c r="B73" s="72"/>
      <c r="D73" s="72"/>
      <c r="E73" s="9"/>
      <c r="F73" s="9" t="s">
        <v>1401</v>
      </c>
      <c r="G73" s="9" t="s">
        <v>7822</v>
      </c>
      <c r="H73" s="14" t="s">
        <v>6997</v>
      </c>
      <c r="I73" s="14" t="s">
        <v>7823</v>
      </c>
      <c r="J73" s="14" t="s">
        <v>7824</v>
      </c>
      <c r="K73" s="72"/>
      <c r="L73" s="14" t="s">
        <v>287</v>
      </c>
      <c r="M73" s="14" t="s">
        <v>235</v>
      </c>
      <c r="N73" s="14"/>
      <c r="O73" s="14" t="s">
        <v>7825</v>
      </c>
      <c r="P73" s="72"/>
      <c r="Q73" s="72"/>
      <c r="T73" s="72"/>
      <c r="U73" s="72"/>
      <c r="V73" s="72"/>
      <c r="W73" s="72"/>
      <c r="X73" s="72"/>
      <c r="Y73" s="74"/>
      <c r="Z73" s="74"/>
      <c r="AA73" s="72"/>
      <c r="AB73" s="72"/>
      <c r="AC73" s="72"/>
      <c r="AD73" s="72"/>
      <c r="AE73" s="72"/>
      <c r="AF73" s="72"/>
      <c r="AG73" s="72"/>
      <c r="AH73" s="72"/>
      <c r="AI73" s="72"/>
      <c r="AJ73" s="72"/>
      <c r="AK73" s="72"/>
      <c r="AL73" s="72"/>
      <c r="AM73" s="72"/>
      <c r="AN73" s="72"/>
      <c r="AO73" s="72"/>
    </row>
    <row r="74">
      <c r="A74" s="36" t="s">
        <v>7826</v>
      </c>
      <c r="B74" s="14"/>
      <c r="D74" s="14" t="s">
        <v>104</v>
      </c>
      <c r="E74" s="14"/>
      <c r="F74" s="14" t="s">
        <v>4076</v>
      </c>
      <c r="G74" s="14" t="s">
        <v>7827</v>
      </c>
      <c r="H74" s="14" t="s">
        <v>7301</v>
      </c>
      <c r="I74" s="72"/>
      <c r="J74" s="3" t="s">
        <v>7828</v>
      </c>
      <c r="K74" s="72"/>
      <c r="L74" s="14" t="s">
        <v>267</v>
      </c>
      <c r="M74" s="14" t="s">
        <v>86</v>
      </c>
      <c r="N74" s="72"/>
      <c r="O74" s="14" t="s">
        <v>7829</v>
      </c>
      <c r="P74" s="72"/>
      <c r="Q74" s="72"/>
      <c r="T74" s="72"/>
      <c r="U74" s="73" t="s">
        <v>7830</v>
      </c>
      <c r="V74" s="72"/>
      <c r="W74" s="72"/>
      <c r="X74" s="72"/>
      <c r="Y74" s="74"/>
      <c r="Z74" s="74"/>
      <c r="AA74" s="72"/>
      <c r="AB74" s="72"/>
      <c r="AC74" s="72"/>
      <c r="AD74" s="72"/>
      <c r="AE74" s="72"/>
      <c r="AF74" s="72"/>
      <c r="AG74" s="72"/>
      <c r="AH74" s="72"/>
      <c r="AI74" s="72"/>
      <c r="AJ74" s="72"/>
      <c r="AK74" s="72"/>
      <c r="AL74" s="72"/>
      <c r="AM74" s="72"/>
      <c r="AN74" s="72"/>
      <c r="AO74" s="72"/>
    </row>
    <row r="75">
      <c r="A75" s="3" t="s">
        <v>7831</v>
      </c>
      <c r="B75" s="14"/>
      <c r="D75" s="14" t="s">
        <v>104</v>
      </c>
      <c r="E75" s="14"/>
      <c r="F75" s="14" t="s">
        <v>5648</v>
      </c>
      <c r="G75" s="14" t="s">
        <v>7832</v>
      </c>
      <c r="H75" s="14" t="s">
        <v>7247</v>
      </c>
      <c r="I75" s="72"/>
      <c r="J75" s="72"/>
      <c r="K75" s="72"/>
      <c r="L75" s="72"/>
      <c r="M75" s="14" t="s">
        <v>209</v>
      </c>
      <c r="N75" s="72"/>
      <c r="O75" s="14" t="s">
        <v>7833</v>
      </c>
      <c r="P75" s="72"/>
      <c r="Q75" s="72"/>
      <c r="T75" s="72"/>
      <c r="U75" s="73" t="s">
        <v>7834</v>
      </c>
      <c r="V75" s="72"/>
      <c r="W75" s="72"/>
      <c r="X75" s="72"/>
      <c r="Y75" s="74"/>
      <c r="Z75" s="74"/>
      <c r="AA75" s="72"/>
      <c r="AB75" s="72"/>
      <c r="AC75" s="72"/>
      <c r="AD75" s="72"/>
      <c r="AE75" s="72"/>
      <c r="AF75" s="72"/>
      <c r="AG75" s="72"/>
      <c r="AH75" s="72"/>
      <c r="AI75" s="72"/>
      <c r="AJ75" s="72"/>
      <c r="AK75" s="72"/>
      <c r="AL75" s="72"/>
      <c r="AM75" s="72"/>
      <c r="AN75" s="72"/>
      <c r="AO75" s="72"/>
    </row>
    <row r="76">
      <c r="A76" s="14" t="s">
        <v>7835</v>
      </c>
      <c r="B76" s="14"/>
      <c r="D76" s="14" t="s">
        <v>144</v>
      </c>
      <c r="E76" s="14"/>
      <c r="F76" s="14" t="s">
        <v>1212</v>
      </c>
      <c r="G76" s="14" t="s">
        <v>1212</v>
      </c>
      <c r="H76" s="72"/>
      <c r="I76" s="72"/>
      <c r="J76" s="72"/>
      <c r="K76" s="14" t="s">
        <v>7836</v>
      </c>
      <c r="L76" s="14" t="s">
        <v>7837</v>
      </c>
      <c r="M76" s="14" t="s">
        <v>129</v>
      </c>
      <c r="N76" s="14"/>
      <c r="O76" s="14" t="s">
        <v>1107</v>
      </c>
      <c r="P76" s="72"/>
      <c r="Q76" s="72"/>
      <c r="T76" s="14"/>
      <c r="U76" s="73" t="s">
        <v>7838</v>
      </c>
      <c r="V76" s="72"/>
      <c r="W76" s="72"/>
      <c r="X76" s="72"/>
      <c r="Y76" s="74"/>
      <c r="Z76" s="74"/>
      <c r="AA76" s="72"/>
      <c r="AB76" s="72"/>
      <c r="AC76" s="72"/>
      <c r="AD76" s="72"/>
      <c r="AE76" s="72"/>
      <c r="AF76" s="72"/>
      <c r="AG76" s="72"/>
      <c r="AH76" s="72"/>
      <c r="AI76" s="72"/>
      <c r="AJ76" s="72"/>
      <c r="AK76" s="72"/>
      <c r="AL76" s="72"/>
      <c r="AM76" s="72"/>
      <c r="AN76" s="72"/>
      <c r="AO76" s="72"/>
    </row>
    <row r="77">
      <c r="A77" s="9" t="s">
        <v>7839</v>
      </c>
      <c r="B77" s="14"/>
      <c r="D77" s="14" t="s">
        <v>144</v>
      </c>
      <c r="E77" s="14"/>
      <c r="F77" s="14" t="s">
        <v>6325</v>
      </c>
      <c r="G77" s="72"/>
      <c r="H77" s="72"/>
      <c r="I77" s="14" t="s">
        <v>7840</v>
      </c>
      <c r="J77" s="72"/>
      <c r="K77" s="72"/>
      <c r="L77" s="72"/>
      <c r="M77" s="14" t="s">
        <v>129</v>
      </c>
      <c r="N77" s="14"/>
      <c r="O77" s="14" t="s">
        <v>7841</v>
      </c>
      <c r="P77" s="72"/>
      <c r="Q77" s="72"/>
      <c r="T77" s="72"/>
      <c r="U77" s="73" t="s">
        <v>7842</v>
      </c>
      <c r="V77" s="72"/>
      <c r="W77" s="72"/>
      <c r="X77" s="72"/>
      <c r="Y77" s="74"/>
      <c r="Z77" s="74"/>
      <c r="AA77" s="72"/>
      <c r="AB77" s="72"/>
      <c r="AC77" s="72"/>
      <c r="AD77" s="72"/>
      <c r="AE77" s="72"/>
      <c r="AF77" s="72"/>
      <c r="AG77" s="72"/>
      <c r="AH77" s="72"/>
      <c r="AI77" s="72"/>
      <c r="AJ77" s="72"/>
      <c r="AK77" s="72"/>
      <c r="AL77" s="72"/>
      <c r="AM77" s="72"/>
      <c r="AN77" s="72"/>
      <c r="AO77" s="72"/>
    </row>
    <row r="78">
      <c r="A78" s="14" t="s">
        <v>7843</v>
      </c>
      <c r="B78" s="72"/>
      <c r="D78" s="14" t="s">
        <v>119</v>
      </c>
      <c r="E78" s="72"/>
      <c r="F78" s="14" t="s">
        <v>6306</v>
      </c>
      <c r="G78" s="72"/>
      <c r="H78" s="72"/>
      <c r="I78" s="72"/>
      <c r="J78" s="72"/>
      <c r="K78" s="72"/>
      <c r="L78" s="72"/>
      <c r="M78" s="72"/>
      <c r="N78" s="72"/>
      <c r="O78" s="14" t="s">
        <v>7844</v>
      </c>
      <c r="P78" s="72"/>
      <c r="Q78" s="72"/>
      <c r="T78" s="72"/>
      <c r="U78" s="73" t="s">
        <v>7845</v>
      </c>
      <c r="V78" s="72"/>
      <c r="W78" s="72"/>
      <c r="X78" s="72"/>
      <c r="Y78" s="74"/>
      <c r="Z78" s="74"/>
      <c r="AA78" s="72"/>
      <c r="AB78" s="72"/>
      <c r="AC78" s="72"/>
      <c r="AD78" s="72"/>
      <c r="AE78" s="72"/>
      <c r="AF78" s="72"/>
      <c r="AG78" s="72"/>
      <c r="AH78" s="72"/>
      <c r="AI78" s="72"/>
      <c r="AJ78" s="72"/>
      <c r="AK78" s="72"/>
      <c r="AL78" s="72"/>
      <c r="AM78" s="72"/>
      <c r="AN78" s="72"/>
      <c r="AO78" s="72"/>
    </row>
    <row r="79">
      <c r="A79" s="14" t="s">
        <v>7846</v>
      </c>
      <c r="B79" s="14"/>
      <c r="D79" s="14" t="s">
        <v>144</v>
      </c>
      <c r="E79" s="14"/>
      <c r="F79" s="14" t="s">
        <v>1178</v>
      </c>
      <c r="G79" s="72"/>
      <c r="H79" s="72"/>
      <c r="I79" s="72"/>
      <c r="J79" s="72"/>
      <c r="K79" s="72"/>
      <c r="L79" s="14" t="s">
        <v>318</v>
      </c>
      <c r="M79" s="72"/>
      <c r="N79" s="72"/>
      <c r="O79" s="72"/>
      <c r="P79" s="72"/>
      <c r="Q79" s="72"/>
      <c r="T79" s="72"/>
      <c r="U79" s="72"/>
      <c r="V79" s="72"/>
      <c r="W79" s="72"/>
      <c r="X79" s="72"/>
      <c r="Y79" s="74"/>
      <c r="Z79" s="74"/>
      <c r="AA79" s="72"/>
      <c r="AB79" s="72"/>
      <c r="AC79" s="72"/>
      <c r="AD79" s="72"/>
      <c r="AE79" s="72"/>
      <c r="AF79" s="72"/>
      <c r="AG79" s="72"/>
      <c r="AH79" s="72"/>
      <c r="AI79" s="72"/>
      <c r="AJ79" s="72"/>
      <c r="AK79" s="72"/>
      <c r="AL79" s="72"/>
      <c r="AM79" s="72"/>
      <c r="AN79" s="72"/>
      <c r="AO79" s="72"/>
    </row>
    <row r="80">
      <c r="A80" s="14" t="s">
        <v>7847</v>
      </c>
      <c r="B80" s="72"/>
      <c r="D80" s="14" t="s">
        <v>119</v>
      </c>
      <c r="E80" s="72"/>
      <c r="F80" s="14" t="s">
        <v>4465</v>
      </c>
      <c r="G80" s="72"/>
      <c r="H80" s="72"/>
      <c r="I80" s="72"/>
      <c r="J80" s="72"/>
      <c r="K80" s="14" t="s">
        <v>7848</v>
      </c>
      <c r="L80" s="14" t="s">
        <v>182</v>
      </c>
      <c r="M80" s="14" t="s">
        <v>209</v>
      </c>
      <c r="N80" s="72"/>
      <c r="O80" s="3" t="s">
        <v>7695</v>
      </c>
      <c r="P80" s="72"/>
      <c r="Q80" s="72"/>
      <c r="T80" s="72"/>
      <c r="U80" s="73" t="s">
        <v>7849</v>
      </c>
      <c r="V80" s="72"/>
      <c r="W80" s="72"/>
      <c r="X80" s="72"/>
      <c r="Y80" s="74"/>
      <c r="Z80" s="74"/>
      <c r="AA80" s="72"/>
      <c r="AB80" s="72"/>
      <c r="AC80" s="72"/>
      <c r="AD80" s="72"/>
      <c r="AE80" s="72"/>
      <c r="AF80" s="72"/>
      <c r="AG80" s="72"/>
      <c r="AH80" s="72"/>
      <c r="AI80" s="72"/>
      <c r="AJ80" s="72"/>
      <c r="AK80" s="72"/>
      <c r="AL80" s="72"/>
      <c r="AM80" s="72"/>
      <c r="AN80" s="72"/>
      <c r="AO80" s="72"/>
    </row>
    <row r="81">
      <c r="A81" s="14" t="s">
        <v>7850</v>
      </c>
      <c r="B81" s="14" t="s">
        <v>7851</v>
      </c>
      <c r="D81" s="14" t="s">
        <v>144</v>
      </c>
      <c r="E81" s="72"/>
      <c r="F81" s="14" t="s">
        <v>1863</v>
      </c>
      <c r="G81" s="72"/>
      <c r="H81" s="72"/>
      <c r="I81" s="72"/>
      <c r="J81" s="72"/>
      <c r="K81" s="72"/>
      <c r="L81" s="14" t="s">
        <v>319</v>
      </c>
      <c r="M81" s="14" t="s">
        <v>129</v>
      </c>
      <c r="N81" s="72"/>
      <c r="O81" s="14" t="s">
        <v>7852</v>
      </c>
      <c r="P81" s="72"/>
      <c r="Q81" s="72"/>
      <c r="T81" s="72"/>
      <c r="U81" s="73" t="s">
        <v>7853</v>
      </c>
      <c r="V81" s="72"/>
      <c r="W81" s="72"/>
      <c r="X81" s="72"/>
      <c r="Y81" s="74"/>
      <c r="Z81" s="74"/>
      <c r="AA81" s="72"/>
      <c r="AB81" s="72"/>
      <c r="AC81" s="72"/>
      <c r="AD81" s="72"/>
      <c r="AE81" s="72"/>
      <c r="AF81" s="72"/>
      <c r="AG81" s="72"/>
      <c r="AH81" s="72"/>
      <c r="AI81" s="72"/>
      <c r="AJ81" s="72"/>
      <c r="AK81" s="72"/>
      <c r="AL81" s="72"/>
      <c r="AM81" s="72"/>
      <c r="AN81" s="72"/>
      <c r="AO81" s="72"/>
    </row>
    <row r="82">
      <c r="A82" s="14" t="s">
        <v>7854</v>
      </c>
      <c r="B82" s="14"/>
      <c r="D82" s="14" t="s">
        <v>104</v>
      </c>
      <c r="E82" s="14"/>
      <c r="F82" s="14" t="s">
        <v>6830</v>
      </c>
      <c r="G82" s="72"/>
      <c r="H82" s="14"/>
      <c r="I82" s="14" t="s">
        <v>7797</v>
      </c>
      <c r="J82" s="14" t="s">
        <v>2082</v>
      </c>
      <c r="K82" s="14" t="s">
        <v>7855</v>
      </c>
      <c r="L82" s="14" t="s">
        <v>319</v>
      </c>
      <c r="M82" s="14" t="s">
        <v>129</v>
      </c>
      <c r="N82" s="14"/>
      <c r="O82" s="14" t="s">
        <v>601</v>
      </c>
      <c r="P82" s="14"/>
      <c r="Q82" s="14"/>
      <c r="T82" s="14"/>
      <c r="U82" s="73" t="s">
        <v>7856</v>
      </c>
      <c r="V82" s="14" t="s">
        <v>7857</v>
      </c>
      <c r="W82" s="72"/>
      <c r="X82" s="72"/>
      <c r="Y82" s="74"/>
      <c r="Z82" s="74"/>
      <c r="AA82" s="72"/>
      <c r="AB82" s="72"/>
      <c r="AC82" s="72"/>
      <c r="AD82" s="72"/>
      <c r="AE82" s="72"/>
      <c r="AF82" s="72"/>
      <c r="AG82" s="72"/>
      <c r="AH82" s="72"/>
      <c r="AI82" s="72"/>
      <c r="AJ82" s="72"/>
      <c r="AK82" s="72"/>
      <c r="AL82" s="72"/>
      <c r="AM82" s="72"/>
      <c r="AN82" s="72"/>
      <c r="AO82" s="72"/>
    </row>
    <row r="83">
      <c r="A83" s="14" t="s">
        <v>7858</v>
      </c>
      <c r="B83" s="14"/>
      <c r="D83" s="14" t="s">
        <v>132</v>
      </c>
      <c r="E83" s="14"/>
      <c r="F83" s="14" t="s">
        <v>6830</v>
      </c>
      <c r="G83" s="72"/>
      <c r="H83" s="14"/>
      <c r="I83" s="14" t="s">
        <v>7797</v>
      </c>
      <c r="J83" s="14" t="s">
        <v>2082</v>
      </c>
      <c r="K83" s="14" t="s">
        <v>7855</v>
      </c>
      <c r="L83" s="14" t="s">
        <v>319</v>
      </c>
      <c r="M83" s="14" t="s">
        <v>129</v>
      </c>
      <c r="N83" s="14"/>
      <c r="O83" s="14" t="s">
        <v>3365</v>
      </c>
      <c r="P83" s="14"/>
      <c r="Q83" s="14"/>
      <c r="T83" s="14"/>
      <c r="U83" s="73" t="s">
        <v>7859</v>
      </c>
      <c r="V83" s="72"/>
      <c r="W83" s="72"/>
      <c r="X83" s="72"/>
      <c r="Y83" s="74"/>
      <c r="Z83" s="74"/>
      <c r="AA83" s="72"/>
      <c r="AB83" s="72"/>
      <c r="AC83" s="72"/>
      <c r="AD83" s="72"/>
      <c r="AE83" s="72"/>
      <c r="AF83" s="72"/>
      <c r="AG83" s="72"/>
      <c r="AH83" s="72"/>
      <c r="AI83" s="72"/>
      <c r="AJ83" s="72"/>
      <c r="AK83" s="72"/>
      <c r="AL83" s="72"/>
      <c r="AM83" s="72"/>
      <c r="AN83" s="72"/>
      <c r="AO83" s="72"/>
    </row>
    <row r="84">
      <c r="A84" s="14" t="s">
        <v>7860</v>
      </c>
      <c r="B84" s="14"/>
      <c r="D84" s="14" t="s">
        <v>132</v>
      </c>
      <c r="E84" s="14"/>
      <c r="F84" s="14" t="s">
        <v>6830</v>
      </c>
      <c r="G84" s="72"/>
      <c r="H84" s="14"/>
      <c r="I84" s="14" t="s">
        <v>7797</v>
      </c>
      <c r="J84" s="14" t="s">
        <v>2082</v>
      </c>
      <c r="K84" s="14" t="s">
        <v>7855</v>
      </c>
      <c r="L84" s="14" t="s">
        <v>319</v>
      </c>
      <c r="M84" s="14" t="s">
        <v>129</v>
      </c>
      <c r="N84" s="14"/>
      <c r="O84" s="14" t="s">
        <v>3365</v>
      </c>
      <c r="P84" s="14"/>
      <c r="Q84" s="14"/>
      <c r="T84" s="14"/>
      <c r="U84" s="73" t="s">
        <v>7861</v>
      </c>
      <c r="V84" s="72"/>
      <c r="W84" s="72"/>
      <c r="X84" s="72"/>
      <c r="Y84" s="74"/>
      <c r="Z84" s="74"/>
      <c r="AA84" s="72"/>
      <c r="AB84" s="72"/>
      <c r="AC84" s="72"/>
      <c r="AD84" s="72"/>
      <c r="AE84" s="72"/>
      <c r="AF84" s="72"/>
      <c r="AG84" s="72"/>
      <c r="AH84" s="72"/>
      <c r="AI84" s="72"/>
      <c r="AJ84" s="72"/>
      <c r="AK84" s="72"/>
      <c r="AL84" s="72"/>
      <c r="AM84" s="72"/>
      <c r="AN84" s="72"/>
      <c r="AO84" s="72"/>
    </row>
    <row r="85">
      <c r="A85" s="9" t="s">
        <v>7862</v>
      </c>
      <c r="B85" s="14"/>
      <c r="D85" s="14" t="s">
        <v>167</v>
      </c>
      <c r="E85" s="14"/>
      <c r="F85" s="14" t="s">
        <v>367</v>
      </c>
      <c r="G85" s="72"/>
      <c r="H85" s="72"/>
      <c r="I85" s="72"/>
      <c r="J85" s="72"/>
      <c r="K85" s="72"/>
      <c r="L85" s="72"/>
      <c r="M85" s="72"/>
      <c r="N85" s="72"/>
      <c r="O85" s="72"/>
      <c r="P85" s="75" t="s">
        <v>7613</v>
      </c>
      <c r="Q85" s="72"/>
      <c r="T85" s="72"/>
      <c r="U85" s="76" t="s">
        <v>7863</v>
      </c>
      <c r="V85" s="72"/>
      <c r="W85" s="72"/>
      <c r="X85" s="72"/>
      <c r="Y85" s="74"/>
      <c r="Z85" s="74"/>
      <c r="AA85" s="72"/>
      <c r="AB85" s="72"/>
      <c r="AC85" s="72"/>
      <c r="AD85" s="73" t="s">
        <v>7864</v>
      </c>
      <c r="AE85" s="72"/>
      <c r="AF85" s="72"/>
      <c r="AG85" s="72"/>
      <c r="AH85" s="72"/>
      <c r="AI85" s="72"/>
      <c r="AJ85" s="72"/>
      <c r="AK85" s="72"/>
      <c r="AL85" s="72"/>
      <c r="AM85" s="72"/>
      <c r="AN85" s="72"/>
      <c r="AO85" s="72"/>
    </row>
    <row r="86">
      <c r="A86" s="81" t="s">
        <v>7865</v>
      </c>
      <c r="B86" s="14"/>
      <c r="D86" s="14" t="s">
        <v>144</v>
      </c>
      <c r="E86" s="14"/>
      <c r="F86" s="14" t="s">
        <v>2225</v>
      </c>
      <c r="G86" s="14" t="s">
        <v>6325</v>
      </c>
      <c r="H86" s="72"/>
      <c r="I86" s="72"/>
      <c r="J86" s="72"/>
      <c r="K86" s="72"/>
      <c r="L86" s="14" t="s">
        <v>279</v>
      </c>
      <c r="M86" s="72"/>
      <c r="N86" s="14"/>
      <c r="O86" s="14" t="s">
        <v>601</v>
      </c>
      <c r="P86" s="72"/>
      <c r="Q86" s="72"/>
      <c r="T86" s="72"/>
      <c r="U86" s="73" t="s">
        <v>7866</v>
      </c>
      <c r="V86" s="72"/>
      <c r="W86" s="72"/>
      <c r="X86" s="72"/>
      <c r="Y86" s="74"/>
      <c r="Z86" s="74"/>
      <c r="AA86" s="72"/>
      <c r="AB86" s="72"/>
      <c r="AC86" s="72"/>
      <c r="AD86" s="72"/>
      <c r="AE86" s="72"/>
      <c r="AF86" s="72"/>
      <c r="AG86" s="72"/>
      <c r="AH86" s="72"/>
      <c r="AI86" s="72"/>
      <c r="AJ86" s="72"/>
      <c r="AK86" s="72"/>
      <c r="AL86" s="72"/>
      <c r="AM86" s="72"/>
      <c r="AN86" s="72"/>
      <c r="AO86" s="72"/>
    </row>
    <row r="87">
      <c r="A87" s="14" t="s">
        <v>7867</v>
      </c>
      <c r="B87" s="14"/>
      <c r="D87" s="14" t="s">
        <v>144</v>
      </c>
      <c r="E87" s="14"/>
      <c r="F87" s="14" t="s">
        <v>6325</v>
      </c>
      <c r="G87" s="72"/>
      <c r="H87" s="72"/>
      <c r="I87" s="72"/>
      <c r="J87" s="72"/>
      <c r="K87" s="72"/>
      <c r="L87" s="72"/>
      <c r="M87" s="14" t="s">
        <v>7868</v>
      </c>
      <c r="N87" s="14"/>
      <c r="O87" s="14" t="s">
        <v>601</v>
      </c>
      <c r="P87" s="72"/>
      <c r="Q87" s="72"/>
      <c r="T87" s="72"/>
      <c r="U87" s="73" t="s">
        <v>7869</v>
      </c>
      <c r="V87" s="72"/>
      <c r="W87" s="72"/>
      <c r="X87" s="72"/>
      <c r="Y87" s="74"/>
      <c r="Z87" s="74"/>
      <c r="AA87" s="72"/>
      <c r="AB87" s="72"/>
      <c r="AC87" s="72"/>
      <c r="AD87" s="72"/>
      <c r="AE87" s="72"/>
      <c r="AF87" s="72"/>
      <c r="AG87" s="72"/>
      <c r="AH87" s="72"/>
      <c r="AI87" s="72"/>
      <c r="AJ87" s="72"/>
      <c r="AK87" s="72"/>
      <c r="AL87" s="72"/>
      <c r="AM87" s="72"/>
      <c r="AN87" s="72"/>
      <c r="AO87" s="72"/>
    </row>
    <row r="88">
      <c r="A88" s="9" t="s">
        <v>7870</v>
      </c>
      <c r="B88" s="14"/>
      <c r="D88" s="14" t="s">
        <v>144</v>
      </c>
      <c r="E88" s="72"/>
      <c r="F88" s="72"/>
      <c r="G88" s="72"/>
      <c r="H88" s="72"/>
      <c r="I88" s="72"/>
      <c r="J88" s="72"/>
      <c r="K88" s="72"/>
      <c r="L88" s="72"/>
      <c r="M88" s="72"/>
      <c r="N88" s="72"/>
      <c r="O88" s="72"/>
      <c r="P88" s="72"/>
      <c r="Q88" s="72"/>
      <c r="T88" s="72"/>
      <c r="U88" s="73" t="s">
        <v>7871</v>
      </c>
      <c r="V88" s="72"/>
      <c r="W88" s="72"/>
      <c r="X88" s="72"/>
      <c r="Y88" s="74"/>
      <c r="Z88" s="74"/>
      <c r="AA88" s="72"/>
      <c r="AB88" s="72"/>
      <c r="AC88" s="72"/>
      <c r="AD88" s="72"/>
      <c r="AE88" s="72"/>
      <c r="AF88" s="72"/>
      <c r="AG88" s="72"/>
      <c r="AH88" s="72"/>
      <c r="AI88" s="72"/>
      <c r="AJ88" s="72"/>
      <c r="AK88" s="72"/>
      <c r="AL88" s="72"/>
      <c r="AM88" s="72"/>
      <c r="AN88" s="72"/>
      <c r="AO88" s="72"/>
    </row>
    <row r="89">
      <c r="A89" s="9" t="s">
        <v>7872</v>
      </c>
      <c r="B89" s="14"/>
      <c r="D89" s="14" t="s">
        <v>144</v>
      </c>
      <c r="E89" s="9"/>
      <c r="F89" s="9" t="s">
        <v>6474</v>
      </c>
      <c r="G89" s="9" t="s">
        <v>4192</v>
      </c>
      <c r="H89" s="80" t="s">
        <v>7082</v>
      </c>
      <c r="I89" s="72"/>
      <c r="J89" s="9" t="s">
        <v>7873</v>
      </c>
      <c r="K89" s="72"/>
      <c r="L89" s="14" t="s">
        <v>287</v>
      </c>
      <c r="M89" s="14" t="s">
        <v>235</v>
      </c>
      <c r="N89" s="14"/>
      <c r="O89" s="14" t="s">
        <v>7874</v>
      </c>
      <c r="P89" s="72"/>
      <c r="Q89" s="72"/>
      <c r="T89" s="72"/>
      <c r="U89" s="73" t="s">
        <v>7875</v>
      </c>
      <c r="V89" s="72"/>
      <c r="W89" s="72"/>
      <c r="X89" s="72"/>
      <c r="Y89" s="74"/>
      <c r="Z89" s="74"/>
      <c r="AA89" s="72"/>
      <c r="AB89" s="72"/>
      <c r="AC89" s="72"/>
      <c r="AD89" s="72"/>
      <c r="AE89" s="72"/>
      <c r="AF89" s="72"/>
      <c r="AG89" s="72"/>
      <c r="AH89" s="72"/>
      <c r="AI89" s="72"/>
      <c r="AJ89" s="72"/>
      <c r="AK89" s="72"/>
      <c r="AL89" s="72"/>
      <c r="AM89" s="72"/>
      <c r="AN89" s="72"/>
      <c r="AO89" s="72"/>
    </row>
    <row r="90">
      <c r="A90" s="9" t="s">
        <v>7876</v>
      </c>
      <c r="B90" s="14"/>
      <c r="D90" s="14" t="s">
        <v>144</v>
      </c>
      <c r="E90" s="14"/>
      <c r="F90" s="14" t="s">
        <v>1178</v>
      </c>
      <c r="G90" s="72"/>
      <c r="H90" s="72"/>
      <c r="I90" s="72"/>
      <c r="J90" s="72"/>
      <c r="K90" s="72"/>
      <c r="L90" s="72"/>
      <c r="M90" s="72"/>
      <c r="N90" s="14"/>
      <c r="O90" s="14" t="s">
        <v>601</v>
      </c>
      <c r="P90" s="72"/>
      <c r="Q90" s="72"/>
      <c r="T90" s="72"/>
      <c r="U90" s="73" t="s">
        <v>7877</v>
      </c>
      <c r="V90" s="72"/>
      <c r="W90" s="72"/>
      <c r="X90" s="72"/>
      <c r="Y90" s="74"/>
      <c r="Z90" s="74"/>
      <c r="AA90" s="72"/>
      <c r="AB90" s="72"/>
      <c r="AC90" s="72"/>
      <c r="AD90" s="72"/>
      <c r="AE90" s="72"/>
      <c r="AF90" s="72"/>
      <c r="AG90" s="72"/>
      <c r="AH90" s="72"/>
      <c r="AI90" s="72"/>
      <c r="AJ90" s="72"/>
      <c r="AK90" s="72"/>
      <c r="AL90" s="72"/>
      <c r="AM90" s="72"/>
      <c r="AN90" s="72"/>
      <c r="AO90" s="72"/>
    </row>
    <row r="91">
      <c r="A91" s="37" t="s">
        <v>7878</v>
      </c>
      <c r="B91" s="14"/>
      <c r="D91" s="14" t="s">
        <v>144</v>
      </c>
      <c r="E91" s="14"/>
      <c r="F91" s="14" t="s">
        <v>2593</v>
      </c>
      <c r="G91" s="14" t="s">
        <v>1489</v>
      </c>
      <c r="H91" s="72"/>
      <c r="I91" s="72"/>
      <c r="J91" s="9" t="s">
        <v>2737</v>
      </c>
      <c r="K91" s="72"/>
      <c r="L91" s="72"/>
      <c r="M91" s="14" t="s">
        <v>7879</v>
      </c>
      <c r="N91" s="72"/>
      <c r="O91" s="14" t="s">
        <v>601</v>
      </c>
      <c r="P91" s="72"/>
      <c r="Q91" s="72"/>
      <c r="T91" s="72"/>
      <c r="U91" s="72"/>
      <c r="V91" s="72"/>
      <c r="W91" s="72"/>
      <c r="X91" s="72"/>
      <c r="Y91" s="74"/>
      <c r="Z91" s="74"/>
      <c r="AA91" s="72"/>
      <c r="AB91" s="72"/>
      <c r="AC91" s="72"/>
      <c r="AD91" s="72"/>
      <c r="AE91" s="72"/>
      <c r="AF91" s="72"/>
      <c r="AG91" s="72"/>
      <c r="AH91" s="72"/>
      <c r="AI91" s="72"/>
      <c r="AJ91" s="72"/>
      <c r="AK91" s="72"/>
      <c r="AL91" s="72"/>
      <c r="AM91" s="72"/>
      <c r="AN91" s="72"/>
      <c r="AO91" s="72"/>
    </row>
    <row r="92">
      <c r="A92" s="14" t="s">
        <v>7880</v>
      </c>
      <c r="B92" s="14" t="s">
        <v>7881</v>
      </c>
      <c r="D92" s="14" t="s">
        <v>144</v>
      </c>
      <c r="E92" s="14"/>
      <c r="F92" s="14" t="s">
        <v>1824</v>
      </c>
      <c r="G92" s="72"/>
      <c r="H92" s="72"/>
      <c r="I92" s="14" t="s">
        <v>7882</v>
      </c>
      <c r="J92" s="72"/>
      <c r="K92" s="72"/>
      <c r="L92" s="14" t="s">
        <v>7883</v>
      </c>
      <c r="M92" s="14" t="s">
        <v>482</v>
      </c>
      <c r="N92" s="72"/>
      <c r="O92" s="14" t="s">
        <v>7884</v>
      </c>
      <c r="P92" s="72"/>
      <c r="Q92" s="72"/>
      <c r="T92" s="72"/>
      <c r="U92" s="73" t="s">
        <v>7885</v>
      </c>
      <c r="V92" s="72"/>
      <c r="W92" s="72"/>
      <c r="X92" s="72"/>
      <c r="Y92" s="74"/>
      <c r="Z92" s="74"/>
      <c r="AA92" s="72"/>
      <c r="AB92" s="72"/>
      <c r="AC92" s="72"/>
      <c r="AD92" s="72"/>
      <c r="AE92" s="72"/>
      <c r="AF92" s="72"/>
      <c r="AG92" s="72"/>
      <c r="AH92" s="72"/>
      <c r="AI92" s="72"/>
      <c r="AJ92" s="72"/>
      <c r="AK92" s="72"/>
      <c r="AL92" s="72"/>
      <c r="AM92" s="72"/>
      <c r="AN92" s="72"/>
      <c r="AO92" s="72"/>
    </row>
    <row r="93">
      <c r="A93" s="3" t="s">
        <v>7886</v>
      </c>
      <c r="B93" s="14" t="s">
        <v>7887</v>
      </c>
      <c r="D93" s="14" t="s">
        <v>144</v>
      </c>
      <c r="E93" s="72"/>
      <c r="F93" s="14" t="s">
        <v>430</v>
      </c>
      <c r="G93" s="72"/>
      <c r="H93" s="72"/>
      <c r="I93" s="72"/>
      <c r="J93" s="72"/>
      <c r="K93" s="3" t="s">
        <v>2371</v>
      </c>
      <c r="L93" s="3" t="s">
        <v>2370</v>
      </c>
      <c r="M93" s="3" t="s">
        <v>495</v>
      </c>
      <c r="N93" s="72"/>
      <c r="O93" s="14" t="s">
        <v>2372</v>
      </c>
      <c r="P93" s="72"/>
      <c r="Q93" s="72"/>
      <c r="T93" s="72"/>
      <c r="U93" s="73" t="s">
        <v>7888</v>
      </c>
      <c r="V93" s="72"/>
      <c r="W93" s="72"/>
      <c r="X93" s="72"/>
      <c r="Y93" s="74"/>
      <c r="Z93" s="74"/>
      <c r="AA93" s="72"/>
      <c r="AB93" s="72"/>
      <c r="AC93" s="72"/>
      <c r="AD93" s="72"/>
      <c r="AE93" s="72"/>
      <c r="AF93" s="72"/>
      <c r="AG93" s="72"/>
      <c r="AH93" s="72"/>
      <c r="AI93" s="72"/>
      <c r="AJ93" s="72"/>
      <c r="AK93" s="72"/>
      <c r="AL93" s="72"/>
      <c r="AM93" s="72"/>
      <c r="AN93" s="72"/>
      <c r="AO93" s="72"/>
    </row>
    <row r="94">
      <c r="A94" s="14" t="s">
        <v>7889</v>
      </c>
      <c r="B94" s="14"/>
      <c r="D94" s="14" t="s">
        <v>4227</v>
      </c>
      <c r="E94" s="14"/>
      <c r="F94" s="14" t="s">
        <v>6048</v>
      </c>
      <c r="G94" s="72"/>
      <c r="H94" s="72"/>
      <c r="I94" s="72"/>
      <c r="J94" s="72"/>
      <c r="K94" s="72"/>
      <c r="L94" s="14" t="s">
        <v>281</v>
      </c>
      <c r="M94" s="14" t="s">
        <v>129</v>
      </c>
      <c r="N94" s="14"/>
      <c r="O94" s="14" t="s">
        <v>7890</v>
      </c>
      <c r="P94" s="72"/>
      <c r="Q94" s="72"/>
      <c r="T94" s="72"/>
      <c r="U94" s="73" t="s">
        <v>7891</v>
      </c>
      <c r="V94" s="14" t="s">
        <v>7892</v>
      </c>
      <c r="W94" s="14" t="s">
        <v>7893</v>
      </c>
      <c r="X94" s="14" t="s">
        <v>7894</v>
      </c>
      <c r="Y94" s="74"/>
      <c r="Z94" s="74"/>
      <c r="AA94" s="72"/>
      <c r="AB94" s="72"/>
      <c r="AC94" s="72"/>
      <c r="AD94" s="72"/>
      <c r="AE94" s="72"/>
      <c r="AF94" s="72"/>
      <c r="AG94" s="72"/>
      <c r="AH94" s="72"/>
      <c r="AI94" s="72"/>
      <c r="AJ94" s="72"/>
      <c r="AK94" s="72"/>
      <c r="AL94" s="72"/>
      <c r="AM94" s="72"/>
      <c r="AN94" s="72"/>
      <c r="AO94" s="72"/>
    </row>
    <row r="95">
      <c r="A95" s="14" t="s">
        <v>7895</v>
      </c>
      <c r="B95" s="14"/>
      <c r="D95" s="14" t="s">
        <v>104</v>
      </c>
      <c r="E95" s="14"/>
      <c r="F95" s="14" t="s">
        <v>385</v>
      </c>
      <c r="G95" s="14" t="s">
        <v>385</v>
      </c>
      <c r="H95" s="72"/>
      <c r="I95" s="72"/>
      <c r="J95" s="72"/>
      <c r="K95" s="14" t="s">
        <v>192</v>
      </c>
      <c r="L95" s="14" t="s">
        <v>281</v>
      </c>
      <c r="M95" s="14" t="s">
        <v>129</v>
      </c>
      <c r="N95" s="14"/>
      <c r="O95" s="14" t="s">
        <v>7896</v>
      </c>
      <c r="P95" s="14"/>
      <c r="Q95" s="14"/>
      <c r="T95" s="14"/>
      <c r="U95" s="73" t="s">
        <v>7897</v>
      </c>
      <c r="V95" s="14" t="s">
        <v>7405</v>
      </c>
      <c r="W95" s="14" t="s">
        <v>1004</v>
      </c>
      <c r="X95" s="72"/>
      <c r="Y95" s="74"/>
      <c r="Z95" s="74"/>
      <c r="AA95" s="72"/>
      <c r="AB95" s="72"/>
      <c r="AC95" s="72"/>
      <c r="AD95" s="72"/>
      <c r="AE95" s="72"/>
      <c r="AF95" s="72"/>
      <c r="AG95" s="72"/>
      <c r="AH95" s="72"/>
      <c r="AI95" s="72"/>
      <c r="AJ95" s="72"/>
      <c r="AK95" s="72"/>
      <c r="AL95" s="72"/>
      <c r="AM95" s="72"/>
      <c r="AN95" s="72"/>
      <c r="AO95" s="72"/>
    </row>
    <row r="96">
      <c r="A96" s="3" t="s">
        <v>7898</v>
      </c>
      <c r="B96" s="72"/>
      <c r="D96" s="72"/>
      <c r="E96" s="14"/>
      <c r="F96" s="14" t="s">
        <v>6710</v>
      </c>
      <c r="G96" s="14" t="s">
        <v>1287</v>
      </c>
      <c r="H96" s="72"/>
      <c r="I96" s="72"/>
      <c r="J96" s="72"/>
      <c r="K96" s="72"/>
      <c r="L96" s="14" t="s">
        <v>71</v>
      </c>
      <c r="M96" s="14" t="s">
        <v>71</v>
      </c>
      <c r="N96" s="72"/>
      <c r="O96" s="14" t="s">
        <v>7899</v>
      </c>
      <c r="P96" s="72"/>
      <c r="Q96" s="72"/>
      <c r="T96" s="72"/>
      <c r="U96" s="72"/>
      <c r="V96" s="72"/>
      <c r="W96" s="72"/>
      <c r="X96" s="72"/>
      <c r="Y96" s="74"/>
      <c r="Z96" s="74"/>
      <c r="AA96" s="72"/>
      <c r="AB96" s="72"/>
      <c r="AC96" s="72"/>
      <c r="AD96" s="72"/>
      <c r="AE96" s="72"/>
      <c r="AF96" s="72"/>
      <c r="AG96" s="72"/>
      <c r="AH96" s="72"/>
      <c r="AI96" s="72"/>
      <c r="AJ96" s="72"/>
      <c r="AK96" s="72"/>
      <c r="AL96" s="72"/>
      <c r="AM96" s="72"/>
      <c r="AN96" s="72"/>
      <c r="AO96" s="72"/>
    </row>
    <row r="97">
      <c r="A97" s="14" t="s">
        <v>7900</v>
      </c>
      <c r="B97" s="14"/>
      <c r="D97" s="14" t="s">
        <v>144</v>
      </c>
      <c r="E97" s="14"/>
      <c r="F97" s="14" t="s">
        <v>5381</v>
      </c>
      <c r="G97" s="72"/>
      <c r="H97" s="72"/>
      <c r="I97" s="14" t="s">
        <v>7901</v>
      </c>
      <c r="J97" s="14" t="s">
        <v>2330</v>
      </c>
      <c r="K97" s="72"/>
      <c r="L97" s="14" t="s">
        <v>299</v>
      </c>
      <c r="M97" s="14" t="s">
        <v>86</v>
      </c>
      <c r="N97" s="14"/>
      <c r="O97" s="14" t="s">
        <v>4540</v>
      </c>
      <c r="P97" s="72"/>
      <c r="Q97" s="72"/>
      <c r="T97" s="72"/>
      <c r="U97" s="73" t="s">
        <v>7902</v>
      </c>
      <c r="V97" s="72"/>
      <c r="W97" s="72"/>
      <c r="X97" s="14" t="s">
        <v>7642</v>
      </c>
      <c r="Y97" s="74"/>
      <c r="Z97" s="74"/>
      <c r="AA97" s="72"/>
      <c r="AB97" s="72"/>
      <c r="AC97" s="72"/>
      <c r="AD97" s="72"/>
      <c r="AE97" s="72"/>
      <c r="AF97" s="72"/>
      <c r="AG97" s="72"/>
      <c r="AH97" s="72"/>
      <c r="AI97" s="72"/>
      <c r="AJ97" s="72"/>
      <c r="AK97" s="72"/>
      <c r="AL97" s="72"/>
      <c r="AM97" s="72"/>
      <c r="AN97" s="72"/>
      <c r="AO97" s="72"/>
    </row>
    <row r="98">
      <c r="A98" s="14" t="s">
        <v>7903</v>
      </c>
      <c r="B98" s="14"/>
      <c r="D98" s="14" t="s">
        <v>104</v>
      </c>
      <c r="E98" s="14"/>
      <c r="F98" s="14" t="s">
        <v>5305</v>
      </c>
      <c r="G98" s="72"/>
      <c r="H98" s="72"/>
      <c r="I98" s="14" t="s">
        <v>7606</v>
      </c>
      <c r="J98" s="72"/>
      <c r="K98" s="72"/>
      <c r="L98" s="14" t="s">
        <v>295</v>
      </c>
      <c r="M98" s="14" t="s">
        <v>86</v>
      </c>
      <c r="N98" s="14"/>
      <c r="O98" s="14" t="s">
        <v>7904</v>
      </c>
      <c r="P98" s="72"/>
      <c r="Q98" s="72"/>
      <c r="T98" s="72"/>
      <c r="U98" s="73" t="s">
        <v>7905</v>
      </c>
      <c r="V98" s="14" t="s">
        <v>7731</v>
      </c>
      <c r="W98" s="14" t="s">
        <v>2266</v>
      </c>
      <c r="X98" s="72"/>
      <c r="Y98" s="74"/>
      <c r="Z98" s="77">
        <v>2016.0</v>
      </c>
      <c r="AA98" s="72"/>
      <c r="AB98" s="72"/>
      <c r="AC98" s="72"/>
      <c r="AD98" s="72"/>
      <c r="AE98" s="72"/>
      <c r="AF98" s="72"/>
      <c r="AG98" s="72"/>
      <c r="AH98" s="72"/>
      <c r="AI98" s="72"/>
      <c r="AJ98" s="72"/>
      <c r="AK98" s="72"/>
      <c r="AL98" s="72"/>
      <c r="AM98" s="72"/>
      <c r="AN98" s="72"/>
      <c r="AO98" s="72"/>
    </row>
    <row r="99">
      <c r="A99" s="80" t="s">
        <v>7906</v>
      </c>
      <c r="B99" s="14"/>
      <c r="D99" s="14" t="s">
        <v>104</v>
      </c>
      <c r="E99" s="9"/>
      <c r="F99" s="9" t="s">
        <v>465</v>
      </c>
      <c r="G99" s="9" t="s">
        <v>4231</v>
      </c>
      <c r="H99" s="9" t="s">
        <v>7156</v>
      </c>
      <c r="I99" s="72"/>
      <c r="J99" s="14" t="s">
        <v>7907</v>
      </c>
      <c r="K99" s="72"/>
      <c r="L99" s="82" t="s">
        <v>7908</v>
      </c>
      <c r="M99" s="14" t="s">
        <v>209</v>
      </c>
      <c r="N99" s="14"/>
      <c r="O99" s="14" t="s">
        <v>1038</v>
      </c>
      <c r="P99" s="72"/>
      <c r="Q99" s="72"/>
      <c r="T99" s="72"/>
      <c r="U99" s="73" t="s">
        <v>7909</v>
      </c>
      <c r="V99" s="72"/>
      <c r="W99" s="72"/>
      <c r="X99" s="72"/>
      <c r="Y99" s="74"/>
      <c r="Z99" s="74"/>
      <c r="AA99" s="72"/>
      <c r="AB99" s="72"/>
      <c r="AC99" s="72"/>
      <c r="AD99" s="72"/>
      <c r="AE99" s="72"/>
      <c r="AF99" s="72"/>
      <c r="AG99" s="72"/>
      <c r="AH99" s="72"/>
      <c r="AI99" s="72"/>
      <c r="AJ99" s="72"/>
      <c r="AK99" s="72"/>
      <c r="AL99" s="72"/>
      <c r="AM99" s="72"/>
      <c r="AN99" s="72"/>
      <c r="AO99" s="72"/>
    </row>
    <row r="100">
      <c r="A100" s="3" t="s">
        <v>7910</v>
      </c>
      <c r="B100" s="14"/>
      <c r="D100" s="14" t="s">
        <v>104</v>
      </c>
      <c r="E100" s="3"/>
      <c r="F100" s="3" t="s">
        <v>2542</v>
      </c>
      <c r="G100" s="3" t="s">
        <v>2737</v>
      </c>
      <c r="H100" s="72"/>
      <c r="I100" s="72"/>
      <c r="J100" s="14" t="s">
        <v>7911</v>
      </c>
      <c r="K100" s="72"/>
      <c r="L100" s="14" t="s">
        <v>309</v>
      </c>
      <c r="M100" s="72"/>
      <c r="N100" s="72"/>
      <c r="O100" s="14" t="s">
        <v>5171</v>
      </c>
      <c r="P100" s="72"/>
      <c r="Q100" s="72"/>
      <c r="T100" s="72"/>
      <c r="U100" s="73" t="s">
        <v>7912</v>
      </c>
      <c r="V100" s="72"/>
      <c r="W100" s="72"/>
      <c r="X100" s="72"/>
      <c r="Y100" s="74"/>
      <c r="Z100" s="74"/>
      <c r="AA100" s="72"/>
      <c r="AB100" s="72"/>
      <c r="AC100" s="72"/>
      <c r="AD100" s="72"/>
      <c r="AE100" s="72"/>
      <c r="AF100" s="72"/>
      <c r="AG100" s="72"/>
      <c r="AH100" s="72"/>
      <c r="AI100" s="72"/>
      <c r="AJ100" s="72"/>
      <c r="AK100" s="72"/>
      <c r="AL100" s="72"/>
      <c r="AM100" s="72"/>
      <c r="AN100" s="72"/>
      <c r="AO100" s="72"/>
    </row>
    <row r="101">
      <c r="A101" s="14" t="s">
        <v>7913</v>
      </c>
      <c r="B101" s="14"/>
      <c r="D101" s="14" t="s">
        <v>104</v>
      </c>
      <c r="E101" s="14"/>
      <c r="F101" s="14" t="s">
        <v>5483</v>
      </c>
      <c r="G101" s="14" t="s">
        <v>1489</v>
      </c>
      <c r="H101" s="9" t="s">
        <v>7406</v>
      </c>
      <c r="I101" s="72"/>
      <c r="J101" s="9" t="s">
        <v>7914</v>
      </c>
      <c r="K101" s="72"/>
      <c r="L101" s="14" t="s">
        <v>301</v>
      </c>
      <c r="M101" s="14" t="s">
        <v>86</v>
      </c>
      <c r="N101" s="14"/>
      <c r="O101" s="14" t="s">
        <v>577</v>
      </c>
      <c r="P101" s="72"/>
      <c r="Q101" s="72"/>
      <c r="T101" s="72"/>
      <c r="U101" s="72"/>
      <c r="V101" s="72"/>
      <c r="W101" s="72"/>
      <c r="X101" s="72"/>
      <c r="Y101" s="74"/>
      <c r="Z101" s="74"/>
      <c r="AA101" s="72"/>
      <c r="AB101" s="72"/>
      <c r="AC101" s="72"/>
      <c r="AD101" s="72"/>
      <c r="AE101" s="72"/>
      <c r="AF101" s="72"/>
      <c r="AG101" s="72"/>
      <c r="AH101" s="72"/>
      <c r="AI101" s="72"/>
      <c r="AJ101" s="72"/>
      <c r="AK101" s="72"/>
      <c r="AL101" s="72"/>
      <c r="AM101" s="72"/>
      <c r="AN101" s="72"/>
      <c r="AO101" s="72"/>
    </row>
    <row r="102">
      <c r="A102" s="14" t="s">
        <v>7915</v>
      </c>
      <c r="B102" s="72"/>
      <c r="D102" s="14" t="s">
        <v>119</v>
      </c>
      <c r="E102" s="72"/>
      <c r="F102" s="14" t="s">
        <v>4465</v>
      </c>
      <c r="G102" s="72"/>
      <c r="H102" s="72"/>
      <c r="I102" s="72"/>
      <c r="J102" s="72"/>
      <c r="K102" s="14" t="s">
        <v>7916</v>
      </c>
      <c r="L102" s="72"/>
      <c r="M102" s="14" t="s">
        <v>247</v>
      </c>
      <c r="N102" s="72"/>
      <c r="O102" s="3" t="s">
        <v>7692</v>
      </c>
      <c r="P102" s="72"/>
      <c r="Q102" s="72"/>
      <c r="T102" s="72"/>
      <c r="U102" s="72"/>
      <c r="V102" s="72"/>
      <c r="W102" s="72"/>
      <c r="X102" s="72"/>
      <c r="Y102" s="74"/>
      <c r="Z102" s="74"/>
      <c r="AA102" s="72"/>
      <c r="AB102" s="72"/>
      <c r="AC102" s="72"/>
      <c r="AD102" s="72"/>
      <c r="AE102" s="72"/>
      <c r="AF102" s="72"/>
      <c r="AG102" s="72"/>
      <c r="AH102" s="72"/>
      <c r="AI102" s="72"/>
      <c r="AJ102" s="72"/>
      <c r="AK102" s="72"/>
      <c r="AL102" s="72"/>
      <c r="AM102" s="72"/>
      <c r="AN102" s="72"/>
      <c r="AO102" s="72"/>
    </row>
    <row r="103">
      <c r="A103" s="9" t="s">
        <v>7917</v>
      </c>
      <c r="B103" s="14"/>
      <c r="D103" s="14" t="s">
        <v>144</v>
      </c>
      <c r="E103" s="72"/>
      <c r="F103" s="72"/>
      <c r="G103" s="72"/>
      <c r="H103" s="72"/>
      <c r="I103" s="72"/>
      <c r="J103" s="72"/>
      <c r="K103" s="72"/>
      <c r="L103" s="72"/>
      <c r="M103" s="72"/>
      <c r="N103" s="72"/>
      <c r="O103" s="72"/>
      <c r="P103" s="72"/>
      <c r="Q103" s="72"/>
      <c r="T103" s="72"/>
      <c r="U103" s="73" t="s">
        <v>7795</v>
      </c>
      <c r="V103" s="72"/>
      <c r="W103" s="72"/>
      <c r="X103" s="72"/>
      <c r="Y103" s="74"/>
      <c r="Z103" s="74"/>
      <c r="AA103" s="72"/>
      <c r="AB103" s="72"/>
      <c r="AC103" s="72"/>
      <c r="AD103" s="72"/>
      <c r="AE103" s="72"/>
      <c r="AF103" s="72"/>
      <c r="AG103" s="72"/>
      <c r="AH103" s="72"/>
      <c r="AI103" s="72"/>
      <c r="AJ103" s="72"/>
      <c r="AK103" s="72"/>
      <c r="AL103" s="72"/>
      <c r="AM103" s="72"/>
      <c r="AN103" s="72"/>
      <c r="AO103" s="72"/>
    </row>
    <row r="104">
      <c r="A104" s="14" t="s">
        <v>7918</v>
      </c>
      <c r="B104" s="14" t="s">
        <v>7919</v>
      </c>
      <c r="D104" s="14" t="s">
        <v>144</v>
      </c>
      <c r="E104" s="14"/>
      <c r="F104" s="14" t="s">
        <v>385</v>
      </c>
      <c r="G104" s="72"/>
      <c r="H104" s="72"/>
      <c r="I104" s="72"/>
      <c r="J104" s="72"/>
      <c r="K104" s="72"/>
      <c r="L104" s="9" t="s">
        <v>7794</v>
      </c>
      <c r="M104" s="14" t="s">
        <v>2274</v>
      </c>
      <c r="N104" s="14"/>
      <c r="O104" s="14" t="s">
        <v>7920</v>
      </c>
      <c r="P104" s="72"/>
      <c r="Q104" s="72"/>
      <c r="T104" s="72"/>
      <c r="U104" s="73" t="s">
        <v>7921</v>
      </c>
      <c r="V104" s="72"/>
      <c r="W104" s="72"/>
      <c r="X104" s="72"/>
      <c r="Y104" s="74"/>
      <c r="Z104" s="74"/>
      <c r="AA104" s="72"/>
      <c r="AB104" s="72"/>
      <c r="AC104" s="72"/>
      <c r="AD104" s="72"/>
      <c r="AE104" s="72"/>
      <c r="AF104" s="72"/>
      <c r="AG104" s="72"/>
      <c r="AH104" s="72"/>
      <c r="AI104" s="72"/>
      <c r="AJ104" s="72"/>
      <c r="AK104" s="72"/>
      <c r="AL104" s="72"/>
      <c r="AM104" s="72"/>
      <c r="AN104" s="72"/>
      <c r="AO104" s="72"/>
    </row>
    <row r="105">
      <c r="A105" s="29" t="s">
        <v>7922</v>
      </c>
      <c r="B105" s="72"/>
      <c r="D105" s="14" t="s">
        <v>167</v>
      </c>
      <c r="E105" s="14"/>
      <c r="F105" s="14" t="s">
        <v>370</v>
      </c>
      <c r="G105" s="14" t="s">
        <v>4203</v>
      </c>
      <c r="H105" s="72"/>
      <c r="I105" s="14" t="s">
        <v>7923</v>
      </c>
      <c r="J105" s="14" t="s">
        <v>7924</v>
      </c>
      <c r="K105" s="72"/>
      <c r="L105" s="14" t="s">
        <v>7925</v>
      </c>
      <c r="M105" s="72"/>
      <c r="N105" s="72"/>
      <c r="O105" s="72"/>
      <c r="P105" s="72"/>
      <c r="Q105" s="72"/>
      <c r="T105" s="72"/>
      <c r="U105" s="72"/>
      <c r="V105" s="72"/>
      <c r="W105" s="72"/>
      <c r="X105" s="72"/>
      <c r="Y105" s="74"/>
      <c r="Z105" s="74"/>
      <c r="AA105" s="72"/>
      <c r="AB105" s="72"/>
      <c r="AC105" s="72"/>
      <c r="AD105" s="72"/>
      <c r="AE105" s="72"/>
      <c r="AF105" s="72"/>
      <c r="AG105" s="72"/>
      <c r="AH105" s="72"/>
      <c r="AI105" s="72"/>
      <c r="AJ105" s="72"/>
      <c r="AK105" s="72"/>
      <c r="AL105" s="72"/>
      <c r="AM105" s="72"/>
      <c r="AN105" s="72"/>
      <c r="AO105" s="72"/>
    </row>
    <row r="106">
      <c r="A106" s="3" t="s">
        <v>7926</v>
      </c>
      <c r="B106" s="72"/>
      <c r="D106" s="14" t="s">
        <v>119</v>
      </c>
      <c r="E106" s="72"/>
      <c r="F106" s="14" t="s">
        <v>7927</v>
      </c>
      <c r="G106" s="72"/>
      <c r="H106" s="72"/>
      <c r="I106" s="72"/>
      <c r="J106" s="72"/>
      <c r="K106" s="14" t="s">
        <v>306</v>
      </c>
      <c r="L106" s="14" t="s">
        <v>317</v>
      </c>
      <c r="M106" s="14" t="s">
        <v>216</v>
      </c>
      <c r="N106" s="72"/>
      <c r="O106" s="3" t="s">
        <v>7692</v>
      </c>
      <c r="P106" s="72"/>
      <c r="Q106" s="72"/>
      <c r="T106" s="72"/>
      <c r="U106" s="73" t="s">
        <v>7928</v>
      </c>
      <c r="V106" s="72"/>
      <c r="W106" s="72"/>
      <c r="X106" s="72"/>
      <c r="Y106" s="74"/>
      <c r="Z106" s="74"/>
      <c r="AA106" s="72"/>
      <c r="AB106" s="72"/>
      <c r="AC106" s="72"/>
      <c r="AD106" s="72"/>
      <c r="AE106" s="72"/>
      <c r="AF106" s="72"/>
      <c r="AG106" s="72"/>
      <c r="AH106" s="72"/>
      <c r="AI106" s="72"/>
      <c r="AJ106" s="72"/>
      <c r="AK106" s="72"/>
      <c r="AL106" s="72"/>
      <c r="AM106" s="72"/>
      <c r="AN106" s="72"/>
      <c r="AO106" s="72"/>
    </row>
    <row r="107">
      <c r="A107" s="34" t="s">
        <v>7929</v>
      </c>
      <c r="B107" s="72"/>
      <c r="D107" s="14" t="s">
        <v>119</v>
      </c>
      <c r="E107" s="72"/>
      <c r="F107" s="14" t="s">
        <v>4465</v>
      </c>
      <c r="G107" s="72"/>
      <c r="H107" s="72"/>
      <c r="I107" s="72"/>
      <c r="J107" s="72"/>
      <c r="K107" s="72"/>
      <c r="L107" s="72"/>
      <c r="M107" s="72"/>
      <c r="N107" s="72"/>
      <c r="O107" s="3" t="s">
        <v>7930</v>
      </c>
      <c r="P107" s="72"/>
      <c r="Q107" s="72"/>
      <c r="T107" s="72"/>
      <c r="U107" s="72"/>
      <c r="V107" s="72"/>
      <c r="W107" s="72"/>
      <c r="X107" s="72"/>
      <c r="Y107" s="74"/>
      <c r="Z107" s="74"/>
      <c r="AA107" s="72"/>
      <c r="AB107" s="72"/>
      <c r="AC107" s="72"/>
      <c r="AD107" s="72"/>
      <c r="AE107" s="72"/>
      <c r="AF107" s="72"/>
      <c r="AG107" s="72"/>
      <c r="AH107" s="72"/>
      <c r="AI107" s="72"/>
      <c r="AJ107" s="72"/>
      <c r="AK107" s="72"/>
      <c r="AL107" s="72"/>
      <c r="AM107" s="72"/>
      <c r="AN107" s="72"/>
      <c r="AO107" s="72"/>
    </row>
    <row r="108">
      <c r="A108" s="14" t="s">
        <v>7931</v>
      </c>
      <c r="B108" s="14"/>
      <c r="D108" s="14" t="s">
        <v>104</v>
      </c>
      <c r="E108" s="14"/>
      <c r="F108" s="14" t="s">
        <v>4882</v>
      </c>
      <c r="G108" s="72"/>
      <c r="H108" s="72"/>
      <c r="I108" s="72"/>
      <c r="J108" s="72"/>
      <c r="K108" s="14" t="s">
        <v>7932</v>
      </c>
      <c r="L108" s="14" t="s">
        <v>312</v>
      </c>
      <c r="M108" s="14" t="s">
        <v>129</v>
      </c>
      <c r="N108" s="14"/>
      <c r="O108" s="14" t="s">
        <v>1762</v>
      </c>
      <c r="P108" s="72"/>
      <c r="Q108" s="72"/>
      <c r="T108" s="72"/>
      <c r="U108" s="73" t="s">
        <v>7933</v>
      </c>
      <c r="V108" s="9" t="s">
        <v>7934</v>
      </c>
      <c r="W108" s="14" t="s">
        <v>1004</v>
      </c>
      <c r="X108" s="14" t="s">
        <v>7935</v>
      </c>
      <c r="Y108" s="74"/>
      <c r="Z108" s="74"/>
      <c r="AA108" s="72"/>
      <c r="AB108" s="72"/>
      <c r="AC108" s="72"/>
      <c r="AD108" s="72"/>
      <c r="AE108" s="72"/>
      <c r="AF108" s="72"/>
      <c r="AG108" s="72"/>
      <c r="AH108" s="72"/>
      <c r="AI108" s="72"/>
      <c r="AJ108" s="72"/>
      <c r="AK108" s="72"/>
      <c r="AL108" s="72"/>
      <c r="AM108" s="72"/>
      <c r="AN108" s="72"/>
      <c r="AO108" s="72"/>
    </row>
    <row r="109">
      <c r="A109" s="14" t="s">
        <v>7936</v>
      </c>
      <c r="B109" s="14"/>
      <c r="D109" s="14" t="s">
        <v>2581</v>
      </c>
      <c r="E109" s="14"/>
      <c r="F109" s="14" t="s">
        <v>4606</v>
      </c>
      <c r="G109" s="72"/>
      <c r="H109" s="14" t="s">
        <v>7523</v>
      </c>
      <c r="I109" s="14" t="s">
        <v>7937</v>
      </c>
      <c r="J109" s="72"/>
      <c r="K109" s="72"/>
      <c r="L109" s="14" t="s">
        <v>275</v>
      </c>
      <c r="M109" s="14" t="s">
        <v>129</v>
      </c>
      <c r="N109" s="72"/>
      <c r="O109" s="72"/>
      <c r="P109" s="72"/>
      <c r="Q109" s="72"/>
      <c r="T109" s="14"/>
      <c r="U109" s="73" t="s">
        <v>7938</v>
      </c>
      <c r="V109" s="14" t="s">
        <v>7939</v>
      </c>
      <c r="W109" s="14" t="s">
        <v>7940</v>
      </c>
      <c r="X109" s="72"/>
      <c r="Y109" s="74"/>
      <c r="Z109" s="74"/>
      <c r="AA109" s="72"/>
      <c r="AB109" s="72"/>
      <c r="AC109" s="72"/>
      <c r="AD109" s="72"/>
      <c r="AE109" s="72"/>
      <c r="AF109" s="72"/>
      <c r="AG109" s="72"/>
      <c r="AH109" s="72"/>
      <c r="AI109" s="72"/>
      <c r="AJ109" s="72"/>
      <c r="AK109" s="72"/>
      <c r="AL109" s="72"/>
      <c r="AM109" s="72"/>
      <c r="AN109" s="72"/>
      <c r="AO109" s="72"/>
    </row>
    <row r="110">
      <c r="A110" s="14" t="s">
        <v>7941</v>
      </c>
      <c r="B110" s="14"/>
      <c r="D110" s="14" t="s">
        <v>104</v>
      </c>
      <c r="E110" s="14"/>
      <c r="F110" s="14" t="s">
        <v>1863</v>
      </c>
      <c r="G110" s="14" t="s">
        <v>1112</v>
      </c>
      <c r="H110" s="14"/>
      <c r="I110" s="72"/>
      <c r="J110" s="14" t="s">
        <v>7942</v>
      </c>
      <c r="K110" s="14" t="s">
        <v>7943</v>
      </c>
      <c r="L110" s="14" t="s">
        <v>319</v>
      </c>
      <c r="M110" s="14" t="s">
        <v>129</v>
      </c>
      <c r="N110" s="72"/>
      <c r="O110" s="72"/>
      <c r="P110" s="72"/>
      <c r="Q110" s="72"/>
      <c r="T110" s="72"/>
      <c r="U110" s="73" t="s">
        <v>7944</v>
      </c>
      <c r="V110" s="72"/>
      <c r="W110" s="14" t="s">
        <v>1305</v>
      </c>
      <c r="X110" s="72"/>
      <c r="Y110" s="74"/>
      <c r="Z110" s="74"/>
      <c r="AA110" s="72"/>
      <c r="AB110" s="72"/>
      <c r="AC110" s="72"/>
      <c r="AD110" s="72"/>
      <c r="AE110" s="72"/>
      <c r="AF110" s="72"/>
      <c r="AG110" s="72"/>
      <c r="AH110" s="72"/>
      <c r="AI110" s="72"/>
      <c r="AJ110" s="72"/>
      <c r="AK110" s="72"/>
      <c r="AL110" s="72"/>
      <c r="AM110" s="72"/>
      <c r="AN110" s="72"/>
      <c r="AO110" s="72"/>
    </row>
    <row r="111">
      <c r="A111" s="9" t="s">
        <v>7945</v>
      </c>
      <c r="B111" s="14"/>
      <c r="D111" s="14" t="s">
        <v>144</v>
      </c>
      <c r="E111" s="14"/>
      <c r="F111" s="14" t="s">
        <v>4592</v>
      </c>
      <c r="G111" s="72"/>
      <c r="H111" s="72"/>
      <c r="I111" s="72"/>
      <c r="J111" s="72"/>
      <c r="K111" s="14" t="s">
        <v>7946</v>
      </c>
      <c r="L111" s="14" t="s">
        <v>275</v>
      </c>
      <c r="M111" s="14" t="s">
        <v>129</v>
      </c>
      <c r="N111" s="72"/>
      <c r="O111" s="72"/>
      <c r="P111" s="72"/>
      <c r="Q111" s="72"/>
      <c r="T111" s="14"/>
      <c r="U111" s="73" t="s">
        <v>7947</v>
      </c>
      <c r="V111" s="72"/>
      <c r="W111" s="72"/>
      <c r="X111" s="72"/>
      <c r="Y111" s="74"/>
      <c r="Z111" s="74"/>
      <c r="AA111" s="72"/>
      <c r="AB111" s="72"/>
      <c r="AC111" s="72"/>
      <c r="AD111" s="72"/>
      <c r="AE111" s="72"/>
      <c r="AF111" s="72"/>
      <c r="AG111" s="72"/>
      <c r="AH111" s="72"/>
      <c r="AI111" s="72"/>
      <c r="AJ111" s="72"/>
      <c r="AK111" s="72"/>
      <c r="AL111" s="72"/>
      <c r="AM111" s="72"/>
      <c r="AN111" s="72"/>
      <c r="AO111" s="72"/>
    </row>
    <row r="112">
      <c r="A112" s="14" t="s">
        <v>7948</v>
      </c>
      <c r="B112" s="14"/>
      <c r="D112" s="14" t="s">
        <v>104</v>
      </c>
      <c r="E112" s="14"/>
      <c r="F112" s="14" t="s">
        <v>5759</v>
      </c>
      <c r="G112" s="72"/>
      <c r="H112" s="72"/>
      <c r="I112" s="72"/>
      <c r="J112" s="72"/>
      <c r="K112" s="72"/>
      <c r="L112" s="14" t="s">
        <v>311</v>
      </c>
      <c r="M112" s="14" t="s">
        <v>183</v>
      </c>
      <c r="N112" s="14"/>
      <c r="O112" s="14" t="s">
        <v>7949</v>
      </c>
      <c r="P112" s="72"/>
      <c r="Q112" s="72"/>
      <c r="T112" s="72"/>
      <c r="U112" s="73" t="s">
        <v>7950</v>
      </c>
      <c r="V112" s="14" t="s">
        <v>7951</v>
      </c>
      <c r="W112" s="14" t="s">
        <v>418</v>
      </c>
      <c r="X112" s="72"/>
      <c r="Y112" s="74"/>
      <c r="Z112" s="74"/>
      <c r="AA112" s="72"/>
      <c r="AB112" s="72"/>
      <c r="AC112" s="72"/>
      <c r="AD112" s="72"/>
      <c r="AE112" s="72"/>
      <c r="AF112" s="72"/>
      <c r="AG112" s="72"/>
      <c r="AH112" s="72"/>
      <c r="AI112" s="72"/>
      <c r="AJ112" s="72"/>
      <c r="AK112" s="72"/>
      <c r="AL112" s="72"/>
      <c r="AM112" s="72"/>
      <c r="AN112" s="72"/>
      <c r="AO112" s="72"/>
    </row>
    <row r="113">
      <c r="A113" s="14" t="s">
        <v>7952</v>
      </c>
      <c r="B113" s="14"/>
      <c r="D113" s="14" t="s">
        <v>132</v>
      </c>
      <c r="E113" s="14"/>
      <c r="F113" s="14" t="s">
        <v>4600</v>
      </c>
      <c r="G113" s="14" t="s">
        <v>7953</v>
      </c>
      <c r="H113" s="14"/>
      <c r="I113" s="14" t="s">
        <v>7954</v>
      </c>
      <c r="J113" s="72"/>
      <c r="K113" s="14" t="s">
        <v>7955</v>
      </c>
      <c r="L113" s="14" t="s">
        <v>275</v>
      </c>
      <c r="M113" s="14" t="s">
        <v>129</v>
      </c>
      <c r="N113" s="14"/>
      <c r="O113" s="14" t="s">
        <v>1285</v>
      </c>
      <c r="P113" s="14"/>
      <c r="Q113" s="14"/>
      <c r="T113" s="14"/>
      <c r="U113" s="73" t="s">
        <v>7956</v>
      </c>
      <c r="V113" s="14" t="s">
        <v>7957</v>
      </c>
      <c r="W113" s="14" t="s">
        <v>1004</v>
      </c>
      <c r="X113" s="72"/>
      <c r="Y113" s="74"/>
      <c r="Z113" s="74"/>
      <c r="AA113" s="72"/>
      <c r="AB113" s="72"/>
      <c r="AC113" s="72"/>
      <c r="AD113" s="72"/>
      <c r="AE113" s="72"/>
      <c r="AF113" s="72"/>
      <c r="AG113" s="72"/>
      <c r="AH113" s="72"/>
      <c r="AI113" s="72"/>
      <c r="AJ113" s="72"/>
      <c r="AK113" s="72"/>
      <c r="AL113" s="72"/>
      <c r="AM113" s="72"/>
      <c r="AN113" s="72"/>
      <c r="AO113" s="72"/>
    </row>
    <row r="114">
      <c r="A114" s="14" t="s">
        <v>7958</v>
      </c>
      <c r="B114" s="14"/>
      <c r="D114" s="14" t="s">
        <v>144</v>
      </c>
      <c r="E114" s="14"/>
      <c r="F114" s="14" t="s">
        <v>4592</v>
      </c>
      <c r="G114" s="14" t="s">
        <v>7959</v>
      </c>
      <c r="H114" s="72"/>
      <c r="I114" s="72"/>
      <c r="J114" s="72"/>
      <c r="K114" s="14" t="s">
        <v>7946</v>
      </c>
      <c r="L114" s="14" t="s">
        <v>275</v>
      </c>
      <c r="M114" s="14" t="s">
        <v>129</v>
      </c>
      <c r="N114" s="72"/>
      <c r="O114" s="72"/>
      <c r="P114" s="72"/>
      <c r="Q114" s="72"/>
      <c r="T114" s="14"/>
      <c r="U114" s="73" t="s">
        <v>7960</v>
      </c>
      <c r="V114" s="72"/>
      <c r="W114" s="72"/>
      <c r="X114" s="72"/>
      <c r="Y114" s="74"/>
      <c r="Z114" s="74"/>
      <c r="AA114" s="72"/>
      <c r="AB114" s="72"/>
      <c r="AC114" s="72"/>
      <c r="AD114" s="72"/>
      <c r="AE114" s="72"/>
      <c r="AF114" s="72"/>
      <c r="AG114" s="72"/>
      <c r="AH114" s="72"/>
      <c r="AI114" s="72"/>
      <c r="AJ114" s="72"/>
      <c r="AK114" s="72"/>
      <c r="AL114" s="72"/>
      <c r="AM114" s="72"/>
      <c r="AN114" s="72"/>
      <c r="AO114" s="72"/>
    </row>
    <row r="115">
      <c r="A115" s="3" t="s">
        <v>7961</v>
      </c>
      <c r="B115" s="14"/>
      <c r="D115" s="14" t="s">
        <v>104</v>
      </c>
      <c r="E115" s="14"/>
      <c r="F115" s="14" t="s">
        <v>1401</v>
      </c>
      <c r="G115" s="72"/>
      <c r="H115" s="14" t="s">
        <v>7962</v>
      </c>
      <c r="I115" s="72"/>
      <c r="J115" s="3" t="s">
        <v>1212</v>
      </c>
      <c r="K115" s="72"/>
      <c r="L115" s="14" t="s">
        <v>163</v>
      </c>
      <c r="M115" s="72"/>
      <c r="N115" s="72"/>
      <c r="O115" s="14" t="s">
        <v>7963</v>
      </c>
      <c r="P115" s="72"/>
      <c r="Q115" s="72"/>
      <c r="T115" s="72"/>
      <c r="U115" s="73" t="s">
        <v>7964</v>
      </c>
      <c r="V115" s="72"/>
      <c r="W115" s="72"/>
      <c r="X115" s="72"/>
      <c r="Y115" s="74"/>
      <c r="Z115" s="74"/>
      <c r="AA115" s="72"/>
      <c r="AB115" s="72"/>
      <c r="AC115" s="72"/>
      <c r="AD115" s="72"/>
      <c r="AE115" s="72"/>
      <c r="AF115" s="72"/>
      <c r="AG115" s="72"/>
      <c r="AH115" s="72"/>
      <c r="AI115" s="72"/>
      <c r="AJ115" s="72"/>
      <c r="AK115" s="72"/>
      <c r="AL115" s="72"/>
      <c r="AM115" s="72"/>
      <c r="AN115" s="72"/>
      <c r="AO115" s="72"/>
    </row>
    <row r="116">
      <c r="A116" s="14" t="s">
        <v>7965</v>
      </c>
      <c r="B116" s="14" t="s">
        <v>7966</v>
      </c>
      <c r="D116" s="14" t="s">
        <v>119</v>
      </c>
      <c r="E116" s="72"/>
      <c r="F116" s="14" t="s">
        <v>2556</v>
      </c>
      <c r="G116" s="72"/>
      <c r="H116" s="72"/>
      <c r="I116" s="72"/>
      <c r="J116" s="72"/>
      <c r="K116" s="72"/>
      <c r="L116" s="14" t="s">
        <v>279</v>
      </c>
      <c r="M116" s="14" t="s">
        <v>164</v>
      </c>
      <c r="N116" s="72"/>
      <c r="O116" s="3" t="s">
        <v>7967</v>
      </c>
      <c r="P116" s="72"/>
      <c r="Q116" s="72"/>
      <c r="T116" s="72"/>
      <c r="U116" s="73" t="s">
        <v>2560</v>
      </c>
      <c r="V116" s="72"/>
      <c r="W116" s="72"/>
      <c r="X116" s="72"/>
      <c r="Y116" s="74"/>
      <c r="Z116" s="74"/>
      <c r="AA116" s="72"/>
      <c r="AB116" s="72"/>
      <c r="AC116" s="72"/>
      <c r="AD116" s="72"/>
      <c r="AE116" s="72"/>
      <c r="AF116" s="72"/>
      <c r="AG116" s="72"/>
      <c r="AH116" s="72"/>
      <c r="AI116" s="72"/>
      <c r="AJ116" s="72"/>
      <c r="AK116" s="72"/>
      <c r="AL116" s="72"/>
      <c r="AM116" s="72"/>
      <c r="AN116" s="72"/>
      <c r="AO116" s="72"/>
    </row>
    <row r="117">
      <c r="A117" s="14" t="s">
        <v>7968</v>
      </c>
      <c r="B117" s="14"/>
      <c r="D117" s="14" t="s">
        <v>144</v>
      </c>
      <c r="E117" s="14"/>
      <c r="F117" s="14" t="s">
        <v>1178</v>
      </c>
      <c r="G117" s="72"/>
      <c r="H117" s="72"/>
      <c r="I117" s="72"/>
      <c r="J117" s="72"/>
      <c r="K117" s="72"/>
      <c r="L117" s="14" t="s">
        <v>246</v>
      </c>
      <c r="M117" s="72"/>
      <c r="N117" s="72"/>
      <c r="O117" s="72"/>
      <c r="P117" s="72"/>
      <c r="Q117" s="72"/>
      <c r="T117" s="72"/>
      <c r="U117" s="72"/>
      <c r="V117" s="72"/>
      <c r="W117" s="72"/>
      <c r="X117" s="72"/>
      <c r="Y117" s="74"/>
      <c r="Z117" s="74"/>
      <c r="AA117" s="72"/>
      <c r="AB117" s="72"/>
      <c r="AC117" s="72"/>
      <c r="AD117" s="72"/>
      <c r="AE117" s="72"/>
      <c r="AF117" s="72"/>
      <c r="AG117" s="72"/>
      <c r="AH117" s="72"/>
      <c r="AI117" s="72"/>
      <c r="AJ117" s="72"/>
      <c r="AK117" s="72"/>
      <c r="AL117" s="72"/>
      <c r="AM117" s="72"/>
      <c r="AN117" s="72"/>
      <c r="AO117" s="72"/>
    </row>
    <row r="118">
      <c r="A118" s="14" t="s">
        <v>7969</v>
      </c>
      <c r="B118" s="14"/>
      <c r="D118" s="14" t="s">
        <v>1249</v>
      </c>
      <c r="E118" s="72"/>
      <c r="F118" s="72"/>
      <c r="G118" s="72"/>
      <c r="H118" s="72"/>
      <c r="I118" s="72"/>
      <c r="J118" s="72"/>
      <c r="K118" s="72"/>
      <c r="L118" s="72"/>
      <c r="M118" s="72"/>
      <c r="N118" s="72"/>
      <c r="O118" s="72"/>
      <c r="P118" s="72"/>
      <c r="Q118" s="72"/>
      <c r="T118" s="72"/>
      <c r="U118" s="73" t="s">
        <v>7970</v>
      </c>
      <c r="V118" s="72"/>
      <c r="W118" s="72"/>
      <c r="X118" s="72"/>
      <c r="Y118" s="74"/>
      <c r="Z118" s="74"/>
      <c r="AA118" s="72"/>
      <c r="AB118" s="72"/>
      <c r="AC118" s="72"/>
      <c r="AD118" s="72"/>
      <c r="AE118" s="72"/>
      <c r="AF118" s="72"/>
      <c r="AG118" s="72"/>
      <c r="AH118" s="72"/>
      <c r="AI118" s="72"/>
      <c r="AJ118" s="72"/>
      <c r="AK118" s="72"/>
      <c r="AL118" s="72"/>
      <c r="AM118" s="72"/>
      <c r="AN118" s="72"/>
      <c r="AO118" s="72"/>
    </row>
    <row r="119">
      <c r="A119" s="14" t="s">
        <v>7971</v>
      </c>
      <c r="B119" s="14"/>
      <c r="D119" s="14" t="s">
        <v>144</v>
      </c>
      <c r="E119" s="14"/>
      <c r="F119" s="14" t="s">
        <v>2646</v>
      </c>
      <c r="G119" s="14" t="s">
        <v>2646</v>
      </c>
      <c r="H119" s="72"/>
      <c r="I119" s="72"/>
      <c r="J119" s="72"/>
      <c r="K119" s="14" t="s">
        <v>2646</v>
      </c>
      <c r="L119" s="14" t="s">
        <v>182</v>
      </c>
      <c r="M119" s="14" t="s">
        <v>495</v>
      </c>
      <c r="N119" s="72"/>
      <c r="O119" s="72"/>
      <c r="P119" s="72"/>
      <c r="Q119" s="72"/>
      <c r="T119" s="14"/>
      <c r="U119" s="73" t="s">
        <v>7972</v>
      </c>
      <c r="V119" s="72"/>
      <c r="W119" s="72"/>
      <c r="X119" s="72"/>
      <c r="Y119" s="74"/>
      <c r="Z119" s="74"/>
      <c r="AA119" s="72"/>
      <c r="AB119" s="72"/>
      <c r="AC119" s="72"/>
      <c r="AD119" s="72"/>
      <c r="AE119" s="72"/>
      <c r="AF119" s="72"/>
      <c r="AG119" s="72"/>
      <c r="AH119" s="72"/>
      <c r="AI119" s="72"/>
      <c r="AJ119" s="72"/>
      <c r="AK119" s="72"/>
      <c r="AL119" s="72"/>
      <c r="AM119" s="72"/>
      <c r="AN119" s="72"/>
      <c r="AO119" s="72"/>
    </row>
    <row r="120">
      <c r="A120" s="3" t="s">
        <v>7973</v>
      </c>
      <c r="B120" s="72"/>
      <c r="D120" s="14" t="s">
        <v>119</v>
      </c>
      <c r="E120" s="72"/>
      <c r="F120" s="14" t="s">
        <v>2654</v>
      </c>
      <c r="G120" s="72"/>
      <c r="H120" s="72"/>
      <c r="I120" s="72"/>
      <c r="J120" s="72"/>
      <c r="K120" s="14" t="s">
        <v>7974</v>
      </c>
      <c r="L120" s="14" t="s">
        <v>7975</v>
      </c>
      <c r="M120" s="14" t="s">
        <v>209</v>
      </c>
      <c r="N120" s="72"/>
      <c r="O120" s="14" t="s">
        <v>7976</v>
      </c>
      <c r="P120" s="72"/>
      <c r="Q120" s="72"/>
      <c r="T120" s="72"/>
      <c r="U120" s="73" t="s">
        <v>7977</v>
      </c>
      <c r="V120" s="72"/>
      <c r="W120" s="72"/>
      <c r="X120" s="72"/>
      <c r="Y120" s="74"/>
      <c r="Z120" s="74"/>
      <c r="AA120" s="72"/>
      <c r="AB120" s="72"/>
      <c r="AC120" s="72"/>
      <c r="AD120" s="72"/>
      <c r="AE120" s="72"/>
      <c r="AF120" s="72"/>
      <c r="AG120" s="72"/>
      <c r="AH120" s="72"/>
      <c r="AI120" s="72"/>
      <c r="AJ120" s="72"/>
      <c r="AK120" s="72"/>
      <c r="AL120" s="72"/>
      <c r="AM120" s="72"/>
      <c r="AN120" s="72"/>
      <c r="AO120" s="72"/>
    </row>
    <row r="121">
      <c r="A121" s="78" t="s">
        <v>7978</v>
      </c>
      <c r="B121" s="14"/>
      <c r="D121" s="14" t="s">
        <v>104</v>
      </c>
      <c r="E121" s="9"/>
      <c r="F121" s="9" t="s">
        <v>2682</v>
      </c>
      <c r="G121" s="9" t="s">
        <v>7979</v>
      </c>
      <c r="H121" s="9" t="s">
        <v>7304</v>
      </c>
      <c r="I121" s="37" t="s">
        <v>7980</v>
      </c>
      <c r="J121" s="72"/>
      <c r="K121" s="14" t="s">
        <v>204</v>
      </c>
      <c r="L121" s="14" t="s">
        <v>267</v>
      </c>
      <c r="M121" s="14" t="s">
        <v>86</v>
      </c>
      <c r="N121" s="14"/>
      <c r="O121" s="14" t="s">
        <v>7630</v>
      </c>
      <c r="P121" s="72"/>
      <c r="Q121" s="72"/>
      <c r="T121" s="72"/>
      <c r="U121" s="73" t="s">
        <v>7981</v>
      </c>
      <c r="V121" s="72"/>
      <c r="W121" s="14" t="s">
        <v>915</v>
      </c>
      <c r="X121" s="72"/>
      <c r="Y121" s="74"/>
      <c r="Z121" s="74"/>
      <c r="AA121" s="72"/>
      <c r="AB121" s="72"/>
      <c r="AC121" s="72"/>
      <c r="AD121" s="72"/>
      <c r="AE121" s="72"/>
      <c r="AF121" s="72"/>
      <c r="AG121" s="72"/>
      <c r="AH121" s="72"/>
      <c r="AI121" s="72"/>
      <c r="AJ121" s="72"/>
      <c r="AK121" s="72"/>
      <c r="AL121" s="72"/>
      <c r="AM121" s="72"/>
      <c r="AN121" s="72"/>
      <c r="AO121" s="72"/>
    </row>
    <row r="122">
      <c r="A122" s="14" t="s">
        <v>7982</v>
      </c>
      <c r="B122" s="14"/>
      <c r="D122" s="14" t="s">
        <v>144</v>
      </c>
      <c r="E122" s="14"/>
      <c r="F122" s="14" t="s">
        <v>564</v>
      </c>
      <c r="G122" s="72"/>
      <c r="H122" s="72"/>
      <c r="I122" s="72"/>
      <c r="J122" s="72"/>
      <c r="K122" s="72"/>
      <c r="L122" s="14" t="s">
        <v>246</v>
      </c>
      <c r="M122" s="72"/>
      <c r="N122" s="72"/>
      <c r="O122" s="72"/>
      <c r="P122" s="72"/>
      <c r="Q122" s="72"/>
      <c r="T122" s="14"/>
      <c r="U122" s="73" t="s">
        <v>7983</v>
      </c>
      <c r="V122" s="72"/>
      <c r="W122" s="72"/>
      <c r="X122" s="72"/>
      <c r="Y122" s="74"/>
      <c r="Z122" s="74"/>
      <c r="AA122" s="72"/>
      <c r="AB122" s="72"/>
      <c r="AC122" s="72"/>
      <c r="AD122" s="72"/>
      <c r="AE122" s="72"/>
      <c r="AF122" s="72"/>
      <c r="AG122" s="72"/>
      <c r="AH122" s="72"/>
      <c r="AI122" s="72"/>
      <c r="AJ122" s="72"/>
      <c r="AK122" s="72"/>
      <c r="AL122" s="72"/>
      <c r="AM122" s="72"/>
      <c r="AN122" s="72"/>
      <c r="AO122" s="72"/>
    </row>
    <row r="123">
      <c r="A123" s="3" t="s">
        <v>7984</v>
      </c>
      <c r="B123" s="72"/>
      <c r="D123" s="14" t="s">
        <v>119</v>
      </c>
      <c r="E123" s="72"/>
      <c r="F123" s="14" t="s">
        <v>1592</v>
      </c>
      <c r="G123" s="72"/>
      <c r="H123" s="72"/>
      <c r="I123" s="72"/>
      <c r="J123" s="72"/>
      <c r="K123" s="72"/>
      <c r="L123" s="14" t="s">
        <v>287</v>
      </c>
      <c r="M123" s="14" t="s">
        <v>235</v>
      </c>
      <c r="N123" s="72"/>
      <c r="O123" s="14" t="s">
        <v>7985</v>
      </c>
      <c r="P123" s="72"/>
      <c r="Q123" s="72"/>
      <c r="T123" s="72"/>
      <c r="U123" s="73" t="s">
        <v>7986</v>
      </c>
      <c r="V123" s="72"/>
      <c r="W123" s="72"/>
      <c r="X123" s="72"/>
      <c r="Y123" s="74"/>
      <c r="Z123" s="74"/>
      <c r="AA123" s="72"/>
      <c r="AB123" s="72"/>
      <c r="AC123" s="72"/>
      <c r="AD123" s="72"/>
      <c r="AE123" s="72"/>
      <c r="AF123" s="72"/>
      <c r="AG123" s="72"/>
      <c r="AH123" s="72"/>
      <c r="AI123" s="72"/>
      <c r="AJ123" s="72"/>
      <c r="AK123" s="72"/>
      <c r="AL123" s="72"/>
      <c r="AM123" s="72"/>
      <c r="AN123" s="72"/>
      <c r="AO123" s="72"/>
    </row>
    <row r="124">
      <c r="A124" s="14" t="s">
        <v>7987</v>
      </c>
      <c r="B124" s="14"/>
      <c r="D124" s="14" t="s">
        <v>144</v>
      </c>
      <c r="E124" s="14"/>
      <c r="F124" s="14" t="s">
        <v>3551</v>
      </c>
      <c r="G124" s="72"/>
      <c r="H124" s="72"/>
      <c r="I124" s="72"/>
      <c r="J124" s="72"/>
      <c r="K124" s="72"/>
      <c r="L124" s="14" t="s">
        <v>311</v>
      </c>
      <c r="M124" s="14" t="s">
        <v>183</v>
      </c>
      <c r="N124" s="14"/>
      <c r="O124" s="14" t="s">
        <v>7841</v>
      </c>
      <c r="P124" s="72"/>
      <c r="Q124" s="72"/>
      <c r="T124" s="72"/>
      <c r="U124" s="73" t="s">
        <v>7988</v>
      </c>
      <c r="V124" s="72"/>
      <c r="W124" s="72"/>
      <c r="X124" s="72"/>
      <c r="Y124" s="74"/>
      <c r="Z124" s="74"/>
      <c r="AA124" s="72"/>
      <c r="AB124" s="72"/>
      <c r="AC124" s="72"/>
      <c r="AD124" s="72"/>
      <c r="AE124" s="72"/>
      <c r="AF124" s="72"/>
      <c r="AG124" s="72"/>
      <c r="AH124" s="72"/>
      <c r="AI124" s="72"/>
      <c r="AJ124" s="72"/>
      <c r="AK124" s="72"/>
      <c r="AL124" s="72"/>
      <c r="AM124" s="72"/>
      <c r="AN124" s="72"/>
      <c r="AO124" s="72"/>
    </row>
    <row r="125">
      <c r="A125" s="14" t="s">
        <v>7989</v>
      </c>
      <c r="B125" s="14"/>
      <c r="D125" s="14" t="s">
        <v>144</v>
      </c>
      <c r="E125" s="14"/>
      <c r="F125" s="14" t="s">
        <v>1178</v>
      </c>
      <c r="G125" s="72"/>
      <c r="H125" s="72"/>
      <c r="I125" s="72"/>
      <c r="J125" s="72"/>
      <c r="K125" s="72"/>
      <c r="L125" s="14" t="s">
        <v>287</v>
      </c>
      <c r="M125" s="72"/>
      <c r="N125" s="72"/>
      <c r="O125" s="72"/>
      <c r="P125" s="72"/>
      <c r="Q125" s="72"/>
      <c r="T125" s="72"/>
      <c r="U125" s="72"/>
      <c r="V125" s="72"/>
      <c r="W125" s="72"/>
      <c r="X125" s="72"/>
      <c r="Y125" s="74"/>
      <c r="Z125" s="74"/>
      <c r="AA125" s="72"/>
      <c r="AB125" s="72"/>
      <c r="AC125" s="72"/>
      <c r="AD125" s="72"/>
      <c r="AE125" s="72"/>
      <c r="AF125" s="72"/>
      <c r="AG125" s="72"/>
      <c r="AH125" s="72"/>
      <c r="AI125" s="72"/>
      <c r="AJ125" s="72"/>
      <c r="AK125" s="72"/>
      <c r="AL125" s="72"/>
      <c r="AM125" s="72"/>
      <c r="AN125" s="72"/>
      <c r="AO125" s="72"/>
    </row>
    <row r="126">
      <c r="A126" s="14" t="s">
        <v>7990</v>
      </c>
      <c r="B126" s="72"/>
      <c r="D126" s="72"/>
      <c r="E126" s="14"/>
      <c r="F126" s="14" t="s">
        <v>4555</v>
      </c>
      <c r="G126" s="72"/>
      <c r="H126" s="72"/>
      <c r="I126" s="72"/>
      <c r="J126" s="72"/>
      <c r="K126" s="72"/>
      <c r="L126" s="14" t="s">
        <v>295</v>
      </c>
      <c r="M126" s="72"/>
      <c r="N126" s="72"/>
      <c r="O126" s="72"/>
      <c r="P126" s="72"/>
      <c r="Q126" s="72"/>
      <c r="T126" s="72"/>
      <c r="U126" s="73" t="s">
        <v>7991</v>
      </c>
      <c r="V126" s="72"/>
      <c r="W126" s="72"/>
      <c r="X126" s="72"/>
      <c r="Y126" s="74"/>
      <c r="Z126" s="74"/>
      <c r="AA126" s="72"/>
      <c r="AB126" s="72"/>
      <c r="AC126" s="72"/>
      <c r="AD126" s="72"/>
      <c r="AE126" s="72"/>
      <c r="AF126" s="72"/>
      <c r="AG126" s="72"/>
      <c r="AH126" s="72"/>
      <c r="AI126" s="72"/>
      <c r="AJ126" s="72"/>
      <c r="AK126" s="72"/>
      <c r="AL126" s="72"/>
      <c r="AM126" s="72"/>
      <c r="AN126" s="72"/>
      <c r="AO126" s="72"/>
    </row>
    <row r="127">
      <c r="A127" s="3" t="s">
        <v>7992</v>
      </c>
      <c r="B127" s="72"/>
      <c r="D127" s="72"/>
      <c r="E127" s="72"/>
      <c r="F127" s="72"/>
      <c r="G127" s="72"/>
      <c r="H127" s="72"/>
      <c r="I127" s="72"/>
      <c r="J127" s="72"/>
      <c r="K127" s="72"/>
      <c r="L127" s="72"/>
      <c r="M127" s="72"/>
      <c r="N127" s="72"/>
      <c r="O127" s="3" t="s">
        <v>7692</v>
      </c>
      <c r="P127" s="72"/>
      <c r="Q127" s="72"/>
      <c r="T127" s="72"/>
      <c r="U127" s="72"/>
      <c r="V127" s="72"/>
      <c r="W127" s="72"/>
      <c r="X127" s="72"/>
      <c r="Y127" s="74"/>
      <c r="Z127" s="74"/>
      <c r="AA127" s="72"/>
      <c r="AB127" s="72"/>
      <c r="AC127" s="72"/>
      <c r="AD127" s="72"/>
      <c r="AE127" s="72"/>
      <c r="AF127" s="72"/>
      <c r="AG127" s="72"/>
      <c r="AH127" s="72"/>
      <c r="AI127" s="72"/>
      <c r="AJ127" s="72"/>
      <c r="AK127" s="72"/>
      <c r="AL127" s="72"/>
      <c r="AM127" s="72"/>
      <c r="AN127" s="72"/>
      <c r="AO127" s="72"/>
    </row>
    <row r="128">
      <c r="A128" s="37" t="s">
        <v>7993</v>
      </c>
      <c r="B128" s="14"/>
      <c r="D128" s="14" t="s">
        <v>144</v>
      </c>
      <c r="E128" s="14"/>
      <c r="F128" s="14" t="s">
        <v>4191</v>
      </c>
      <c r="G128" s="72"/>
      <c r="H128" s="72"/>
      <c r="I128" s="72"/>
      <c r="J128" s="72"/>
      <c r="K128" s="72"/>
      <c r="L128" s="14" t="s">
        <v>7994</v>
      </c>
      <c r="M128" s="14" t="s">
        <v>5480</v>
      </c>
      <c r="N128" s="14"/>
      <c r="O128" s="14" t="s">
        <v>1250</v>
      </c>
      <c r="P128" s="72"/>
      <c r="Q128" s="72"/>
      <c r="T128" s="72"/>
      <c r="U128" s="73" t="s">
        <v>7995</v>
      </c>
      <c r="V128" s="14" t="s">
        <v>4964</v>
      </c>
      <c r="W128" s="72"/>
      <c r="X128" s="72"/>
      <c r="Y128" s="74"/>
      <c r="Z128" s="74"/>
      <c r="AA128" s="72"/>
      <c r="AB128" s="72"/>
      <c r="AC128" s="72"/>
      <c r="AD128" s="72"/>
      <c r="AE128" s="72"/>
      <c r="AF128" s="72"/>
      <c r="AG128" s="72"/>
      <c r="AH128" s="72"/>
      <c r="AI128" s="72"/>
      <c r="AJ128" s="72"/>
      <c r="AK128" s="72"/>
      <c r="AL128" s="72"/>
      <c r="AM128" s="72"/>
      <c r="AN128" s="72"/>
      <c r="AO128" s="72"/>
    </row>
    <row r="129">
      <c r="A129" s="14" t="s">
        <v>7996</v>
      </c>
      <c r="B129" s="14"/>
      <c r="D129" s="14" t="s">
        <v>104</v>
      </c>
      <c r="E129" s="14"/>
      <c r="F129" s="14" t="s">
        <v>2649</v>
      </c>
      <c r="G129" s="14" t="s">
        <v>5653</v>
      </c>
      <c r="H129" s="14"/>
      <c r="I129" s="72"/>
      <c r="J129" s="72"/>
      <c r="K129" s="14" t="s">
        <v>7997</v>
      </c>
      <c r="L129" s="14" t="s">
        <v>182</v>
      </c>
      <c r="M129" s="14" t="s">
        <v>209</v>
      </c>
      <c r="N129" s="14"/>
      <c r="O129" s="14"/>
      <c r="P129" s="14"/>
      <c r="Q129" s="14"/>
      <c r="T129" s="14"/>
      <c r="U129" s="73" t="s">
        <v>7998</v>
      </c>
      <c r="V129" s="72"/>
      <c r="W129" s="72"/>
      <c r="X129" s="72"/>
      <c r="Y129" s="74"/>
      <c r="Z129" s="74"/>
      <c r="AA129" s="72"/>
      <c r="AB129" s="72"/>
      <c r="AC129" s="72"/>
      <c r="AD129" s="72"/>
      <c r="AE129" s="72"/>
      <c r="AF129" s="72"/>
      <c r="AG129" s="72"/>
      <c r="AH129" s="72"/>
      <c r="AI129" s="72"/>
      <c r="AJ129" s="72"/>
      <c r="AK129" s="72"/>
      <c r="AL129" s="72"/>
      <c r="AM129" s="72"/>
      <c r="AN129" s="72"/>
      <c r="AO129" s="72"/>
    </row>
    <row r="130">
      <c r="A130" s="80" t="s">
        <v>7999</v>
      </c>
      <c r="B130" s="14"/>
      <c r="D130" s="14" t="s">
        <v>144</v>
      </c>
      <c r="E130" s="14"/>
      <c r="F130" s="14" t="s">
        <v>1245</v>
      </c>
      <c r="G130" s="72"/>
      <c r="H130" s="72"/>
      <c r="I130" s="72"/>
      <c r="J130" s="72"/>
      <c r="K130" s="72"/>
      <c r="L130" s="72"/>
      <c r="M130" s="72"/>
      <c r="N130" s="72"/>
      <c r="O130" s="72"/>
      <c r="P130" s="72"/>
      <c r="Q130" s="72"/>
      <c r="T130" s="72"/>
      <c r="U130" s="73" t="s">
        <v>8000</v>
      </c>
      <c r="V130" s="72"/>
      <c r="W130" s="72"/>
      <c r="X130" s="72"/>
      <c r="Y130" s="74"/>
      <c r="Z130" s="74"/>
      <c r="AA130" s="72"/>
      <c r="AB130" s="72"/>
      <c r="AC130" s="72"/>
      <c r="AD130" s="72"/>
      <c r="AE130" s="72"/>
      <c r="AF130" s="72"/>
      <c r="AG130" s="72"/>
      <c r="AH130" s="72"/>
      <c r="AI130" s="72"/>
      <c r="AJ130" s="72"/>
      <c r="AK130" s="72"/>
      <c r="AL130" s="72"/>
      <c r="AM130" s="72"/>
      <c r="AN130" s="72"/>
      <c r="AO130" s="72"/>
    </row>
    <row r="131">
      <c r="A131" s="80" t="s">
        <v>7999</v>
      </c>
      <c r="B131" s="14"/>
      <c r="D131" s="14" t="s">
        <v>144</v>
      </c>
      <c r="E131" s="14"/>
      <c r="F131" s="14" t="s">
        <v>1245</v>
      </c>
      <c r="G131" s="72"/>
      <c r="H131" s="72"/>
      <c r="I131" s="72"/>
      <c r="J131" s="72"/>
      <c r="K131" s="72"/>
      <c r="L131" s="72"/>
      <c r="M131" s="72"/>
      <c r="N131" s="72"/>
      <c r="O131" s="72"/>
      <c r="P131" s="72"/>
      <c r="Q131" s="72"/>
      <c r="T131" s="72"/>
      <c r="U131" s="72"/>
      <c r="V131" s="72"/>
      <c r="W131" s="72"/>
      <c r="X131" s="72"/>
      <c r="Y131" s="74"/>
      <c r="Z131" s="74"/>
      <c r="AA131" s="72"/>
      <c r="AB131" s="72"/>
      <c r="AC131" s="72"/>
      <c r="AD131" s="72"/>
      <c r="AE131" s="72"/>
      <c r="AF131" s="72"/>
      <c r="AG131" s="72"/>
      <c r="AH131" s="72"/>
      <c r="AI131" s="72"/>
      <c r="AJ131" s="72"/>
      <c r="AK131" s="72"/>
      <c r="AL131" s="72"/>
      <c r="AM131" s="72"/>
      <c r="AN131" s="72"/>
      <c r="AO131" s="72"/>
    </row>
    <row r="132">
      <c r="A132" s="3" t="s">
        <v>8001</v>
      </c>
      <c r="B132" s="72"/>
      <c r="D132" s="72"/>
      <c r="E132" s="14"/>
      <c r="F132" s="14" t="s">
        <v>3735</v>
      </c>
      <c r="G132" s="72"/>
      <c r="H132" s="72"/>
      <c r="I132" s="72"/>
      <c r="J132" s="72"/>
      <c r="K132" s="72"/>
      <c r="L132" s="72"/>
      <c r="M132" s="72"/>
      <c r="N132" s="72"/>
      <c r="O132" s="72"/>
      <c r="P132" s="72"/>
      <c r="Q132" s="72"/>
      <c r="T132" s="72"/>
      <c r="U132" s="73" t="s">
        <v>8002</v>
      </c>
      <c r="V132" s="72"/>
      <c r="W132" s="72"/>
      <c r="X132" s="72"/>
      <c r="Y132" s="74"/>
      <c r="Z132" s="74"/>
      <c r="AA132" s="72"/>
      <c r="AB132" s="72"/>
      <c r="AC132" s="72"/>
      <c r="AD132" s="72"/>
      <c r="AE132" s="72"/>
      <c r="AF132" s="72"/>
      <c r="AG132" s="72"/>
      <c r="AH132" s="72"/>
      <c r="AI132" s="72"/>
      <c r="AJ132" s="72"/>
      <c r="AK132" s="72"/>
      <c r="AL132" s="72"/>
      <c r="AM132" s="72"/>
      <c r="AN132" s="72"/>
      <c r="AO132" s="72"/>
    </row>
    <row r="133">
      <c r="A133" s="14" t="s">
        <v>8003</v>
      </c>
      <c r="B133" s="14"/>
      <c r="D133" s="14" t="s">
        <v>8004</v>
      </c>
      <c r="E133" s="14" t="s">
        <v>7578</v>
      </c>
      <c r="F133" s="14" t="s">
        <v>3226</v>
      </c>
      <c r="G133" s="72"/>
      <c r="H133" s="72"/>
      <c r="I133" s="14" t="s">
        <v>8005</v>
      </c>
      <c r="J133" s="14" t="s">
        <v>8006</v>
      </c>
      <c r="K133" s="72"/>
      <c r="L133" s="14" t="s">
        <v>275</v>
      </c>
      <c r="M133" s="14" t="s">
        <v>209</v>
      </c>
      <c r="N133" s="14"/>
      <c r="O133" s="14" t="s">
        <v>8007</v>
      </c>
      <c r="P133" s="72"/>
      <c r="Q133" s="72"/>
      <c r="T133" s="14" t="s">
        <v>8008</v>
      </c>
      <c r="U133" s="73" t="s">
        <v>8009</v>
      </c>
      <c r="V133" s="72"/>
      <c r="W133" s="14" t="s">
        <v>8010</v>
      </c>
      <c r="X133" s="14" t="s">
        <v>1191</v>
      </c>
      <c r="Y133" s="74"/>
      <c r="Z133" s="74"/>
      <c r="AA133" s="72"/>
      <c r="AB133" s="72"/>
      <c r="AC133" s="72"/>
      <c r="AD133" s="72"/>
      <c r="AE133" s="72"/>
      <c r="AF133" s="72"/>
      <c r="AG133" s="72"/>
      <c r="AH133" s="72"/>
      <c r="AI133" s="72"/>
      <c r="AJ133" s="72"/>
      <c r="AK133" s="72"/>
      <c r="AL133" s="72"/>
      <c r="AM133" s="72"/>
      <c r="AN133" s="72"/>
      <c r="AO133" s="72"/>
    </row>
    <row r="134">
      <c r="A134" s="14" t="s">
        <v>8011</v>
      </c>
      <c r="B134" s="14"/>
      <c r="D134" s="14" t="s">
        <v>132</v>
      </c>
      <c r="E134" s="14"/>
      <c r="F134" s="14" t="s">
        <v>6045</v>
      </c>
      <c r="G134" s="72"/>
      <c r="H134" s="72"/>
      <c r="I134" s="72"/>
      <c r="J134" s="14" t="s">
        <v>8012</v>
      </c>
      <c r="K134" s="72"/>
      <c r="L134" s="14" t="s">
        <v>260</v>
      </c>
      <c r="M134" s="14" t="s">
        <v>183</v>
      </c>
      <c r="N134" s="14"/>
      <c r="O134" s="14" t="s">
        <v>8013</v>
      </c>
      <c r="P134" s="72"/>
      <c r="Q134" s="72"/>
      <c r="T134" s="72"/>
      <c r="U134" s="73" t="s">
        <v>8014</v>
      </c>
      <c r="V134" s="14" t="s">
        <v>8015</v>
      </c>
      <c r="W134" s="14" t="s">
        <v>8016</v>
      </c>
      <c r="X134" s="72"/>
      <c r="Y134" s="74"/>
      <c r="Z134" s="74"/>
      <c r="AA134" s="72"/>
      <c r="AB134" s="72"/>
      <c r="AC134" s="72"/>
      <c r="AD134" s="72"/>
      <c r="AE134" s="72"/>
      <c r="AF134" s="72"/>
      <c r="AG134" s="72"/>
      <c r="AH134" s="72"/>
      <c r="AI134" s="72"/>
      <c r="AJ134" s="72"/>
      <c r="AK134" s="72"/>
      <c r="AL134" s="72"/>
      <c r="AM134" s="72"/>
      <c r="AN134" s="72"/>
      <c r="AO134" s="72"/>
    </row>
    <row r="135">
      <c r="A135" s="14" t="s">
        <v>8017</v>
      </c>
      <c r="B135" s="72"/>
      <c r="D135" s="14" t="s">
        <v>104</v>
      </c>
      <c r="E135" s="72"/>
      <c r="F135" s="14" t="s">
        <v>2255</v>
      </c>
      <c r="G135" s="72"/>
      <c r="H135" s="72"/>
      <c r="I135" s="72"/>
      <c r="J135" s="14" t="s">
        <v>5790</v>
      </c>
      <c r="K135" s="72"/>
      <c r="L135" s="14" t="s">
        <v>297</v>
      </c>
      <c r="M135" s="14" t="s">
        <v>235</v>
      </c>
      <c r="N135" s="72"/>
      <c r="O135" s="14" t="s">
        <v>8018</v>
      </c>
      <c r="P135" s="72"/>
      <c r="Q135" s="72"/>
      <c r="T135" s="72"/>
      <c r="U135" s="73" t="s">
        <v>8019</v>
      </c>
      <c r="V135" s="3" t="s">
        <v>8020</v>
      </c>
      <c r="W135" s="72"/>
      <c r="X135" s="72"/>
      <c r="Y135" s="74"/>
      <c r="Z135" s="74"/>
      <c r="AA135" s="72"/>
      <c r="AB135" s="72"/>
      <c r="AC135" s="72"/>
      <c r="AD135" s="72"/>
      <c r="AE135" s="72"/>
      <c r="AF135" s="72"/>
      <c r="AG135" s="72"/>
      <c r="AH135" s="72"/>
      <c r="AI135" s="72"/>
      <c r="AJ135" s="72"/>
      <c r="AK135" s="72"/>
      <c r="AL135" s="72"/>
      <c r="AM135" s="72"/>
      <c r="AN135" s="72"/>
      <c r="AO135" s="72"/>
    </row>
    <row r="136">
      <c r="A136" s="29" t="s">
        <v>8021</v>
      </c>
      <c r="B136" s="14"/>
      <c r="D136" s="14" t="s">
        <v>144</v>
      </c>
      <c r="E136" s="14"/>
      <c r="F136" s="14" t="s">
        <v>370</v>
      </c>
      <c r="G136" s="14" t="s">
        <v>1579</v>
      </c>
      <c r="H136" s="72"/>
      <c r="I136" s="14" t="s">
        <v>8022</v>
      </c>
      <c r="J136" s="14" t="s">
        <v>2713</v>
      </c>
      <c r="K136" s="72"/>
      <c r="L136" s="14" t="s">
        <v>7809</v>
      </c>
      <c r="M136" s="14" t="s">
        <v>7810</v>
      </c>
      <c r="N136" s="72"/>
      <c r="O136" s="72"/>
      <c r="P136" s="72"/>
      <c r="Q136" s="72"/>
      <c r="T136" s="72"/>
      <c r="U136" s="72"/>
      <c r="V136" s="72"/>
      <c r="W136" s="72"/>
      <c r="X136" s="72"/>
      <c r="Y136" s="74"/>
      <c r="Z136" s="74"/>
      <c r="AA136" s="72"/>
      <c r="AB136" s="72"/>
      <c r="AC136" s="72"/>
      <c r="AD136" s="72"/>
      <c r="AE136" s="72"/>
      <c r="AF136" s="72"/>
      <c r="AG136" s="72"/>
      <c r="AH136" s="72"/>
      <c r="AI136" s="72"/>
      <c r="AJ136" s="72"/>
      <c r="AK136" s="72"/>
      <c r="AL136" s="72"/>
      <c r="AM136" s="72"/>
      <c r="AN136" s="72"/>
      <c r="AO136" s="72"/>
    </row>
    <row r="137">
      <c r="A137" s="14" t="s">
        <v>8023</v>
      </c>
      <c r="B137" s="14"/>
      <c r="D137" s="14" t="s">
        <v>104</v>
      </c>
      <c r="E137" s="14"/>
      <c r="F137" s="14" t="s">
        <v>2649</v>
      </c>
      <c r="G137" s="72"/>
      <c r="H137" s="14"/>
      <c r="I137" s="72"/>
      <c r="J137" s="72"/>
      <c r="K137" s="14" t="s">
        <v>8024</v>
      </c>
      <c r="L137" s="14" t="s">
        <v>182</v>
      </c>
      <c r="M137" s="14" t="s">
        <v>209</v>
      </c>
      <c r="N137" s="14"/>
      <c r="O137" s="14"/>
      <c r="P137" s="14"/>
      <c r="Q137" s="14"/>
      <c r="T137" s="14"/>
      <c r="U137" s="73" t="s">
        <v>8025</v>
      </c>
      <c r="V137" s="72"/>
      <c r="W137" s="72"/>
      <c r="X137" s="72"/>
      <c r="Y137" s="74"/>
      <c r="Z137" s="74"/>
      <c r="AA137" s="72"/>
      <c r="AB137" s="72"/>
      <c r="AC137" s="72"/>
      <c r="AD137" s="72"/>
      <c r="AE137" s="72"/>
      <c r="AF137" s="72"/>
      <c r="AG137" s="72"/>
      <c r="AH137" s="72"/>
      <c r="AI137" s="72"/>
      <c r="AJ137" s="72"/>
      <c r="AK137" s="72"/>
      <c r="AL137" s="72"/>
      <c r="AM137" s="72"/>
      <c r="AN137" s="72"/>
      <c r="AO137" s="72"/>
    </row>
    <row r="138">
      <c r="A138" s="9" t="s">
        <v>8026</v>
      </c>
      <c r="B138" s="14"/>
      <c r="D138" s="14" t="s">
        <v>144</v>
      </c>
      <c r="E138" s="72"/>
      <c r="F138" s="72"/>
      <c r="G138" s="72"/>
      <c r="H138" s="72"/>
      <c r="I138" s="72"/>
      <c r="J138" s="72"/>
      <c r="K138" s="72"/>
      <c r="L138" s="72"/>
      <c r="M138" s="72"/>
      <c r="N138" s="72"/>
      <c r="O138" s="72"/>
      <c r="P138" s="72"/>
      <c r="Q138" s="72"/>
      <c r="T138" s="72"/>
      <c r="U138" s="73" t="s">
        <v>8027</v>
      </c>
      <c r="V138" s="72"/>
      <c r="W138" s="72"/>
      <c r="X138" s="72"/>
      <c r="Y138" s="74"/>
      <c r="Z138" s="74"/>
      <c r="AA138" s="72"/>
      <c r="AB138" s="72"/>
      <c r="AC138" s="72"/>
      <c r="AD138" s="72"/>
      <c r="AE138" s="72"/>
      <c r="AF138" s="72"/>
      <c r="AG138" s="72"/>
      <c r="AH138" s="72"/>
      <c r="AI138" s="72"/>
      <c r="AJ138" s="72"/>
      <c r="AK138" s="72"/>
      <c r="AL138" s="72"/>
      <c r="AM138" s="72"/>
      <c r="AN138" s="72"/>
      <c r="AO138" s="72"/>
    </row>
    <row r="139">
      <c r="A139" s="14" t="s">
        <v>8028</v>
      </c>
      <c r="B139" s="14"/>
      <c r="D139" s="14" t="s">
        <v>104</v>
      </c>
      <c r="E139" s="14"/>
      <c r="F139" s="14" t="s">
        <v>6830</v>
      </c>
      <c r="G139" s="72"/>
      <c r="H139" s="14"/>
      <c r="I139" s="72"/>
      <c r="J139" s="72"/>
      <c r="K139" s="72"/>
      <c r="L139" s="14" t="s">
        <v>319</v>
      </c>
      <c r="M139" s="14" t="s">
        <v>129</v>
      </c>
      <c r="N139" s="72"/>
      <c r="O139" s="72"/>
      <c r="P139" s="72"/>
      <c r="Q139" s="72"/>
      <c r="T139" s="72"/>
      <c r="U139" s="72"/>
      <c r="V139" s="72"/>
      <c r="W139" s="72"/>
      <c r="X139" s="72"/>
      <c r="Y139" s="74"/>
      <c r="Z139" s="74"/>
      <c r="AA139" s="72"/>
      <c r="AB139" s="72"/>
      <c r="AC139" s="72"/>
      <c r="AD139" s="72"/>
      <c r="AE139" s="72"/>
      <c r="AF139" s="72"/>
      <c r="AG139" s="72"/>
      <c r="AH139" s="72"/>
      <c r="AI139" s="72"/>
      <c r="AJ139" s="72"/>
      <c r="AK139" s="72"/>
      <c r="AL139" s="72"/>
      <c r="AM139" s="72"/>
      <c r="AN139" s="72"/>
      <c r="AO139" s="72"/>
    </row>
    <row r="140">
      <c r="A140" s="14" t="s">
        <v>8029</v>
      </c>
      <c r="B140" s="72"/>
      <c r="D140" s="14" t="s">
        <v>144</v>
      </c>
      <c r="E140" s="14"/>
      <c r="F140" s="14" t="s">
        <v>1824</v>
      </c>
      <c r="G140" s="72"/>
      <c r="H140" s="72"/>
      <c r="I140" s="72"/>
      <c r="J140" s="72"/>
      <c r="K140" s="72"/>
      <c r="L140" s="14" t="s">
        <v>7883</v>
      </c>
      <c r="M140" s="14" t="s">
        <v>482</v>
      </c>
      <c r="N140" s="72"/>
      <c r="O140" s="14" t="s">
        <v>8030</v>
      </c>
      <c r="P140" s="72"/>
      <c r="Q140" s="72"/>
      <c r="T140" s="72"/>
      <c r="U140" s="73" t="s">
        <v>8031</v>
      </c>
      <c r="V140" s="72"/>
      <c r="W140" s="72"/>
      <c r="X140" s="72"/>
      <c r="Y140" s="74"/>
      <c r="Z140" s="74"/>
      <c r="AA140" s="72"/>
      <c r="AB140" s="72"/>
      <c r="AC140" s="72"/>
      <c r="AD140" s="72"/>
      <c r="AE140" s="72"/>
      <c r="AF140" s="72"/>
      <c r="AG140" s="72"/>
      <c r="AH140" s="72"/>
      <c r="AI140" s="72"/>
      <c r="AJ140" s="72"/>
      <c r="AK140" s="72"/>
      <c r="AL140" s="72"/>
      <c r="AM140" s="72"/>
      <c r="AN140" s="72"/>
      <c r="AO140" s="72"/>
    </row>
    <row r="141">
      <c r="A141" s="9" t="s">
        <v>8032</v>
      </c>
      <c r="B141" s="14"/>
      <c r="D141" s="14" t="s">
        <v>144</v>
      </c>
      <c r="E141" s="14"/>
      <c r="F141" s="14" t="s">
        <v>1849</v>
      </c>
      <c r="G141" s="72"/>
      <c r="H141" s="72"/>
      <c r="I141" s="72"/>
      <c r="J141" s="72"/>
      <c r="K141" s="14" t="s">
        <v>8033</v>
      </c>
      <c r="L141" s="14" t="s">
        <v>281</v>
      </c>
      <c r="M141" s="14" t="s">
        <v>129</v>
      </c>
      <c r="N141" s="14"/>
      <c r="O141" s="14" t="s">
        <v>1068</v>
      </c>
      <c r="P141" s="72"/>
      <c r="Q141" s="72"/>
      <c r="T141" s="14"/>
      <c r="U141" s="73" t="s">
        <v>8034</v>
      </c>
      <c r="V141" s="72"/>
      <c r="W141" s="72"/>
      <c r="X141" s="72"/>
      <c r="Y141" s="74"/>
      <c r="Z141" s="74"/>
      <c r="AA141" s="72"/>
      <c r="AB141" s="72"/>
      <c r="AC141" s="72"/>
      <c r="AD141" s="72"/>
      <c r="AE141" s="72"/>
      <c r="AF141" s="72"/>
      <c r="AG141" s="72"/>
      <c r="AH141" s="72"/>
      <c r="AI141" s="72"/>
      <c r="AJ141" s="72"/>
      <c r="AK141" s="72"/>
      <c r="AL141" s="72"/>
      <c r="AM141" s="72"/>
      <c r="AN141" s="72"/>
      <c r="AO141" s="72"/>
    </row>
    <row r="142">
      <c r="A142" s="3" t="s">
        <v>8035</v>
      </c>
      <c r="B142" s="72"/>
      <c r="D142" s="14" t="s">
        <v>119</v>
      </c>
      <c r="E142" s="72"/>
      <c r="F142" s="14" t="s">
        <v>4465</v>
      </c>
      <c r="G142" s="72"/>
      <c r="H142" s="72"/>
      <c r="I142" s="72"/>
      <c r="J142" s="72"/>
      <c r="K142" s="14" t="s">
        <v>8036</v>
      </c>
      <c r="L142" s="14" t="s">
        <v>190</v>
      </c>
      <c r="M142" s="14" t="s">
        <v>209</v>
      </c>
      <c r="N142" s="72"/>
      <c r="O142" s="3" t="s">
        <v>7692</v>
      </c>
      <c r="P142" s="72"/>
      <c r="Q142" s="72"/>
      <c r="T142" s="72"/>
      <c r="U142" s="73" t="s">
        <v>8037</v>
      </c>
      <c r="V142" s="72"/>
      <c r="W142" s="72"/>
      <c r="X142" s="72"/>
      <c r="Y142" s="74"/>
      <c r="Z142" s="74"/>
      <c r="AA142" s="72"/>
      <c r="AB142" s="72"/>
      <c r="AC142" s="72"/>
      <c r="AD142" s="72"/>
      <c r="AE142" s="72"/>
      <c r="AF142" s="72"/>
      <c r="AG142" s="72"/>
      <c r="AH142" s="72"/>
      <c r="AI142" s="72"/>
      <c r="AJ142" s="72"/>
      <c r="AK142" s="72"/>
      <c r="AL142" s="72"/>
      <c r="AM142" s="72"/>
      <c r="AN142" s="72"/>
      <c r="AO142" s="72"/>
    </row>
    <row r="143">
      <c r="A143" s="80" t="s">
        <v>8038</v>
      </c>
      <c r="B143" s="14"/>
      <c r="D143" s="14" t="s">
        <v>104</v>
      </c>
      <c r="E143" s="14"/>
      <c r="F143" s="14" t="s">
        <v>625</v>
      </c>
      <c r="G143" s="72"/>
      <c r="H143" s="72"/>
      <c r="I143" s="72"/>
      <c r="J143" s="72"/>
      <c r="K143" s="72"/>
      <c r="L143" s="14" t="s">
        <v>246</v>
      </c>
      <c r="M143" s="14" t="s">
        <v>235</v>
      </c>
      <c r="N143" s="14"/>
      <c r="O143" s="14" t="s">
        <v>4540</v>
      </c>
      <c r="P143" s="72"/>
      <c r="Q143" s="72"/>
      <c r="T143" s="14" t="s">
        <v>8039</v>
      </c>
      <c r="U143" s="73" t="s">
        <v>8040</v>
      </c>
      <c r="V143" s="14" t="s">
        <v>8041</v>
      </c>
      <c r="W143" s="72"/>
      <c r="X143" s="14" t="s">
        <v>7642</v>
      </c>
      <c r="Y143" s="74"/>
      <c r="Z143" s="74"/>
      <c r="AA143" s="72"/>
      <c r="AB143" s="72"/>
      <c r="AC143" s="72"/>
      <c r="AD143" s="72"/>
      <c r="AE143" s="72"/>
      <c r="AF143" s="72"/>
      <c r="AG143" s="72"/>
      <c r="AH143" s="72"/>
      <c r="AI143" s="72"/>
      <c r="AJ143" s="72"/>
      <c r="AK143" s="72"/>
      <c r="AL143" s="72"/>
      <c r="AM143" s="72"/>
      <c r="AN143" s="72"/>
      <c r="AO143" s="72"/>
    </row>
    <row r="144">
      <c r="A144" s="3" t="s">
        <v>8042</v>
      </c>
      <c r="B144" s="14" t="s">
        <v>8043</v>
      </c>
      <c r="D144" s="14" t="s">
        <v>8044</v>
      </c>
      <c r="E144" s="14"/>
      <c r="F144" s="14" t="s">
        <v>6295</v>
      </c>
      <c r="G144" s="72"/>
      <c r="H144" s="72"/>
      <c r="I144" s="72"/>
      <c r="J144" s="14" t="s">
        <v>4882</v>
      </c>
      <c r="K144" s="14" t="s">
        <v>274</v>
      </c>
      <c r="L144" s="14" t="s">
        <v>196</v>
      </c>
      <c r="M144" s="14" t="s">
        <v>129</v>
      </c>
      <c r="N144" s="14"/>
      <c r="O144" s="14" t="s">
        <v>8045</v>
      </c>
      <c r="P144" s="72"/>
      <c r="Q144" s="72"/>
      <c r="T144" s="72"/>
      <c r="U144" s="73" t="s">
        <v>8046</v>
      </c>
      <c r="V144" s="72"/>
      <c r="W144" s="14" t="s">
        <v>1004</v>
      </c>
      <c r="X144" s="72"/>
      <c r="Y144" s="74"/>
      <c r="Z144" s="74"/>
      <c r="AA144" s="72"/>
      <c r="AB144" s="72"/>
      <c r="AC144" s="72"/>
      <c r="AD144" s="72"/>
      <c r="AE144" s="72"/>
      <c r="AF144" s="72"/>
      <c r="AG144" s="72"/>
      <c r="AH144" s="72"/>
      <c r="AI144" s="72"/>
      <c r="AJ144" s="72"/>
      <c r="AK144" s="72"/>
      <c r="AL144" s="72"/>
      <c r="AM144" s="72"/>
      <c r="AN144" s="72"/>
      <c r="AO144" s="72"/>
    </row>
    <row r="145">
      <c r="A145" s="14" t="s">
        <v>8047</v>
      </c>
      <c r="B145" s="14"/>
      <c r="D145" s="14" t="s">
        <v>104</v>
      </c>
      <c r="E145" s="14"/>
      <c r="F145" s="14" t="s">
        <v>6295</v>
      </c>
      <c r="G145" s="72"/>
      <c r="H145" s="72"/>
      <c r="I145" s="72"/>
      <c r="J145" s="9" t="s">
        <v>1401</v>
      </c>
      <c r="K145" s="72"/>
      <c r="L145" s="14" t="s">
        <v>254</v>
      </c>
      <c r="M145" s="14" t="s">
        <v>183</v>
      </c>
      <c r="N145" s="72"/>
      <c r="O145" s="14"/>
      <c r="P145" s="72"/>
      <c r="Q145" s="72"/>
      <c r="T145" s="72"/>
      <c r="U145" s="73" t="s">
        <v>8048</v>
      </c>
      <c r="V145" s="72"/>
      <c r="W145" s="14" t="s">
        <v>915</v>
      </c>
      <c r="X145" s="72"/>
      <c r="Y145" s="74"/>
      <c r="Z145" s="74"/>
      <c r="AA145" s="72"/>
      <c r="AB145" s="72"/>
      <c r="AC145" s="72"/>
      <c r="AD145" s="72"/>
      <c r="AE145" s="72"/>
      <c r="AF145" s="72"/>
      <c r="AG145" s="72"/>
      <c r="AH145" s="72"/>
      <c r="AI145" s="72"/>
      <c r="AJ145" s="72"/>
      <c r="AK145" s="72"/>
      <c r="AL145" s="72"/>
      <c r="AM145" s="72"/>
      <c r="AN145" s="72"/>
      <c r="AO145" s="72"/>
    </row>
    <row r="146">
      <c r="A146" s="37" t="s">
        <v>8049</v>
      </c>
      <c r="B146" s="14"/>
      <c r="D146" s="14" t="s">
        <v>144</v>
      </c>
      <c r="E146" s="14"/>
      <c r="F146" s="14" t="s">
        <v>5829</v>
      </c>
      <c r="G146" s="72"/>
      <c r="H146" s="72"/>
      <c r="I146" s="72"/>
      <c r="J146" s="9" t="s">
        <v>5981</v>
      </c>
      <c r="K146" s="72"/>
      <c r="L146" s="14" t="s">
        <v>305</v>
      </c>
      <c r="M146" s="14" t="s">
        <v>209</v>
      </c>
      <c r="N146" s="72"/>
      <c r="O146" s="72"/>
      <c r="P146" s="72"/>
      <c r="Q146" s="72"/>
      <c r="T146" s="72"/>
      <c r="U146" s="72"/>
      <c r="V146" s="72"/>
      <c r="W146" s="72"/>
      <c r="X146" s="72"/>
      <c r="Y146" s="74"/>
      <c r="Z146" s="74"/>
      <c r="AA146" s="72"/>
      <c r="AB146" s="72"/>
      <c r="AC146" s="72"/>
      <c r="AD146" s="72"/>
      <c r="AE146" s="72"/>
      <c r="AF146" s="72"/>
      <c r="AG146" s="72"/>
      <c r="AH146" s="72"/>
      <c r="AI146" s="72"/>
      <c r="AJ146" s="72"/>
      <c r="AK146" s="72"/>
      <c r="AL146" s="72"/>
      <c r="AM146" s="72"/>
      <c r="AN146" s="72"/>
      <c r="AO146" s="72"/>
    </row>
    <row r="147">
      <c r="A147" s="14" t="s">
        <v>8050</v>
      </c>
      <c r="B147" s="72"/>
      <c r="D147" s="14" t="s">
        <v>119</v>
      </c>
      <c r="E147" s="72"/>
      <c r="F147" s="14" t="s">
        <v>5180</v>
      </c>
      <c r="G147" s="72"/>
      <c r="H147" s="72"/>
      <c r="I147" s="72"/>
      <c r="J147" s="72"/>
      <c r="K147" s="72"/>
      <c r="L147" s="14" t="s">
        <v>8051</v>
      </c>
      <c r="M147" s="14" t="s">
        <v>8052</v>
      </c>
      <c r="N147" s="72"/>
      <c r="O147" s="14" t="s">
        <v>8053</v>
      </c>
      <c r="P147" s="72"/>
      <c r="Q147" s="72"/>
      <c r="T147" s="72"/>
      <c r="U147" s="73" t="s">
        <v>8054</v>
      </c>
      <c r="V147" s="72"/>
      <c r="W147" s="72"/>
      <c r="X147" s="72"/>
      <c r="Y147" s="74"/>
      <c r="Z147" s="74"/>
      <c r="AA147" s="72"/>
      <c r="AB147" s="72"/>
      <c r="AC147" s="72"/>
      <c r="AD147" s="72"/>
      <c r="AE147" s="72"/>
      <c r="AF147" s="72"/>
      <c r="AG147" s="72"/>
      <c r="AH147" s="72"/>
      <c r="AI147" s="72"/>
      <c r="AJ147" s="72"/>
      <c r="AK147" s="72"/>
      <c r="AL147" s="72"/>
      <c r="AM147" s="72"/>
      <c r="AN147" s="72"/>
      <c r="AO147" s="72"/>
    </row>
    <row r="148">
      <c r="A148" s="9" t="s">
        <v>8055</v>
      </c>
      <c r="B148" s="14"/>
      <c r="D148" s="14" t="s">
        <v>104</v>
      </c>
      <c r="E148" s="9"/>
      <c r="F148" s="9" t="s">
        <v>2542</v>
      </c>
      <c r="G148" s="9" t="s">
        <v>1178</v>
      </c>
      <c r="H148" s="9" t="s">
        <v>7527</v>
      </c>
      <c r="I148" s="72"/>
      <c r="J148" s="72"/>
      <c r="K148" s="72"/>
      <c r="L148" s="14" t="s">
        <v>309</v>
      </c>
      <c r="M148" s="72"/>
      <c r="N148" s="14"/>
      <c r="O148" s="14" t="s">
        <v>8056</v>
      </c>
      <c r="P148" s="72"/>
      <c r="Q148" s="72"/>
      <c r="T148" s="72"/>
      <c r="U148" s="73" t="s">
        <v>8057</v>
      </c>
      <c r="V148" s="72"/>
      <c r="W148" s="14" t="s">
        <v>915</v>
      </c>
      <c r="X148" s="72"/>
      <c r="Y148" s="74"/>
      <c r="Z148" s="74"/>
      <c r="AA148" s="72"/>
      <c r="AB148" s="72"/>
      <c r="AC148" s="72"/>
      <c r="AD148" s="72"/>
      <c r="AE148" s="72"/>
      <c r="AF148" s="72"/>
      <c r="AG148" s="72"/>
      <c r="AH148" s="72"/>
      <c r="AI148" s="72"/>
      <c r="AJ148" s="72"/>
      <c r="AK148" s="72"/>
      <c r="AL148" s="72"/>
      <c r="AM148" s="72"/>
      <c r="AN148" s="72"/>
      <c r="AO148" s="72"/>
    </row>
    <row r="149">
      <c r="A149" s="3" t="s">
        <v>8058</v>
      </c>
      <c r="B149" s="72"/>
      <c r="D149" s="14" t="s">
        <v>167</v>
      </c>
      <c r="E149" s="14"/>
      <c r="F149" s="14" t="s">
        <v>370</v>
      </c>
      <c r="G149" s="14" t="s">
        <v>2737</v>
      </c>
      <c r="H149" s="72"/>
      <c r="I149" s="14" t="s">
        <v>8022</v>
      </c>
      <c r="J149" s="14" t="s">
        <v>8059</v>
      </c>
      <c r="K149" s="72"/>
      <c r="L149" s="14" t="s">
        <v>7925</v>
      </c>
      <c r="M149" s="72"/>
      <c r="N149" s="72"/>
      <c r="O149" s="14" t="s">
        <v>8060</v>
      </c>
      <c r="P149" s="72"/>
      <c r="Q149" s="72"/>
      <c r="T149" s="72"/>
      <c r="U149" s="72"/>
      <c r="V149" s="72"/>
      <c r="W149" s="72"/>
      <c r="X149" s="72"/>
      <c r="Y149" s="74"/>
      <c r="Z149" s="74"/>
      <c r="AA149" s="72"/>
      <c r="AB149" s="72"/>
      <c r="AC149" s="72"/>
      <c r="AD149" s="72"/>
      <c r="AE149" s="72"/>
      <c r="AF149" s="72"/>
      <c r="AG149" s="72"/>
      <c r="AH149" s="72"/>
      <c r="AI149" s="72"/>
      <c r="AJ149" s="72"/>
      <c r="AK149" s="72"/>
      <c r="AL149" s="72"/>
      <c r="AM149" s="72"/>
      <c r="AN149" s="72"/>
      <c r="AO149" s="72"/>
    </row>
    <row r="150">
      <c r="A150" s="14" t="s">
        <v>8061</v>
      </c>
      <c r="B150" s="14"/>
      <c r="D150" s="14" t="s">
        <v>144</v>
      </c>
      <c r="E150" s="14"/>
      <c r="F150" s="14" t="s">
        <v>1051</v>
      </c>
      <c r="G150" s="14" t="s">
        <v>8062</v>
      </c>
      <c r="H150" s="72"/>
      <c r="I150" s="72"/>
      <c r="J150" s="72"/>
      <c r="K150" s="14" t="s">
        <v>310</v>
      </c>
      <c r="L150" s="14" t="s">
        <v>320</v>
      </c>
      <c r="M150" s="14"/>
      <c r="N150" s="14"/>
      <c r="O150" s="14" t="s">
        <v>7896</v>
      </c>
      <c r="P150" s="14"/>
      <c r="Q150" s="14"/>
      <c r="T150" s="14"/>
      <c r="U150" s="73" t="s">
        <v>8063</v>
      </c>
      <c r="V150" s="14" t="s">
        <v>8064</v>
      </c>
      <c r="W150" s="14" t="s">
        <v>558</v>
      </c>
      <c r="X150" s="72"/>
      <c r="Y150" s="74"/>
      <c r="Z150" s="74"/>
      <c r="AA150" s="72"/>
      <c r="AB150" s="72"/>
      <c r="AC150" s="72"/>
      <c r="AD150" s="72"/>
      <c r="AE150" s="72"/>
      <c r="AF150" s="72"/>
      <c r="AG150" s="72"/>
      <c r="AH150" s="72"/>
      <c r="AI150" s="72"/>
      <c r="AJ150" s="72"/>
      <c r="AK150" s="72"/>
      <c r="AL150" s="72"/>
      <c r="AM150" s="72"/>
      <c r="AN150" s="72"/>
      <c r="AO150" s="72"/>
    </row>
    <row r="151">
      <c r="A151" s="37" t="s">
        <v>8065</v>
      </c>
      <c r="B151" s="14"/>
      <c r="D151" s="14" t="s">
        <v>144</v>
      </c>
      <c r="E151" s="14"/>
      <c r="F151" s="14" t="s">
        <v>1332</v>
      </c>
      <c r="G151" s="72"/>
      <c r="H151" s="72"/>
      <c r="I151" s="72"/>
      <c r="J151" s="72"/>
      <c r="K151" s="72"/>
      <c r="L151" s="14" t="s">
        <v>71</v>
      </c>
      <c r="M151" s="14" t="s">
        <v>71</v>
      </c>
      <c r="N151" s="14" t="s">
        <v>71</v>
      </c>
      <c r="O151" s="14"/>
      <c r="P151" s="75" t="s">
        <v>7613</v>
      </c>
      <c r="Q151" s="72"/>
      <c r="T151" s="72"/>
      <c r="U151" s="83" t="s">
        <v>8066</v>
      </c>
      <c r="V151" s="72"/>
      <c r="W151" s="72"/>
      <c r="X151" s="72"/>
      <c r="Y151" s="74"/>
      <c r="Z151" s="74"/>
      <c r="AA151" s="72"/>
      <c r="AB151" s="72"/>
      <c r="AC151" s="72"/>
      <c r="AD151" s="73" t="s">
        <v>8067</v>
      </c>
      <c r="AE151" s="72"/>
      <c r="AF151" s="72"/>
      <c r="AG151" s="72"/>
      <c r="AH151" s="72"/>
      <c r="AI151" s="72"/>
      <c r="AJ151" s="72"/>
      <c r="AK151" s="72"/>
      <c r="AL151" s="72"/>
      <c r="AM151" s="72"/>
      <c r="AN151" s="72"/>
      <c r="AO151" s="72"/>
    </row>
    <row r="152">
      <c r="A152" s="3" t="s">
        <v>8068</v>
      </c>
      <c r="B152" s="72"/>
      <c r="D152" s="14" t="s">
        <v>131</v>
      </c>
      <c r="E152" s="20"/>
      <c r="F152" s="20" t="s">
        <v>5751</v>
      </c>
      <c r="G152" s="20" t="s">
        <v>4231</v>
      </c>
      <c r="H152" s="20" t="s">
        <v>7373</v>
      </c>
      <c r="I152" s="72"/>
      <c r="J152" s="72"/>
      <c r="K152" s="72"/>
      <c r="L152" s="14" t="s">
        <v>311</v>
      </c>
      <c r="M152" s="72"/>
      <c r="N152" s="72"/>
      <c r="O152" s="14" t="s">
        <v>8069</v>
      </c>
      <c r="P152" s="72"/>
      <c r="Q152" s="72"/>
      <c r="T152" s="72"/>
      <c r="U152" s="72"/>
      <c r="V152" s="72"/>
      <c r="W152" s="72"/>
      <c r="X152" s="72"/>
      <c r="Y152" s="74"/>
      <c r="Z152" s="74"/>
      <c r="AA152" s="72"/>
      <c r="AB152" s="72"/>
      <c r="AC152" s="72"/>
      <c r="AD152" s="72"/>
      <c r="AE152" s="72"/>
      <c r="AF152" s="72"/>
      <c r="AG152" s="72"/>
      <c r="AH152" s="72"/>
      <c r="AI152" s="72"/>
      <c r="AJ152" s="72"/>
      <c r="AK152" s="72"/>
      <c r="AL152" s="72"/>
      <c r="AM152" s="72"/>
      <c r="AN152" s="72"/>
      <c r="AO152" s="72"/>
    </row>
    <row r="153">
      <c r="A153" s="14" t="s">
        <v>8070</v>
      </c>
      <c r="B153" s="14"/>
      <c r="D153" s="14" t="s">
        <v>104</v>
      </c>
      <c r="E153" s="14"/>
      <c r="F153" s="14" t="s">
        <v>4832</v>
      </c>
      <c r="G153" s="72"/>
      <c r="H153" s="72"/>
      <c r="I153" s="72"/>
      <c r="J153" s="9" t="s">
        <v>8071</v>
      </c>
      <c r="K153" s="72"/>
      <c r="L153" s="14" t="s">
        <v>8072</v>
      </c>
      <c r="M153" s="9" t="s">
        <v>411</v>
      </c>
      <c r="N153" s="14"/>
      <c r="O153" s="14" t="s">
        <v>8073</v>
      </c>
      <c r="P153" s="72"/>
      <c r="Q153" s="72"/>
      <c r="T153" s="72"/>
      <c r="U153" s="73" t="s">
        <v>8074</v>
      </c>
      <c r="V153" s="72"/>
      <c r="W153" s="72"/>
      <c r="X153" s="72"/>
      <c r="Y153" s="74"/>
      <c r="Z153" s="74"/>
      <c r="AA153" s="72"/>
      <c r="AB153" s="72"/>
      <c r="AC153" s="72"/>
      <c r="AD153" s="72"/>
      <c r="AE153" s="72"/>
      <c r="AF153" s="72"/>
      <c r="AG153" s="72"/>
      <c r="AH153" s="72"/>
      <c r="AI153" s="72"/>
      <c r="AJ153" s="72"/>
      <c r="AK153" s="72"/>
      <c r="AL153" s="72"/>
      <c r="AM153" s="72"/>
      <c r="AN153" s="72"/>
      <c r="AO153" s="72"/>
    </row>
    <row r="154">
      <c r="A154" s="36" t="s">
        <v>8075</v>
      </c>
      <c r="B154" s="14"/>
      <c r="D154" s="14" t="s">
        <v>104</v>
      </c>
      <c r="E154" s="14"/>
      <c r="F154" s="14" t="s">
        <v>3215</v>
      </c>
      <c r="G154" s="14" t="s">
        <v>4183</v>
      </c>
      <c r="H154" s="14" t="s">
        <v>7301</v>
      </c>
      <c r="I154" s="72"/>
      <c r="J154" s="72"/>
      <c r="K154" s="72"/>
      <c r="L154" s="14" t="s">
        <v>202</v>
      </c>
      <c r="M154" s="14" t="s">
        <v>183</v>
      </c>
      <c r="N154" s="72"/>
      <c r="O154" s="14" t="s">
        <v>8076</v>
      </c>
      <c r="P154" s="72"/>
      <c r="Q154" s="72"/>
      <c r="T154" s="72"/>
      <c r="U154" s="73" t="s">
        <v>8077</v>
      </c>
      <c r="V154" s="72"/>
      <c r="W154" s="72"/>
      <c r="X154" s="72"/>
      <c r="Y154" s="74"/>
      <c r="Z154" s="74"/>
      <c r="AA154" s="72"/>
      <c r="AB154" s="72"/>
      <c r="AC154" s="72"/>
      <c r="AD154" s="72"/>
      <c r="AE154" s="72"/>
      <c r="AF154" s="72"/>
      <c r="AG154" s="72"/>
      <c r="AH154" s="72"/>
      <c r="AI154" s="72"/>
      <c r="AJ154" s="72"/>
      <c r="AK154" s="72"/>
      <c r="AL154" s="72"/>
      <c r="AM154" s="72"/>
      <c r="AN154" s="72"/>
      <c r="AO154" s="72"/>
    </row>
    <row r="155">
      <c r="A155" s="14" t="s">
        <v>8078</v>
      </c>
      <c r="B155" s="14"/>
      <c r="D155" s="14" t="s">
        <v>132</v>
      </c>
      <c r="E155" s="14"/>
      <c r="F155" s="14" t="s">
        <v>6830</v>
      </c>
      <c r="G155" s="14" t="s">
        <v>1201</v>
      </c>
      <c r="H155" s="14"/>
      <c r="I155" s="72"/>
      <c r="J155" s="72"/>
      <c r="K155" s="72"/>
      <c r="L155" s="14" t="s">
        <v>319</v>
      </c>
      <c r="M155" s="14" t="s">
        <v>129</v>
      </c>
      <c r="N155" s="14"/>
      <c r="O155" s="14"/>
      <c r="P155" s="14"/>
      <c r="Q155" s="14"/>
      <c r="T155" s="14"/>
      <c r="U155" s="73" t="s">
        <v>8079</v>
      </c>
      <c r="V155" s="72"/>
      <c r="W155" s="72"/>
      <c r="X155" s="72"/>
      <c r="Y155" s="74"/>
      <c r="Z155" s="74"/>
      <c r="AA155" s="72"/>
      <c r="AB155" s="72"/>
      <c r="AC155" s="72"/>
      <c r="AD155" s="72"/>
      <c r="AE155" s="72"/>
      <c r="AF155" s="72"/>
      <c r="AG155" s="72"/>
      <c r="AH155" s="72"/>
      <c r="AI155" s="72"/>
      <c r="AJ155" s="72"/>
      <c r="AK155" s="72"/>
      <c r="AL155" s="72"/>
      <c r="AM155" s="72"/>
      <c r="AN155" s="72"/>
      <c r="AO155" s="72"/>
    </row>
    <row r="156">
      <c r="A156" s="14" t="s">
        <v>8080</v>
      </c>
      <c r="B156" s="14"/>
      <c r="D156" s="14" t="s">
        <v>144</v>
      </c>
      <c r="E156" s="14"/>
      <c r="F156" s="14" t="s">
        <v>1178</v>
      </c>
      <c r="G156" s="72"/>
      <c r="H156" s="72"/>
      <c r="I156" s="72"/>
      <c r="J156" s="72"/>
      <c r="K156" s="72"/>
      <c r="L156" s="14" t="s">
        <v>287</v>
      </c>
      <c r="M156" s="72"/>
      <c r="N156" s="72"/>
      <c r="O156" s="72"/>
      <c r="P156" s="72"/>
      <c r="Q156" s="72"/>
      <c r="T156" s="72"/>
      <c r="U156" s="72"/>
      <c r="V156" s="72"/>
      <c r="W156" s="72"/>
      <c r="X156" s="72"/>
      <c r="Y156" s="74"/>
      <c r="Z156" s="74"/>
      <c r="AA156" s="72"/>
      <c r="AB156" s="72"/>
      <c r="AC156" s="72"/>
      <c r="AD156" s="72"/>
      <c r="AE156" s="72"/>
      <c r="AF156" s="72"/>
      <c r="AG156" s="72"/>
      <c r="AH156" s="72"/>
      <c r="AI156" s="72"/>
      <c r="AJ156" s="72"/>
      <c r="AK156" s="72"/>
      <c r="AL156" s="72"/>
      <c r="AM156" s="72"/>
      <c r="AN156" s="72"/>
      <c r="AO156" s="72"/>
    </row>
    <row r="157">
      <c r="A157" s="14" t="s">
        <v>8081</v>
      </c>
      <c r="B157" s="3" t="s">
        <v>8082</v>
      </c>
      <c r="D157" s="14" t="s">
        <v>8083</v>
      </c>
      <c r="E157" s="72"/>
      <c r="F157" s="14" t="s">
        <v>3555</v>
      </c>
      <c r="G157" s="72"/>
      <c r="H157" s="72"/>
      <c r="I157" s="72"/>
      <c r="J157" s="72"/>
      <c r="K157" s="72"/>
      <c r="L157" s="14" t="s">
        <v>273</v>
      </c>
      <c r="M157" s="14" t="s">
        <v>235</v>
      </c>
      <c r="N157" s="72"/>
      <c r="O157" s="14" t="s">
        <v>8084</v>
      </c>
      <c r="P157" s="72"/>
      <c r="Q157" s="72"/>
      <c r="T157" s="72"/>
      <c r="U157" s="73" t="s">
        <v>8085</v>
      </c>
      <c r="V157" s="3" t="s">
        <v>8086</v>
      </c>
      <c r="W157" s="72"/>
      <c r="X157" s="72"/>
      <c r="Y157" s="74"/>
      <c r="Z157" s="74"/>
      <c r="AA157" s="72"/>
      <c r="AB157" s="72"/>
      <c r="AC157" s="72"/>
      <c r="AD157" s="72"/>
      <c r="AE157" s="72"/>
      <c r="AF157" s="72"/>
      <c r="AG157" s="72"/>
      <c r="AH157" s="72"/>
      <c r="AI157" s="72"/>
      <c r="AJ157" s="72"/>
      <c r="AK157" s="72"/>
      <c r="AL157" s="72"/>
      <c r="AM157" s="72"/>
      <c r="AN157" s="72"/>
      <c r="AO157" s="72"/>
    </row>
    <row r="158">
      <c r="A158" s="14" t="s">
        <v>8087</v>
      </c>
      <c r="B158" s="72"/>
      <c r="D158" s="14" t="s">
        <v>119</v>
      </c>
      <c r="E158" s="72"/>
      <c r="F158" s="14" t="s">
        <v>5845</v>
      </c>
      <c r="G158" s="72"/>
      <c r="H158" s="72"/>
      <c r="I158" s="72"/>
      <c r="J158" s="72"/>
      <c r="K158" s="14" t="s">
        <v>8088</v>
      </c>
      <c r="L158" s="14" t="s">
        <v>316</v>
      </c>
      <c r="M158" s="14" t="s">
        <v>209</v>
      </c>
      <c r="N158" s="72"/>
      <c r="O158" s="3" t="s">
        <v>7695</v>
      </c>
      <c r="P158" s="72"/>
      <c r="Q158" s="72"/>
      <c r="T158" s="72"/>
      <c r="U158" s="73" t="s">
        <v>8089</v>
      </c>
      <c r="V158" s="72"/>
      <c r="W158" s="72"/>
      <c r="X158" s="72"/>
      <c r="Y158" s="74"/>
      <c r="Z158" s="74"/>
      <c r="AA158" s="72"/>
      <c r="AB158" s="72"/>
      <c r="AC158" s="72"/>
      <c r="AD158" s="72"/>
      <c r="AE158" s="72"/>
      <c r="AF158" s="72"/>
      <c r="AG158" s="72"/>
      <c r="AH158" s="72"/>
      <c r="AI158" s="72"/>
      <c r="AJ158" s="72"/>
      <c r="AK158" s="72"/>
      <c r="AL158" s="72"/>
      <c r="AM158" s="72"/>
      <c r="AN158" s="72"/>
      <c r="AO158" s="72"/>
    </row>
    <row r="159">
      <c r="A159" s="37" t="s">
        <v>8090</v>
      </c>
      <c r="B159" s="14"/>
      <c r="D159" s="14" t="s">
        <v>144</v>
      </c>
      <c r="E159" s="14"/>
      <c r="F159" s="14" t="s">
        <v>2589</v>
      </c>
      <c r="G159" s="72"/>
      <c r="H159" s="72"/>
      <c r="I159" s="72"/>
      <c r="J159" s="37" t="s">
        <v>8091</v>
      </c>
      <c r="K159" s="72"/>
      <c r="L159" s="14" t="s">
        <v>316</v>
      </c>
      <c r="M159" s="14" t="s">
        <v>129</v>
      </c>
      <c r="N159" s="72"/>
      <c r="O159" s="72"/>
      <c r="P159" s="72"/>
      <c r="Q159" s="72"/>
      <c r="T159" s="72"/>
      <c r="U159" s="72"/>
      <c r="V159" s="72"/>
      <c r="W159" s="72"/>
      <c r="X159" s="72"/>
      <c r="Y159" s="74"/>
      <c r="Z159" s="74"/>
      <c r="AA159" s="72"/>
      <c r="AB159" s="72"/>
      <c r="AC159" s="72"/>
      <c r="AD159" s="72"/>
      <c r="AE159" s="72"/>
      <c r="AF159" s="72"/>
      <c r="AG159" s="72"/>
      <c r="AH159" s="72"/>
      <c r="AI159" s="72"/>
      <c r="AJ159" s="72"/>
      <c r="AK159" s="72"/>
      <c r="AL159" s="72"/>
      <c r="AM159" s="72"/>
      <c r="AN159" s="72"/>
      <c r="AO159" s="72"/>
    </row>
    <row r="160">
      <c r="A160" s="14" t="s">
        <v>8092</v>
      </c>
      <c r="B160" s="72"/>
      <c r="D160" s="72"/>
      <c r="E160" s="72"/>
      <c r="F160" s="14" t="s">
        <v>4465</v>
      </c>
      <c r="G160" s="72"/>
      <c r="H160" s="72"/>
      <c r="I160" s="72"/>
      <c r="J160" s="72"/>
      <c r="K160" s="72"/>
      <c r="L160" s="72"/>
      <c r="M160" s="72"/>
      <c r="N160" s="72"/>
      <c r="O160" s="3" t="s">
        <v>7692</v>
      </c>
      <c r="P160" s="72"/>
      <c r="Q160" s="72"/>
      <c r="T160" s="72"/>
      <c r="U160" s="72"/>
      <c r="V160" s="72"/>
      <c r="W160" s="72"/>
      <c r="X160" s="72"/>
      <c r="Y160" s="74"/>
      <c r="Z160" s="74"/>
      <c r="AA160" s="72"/>
      <c r="AB160" s="72"/>
      <c r="AC160" s="72"/>
      <c r="AD160" s="72"/>
      <c r="AE160" s="72"/>
      <c r="AF160" s="72"/>
      <c r="AG160" s="72"/>
      <c r="AH160" s="72"/>
      <c r="AI160" s="72"/>
      <c r="AJ160" s="72"/>
      <c r="AK160" s="72"/>
      <c r="AL160" s="72"/>
      <c r="AM160" s="72"/>
      <c r="AN160" s="72"/>
      <c r="AO160" s="72"/>
    </row>
    <row r="161">
      <c r="A161" s="14" t="s">
        <v>8093</v>
      </c>
      <c r="B161" s="14"/>
      <c r="D161" s="14" t="s">
        <v>104</v>
      </c>
      <c r="E161" s="14"/>
      <c r="F161" s="14" t="s">
        <v>3226</v>
      </c>
      <c r="G161" s="14" t="s">
        <v>3226</v>
      </c>
      <c r="H161" s="72"/>
      <c r="I161" s="72"/>
      <c r="J161" s="72"/>
      <c r="K161" s="14" t="s">
        <v>209</v>
      </c>
      <c r="L161" s="14" t="s">
        <v>182</v>
      </c>
      <c r="M161" s="14" t="s">
        <v>209</v>
      </c>
      <c r="N161" s="14"/>
      <c r="O161" s="14" t="s">
        <v>7009</v>
      </c>
      <c r="P161" s="14"/>
      <c r="Q161" s="14"/>
      <c r="T161" s="14"/>
      <c r="U161" s="73" t="s">
        <v>8094</v>
      </c>
      <c r="V161" s="72"/>
      <c r="W161" s="72"/>
      <c r="X161" s="72"/>
      <c r="Y161" s="74"/>
      <c r="Z161" s="74"/>
      <c r="AA161" s="72"/>
      <c r="AB161" s="72"/>
      <c r="AC161" s="72"/>
      <c r="AD161" s="72"/>
      <c r="AE161" s="72"/>
      <c r="AF161" s="72"/>
      <c r="AG161" s="72"/>
      <c r="AH161" s="72"/>
      <c r="AI161" s="72"/>
      <c r="AJ161" s="72"/>
      <c r="AK161" s="72"/>
      <c r="AL161" s="72"/>
      <c r="AM161" s="72"/>
      <c r="AN161" s="72"/>
      <c r="AO161" s="72"/>
    </row>
    <row r="162">
      <c r="A162" s="14" t="s">
        <v>8095</v>
      </c>
      <c r="B162" s="14"/>
      <c r="D162" s="14" t="s">
        <v>167</v>
      </c>
      <c r="E162" s="14"/>
      <c r="F162" s="14" t="s">
        <v>3226</v>
      </c>
      <c r="G162" s="72"/>
      <c r="H162" s="72"/>
      <c r="I162" s="72"/>
      <c r="J162" s="72"/>
      <c r="K162" s="72"/>
      <c r="L162" s="14" t="s">
        <v>190</v>
      </c>
      <c r="M162" s="14" t="s">
        <v>209</v>
      </c>
      <c r="N162" s="14"/>
      <c r="O162" s="14" t="s">
        <v>8096</v>
      </c>
      <c r="P162" s="72"/>
      <c r="Q162" s="72"/>
      <c r="T162" s="72"/>
      <c r="U162" s="73" t="s">
        <v>8097</v>
      </c>
      <c r="V162" s="14" t="s">
        <v>8098</v>
      </c>
      <c r="W162" s="14" t="s">
        <v>8099</v>
      </c>
      <c r="X162" s="72"/>
      <c r="Y162" s="74"/>
      <c r="Z162" s="74"/>
      <c r="AA162" s="72"/>
      <c r="AB162" s="72"/>
      <c r="AC162" s="72"/>
      <c r="AD162" s="72"/>
      <c r="AE162" s="72"/>
      <c r="AF162" s="72"/>
      <c r="AG162" s="72"/>
      <c r="AH162" s="72"/>
      <c r="AI162" s="72"/>
      <c r="AJ162" s="72"/>
      <c r="AK162" s="72"/>
      <c r="AL162" s="72"/>
      <c r="AM162" s="72"/>
      <c r="AN162" s="72"/>
      <c r="AO162" s="72"/>
    </row>
    <row r="163">
      <c r="A163" s="3" t="s">
        <v>8100</v>
      </c>
      <c r="B163" s="72"/>
      <c r="D163" s="14" t="s">
        <v>119</v>
      </c>
      <c r="E163" s="72"/>
      <c r="F163" s="14" t="s">
        <v>4486</v>
      </c>
      <c r="G163" s="72"/>
      <c r="H163" s="72"/>
      <c r="I163" s="72"/>
      <c r="J163" s="72"/>
      <c r="K163" s="14" t="s">
        <v>8101</v>
      </c>
      <c r="L163" s="14" t="s">
        <v>307</v>
      </c>
      <c r="M163" s="14" t="s">
        <v>247</v>
      </c>
      <c r="N163" s="72"/>
      <c r="O163" s="3" t="s">
        <v>7695</v>
      </c>
      <c r="P163" s="72"/>
      <c r="Q163" s="72"/>
      <c r="T163" s="72"/>
      <c r="U163" s="73" t="s">
        <v>8102</v>
      </c>
      <c r="V163" s="72"/>
      <c r="W163" s="72"/>
      <c r="X163" s="72"/>
      <c r="Y163" s="74"/>
      <c r="Z163" s="74"/>
      <c r="AA163" s="72"/>
      <c r="AB163" s="72"/>
      <c r="AC163" s="72"/>
      <c r="AD163" s="72"/>
      <c r="AE163" s="72"/>
      <c r="AF163" s="72"/>
      <c r="AG163" s="72"/>
      <c r="AH163" s="72"/>
      <c r="AI163" s="72"/>
      <c r="AJ163" s="72"/>
      <c r="AK163" s="72"/>
      <c r="AL163" s="72"/>
      <c r="AM163" s="72"/>
      <c r="AN163" s="72"/>
      <c r="AO163" s="72"/>
    </row>
    <row r="164">
      <c r="A164" s="3" t="s">
        <v>8103</v>
      </c>
      <c r="B164" s="72"/>
      <c r="D164" s="14" t="s">
        <v>131</v>
      </c>
      <c r="E164" s="14"/>
      <c r="F164" s="14" t="s">
        <v>5688</v>
      </c>
      <c r="G164" s="14" t="s">
        <v>4231</v>
      </c>
      <c r="H164" s="14" t="s">
        <v>7373</v>
      </c>
      <c r="I164" s="72"/>
      <c r="J164" s="72"/>
      <c r="K164" s="72"/>
      <c r="L164" s="14" t="s">
        <v>307</v>
      </c>
      <c r="M164" s="72"/>
      <c r="N164" s="72"/>
      <c r="O164" s="14" t="s">
        <v>8104</v>
      </c>
      <c r="P164" s="72"/>
      <c r="Q164" s="72"/>
      <c r="T164" s="72"/>
      <c r="U164" s="73" t="s">
        <v>7719</v>
      </c>
      <c r="V164" s="14" t="s">
        <v>4964</v>
      </c>
      <c r="W164" s="14" t="s">
        <v>418</v>
      </c>
      <c r="X164" s="72"/>
      <c r="Y164" s="77">
        <v>2021.0</v>
      </c>
      <c r="Z164" s="74"/>
      <c r="AA164" s="72"/>
      <c r="AB164" s="72"/>
      <c r="AC164" s="72"/>
      <c r="AD164" s="72"/>
      <c r="AE164" s="72"/>
      <c r="AF164" s="72"/>
      <c r="AG164" s="72"/>
      <c r="AH164" s="72"/>
      <c r="AI164" s="72"/>
      <c r="AJ164" s="72"/>
      <c r="AK164" s="72"/>
      <c r="AL164" s="72"/>
      <c r="AM164" s="72"/>
      <c r="AN164" s="72"/>
      <c r="AO164" s="72"/>
    </row>
    <row r="165">
      <c r="A165" s="14" t="s">
        <v>8105</v>
      </c>
      <c r="B165" s="14"/>
      <c r="D165" s="14" t="s">
        <v>8106</v>
      </c>
      <c r="E165" s="14"/>
      <c r="F165" s="14" t="s">
        <v>6048</v>
      </c>
      <c r="G165" s="72"/>
      <c r="H165" s="72"/>
      <c r="I165" s="72"/>
      <c r="J165" s="72"/>
      <c r="K165" s="72"/>
      <c r="L165" s="14" t="s">
        <v>2100</v>
      </c>
      <c r="M165" s="14"/>
      <c r="N165" s="14"/>
      <c r="O165" s="14" t="s">
        <v>8107</v>
      </c>
      <c r="P165" s="72"/>
      <c r="Q165" s="72"/>
      <c r="T165" s="14" t="s">
        <v>8108</v>
      </c>
      <c r="U165" s="73" t="s">
        <v>8109</v>
      </c>
      <c r="V165" s="14" t="s">
        <v>8110</v>
      </c>
      <c r="W165" s="14" t="s">
        <v>8111</v>
      </c>
      <c r="X165" s="14" t="s">
        <v>7642</v>
      </c>
      <c r="Y165" s="74"/>
      <c r="Z165" s="74"/>
      <c r="AA165" s="72"/>
      <c r="AB165" s="72"/>
      <c r="AC165" s="72"/>
      <c r="AD165" s="72"/>
      <c r="AE165" s="72"/>
      <c r="AF165" s="72"/>
      <c r="AG165" s="72"/>
      <c r="AH165" s="72"/>
      <c r="AI165" s="72"/>
      <c r="AJ165" s="72"/>
      <c r="AK165" s="72"/>
      <c r="AL165" s="72"/>
      <c r="AM165" s="72"/>
      <c r="AN165" s="72"/>
      <c r="AO165" s="72"/>
    </row>
    <row r="166">
      <c r="A166" s="3" t="s">
        <v>8112</v>
      </c>
      <c r="B166" s="72"/>
      <c r="D166" s="14" t="s">
        <v>119</v>
      </c>
      <c r="E166" s="72"/>
      <c r="F166" s="14" t="s">
        <v>7927</v>
      </c>
      <c r="G166" s="72"/>
      <c r="H166" s="72"/>
      <c r="I166" s="72"/>
      <c r="J166" s="72"/>
      <c r="K166" s="14" t="s">
        <v>306</v>
      </c>
      <c r="L166" s="14" t="s">
        <v>8113</v>
      </c>
      <c r="M166" s="14" t="s">
        <v>216</v>
      </c>
      <c r="N166" s="72"/>
      <c r="O166" s="3" t="s">
        <v>7692</v>
      </c>
      <c r="P166" s="72"/>
      <c r="Q166" s="72"/>
      <c r="T166" s="72"/>
      <c r="U166" s="73" t="s">
        <v>8114</v>
      </c>
      <c r="V166" s="72"/>
      <c r="W166" s="72"/>
      <c r="X166" s="72"/>
      <c r="Y166" s="74"/>
      <c r="Z166" s="74"/>
      <c r="AA166" s="72"/>
      <c r="AB166" s="72"/>
      <c r="AC166" s="72"/>
      <c r="AD166" s="72"/>
      <c r="AE166" s="72"/>
      <c r="AF166" s="72"/>
      <c r="AG166" s="72"/>
      <c r="AH166" s="72"/>
      <c r="AI166" s="72"/>
      <c r="AJ166" s="72"/>
      <c r="AK166" s="72"/>
      <c r="AL166" s="72"/>
      <c r="AM166" s="72"/>
      <c r="AN166" s="72"/>
      <c r="AO166" s="72"/>
    </row>
    <row r="167">
      <c r="A167" s="9" t="s">
        <v>8115</v>
      </c>
      <c r="B167" s="14"/>
      <c r="D167" s="14" t="s">
        <v>104</v>
      </c>
      <c r="E167" s="9"/>
      <c r="F167" s="9" t="s">
        <v>3551</v>
      </c>
      <c r="G167" s="9" t="s">
        <v>8116</v>
      </c>
      <c r="H167" s="72"/>
      <c r="I167" s="72"/>
      <c r="J167" s="72"/>
      <c r="K167" s="72"/>
      <c r="L167" s="14" t="s">
        <v>311</v>
      </c>
      <c r="M167" s="14" t="s">
        <v>183</v>
      </c>
      <c r="N167" s="14"/>
      <c r="O167" s="14" t="s">
        <v>7841</v>
      </c>
      <c r="P167" s="72"/>
      <c r="Q167" s="72"/>
      <c r="T167" s="72"/>
      <c r="U167" s="73" t="s">
        <v>8117</v>
      </c>
      <c r="V167" s="9" t="s">
        <v>8118</v>
      </c>
      <c r="W167" s="14" t="s">
        <v>8119</v>
      </c>
      <c r="X167" s="72"/>
      <c r="Y167" s="74"/>
      <c r="Z167" s="74"/>
      <c r="AA167" s="72"/>
      <c r="AB167" s="72"/>
      <c r="AC167" s="72"/>
      <c r="AD167" s="72"/>
      <c r="AE167" s="72"/>
      <c r="AF167" s="72"/>
      <c r="AG167" s="72"/>
      <c r="AH167" s="72"/>
      <c r="AI167" s="72"/>
      <c r="AJ167" s="72"/>
      <c r="AK167" s="72"/>
      <c r="AL167" s="72"/>
      <c r="AM167" s="72"/>
      <c r="AN167" s="72"/>
      <c r="AO167" s="72"/>
    </row>
    <row r="168">
      <c r="A168" s="37" t="s">
        <v>8120</v>
      </c>
      <c r="B168" s="14"/>
      <c r="D168" s="14" t="s">
        <v>104</v>
      </c>
      <c r="E168" s="14"/>
      <c r="F168" s="14" t="s">
        <v>4644</v>
      </c>
      <c r="G168" s="72"/>
      <c r="H168" s="72"/>
      <c r="I168" s="9" t="s">
        <v>8121</v>
      </c>
      <c r="J168" s="72"/>
      <c r="K168" s="72"/>
      <c r="L168" s="14" t="s">
        <v>254</v>
      </c>
      <c r="M168" s="14" t="s">
        <v>183</v>
      </c>
      <c r="N168" s="14"/>
      <c r="O168" s="14" t="s">
        <v>7949</v>
      </c>
      <c r="P168" s="72"/>
      <c r="Q168" s="72"/>
      <c r="T168" s="72"/>
      <c r="U168" s="73" t="s">
        <v>8122</v>
      </c>
      <c r="V168" s="14" t="s">
        <v>8123</v>
      </c>
      <c r="W168" s="14" t="s">
        <v>2266</v>
      </c>
      <c r="X168" s="72"/>
      <c r="Y168" s="74"/>
      <c r="Z168" s="74"/>
      <c r="AA168" s="72"/>
      <c r="AB168" s="72"/>
      <c r="AC168" s="72"/>
      <c r="AD168" s="72"/>
      <c r="AE168" s="72"/>
      <c r="AF168" s="72"/>
      <c r="AG168" s="72"/>
      <c r="AH168" s="72"/>
      <c r="AI168" s="72"/>
      <c r="AJ168" s="72"/>
      <c r="AK168" s="72"/>
      <c r="AL168" s="72"/>
      <c r="AM168" s="72"/>
      <c r="AN168" s="72"/>
      <c r="AO168" s="72"/>
    </row>
    <row r="169">
      <c r="A169" s="14" t="s">
        <v>8124</v>
      </c>
      <c r="B169" s="72"/>
      <c r="D169" s="72"/>
      <c r="E169" s="14"/>
      <c r="F169" s="14" t="s">
        <v>6048</v>
      </c>
      <c r="G169" s="72"/>
      <c r="H169" s="72"/>
      <c r="I169" s="72"/>
      <c r="J169" s="72"/>
      <c r="K169" s="72"/>
      <c r="L169" s="14" t="s">
        <v>314</v>
      </c>
      <c r="M169" s="14" t="s">
        <v>216</v>
      </c>
      <c r="N169" s="72"/>
      <c r="O169" s="72"/>
      <c r="P169" s="72"/>
      <c r="Q169" s="72"/>
      <c r="T169" s="72"/>
      <c r="U169" s="73" t="s">
        <v>8125</v>
      </c>
      <c r="V169" s="14" t="s">
        <v>8126</v>
      </c>
      <c r="W169" s="14" t="s">
        <v>8127</v>
      </c>
      <c r="X169" s="72"/>
      <c r="Y169" s="74"/>
      <c r="Z169" s="74"/>
      <c r="AA169" s="72"/>
      <c r="AB169" s="72"/>
      <c r="AC169" s="72"/>
      <c r="AD169" s="72"/>
      <c r="AE169" s="72"/>
      <c r="AF169" s="72"/>
      <c r="AG169" s="72"/>
      <c r="AH169" s="72"/>
      <c r="AI169" s="72"/>
      <c r="AJ169" s="72"/>
      <c r="AK169" s="72"/>
      <c r="AL169" s="72"/>
      <c r="AM169" s="72"/>
      <c r="AN169" s="72"/>
      <c r="AO169" s="72"/>
    </row>
    <row r="170">
      <c r="A170" s="3" t="s">
        <v>8128</v>
      </c>
      <c r="B170" s="14"/>
      <c r="D170" s="14" t="s">
        <v>104</v>
      </c>
      <c r="E170" s="14"/>
      <c r="F170" s="14" t="s">
        <v>4209</v>
      </c>
      <c r="G170" s="14" t="s">
        <v>8129</v>
      </c>
      <c r="H170" s="72"/>
      <c r="I170" s="14" t="s">
        <v>8130</v>
      </c>
      <c r="J170" s="3" t="s">
        <v>8131</v>
      </c>
      <c r="K170" s="72"/>
      <c r="L170" s="14" t="s">
        <v>246</v>
      </c>
      <c r="M170" s="14" t="s">
        <v>235</v>
      </c>
      <c r="N170" s="72"/>
      <c r="O170" s="14" t="s">
        <v>4540</v>
      </c>
      <c r="P170" s="72"/>
      <c r="Q170" s="72"/>
      <c r="T170" s="72"/>
      <c r="U170" s="73" t="s">
        <v>8132</v>
      </c>
      <c r="V170" s="14" t="s">
        <v>2390</v>
      </c>
      <c r="W170" s="72"/>
      <c r="X170" s="72"/>
      <c r="Y170" s="74"/>
      <c r="Z170" s="74"/>
      <c r="AA170" s="72"/>
      <c r="AB170" s="72"/>
      <c r="AC170" s="72"/>
      <c r="AD170" s="72"/>
      <c r="AE170" s="72"/>
      <c r="AF170" s="72"/>
      <c r="AG170" s="72"/>
      <c r="AH170" s="72"/>
      <c r="AI170" s="72"/>
      <c r="AJ170" s="72"/>
      <c r="AK170" s="72"/>
      <c r="AL170" s="72"/>
      <c r="AM170" s="72"/>
      <c r="AN170" s="72"/>
      <c r="AO170" s="72"/>
    </row>
    <row r="171">
      <c r="A171" s="14" t="s">
        <v>8133</v>
      </c>
      <c r="B171" s="14"/>
      <c r="D171" s="14" t="s">
        <v>104</v>
      </c>
      <c r="E171" s="14"/>
      <c r="F171" s="14" t="s">
        <v>4836</v>
      </c>
      <c r="G171" s="14" t="s">
        <v>8134</v>
      </c>
      <c r="H171" s="9" t="s">
        <v>8135</v>
      </c>
      <c r="I171" s="72"/>
      <c r="J171" s="14" t="s">
        <v>8136</v>
      </c>
      <c r="K171" s="72"/>
      <c r="L171" s="14" t="s">
        <v>246</v>
      </c>
      <c r="M171" s="14" t="s">
        <v>235</v>
      </c>
      <c r="N171" s="14"/>
      <c r="O171" s="14" t="s">
        <v>4608</v>
      </c>
      <c r="P171" s="72"/>
      <c r="Q171" s="72"/>
      <c r="T171" s="72"/>
      <c r="U171" s="72"/>
      <c r="V171" s="72"/>
      <c r="W171" s="72"/>
      <c r="X171" s="72"/>
      <c r="Y171" s="74"/>
      <c r="Z171" s="74"/>
      <c r="AA171" s="72"/>
      <c r="AB171" s="72"/>
      <c r="AC171" s="72"/>
      <c r="AD171" s="72"/>
      <c r="AE171" s="72"/>
      <c r="AF171" s="72"/>
      <c r="AG171" s="72"/>
      <c r="AH171" s="72"/>
      <c r="AI171" s="72"/>
      <c r="AJ171" s="72"/>
      <c r="AK171" s="72"/>
      <c r="AL171" s="72"/>
      <c r="AM171" s="72"/>
      <c r="AN171" s="72"/>
      <c r="AO171" s="72"/>
    </row>
    <row r="172">
      <c r="A172" s="14" t="s">
        <v>8137</v>
      </c>
      <c r="B172" s="14"/>
      <c r="D172" s="14" t="s">
        <v>104</v>
      </c>
      <c r="E172" s="14"/>
      <c r="F172" s="14" t="s">
        <v>519</v>
      </c>
      <c r="G172" s="14" t="s">
        <v>8138</v>
      </c>
      <c r="H172" s="14" t="s">
        <v>7247</v>
      </c>
      <c r="I172" s="72"/>
      <c r="J172" s="14" t="s">
        <v>4477</v>
      </c>
      <c r="K172" s="72"/>
      <c r="L172" s="14" t="s">
        <v>174</v>
      </c>
      <c r="M172" s="72"/>
      <c r="N172" s="72"/>
      <c r="O172" s="14" t="s">
        <v>8139</v>
      </c>
      <c r="P172" s="72"/>
      <c r="Q172" s="72"/>
      <c r="T172" s="72"/>
      <c r="U172" s="73" t="s">
        <v>5708</v>
      </c>
      <c r="V172" s="14" t="s">
        <v>8140</v>
      </c>
      <c r="W172" s="72"/>
      <c r="X172" s="72"/>
      <c r="Y172" s="74"/>
      <c r="Z172" s="74"/>
      <c r="AA172" s="72"/>
      <c r="AB172" s="72"/>
      <c r="AC172" s="72"/>
      <c r="AD172" s="72"/>
      <c r="AE172" s="72"/>
      <c r="AF172" s="72"/>
      <c r="AG172" s="72"/>
      <c r="AH172" s="72"/>
      <c r="AI172" s="72"/>
      <c r="AJ172" s="72"/>
      <c r="AK172" s="72"/>
      <c r="AL172" s="72"/>
      <c r="AM172" s="72"/>
      <c r="AN172" s="72"/>
      <c r="AO172" s="72"/>
    </row>
    <row r="173">
      <c r="A173" s="53" t="s">
        <v>8141</v>
      </c>
      <c r="B173" s="14"/>
      <c r="D173" s="14" t="s">
        <v>104</v>
      </c>
      <c r="E173" s="14"/>
      <c r="F173" s="14" t="s">
        <v>2641</v>
      </c>
      <c r="G173" s="72"/>
      <c r="H173" s="72"/>
      <c r="I173" s="72"/>
      <c r="J173" s="3" t="s">
        <v>1212</v>
      </c>
      <c r="K173" s="72"/>
      <c r="L173" s="14" t="s">
        <v>309</v>
      </c>
      <c r="M173" s="14" t="s">
        <v>129</v>
      </c>
      <c r="N173" s="72"/>
      <c r="O173" s="14" t="s">
        <v>5171</v>
      </c>
      <c r="P173" s="72"/>
      <c r="Q173" s="72"/>
      <c r="T173" s="72"/>
      <c r="U173" s="73" t="s">
        <v>8142</v>
      </c>
      <c r="V173" s="14" t="s">
        <v>7125</v>
      </c>
      <c r="W173" s="72"/>
      <c r="X173" s="72"/>
      <c r="Y173" s="74"/>
      <c r="Z173" s="74"/>
      <c r="AA173" s="72"/>
      <c r="AB173" s="72"/>
      <c r="AC173" s="72"/>
      <c r="AD173" s="72"/>
      <c r="AE173" s="72"/>
      <c r="AF173" s="72"/>
      <c r="AG173" s="72"/>
      <c r="AH173" s="72"/>
      <c r="AI173" s="72"/>
      <c r="AJ173" s="72"/>
      <c r="AK173" s="72"/>
      <c r="AL173" s="72"/>
      <c r="AM173" s="72"/>
      <c r="AN173" s="72"/>
      <c r="AO173" s="72"/>
    </row>
    <row r="174">
      <c r="A174" s="3" t="s">
        <v>8143</v>
      </c>
      <c r="B174" s="72"/>
      <c r="D174" s="14" t="s">
        <v>104</v>
      </c>
      <c r="E174" s="14"/>
      <c r="F174" s="14" t="s">
        <v>1930</v>
      </c>
      <c r="G174" s="72"/>
      <c r="H174" s="72"/>
      <c r="I174" s="72"/>
      <c r="J174" s="72"/>
      <c r="K174" s="72"/>
      <c r="L174" s="14" t="s">
        <v>3174</v>
      </c>
      <c r="M174" s="14" t="s">
        <v>235</v>
      </c>
      <c r="N174" s="72"/>
      <c r="O174" s="3" t="s">
        <v>8144</v>
      </c>
      <c r="P174" s="72"/>
      <c r="Q174" s="72"/>
      <c r="T174" s="72"/>
      <c r="U174" s="73" t="s">
        <v>8145</v>
      </c>
      <c r="V174" s="72"/>
      <c r="W174" s="14" t="s">
        <v>915</v>
      </c>
      <c r="X174" s="72"/>
      <c r="Y174" s="74"/>
      <c r="Z174" s="74"/>
      <c r="AA174" s="72"/>
      <c r="AB174" s="72"/>
      <c r="AC174" s="72"/>
      <c r="AD174" s="72"/>
      <c r="AE174" s="72"/>
      <c r="AF174" s="72"/>
      <c r="AG174" s="72"/>
      <c r="AH174" s="72"/>
      <c r="AI174" s="72"/>
      <c r="AJ174" s="72"/>
      <c r="AK174" s="72"/>
      <c r="AL174" s="72"/>
      <c r="AM174" s="72"/>
      <c r="AN174" s="72"/>
      <c r="AO174" s="72"/>
    </row>
    <row r="175">
      <c r="A175" s="3" t="s">
        <v>8146</v>
      </c>
      <c r="B175" s="14"/>
      <c r="D175" s="14" t="s">
        <v>104</v>
      </c>
      <c r="E175" s="14"/>
      <c r="F175" s="14" t="s">
        <v>4829</v>
      </c>
      <c r="G175" s="14" t="s">
        <v>8147</v>
      </c>
      <c r="H175" s="14" t="s">
        <v>7247</v>
      </c>
      <c r="I175" s="72"/>
      <c r="J175" s="14" t="s">
        <v>8148</v>
      </c>
      <c r="K175" s="72"/>
      <c r="L175" s="14" t="s">
        <v>267</v>
      </c>
      <c r="M175" s="14" t="s">
        <v>86</v>
      </c>
      <c r="N175" s="72"/>
      <c r="O175" s="14" t="s">
        <v>8149</v>
      </c>
      <c r="P175" s="72"/>
      <c r="Q175" s="72"/>
      <c r="T175" s="72"/>
      <c r="U175" s="73" t="s">
        <v>8150</v>
      </c>
      <c r="V175" s="72"/>
      <c r="W175" s="72"/>
      <c r="X175" s="72"/>
      <c r="Y175" s="74"/>
      <c r="Z175" s="74"/>
      <c r="AA175" s="72"/>
      <c r="AB175" s="72"/>
      <c r="AC175" s="72"/>
      <c r="AD175" s="72"/>
      <c r="AE175" s="72"/>
      <c r="AF175" s="72"/>
      <c r="AG175" s="72"/>
      <c r="AH175" s="72"/>
      <c r="AI175" s="72"/>
      <c r="AJ175" s="72"/>
      <c r="AK175" s="72"/>
      <c r="AL175" s="72"/>
      <c r="AM175" s="72"/>
      <c r="AN175" s="72"/>
      <c r="AO175" s="72"/>
    </row>
    <row r="176">
      <c r="A176" s="14" t="s">
        <v>8151</v>
      </c>
      <c r="B176" s="14"/>
      <c r="D176" s="14" t="s">
        <v>104</v>
      </c>
      <c r="E176" s="9"/>
      <c r="F176" s="9" t="s">
        <v>6306</v>
      </c>
      <c r="G176" s="9" t="s">
        <v>8152</v>
      </c>
      <c r="H176" s="9" t="s">
        <v>8153</v>
      </c>
      <c r="I176" s="72"/>
      <c r="J176" s="72"/>
      <c r="K176" s="14" t="s">
        <v>124</v>
      </c>
      <c r="L176" s="14" t="s">
        <v>281</v>
      </c>
      <c r="M176" s="14" t="s">
        <v>129</v>
      </c>
      <c r="N176" s="14"/>
      <c r="O176" s="14" t="s">
        <v>7896</v>
      </c>
      <c r="P176" s="14"/>
      <c r="Q176" s="14"/>
      <c r="T176" s="14"/>
      <c r="U176" s="73" t="s">
        <v>8154</v>
      </c>
      <c r="V176" s="14" t="s">
        <v>7402</v>
      </c>
      <c r="W176" s="14" t="s">
        <v>558</v>
      </c>
      <c r="X176" s="72"/>
      <c r="Y176" s="74"/>
      <c r="Z176" s="74"/>
      <c r="AA176" s="72"/>
      <c r="AB176" s="72"/>
      <c r="AC176" s="72"/>
      <c r="AD176" s="72"/>
      <c r="AE176" s="72"/>
      <c r="AF176" s="72"/>
      <c r="AG176" s="72"/>
      <c r="AH176" s="72"/>
      <c r="AI176" s="72"/>
      <c r="AJ176" s="72"/>
      <c r="AK176" s="72"/>
      <c r="AL176" s="72"/>
      <c r="AM176" s="72"/>
      <c r="AN176" s="72"/>
      <c r="AO176" s="72"/>
    </row>
    <row r="177">
      <c r="A177" s="9" t="s">
        <v>8155</v>
      </c>
      <c r="B177" s="14"/>
      <c r="D177" s="14" t="s">
        <v>144</v>
      </c>
      <c r="E177" s="14"/>
      <c r="F177" s="14" t="s">
        <v>4977</v>
      </c>
      <c r="G177" s="72"/>
      <c r="H177" s="14" t="s">
        <v>7387</v>
      </c>
      <c r="I177" s="72"/>
      <c r="J177" s="72"/>
      <c r="K177" s="14" t="s">
        <v>124</v>
      </c>
      <c r="L177" s="14" t="s">
        <v>281</v>
      </c>
      <c r="M177" s="14" t="s">
        <v>129</v>
      </c>
      <c r="N177" s="14"/>
      <c r="O177" s="14" t="s">
        <v>4769</v>
      </c>
      <c r="P177" s="72"/>
      <c r="Q177" s="72"/>
      <c r="T177" s="72"/>
      <c r="U177" s="73" t="s">
        <v>7388</v>
      </c>
      <c r="V177" s="72"/>
      <c r="W177" s="14" t="s">
        <v>2266</v>
      </c>
      <c r="X177" s="72"/>
      <c r="Y177" s="74"/>
      <c r="Z177" s="74"/>
      <c r="AA177" s="72"/>
      <c r="AB177" s="72"/>
      <c r="AC177" s="72"/>
      <c r="AD177" s="72"/>
      <c r="AE177" s="72"/>
      <c r="AF177" s="72"/>
      <c r="AG177" s="72"/>
      <c r="AH177" s="72"/>
      <c r="AI177" s="72"/>
      <c r="AJ177" s="72"/>
      <c r="AK177" s="72"/>
      <c r="AL177" s="72"/>
      <c r="AM177" s="72"/>
      <c r="AN177" s="72"/>
      <c r="AO177" s="72"/>
    </row>
    <row r="178">
      <c r="A178" s="37" t="s">
        <v>8156</v>
      </c>
      <c r="B178" s="14"/>
      <c r="D178" s="14" t="s">
        <v>144</v>
      </c>
      <c r="E178" s="14"/>
      <c r="F178" s="14" t="s">
        <v>1816</v>
      </c>
      <c r="G178" s="72"/>
      <c r="H178" s="72"/>
      <c r="I178" s="72"/>
      <c r="J178" s="72"/>
      <c r="K178" s="72"/>
      <c r="L178" s="14" t="s">
        <v>281</v>
      </c>
      <c r="M178" s="14" t="s">
        <v>129</v>
      </c>
      <c r="N178" s="72"/>
      <c r="O178" s="72"/>
      <c r="P178" s="72"/>
      <c r="Q178" s="72"/>
      <c r="T178" s="72"/>
      <c r="U178" s="72"/>
      <c r="V178" s="72"/>
      <c r="W178" s="72"/>
      <c r="X178" s="72"/>
      <c r="Y178" s="74"/>
      <c r="Z178" s="74"/>
      <c r="AA178" s="72"/>
      <c r="AB178" s="72"/>
      <c r="AC178" s="72"/>
      <c r="AD178" s="72"/>
      <c r="AE178" s="72"/>
      <c r="AF178" s="72"/>
      <c r="AG178" s="72"/>
      <c r="AH178" s="72"/>
      <c r="AI178" s="72"/>
      <c r="AJ178" s="72"/>
      <c r="AK178" s="72"/>
      <c r="AL178" s="72"/>
      <c r="AM178" s="72"/>
      <c r="AN178" s="72"/>
      <c r="AO178" s="72"/>
    </row>
    <row r="179">
      <c r="A179" s="3" t="s">
        <v>8157</v>
      </c>
      <c r="B179" s="14" t="s">
        <v>8158</v>
      </c>
      <c r="C179" s="3" t="s">
        <v>7835</v>
      </c>
      <c r="D179" s="14" t="s">
        <v>119</v>
      </c>
      <c r="E179" s="72"/>
      <c r="F179" s="14" t="s">
        <v>1212</v>
      </c>
      <c r="G179" s="72"/>
      <c r="H179" s="72"/>
      <c r="I179" s="72"/>
      <c r="J179" s="14" t="s">
        <v>8159</v>
      </c>
      <c r="K179" s="72"/>
      <c r="L179" s="14" t="s">
        <v>319</v>
      </c>
      <c r="M179" s="14" t="s">
        <v>129</v>
      </c>
      <c r="N179" s="72"/>
      <c r="O179" s="14" t="s">
        <v>8160</v>
      </c>
      <c r="P179" s="72"/>
      <c r="Q179" s="72"/>
      <c r="T179" s="72"/>
      <c r="U179" s="73" t="s">
        <v>8161</v>
      </c>
      <c r="V179" s="72"/>
      <c r="W179" s="72"/>
      <c r="X179" s="72"/>
      <c r="Y179" s="77">
        <v>2020.0</v>
      </c>
      <c r="Z179" s="74"/>
      <c r="AA179" s="72"/>
      <c r="AB179" s="72"/>
      <c r="AC179" s="72"/>
      <c r="AD179" s="72"/>
      <c r="AE179" s="72"/>
      <c r="AF179" s="72"/>
      <c r="AG179" s="72"/>
      <c r="AH179" s="72"/>
      <c r="AI179" s="72"/>
      <c r="AJ179" s="72"/>
      <c r="AK179" s="72"/>
      <c r="AL179" s="72"/>
      <c r="AM179" s="72"/>
      <c r="AN179" s="72"/>
      <c r="AO179" s="72"/>
    </row>
    <row r="180">
      <c r="A180" s="37" t="s">
        <v>8162</v>
      </c>
      <c r="B180" s="14"/>
      <c r="D180" s="14" t="s">
        <v>144</v>
      </c>
      <c r="E180" s="14"/>
      <c r="F180" s="14" t="s">
        <v>2844</v>
      </c>
      <c r="G180" s="72"/>
      <c r="H180" s="72"/>
      <c r="I180" s="72"/>
      <c r="J180" s="72"/>
      <c r="K180" s="72"/>
      <c r="L180" s="14" t="s">
        <v>8163</v>
      </c>
      <c r="M180" s="14" t="s">
        <v>129</v>
      </c>
      <c r="N180" s="72"/>
      <c r="O180" s="14" t="s">
        <v>5880</v>
      </c>
      <c r="P180" s="75" t="s">
        <v>7613</v>
      </c>
      <c r="Q180" s="72"/>
      <c r="T180" s="72"/>
      <c r="U180" s="73" t="s">
        <v>8164</v>
      </c>
      <c r="V180" s="72"/>
      <c r="W180" s="72"/>
      <c r="X180" s="72"/>
      <c r="Y180" s="74"/>
      <c r="Z180" s="74"/>
      <c r="AA180" s="72"/>
      <c r="AB180" s="72"/>
      <c r="AC180" s="72"/>
      <c r="AD180" s="73" t="s">
        <v>8165</v>
      </c>
      <c r="AE180" s="72"/>
      <c r="AF180" s="72"/>
      <c r="AG180" s="72"/>
      <c r="AH180" s="72"/>
      <c r="AI180" s="72"/>
      <c r="AJ180" s="72"/>
      <c r="AK180" s="72"/>
      <c r="AL180" s="72"/>
      <c r="AM180" s="72"/>
      <c r="AN180" s="72"/>
      <c r="AO180" s="72"/>
    </row>
    <row r="181">
      <c r="A181" s="14" t="s">
        <v>8166</v>
      </c>
      <c r="B181" s="14"/>
      <c r="D181" s="14" t="s">
        <v>104</v>
      </c>
      <c r="E181" s="14"/>
      <c r="F181" s="14" t="s">
        <v>6181</v>
      </c>
      <c r="G181" s="14" t="s">
        <v>8167</v>
      </c>
      <c r="H181" s="72"/>
      <c r="I181" s="72"/>
      <c r="J181" s="72"/>
      <c r="K181" s="72"/>
      <c r="L181" s="14" t="s">
        <v>275</v>
      </c>
      <c r="M181" s="14" t="s">
        <v>209</v>
      </c>
      <c r="N181" s="14"/>
      <c r="O181" s="14" t="s">
        <v>7896</v>
      </c>
      <c r="P181" s="14"/>
      <c r="Q181" s="14"/>
      <c r="T181" s="72"/>
      <c r="U181" s="72"/>
      <c r="V181" s="72"/>
      <c r="W181" s="72"/>
      <c r="X181" s="72"/>
      <c r="Y181" s="74"/>
      <c r="Z181" s="74"/>
      <c r="AA181" s="72"/>
      <c r="AB181" s="72"/>
      <c r="AC181" s="72"/>
      <c r="AD181" s="72"/>
      <c r="AE181" s="72"/>
      <c r="AF181" s="72"/>
      <c r="AG181" s="72"/>
      <c r="AH181" s="72"/>
      <c r="AI181" s="72"/>
      <c r="AJ181" s="72"/>
      <c r="AK181" s="72"/>
      <c r="AL181" s="72"/>
      <c r="AM181" s="72"/>
      <c r="AN181" s="72"/>
      <c r="AO181" s="72"/>
    </row>
    <row r="182">
      <c r="A182" s="3" t="s">
        <v>8168</v>
      </c>
      <c r="B182" s="72"/>
      <c r="D182" s="14" t="s">
        <v>119</v>
      </c>
      <c r="E182" s="72"/>
      <c r="F182" s="14" t="s">
        <v>5845</v>
      </c>
      <c r="G182" s="72"/>
      <c r="H182" s="72"/>
      <c r="I182" s="72"/>
      <c r="J182" s="72"/>
      <c r="K182" s="14" t="s">
        <v>8169</v>
      </c>
      <c r="L182" s="14" t="s">
        <v>316</v>
      </c>
      <c r="M182" s="14" t="s">
        <v>216</v>
      </c>
      <c r="N182" s="72"/>
      <c r="O182" s="3" t="s">
        <v>7695</v>
      </c>
      <c r="P182" s="72"/>
      <c r="Q182" s="72"/>
      <c r="T182" s="72"/>
      <c r="U182" s="73" t="s">
        <v>8170</v>
      </c>
      <c r="V182" s="72"/>
      <c r="W182" s="72"/>
      <c r="X182" s="72"/>
      <c r="Y182" s="74"/>
      <c r="Z182" s="74"/>
      <c r="AA182" s="72"/>
      <c r="AB182" s="72"/>
      <c r="AC182" s="72"/>
      <c r="AD182" s="72"/>
      <c r="AE182" s="72"/>
      <c r="AF182" s="72"/>
      <c r="AG182" s="72"/>
      <c r="AH182" s="72"/>
      <c r="AI182" s="72"/>
      <c r="AJ182" s="72"/>
      <c r="AK182" s="72"/>
      <c r="AL182" s="72"/>
      <c r="AM182" s="72"/>
      <c r="AN182" s="72"/>
      <c r="AO182" s="72"/>
    </row>
    <row r="183">
      <c r="A183" s="14" t="s">
        <v>8171</v>
      </c>
      <c r="B183" s="14"/>
      <c r="D183" s="14" t="s">
        <v>104</v>
      </c>
      <c r="E183" s="14"/>
      <c r="F183" s="14" t="s">
        <v>2352</v>
      </c>
      <c r="G183" s="14" t="s">
        <v>8172</v>
      </c>
      <c r="H183" s="14" t="s">
        <v>8173</v>
      </c>
      <c r="I183" s="9" t="s">
        <v>8174</v>
      </c>
      <c r="J183" s="14" t="s">
        <v>8175</v>
      </c>
      <c r="K183" s="72"/>
      <c r="L183" s="14" t="s">
        <v>163</v>
      </c>
      <c r="M183" s="14" t="s">
        <v>86</v>
      </c>
      <c r="N183" s="14"/>
      <c r="O183" s="14" t="s">
        <v>8176</v>
      </c>
      <c r="P183" s="72"/>
      <c r="Q183" s="72"/>
      <c r="T183" s="72"/>
      <c r="U183" s="73" t="s">
        <v>8177</v>
      </c>
      <c r="V183" s="14" t="s">
        <v>8178</v>
      </c>
      <c r="W183" s="14" t="s">
        <v>915</v>
      </c>
      <c r="X183" s="72"/>
      <c r="Y183" s="74"/>
      <c r="Z183" s="74"/>
      <c r="AA183" s="72"/>
      <c r="AB183" s="72"/>
      <c r="AC183" s="72"/>
      <c r="AD183" s="72"/>
      <c r="AE183" s="72"/>
      <c r="AF183" s="72"/>
      <c r="AG183" s="72"/>
      <c r="AH183" s="72"/>
      <c r="AI183" s="72"/>
      <c r="AJ183" s="72"/>
      <c r="AK183" s="72"/>
      <c r="AL183" s="72"/>
      <c r="AM183" s="72"/>
      <c r="AN183" s="72"/>
      <c r="AO183" s="72"/>
    </row>
    <row r="184">
      <c r="A184" s="40" t="s">
        <v>8179</v>
      </c>
      <c r="B184" s="72"/>
      <c r="D184" s="14" t="s">
        <v>104</v>
      </c>
      <c r="E184" s="14"/>
      <c r="F184" s="14" t="s">
        <v>1212</v>
      </c>
      <c r="G184" s="72"/>
      <c r="H184" s="14" t="s">
        <v>6999</v>
      </c>
      <c r="I184" s="72"/>
      <c r="J184" s="14" t="s">
        <v>8180</v>
      </c>
      <c r="K184" s="72"/>
      <c r="L184" s="14" t="s">
        <v>319</v>
      </c>
      <c r="M184" s="14" t="s">
        <v>129</v>
      </c>
      <c r="N184" s="72"/>
      <c r="O184" s="14" t="s">
        <v>3553</v>
      </c>
      <c r="P184" s="72"/>
      <c r="Q184" s="72"/>
      <c r="T184" s="72"/>
      <c r="U184" s="73" t="s">
        <v>8181</v>
      </c>
      <c r="V184" s="72"/>
      <c r="W184" s="14" t="s">
        <v>915</v>
      </c>
      <c r="X184" s="72"/>
      <c r="Y184" s="74"/>
      <c r="Z184" s="74"/>
      <c r="AA184" s="72"/>
      <c r="AB184" s="72"/>
      <c r="AC184" s="72"/>
      <c r="AD184" s="72"/>
      <c r="AE184" s="72"/>
      <c r="AF184" s="72"/>
      <c r="AG184" s="72"/>
      <c r="AH184" s="72"/>
      <c r="AI184" s="72"/>
      <c r="AJ184" s="72"/>
      <c r="AK184" s="72"/>
      <c r="AL184" s="72"/>
      <c r="AM184" s="72"/>
      <c r="AN184" s="72"/>
      <c r="AO184" s="72"/>
    </row>
    <row r="185">
      <c r="A185" s="14" t="s">
        <v>8182</v>
      </c>
      <c r="B185" s="72"/>
      <c r="D185" s="14" t="s">
        <v>104</v>
      </c>
      <c r="E185" s="14"/>
      <c r="F185" s="14" t="s">
        <v>5890</v>
      </c>
      <c r="G185" s="72"/>
      <c r="H185" s="72"/>
      <c r="I185" s="72"/>
      <c r="J185" s="72"/>
      <c r="K185" s="72"/>
      <c r="L185" s="14" t="s">
        <v>319</v>
      </c>
      <c r="M185" s="14" t="s">
        <v>129</v>
      </c>
      <c r="N185" s="72"/>
      <c r="O185" s="14" t="s">
        <v>8183</v>
      </c>
      <c r="P185" s="72"/>
      <c r="Q185" s="72"/>
      <c r="T185" s="72"/>
      <c r="U185" s="73" t="s">
        <v>8181</v>
      </c>
      <c r="V185" s="14" t="s">
        <v>8184</v>
      </c>
      <c r="W185" s="14" t="s">
        <v>915</v>
      </c>
      <c r="X185" s="72"/>
      <c r="Y185" s="74"/>
      <c r="Z185" s="74"/>
      <c r="AA185" s="72"/>
      <c r="AB185" s="72"/>
      <c r="AC185" s="72"/>
      <c r="AD185" s="72"/>
      <c r="AE185" s="72"/>
      <c r="AF185" s="72"/>
      <c r="AG185" s="72"/>
      <c r="AH185" s="72"/>
      <c r="AI185" s="72"/>
      <c r="AJ185" s="72"/>
      <c r="AK185" s="72"/>
      <c r="AL185" s="72"/>
      <c r="AM185" s="72"/>
      <c r="AN185" s="72"/>
      <c r="AO185" s="72"/>
    </row>
    <row r="186">
      <c r="A186" s="14" t="s">
        <v>8185</v>
      </c>
      <c r="B186" s="14"/>
      <c r="D186" s="14" t="s">
        <v>104</v>
      </c>
      <c r="E186" s="14"/>
      <c r="F186" s="14" t="s">
        <v>5890</v>
      </c>
      <c r="G186" s="72"/>
      <c r="H186" s="72"/>
      <c r="I186" s="72"/>
      <c r="J186" s="9" t="s">
        <v>8186</v>
      </c>
      <c r="K186" s="72"/>
      <c r="L186" s="14" t="s">
        <v>319</v>
      </c>
      <c r="M186" s="14" t="s">
        <v>129</v>
      </c>
      <c r="N186" s="72"/>
      <c r="O186" s="72"/>
      <c r="P186" s="72"/>
      <c r="Q186" s="72"/>
      <c r="T186" s="72"/>
      <c r="U186" s="73" t="s">
        <v>8187</v>
      </c>
      <c r="V186" s="14" t="s">
        <v>8188</v>
      </c>
      <c r="W186" s="14" t="s">
        <v>7725</v>
      </c>
      <c r="X186" s="72"/>
      <c r="Y186" s="74"/>
      <c r="Z186" s="74"/>
      <c r="AA186" s="72"/>
      <c r="AB186" s="72"/>
      <c r="AC186" s="72"/>
      <c r="AD186" s="72"/>
      <c r="AE186" s="72"/>
      <c r="AF186" s="72"/>
      <c r="AG186" s="72"/>
      <c r="AH186" s="72"/>
      <c r="AI186" s="72"/>
      <c r="AJ186" s="72"/>
      <c r="AK186" s="72"/>
      <c r="AL186" s="72"/>
      <c r="AM186" s="72"/>
      <c r="AN186" s="72"/>
      <c r="AO186" s="72"/>
    </row>
    <row r="187">
      <c r="A187" s="14" t="s">
        <v>8189</v>
      </c>
      <c r="B187" s="14"/>
      <c r="D187" s="14" t="s">
        <v>144</v>
      </c>
      <c r="E187" s="14"/>
      <c r="F187" s="14" t="s">
        <v>1178</v>
      </c>
      <c r="G187" s="72"/>
      <c r="H187" s="72"/>
      <c r="I187" s="72"/>
      <c r="J187" s="72"/>
      <c r="K187" s="72"/>
      <c r="L187" s="14" t="s">
        <v>741</v>
      </c>
      <c r="M187" s="72"/>
      <c r="N187" s="72"/>
      <c r="O187" s="72"/>
      <c r="P187" s="72"/>
      <c r="Q187" s="72"/>
      <c r="T187" s="72"/>
      <c r="U187" s="72"/>
      <c r="V187" s="72"/>
      <c r="W187" s="72"/>
      <c r="X187" s="72"/>
      <c r="Y187" s="74"/>
      <c r="Z187" s="74"/>
      <c r="AA187" s="72"/>
      <c r="AB187" s="72"/>
      <c r="AC187" s="72"/>
      <c r="AD187" s="72"/>
      <c r="AE187" s="72"/>
      <c r="AF187" s="72"/>
      <c r="AG187" s="72"/>
      <c r="AH187" s="72"/>
      <c r="AI187" s="72"/>
      <c r="AJ187" s="72"/>
      <c r="AK187" s="72"/>
      <c r="AL187" s="72"/>
      <c r="AM187" s="72"/>
      <c r="AN187" s="72"/>
      <c r="AO187" s="72"/>
    </row>
    <row r="188">
      <c r="A188" s="14" t="s">
        <v>8190</v>
      </c>
      <c r="B188" s="14"/>
      <c r="D188" s="14" t="s">
        <v>104</v>
      </c>
      <c r="E188" s="14"/>
      <c r="F188" s="14" t="s">
        <v>1932</v>
      </c>
      <c r="G188" s="72"/>
      <c r="H188" s="72"/>
      <c r="I188" s="72"/>
      <c r="J188" s="72"/>
      <c r="K188" s="72"/>
      <c r="L188" s="14" t="s">
        <v>246</v>
      </c>
      <c r="M188" s="14" t="s">
        <v>235</v>
      </c>
      <c r="N188" s="14"/>
      <c r="O188" s="14" t="s">
        <v>7221</v>
      </c>
      <c r="P188" s="72"/>
      <c r="Q188" s="72"/>
      <c r="T188" s="72"/>
      <c r="U188" s="73" t="s">
        <v>8191</v>
      </c>
      <c r="V188" s="72"/>
      <c r="W188" s="72"/>
      <c r="X188" s="72"/>
      <c r="Y188" s="74"/>
      <c r="Z188" s="74"/>
      <c r="AA188" s="72"/>
      <c r="AB188" s="72"/>
      <c r="AC188" s="72"/>
      <c r="AD188" s="72"/>
      <c r="AE188" s="72"/>
      <c r="AF188" s="72"/>
      <c r="AG188" s="72"/>
      <c r="AH188" s="72"/>
      <c r="AI188" s="72"/>
      <c r="AJ188" s="72"/>
      <c r="AK188" s="72"/>
      <c r="AL188" s="72"/>
      <c r="AM188" s="72"/>
      <c r="AN188" s="72"/>
      <c r="AO188" s="72"/>
    </row>
    <row r="189">
      <c r="A189" s="14" t="s">
        <v>8192</v>
      </c>
      <c r="B189" s="72"/>
      <c r="D189" s="14" t="s">
        <v>119</v>
      </c>
      <c r="E189" s="72"/>
      <c r="F189" s="14" t="s">
        <v>5845</v>
      </c>
      <c r="G189" s="72"/>
      <c r="H189" s="72"/>
      <c r="I189" s="72"/>
      <c r="J189" s="72"/>
      <c r="K189" s="14" t="s">
        <v>286</v>
      </c>
      <c r="L189" s="14" t="s">
        <v>5228</v>
      </c>
      <c r="M189" s="14" t="s">
        <v>209</v>
      </c>
      <c r="N189" s="72"/>
      <c r="O189" s="3" t="s">
        <v>7695</v>
      </c>
      <c r="P189" s="72"/>
      <c r="Q189" s="72"/>
      <c r="T189" s="72"/>
      <c r="U189" s="73" t="s">
        <v>7696</v>
      </c>
      <c r="V189" s="72"/>
      <c r="W189" s="72"/>
      <c r="X189" s="72"/>
      <c r="Y189" s="74"/>
      <c r="Z189" s="74"/>
      <c r="AA189" s="72"/>
      <c r="AB189" s="72"/>
      <c r="AC189" s="72"/>
      <c r="AD189" s="72"/>
      <c r="AE189" s="72"/>
      <c r="AF189" s="72"/>
      <c r="AG189" s="72"/>
      <c r="AH189" s="72"/>
      <c r="AI189" s="72"/>
      <c r="AJ189" s="72"/>
      <c r="AK189" s="72"/>
      <c r="AL189" s="72"/>
      <c r="AM189" s="72"/>
      <c r="AN189" s="72"/>
      <c r="AO189" s="72"/>
    </row>
    <row r="190">
      <c r="A190" s="84" t="s">
        <v>8193</v>
      </c>
      <c r="B190" s="72"/>
      <c r="D190" s="14" t="s">
        <v>104</v>
      </c>
      <c r="E190" s="72"/>
      <c r="F190" s="14" t="s">
        <v>6181</v>
      </c>
      <c r="G190" s="14" t="s">
        <v>1489</v>
      </c>
      <c r="H190" s="14" t="s">
        <v>7452</v>
      </c>
      <c r="I190" s="72"/>
      <c r="J190" s="72"/>
      <c r="K190" s="72"/>
      <c r="L190" s="14" t="s">
        <v>311</v>
      </c>
      <c r="M190" s="72"/>
      <c r="N190" s="72"/>
      <c r="O190" s="14" t="s">
        <v>8194</v>
      </c>
      <c r="P190" s="72"/>
      <c r="Q190" s="72"/>
      <c r="T190" s="72"/>
      <c r="U190" s="73" t="s">
        <v>8195</v>
      </c>
      <c r="V190" s="14" t="s">
        <v>4964</v>
      </c>
      <c r="W190" s="72"/>
      <c r="X190" s="72"/>
      <c r="Y190" s="74"/>
      <c r="Z190" s="74"/>
      <c r="AA190" s="72"/>
      <c r="AB190" s="72"/>
      <c r="AC190" s="72"/>
      <c r="AD190" s="72"/>
      <c r="AE190" s="72"/>
      <c r="AF190" s="72"/>
      <c r="AG190" s="72"/>
      <c r="AH190" s="72"/>
      <c r="AI190" s="72"/>
      <c r="AJ190" s="72"/>
      <c r="AK190" s="72"/>
      <c r="AL190" s="72"/>
      <c r="AM190" s="72"/>
      <c r="AN190" s="72"/>
      <c r="AO190" s="72"/>
    </row>
    <row r="191">
      <c r="A191" s="14" t="s">
        <v>8196</v>
      </c>
      <c r="B191" s="14"/>
      <c r="D191" s="14" t="s">
        <v>104</v>
      </c>
      <c r="E191" s="14"/>
      <c r="F191" s="14" t="s">
        <v>467</v>
      </c>
      <c r="G191" s="72"/>
      <c r="H191" s="72"/>
      <c r="I191" s="72"/>
      <c r="J191" s="14" t="s">
        <v>459</v>
      </c>
      <c r="K191" s="72"/>
      <c r="L191" s="14" t="s">
        <v>100</v>
      </c>
      <c r="M191" s="14" t="s">
        <v>209</v>
      </c>
      <c r="N191" s="14"/>
      <c r="O191" s="14" t="s">
        <v>8197</v>
      </c>
      <c r="P191" s="72"/>
      <c r="Q191" s="72"/>
      <c r="T191" s="72"/>
      <c r="U191" s="73" t="s">
        <v>8198</v>
      </c>
      <c r="V191" s="72"/>
      <c r="W191" s="14" t="s">
        <v>8199</v>
      </c>
      <c r="X191" s="72"/>
      <c r="Y191" s="74"/>
      <c r="Z191" s="74"/>
      <c r="AA191" s="72"/>
      <c r="AB191" s="72"/>
      <c r="AC191" s="72"/>
      <c r="AD191" s="72"/>
      <c r="AE191" s="72"/>
      <c r="AF191" s="72"/>
      <c r="AG191" s="72"/>
      <c r="AH191" s="72"/>
      <c r="AI191" s="72"/>
      <c r="AJ191" s="72"/>
      <c r="AK191" s="72"/>
      <c r="AL191" s="72"/>
      <c r="AM191" s="72"/>
      <c r="AN191" s="72"/>
      <c r="AO191" s="72"/>
    </row>
    <row r="192">
      <c r="A192" s="85" t="s">
        <v>8200</v>
      </c>
      <c r="B192" s="14" t="s">
        <v>8201</v>
      </c>
      <c r="D192" s="14" t="s">
        <v>104</v>
      </c>
      <c r="E192" s="72"/>
      <c r="F192" s="14" t="s">
        <v>6592</v>
      </c>
      <c r="G192" s="14" t="s">
        <v>1489</v>
      </c>
      <c r="H192" s="72"/>
      <c r="I192" s="72"/>
      <c r="J192" s="72"/>
      <c r="K192" s="72"/>
      <c r="L192" s="14" t="s">
        <v>318</v>
      </c>
      <c r="M192" s="14" t="s">
        <v>235</v>
      </c>
      <c r="N192" s="72"/>
      <c r="O192" s="14" t="s">
        <v>8202</v>
      </c>
      <c r="P192" s="72"/>
      <c r="Q192" s="72"/>
      <c r="T192" s="72"/>
      <c r="U192" s="73" t="s">
        <v>8203</v>
      </c>
      <c r="V192" s="14" t="s">
        <v>8204</v>
      </c>
      <c r="W192" s="14" t="s">
        <v>418</v>
      </c>
      <c r="X192" s="72"/>
      <c r="Y192" s="74"/>
      <c r="Z192" s="74"/>
      <c r="AA192" s="72"/>
      <c r="AB192" s="72"/>
      <c r="AC192" s="72"/>
      <c r="AD192" s="72"/>
      <c r="AE192" s="72"/>
      <c r="AF192" s="72"/>
      <c r="AG192" s="72"/>
      <c r="AH192" s="72"/>
      <c r="AI192" s="72"/>
      <c r="AJ192" s="72"/>
      <c r="AK192" s="72"/>
      <c r="AL192" s="72"/>
      <c r="AM192" s="72"/>
      <c r="AN192" s="72"/>
      <c r="AO192" s="72"/>
    </row>
    <row r="193">
      <c r="A193" s="3" t="s">
        <v>8205</v>
      </c>
      <c r="B193" s="72"/>
      <c r="D193" s="14" t="s">
        <v>104</v>
      </c>
      <c r="E193" s="14"/>
      <c r="F193" s="14" t="s">
        <v>1371</v>
      </c>
      <c r="G193" s="14" t="s">
        <v>4231</v>
      </c>
      <c r="H193" s="14" t="s">
        <v>7373</v>
      </c>
      <c r="I193" s="72"/>
      <c r="J193" s="72"/>
      <c r="K193" s="72"/>
      <c r="L193" s="72"/>
      <c r="M193" s="14" t="s">
        <v>129</v>
      </c>
      <c r="N193" s="72"/>
      <c r="O193" s="14" t="s">
        <v>601</v>
      </c>
      <c r="P193" s="72"/>
      <c r="Q193" s="72"/>
      <c r="T193" s="72"/>
      <c r="U193" s="73" t="s">
        <v>7719</v>
      </c>
      <c r="V193" s="14" t="s">
        <v>3786</v>
      </c>
      <c r="W193" s="14" t="s">
        <v>982</v>
      </c>
      <c r="X193" s="72"/>
      <c r="Y193" s="77">
        <v>2020.0</v>
      </c>
      <c r="Z193" s="74"/>
      <c r="AA193" s="72"/>
      <c r="AB193" s="72"/>
      <c r="AC193" s="72"/>
      <c r="AD193" s="72"/>
      <c r="AE193" s="72"/>
      <c r="AF193" s="72"/>
      <c r="AG193" s="72"/>
      <c r="AH193" s="72"/>
      <c r="AI193" s="72"/>
      <c r="AJ193" s="72"/>
      <c r="AK193" s="72"/>
      <c r="AL193" s="72"/>
      <c r="AM193" s="72"/>
      <c r="AN193" s="72"/>
      <c r="AO193" s="72"/>
    </row>
    <row r="194">
      <c r="A194" s="3" t="s">
        <v>8206</v>
      </c>
      <c r="B194" s="72"/>
      <c r="D194" s="14" t="s">
        <v>119</v>
      </c>
      <c r="E194" s="72"/>
      <c r="F194" s="14" t="s">
        <v>4465</v>
      </c>
      <c r="G194" s="72"/>
      <c r="H194" s="72"/>
      <c r="I194" s="72"/>
      <c r="J194" s="72"/>
      <c r="K194" s="14" t="s">
        <v>8207</v>
      </c>
      <c r="L194" s="14" t="s">
        <v>303</v>
      </c>
      <c r="M194" s="14" t="s">
        <v>141</v>
      </c>
      <c r="N194" s="72"/>
      <c r="O194" s="3" t="s">
        <v>7695</v>
      </c>
      <c r="P194" s="72"/>
      <c r="Q194" s="72"/>
      <c r="T194" s="72"/>
      <c r="U194" s="73" t="s">
        <v>8208</v>
      </c>
      <c r="V194" s="72"/>
      <c r="W194" s="72"/>
      <c r="X194" s="72"/>
      <c r="Y194" s="74"/>
      <c r="Z194" s="74"/>
      <c r="AA194" s="72"/>
      <c r="AB194" s="72"/>
      <c r="AC194" s="72"/>
      <c r="AD194" s="72"/>
      <c r="AE194" s="72"/>
      <c r="AF194" s="72"/>
      <c r="AG194" s="72"/>
      <c r="AH194" s="72"/>
      <c r="AI194" s="72"/>
      <c r="AJ194" s="72"/>
      <c r="AK194" s="72"/>
      <c r="AL194" s="72"/>
      <c r="AM194" s="72"/>
      <c r="AN194" s="72"/>
      <c r="AO194" s="72"/>
    </row>
    <row r="195">
      <c r="A195" s="14" t="s">
        <v>8209</v>
      </c>
      <c r="B195" s="14"/>
      <c r="D195" s="14" t="s">
        <v>104</v>
      </c>
      <c r="E195" s="14"/>
      <c r="F195" s="14" t="s">
        <v>1212</v>
      </c>
      <c r="G195" s="14" t="s">
        <v>1050</v>
      </c>
      <c r="H195" s="37" t="s">
        <v>8210</v>
      </c>
      <c r="I195" s="14" t="s">
        <v>7328</v>
      </c>
      <c r="J195" s="14" t="s">
        <v>6048</v>
      </c>
      <c r="K195" s="14" t="s">
        <v>8211</v>
      </c>
      <c r="L195" s="14" t="s">
        <v>281</v>
      </c>
      <c r="M195" s="14" t="s">
        <v>129</v>
      </c>
      <c r="N195" s="14"/>
      <c r="O195" s="14" t="s">
        <v>49</v>
      </c>
      <c r="P195" s="14"/>
      <c r="Q195" s="14"/>
      <c r="T195" s="14"/>
      <c r="U195" s="73" t="s">
        <v>8212</v>
      </c>
      <c r="V195" s="72"/>
      <c r="W195" s="14" t="s">
        <v>7725</v>
      </c>
      <c r="X195" s="72"/>
      <c r="Y195" s="74"/>
      <c r="Z195" s="74"/>
      <c r="AA195" s="72"/>
      <c r="AB195" s="72"/>
      <c r="AC195" s="72"/>
      <c r="AD195" s="72"/>
      <c r="AE195" s="72"/>
      <c r="AF195" s="72"/>
      <c r="AG195" s="72"/>
      <c r="AH195" s="72"/>
      <c r="AI195" s="72"/>
      <c r="AJ195" s="72"/>
      <c r="AK195" s="72"/>
      <c r="AL195" s="72"/>
      <c r="AM195" s="72"/>
      <c r="AN195" s="72"/>
      <c r="AO195" s="72"/>
    </row>
    <row r="196">
      <c r="A196" s="14" t="s">
        <v>8213</v>
      </c>
      <c r="B196" s="72"/>
      <c r="D196" s="72"/>
      <c r="E196" s="9"/>
      <c r="F196" s="9"/>
      <c r="G196" s="9" t="s">
        <v>8214</v>
      </c>
      <c r="H196" s="72"/>
      <c r="I196" s="72"/>
      <c r="J196" s="72"/>
      <c r="K196" s="72"/>
      <c r="L196" s="14" t="s">
        <v>190</v>
      </c>
      <c r="M196" s="14" t="s">
        <v>129</v>
      </c>
      <c r="N196" s="14"/>
      <c r="O196" s="14" t="s">
        <v>8215</v>
      </c>
      <c r="P196" s="72"/>
      <c r="Q196" s="72"/>
      <c r="T196" s="72"/>
      <c r="U196" s="73" t="s">
        <v>8216</v>
      </c>
      <c r="V196" s="72"/>
      <c r="W196" s="72"/>
      <c r="X196" s="72"/>
      <c r="Y196" s="74"/>
      <c r="Z196" s="74"/>
      <c r="AA196" s="72"/>
      <c r="AB196" s="72"/>
      <c r="AC196" s="72"/>
      <c r="AD196" s="72"/>
      <c r="AE196" s="72"/>
      <c r="AF196" s="72"/>
      <c r="AG196" s="72"/>
      <c r="AH196" s="72"/>
      <c r="AI196" s="72"/>
      <c r="AJ196" s="72"/>
      <c r="AK196" s="72"/>
      <c r="AL196" s="72"/>
      <c r="AM196" s="72"/>
      <c r="AN196" s="72"/>
      <c r="AO196" s="72"/>
    </row>
    <row r="197">
      <c r="A197" s="9" t="s">
        <v>8217</v>
      </c>
      <c r="B197" s="14"/>
      <c r="D197" s="14" t="s">
        <v>144</v>
      </c>
      <c r="E197" s="14"/>
      <c r="F197" s="14" t="s">
        <v>8218</v>
      </c>
      <c r="G197" s="72"/>
      <c r="H197" s="72"/>
      <c r="I197" s="72"/>
      <c r="J197" s="72"/>
      <c r="K197" s="72"/>
      <c r="L197" s="72"/>
      <c r="M197" s="72"/>
      <c r="N197" s="72"/>
      <c r="O197" s="72"/>
      <c r="P197" s="75" t="s">
        <v>7613</v>
      </c>
      <c r="Q197" s="72"/>
      <c r="T197" s="72"/>
      <c r="U197" s="76" t="s">
        <v>8219</v>
      </c>
      <c r="V197" s="72"/>
      <c r="W197" s="72"/>
      <c r="X197" s="72"/>
      <c r="Y197" s="74"/>
      <c r="Z197" s="74"/>
      <c r="AA197" s="72"/>
      <c r="AB197" s="72"/>
      <c r="AC197" s="72"/>
      <c r="AD197" s="73" t="s">
        <v>8220</v>
      </c>
      <c r="AE197" s="72"/>
      <c r="AF197" s="72"/>
      <c r="AG197" s="72"/>
      <c r="AH197" s="72"/>
      <c r="AI197" s="72"/>
      <c r="AJ197" s="72"/>
      <c r="AK197" s="72"/>
      <c r="AL197" s="72"/>
      <c r="AM197" s="72"/>
      <c r="AN197" s="72"/>
      <c r="AO197" s="72"/>
    </row>
    <row r="198">
      <c r="A198" s="3" t="s">
        <v>8221</v>
      </c>
      <c r="B198" s="72"/>
      <c r="D198" s="14" t="s">
        <v>119</v>
      </c>
      <c r="E198" s="72"/>
      <c r="F198" s="14" t="s">
        <v>3940</v>
      </c>
      <c r="G198" s="72"/>
      <c r="H198" s="72"/>
      <c r="I198" s="72"/>
      <c r="J198" s="72"/>
      <c r="K198" s="14" t="s">
        <v>255</v>
      </c>
      <c r="L198" s="14" t="s">
        <v>3944</v>
      </c>
      <c r="M198" s="14" t="s">
        <v>3401</v>
      </c>
      <c r="N198" s="72"/>
      <c r="O198" s="3" t="s">
        <v>7692</v>
      </c>
      <c r="P198" s="72"/>
      <c r="Q198" s="72"/>
      <c r="T198" s="72"/>
      <c r="U198" s="73" t="s">
        <v>8222</v>
      </c>
      <c r="V198" s="72"/>
      <c r="W198" s="72"/>
      <c r="X198" s="72"/>
      <c r="Y198" s="74"/>
      <c r="Z198" s="74"/>
      <c r="AA198" s="72"/>
      <c r="AB198" s="72"/>
      <c r="AC198" s="72"/>
      <c r="AD198" s="72"/>
      <c r="AE198" s="72"/>
      <c r="AF198" s="72"/>
      <c r="AG198" s="72"/>
      <c r="AH198" s="72"/>
      <c r="AI198" s="72"/>
      <c r="AJ198" s="72"/>
      <c r="AK198" s="72"/>
      <c r="AL198" s="72"/>
      <c r="AM198" s="72"/>
      <c r="AN198" s="72"/>
      <c r="AO198" s="72"/>
    </row>
    <row r="199">
      <c r="A199" s="9" t="s">
        <v>8223</v>
      </c>
      <c r="B199" s="14"/>
      <c r="D199" s="14" t="s">
        <v>104</v>
      </c>
      <c r="E199" s="14"/>
      <c r="F199" s="14" t="s">
        <v>3940</v>
      </c>
      <c r="G199" s="72"/>
      <c r="H199" s="72"/>
      <c r="I199" s="9" t="s">
        <v>8224</v>
      </c>
      <c r="J199" s="72"/>
      <c r="K199" s="72"/>
      <c r="L199" s="14" t="s">
        <v>262</v>
      </c>
      <c r="M199" s="14" t="s">
        <v>129</v>
      </c>
      <c r="N199" s="72"/>
      <c r="O199" s="14" t="s">
        <v>8225</v>
      </c>
      <c r="P199" s="72"/>
      <c r="Q199" s="72"/>
      <c r="T199" s="72"/>
      <c r="U199" s="72"/>
      <c r="V199" s="72"/>
      <c r="W199" s="14" t="s">
        <v>418</v>
      </c>
      <c r="X199" s="72"/>
      <c r="Y199" s="74"/>
      <c r="Z199" s="74"/>
      <c r="AA199" s="72"/>
      <c r="AB199" s="72"/>
      <c r="AC199" s="72"/>
      <c r="AD199" s="72"/>
      <c r="AE199" s="72"/>
      <c r="AF199" s="72"/>
      <c r="AG199" s="72"/>
      <c r="AH199" s="72"/>
      <c r="AI199" s="72"/>
      <c r="AJ199" s="72"/>
      <c r="AK199" s="72"/>
      <c r="AL199" s="72"/>
      <c r="AM199" s="72"/>
      <c r="AN199" s="72"/>
      <c r="AO199" s="72"/>
    </row>
    <row r="200">
      <c r="A200" s="14" t="s">
        <v>8226</v>
      </c>
      <c r="B200" s="14"/>
      <c r="D200" s="14" t="s">
        <v>104</v>
      </c>
      <c r="E200" s="9"/>
      <c r="F200" s="9"/>
      <c r="G200" s="9" t="s">
        <v>6306</v>
      </c>
      <c r="H200" s="78" t="s">
        <v>7062</v>
      </c>
      <c r="I200" s="72"/>
      <c r="J200" s="72"/>
      <c r="K200" s="72"/>
      <c r="L200" s="14" t="s">
        <v>262</v>
      </c>
      <c r="M200" s="14" t="s">
        <v>129</v>
      </c>
      <c r="N200" s="72"/>
      <c r="O200" s="14" t="s">
        <v>8225</v>
      </c>
      <c r="P200" s="72"/>
      <c r="Q200" s="72"/>
      <c r="T200" s="72"/>
      <c r="U200" s="73" t="s">
        <v>8227</v>
      </c>
      <c r="V200" s="14" t="s">
        <v>7405</v>
      </c>
      <c r="W200" s="14" t="s">
        <v>418</v>
      </c>
      <c r="X200" s="72"/>
      <c r="Y200" s="74"/>
      <c r="Z200" s="74"/>
      <c r="AA200" s="72"/>
      <c r="AB200" s="72"/>
      <c r="AC200" s="72"/>
      <c r="AD200" s="72"/>
      <c r="AE200" s="72"/>
      <c r="AF200" s="72"/>
      <c r="AG200" s="72"/>
      <c r="AH200" s="72"/>
      <c r="AI200" s="72"/>
      <c r="AJ200" s="72"/>
      <c r="AK200" s="72"/>
      <c r="AL200" s="72"/>
      <c r="AM200" s="72"/>
      <c r="AN200" s="72"/>
      <c r="AO200" s="72"/>
    </row>
    <row r="201">
      <c r="A201" s="3" t="s">
        <v>8228</v>
      </c>
      <c r="B201" s="72"/>
      <c r="D201" s="14" t="s">
        <v>119</v>
      </c>
      <c r="E201" s="72"/>
      <c r="F201" s="14" t="s">
        <v>3940</v>
      </c>
      <c r="G201" s="72"/>
      <c r="H201" s="72"/>
      <c r="I201" s="72"/>
      <c r="J201" s="72"/>
      <c r="K201" s="14" t="s">
        <v>255</v>
      </c>
      <c r="L201" s="14" t="s">
        <v>3944</v>
      </c>
      <c r="M201" s="14" t="s">
        <v>3401</v>
      </c>
      <c r="N201" s="72"/>
      <c r="O201" s="3" t="s">
        <v>7692</v>
      </c>
      <c r="P201" s="72"/>
      <c r="Q201" s="72"/>
      <c r="T201" s="72"/>
      <c r="U201" s="73" t="s">
        <v>8229</v>
      </c>
      <c r="V201" s="72"/>
      <c r="W201" s="72"/>
      <c r="X201" s="72"/>
      <c r="Y201" s="74"/>
      <c r="Z201" s="74"/>
      <c r="AA201" s="72"/>
      <c r="AB201" s="72"/>
      <c r="AC201" s="72"/>
      <c r="AD201" s="72"/>
      <c r="AE201" s="72"/>
      <c r="AF201" s="72"/>
      <c r="AG201" s="72"/>
      <c r="AH201" s="72"/>
      <c r="AI201" s="72"/>
      <c r="AJ201" s="72"/>
      <c r="AK201" s="72"/>
      <c r="AL201" s="72"/>
      <c r="AM201" s="72"/>
      <c r="AN201" s="72"/>
      <c r="AO201" s="72"/>
    </row>
    <row r="202">
      <c r="A202" s="37" t="s">
        <v>8230</v>
      </c>
      <c r="B202" s="72"/>
      <c r="D202" s="72"/>
      <c r="E202" s="72"/>
      <c r="F202" s="72"/>
      <c r="G202" s="72"/>
      <c r="H202" s="72"/>
      <c r="I202" s="72"/>
      <c r="J202" s="72"/>
      <c r="K202" s="72"/>
      <c r="L202" s="14" t="s">
        <v>262</v>
      </c>
      <c r="M202" s="14" t="s">
        <v>129</v>
      </c>
      <c r="N202" s="72"/>
      <c r="O202" s="72"/>
      <c r="P202" s="72"/>
      <c r="Q202" s="72"/>
      <c r="T202" s="72"/>
      <c r="U202" s="72"/>
      <c r="V202" s="72"/>
      <c r="W202" s="72"/>
      <c r="X202" s="72"/>
      <c r="Y202" s="74"/>
      <c r="Z202" s="74"/>
      <c r="AA202" s="72"/>
      <c r="AB202" s="72"/>
      <c r="AC202" s="72"/>
      <c r="AD202" s="72"/>
      <c r="AE202" s="72"/>
      <c r="AF202" s="72"/>
      <c r="AG202" s="72"/>
      <c r="AH202" s="72"/>
      <c r="AI202" s="72"/>
      <c r="AJ202" s="72"/>
      <c r="AK202" s="72"/>
      <c r="AL202" s="72"/>
      <c r="AM202" s="72"/>
      <c r="AN202" s="72"/>
      <c r="AO202" s="72"/>
    </row>
    <row r="203">
      <c r="A203" s="14" t="s">
        <v>8231</v>
      </c>
      <c r="B203" s="14" t="s">
        <v>8232</v>
      </c>
      <c r="D203" s="14" t="s">
        <v>144</v>
      </c>
      <c r="E203" s="14"/>
      <c r="F203" s="14" t="s">
        <v>1824</v>
      </c>
      <c r="G203" s="72"/>
      <c r="H203" s="72"/>
      <c r="I203" s="14" t="s">
        <v>8233</v>
      </c>
      <c r="J203" s="72"/>
      <c r="K203" s="72"/>
      <c r="L203" s="14" t="s">
        <v>7883</v>
      </c>
      <c r="M203" s="14" t="s">
        <v>482</v>
      </c>
      <c r="N203" s="72"/>
      <c r="O203" s="14" t="s">
        <v>8234</v>
      </c>
      <c r="P203" s="72"/>
      <c r="Q203" s="72"/>
      <c r="T203" s="72"/>
      <c r="U203" s="73" t="s">
        <v>8235</v>
      </c>
      <c r="V203" s="72"/>
      <c r="W203" s="72"/>
      <c r="X203" s="72"/>
      <c r="Y203" s="74"/>
      <c r="Z203" s="74"/>
      <c r="AA203" s="72"/>
      <c r="AB203" s="72"/>
      <c r="AC203" s="72"/>
      <c r="AD203" s="72"/>
      <c r="AE203" s="72"/>
      <c r="AF203" s="72"/>
      <c r="AG203" s="72"/>
      <c r="AH203" s="72"/>
      <c r="AI203" s="72"/>
      <c r="AJ203" s="72"/>
      <c r="AK203" s="72"/>
      <c r="AL203" s="72"/>
      <c r="AM203" s="72"/>
      <c r="AN203" s="72"/>
      <c r="AO203" s="72"/>
    </row>
    <row r="204">
      <c r="A204" s="9" t="s">
        <v>8236</v>
      </c>
      <c r="B204" s="14"/>
      <c r="D204" s="14" t="s">
        <v>144</v>
      </c>
      <c r="E204" s="14"/>
      <c r="F204" s="14" t="s">
        <v>4768</v>
      </c>
      <c r="G204" s="72"/>
      <c r="H204" s="72"/>
      <c r="I204" s="9" t="s">
        <v>8237</v>
      </c>
      <c r="J204" s="9" t="s">
        <v>8238</v>
      </c>
      <c r="K204" s="72"/>
      <c r="L204" s="14" t="s">
        <v>312</v>
      </c>
      <c r="M204" s="14" t="s">
        <v>129</v>
      </c>
      <c r="N204" s="72"/>
      <c r="O204" s="14" t="s">
        <v>8239</v>
      </c>
      <c r="P204" s="72"/>
      <c r="Q204" s="72"/>
      <c r="T204" s="72"/>
      <c r="U204" s="73" t="s">
        <v>8240</v>
      </c>
      <c r="V204" s="72"/>
      <c r="W204" s="14" t="s">
        <v>418</v>
      </c>
      <c r="X204" s="72"/>
      <c r="Y204" s="74"/>
      <c r="Z204" s="74"/>
      <c r="AA204" s="72"/>
      <c r="AB204" s="72"/>
      <c r="AC204" s="72"/>
      <c r="AD204" s="72"/>
      <c r="AE204" s="72"/>
      <c r="AF204" s="72"/>
      <c r="AG204" s="72"/>
      <c r="AH204" s="72"/>
      <c r="AI204" s="72"/>
      <c r="AJ204" s="72"/>
      <c r="AK204" s="72"/>
      <c r="AL204" s="72"/>
      <c r="AM204" s="72"/>
      <c r="AN204" s="72"/>
      <c r="AO204" s="72"/>
    </row>
    <row r="205">
      <c r="A205" s="14" t="s">
        <v>8241</v>
      </c>
      <c r="B205" s="72"/>
      <c r="D205" s="14" t="s">
        <v>119</v>
      </c>
      <c r="E205" s="72"/>
      <c r="F205" s="14" t="s">
        <v>4603</v>
      </c>
      <c r="G205" s="72"/>
      <c r="H205" s="72"/>
      <c r="I205" s="72"/>
      <c r="J205" s="72"/>
      <c r="K205" s="72"/>
      <c r="L205" s="14" t="s">
        <v>275</v>
      </c>
      <c r="M205" s="14" t="s">
        <v>209</v>
      </c>
      <c r="N205" s="72"/>
      <c r="O205" s="14" t="s">
        <v>8242</v>
      </c>
      <c r="P205" s="72"/>
      <c r="Q205" s="72"/>
      <c r="T205" s="72"/>
      <c r="U205" s="73" t="s">
        <v>8243</v>
      </c>
      <c r="V205" s="72"/>
      <c r="W205" s="72"/>
      <c r="X205" s="72"/>
      <c r="Y205" s="74"/>
      <c r="Z205" s="74"/>
      <c r="AA205" s="72"/>
      <c r="AB205" s="72"/>
      <c r="AC205" s="72"/>
      <c r="AD205" s="72"/>
      <c r="AE205" s="72"/>
      <c r="AF205" s="72"/>
      <c r="AG205" s="72"/>
      <c r="AH205" s="72"/>
      <c r="AI205" s="72"/>
      <c r="AJ205" s="72"/>
      <c r="AK205" s="72"/>
      <c r="AL205" s="72"/>
      <c r="AM205" s="72"/>
      <c r="AN205" s="72"/>
      <c r="AO205" s="72"/>
    </row>
    <row r="206">
      <c r="A206" s="9" t="s">
        <v>8244</v>
      </c>
      <c r="B206" s="14"/>
      <c r="D206" s="14" t="s">
        <v>104</v>
      </c>
      <c r="E206" s="14"/>
      <c r="F206" s="14" t="s">
        <v>4592</v>
      </c>
      <c r="G206" s="72"/>
      <c r="H206" s="72"/>
      <c r="I206" s="72"/>
      <c r="J206" s="9" t="s">
        <v>6195</v>
      </c>
      <c r="K206" s="72"/>
      <c r="L206" s="14" t="s">
        <v>275</v>
      </c>
      <c r="M206" s="14" t="s">
        <v>209</v>
      </c>
      <c r="N206" s="14"/>
      <c r="O206" s="14" t="s">
        <v>8245</v>
      </c>
      <c r="P206" s="72"/>
      <c r="Q206" s="72"/>
      <c r="T206" s="72"/>
      <c r="U206" s="72"/>
      <c r="V206" s="72"/>
      <c r="W206" s="14" t="s">
        <v>8246</v>
      </c>
      <c r="X206" s="72"/>
      <c r="Y206" s="74"/>
      <c r="Z206" s="74"/>
      <c r="AA206" s="72"/>
      <c r="AB206" s="72"/>
      <c r="AC206" s="72"/>
      <c r="AD206" s="72"/>
      <c r="AE206" s="72"/>
      <c r="AF206" s="72"/>
      <c r="AG206" s="72"/>
      <c r="AH206" s="72"/>
      <c r="AI206" s="72"/>
      <c r="AJ206" s="72"/>
      <c r="AK206" s="72"/>
      <c r="AL206" s="72"/>
      <c r="AM206" s="72"/>
      <c r="AN206" s="72"/>
      <c r="AO206" s="72"/>
    </row>
    <row r="207">
      <c r="A207" s="36" t="s">
        <v>8247</v>
      </c>
      <c r="B207" s="14"/>
      <c r="D207" s="14" t="s">
        <v>104</v>
      </c>
      <c r="E207" s="14"/>
      <c r="F207" s="14" t="s">
        <v>4797</v>
      </c>
      <c r="G207" s="14" t="s">
        <v>6325</v>
      </c>
      <c r="H207" s="14" t="s">
        <v>7304</v>
      </c>
      <c r="I207" s="72"/>
      <c r="J207" s="72"/>
      <c r="K207" s="72"/>
      <c r="L207" s="14" t="s">
        <v>2133</v>
      </c>
      <c r="M207" s="14" t="s">
        <v>183</v>
      </c>
      <c r="N207" s="72"/>
      <c r="O207" s="14" t="s">
        <v>8248</v>
      </c>
      <c r="P207" s="72"/>
      <c r="Q207" s="72"/>
      <c r="T207" s="72"/>
      <c r="U207" s="73" t="s">
        <v>8249</v>
      </c>
      <c r="V207" s="14" t="s">
        <v>8250</v>
      </c>
      <c r="W207" s="14" t="s">
        <v>8251</v>
      </c>
      <c r="X207" s="72"/>
      <c r="Y207" s="74"/>
      <c r="Z207" s="74"/>
      <c r="AA207" s="72"/>
      <c r="AB207" s="72"/>
      <c r="AC207" s="72"/>
      <c r="AD207" s="72"/>
      <c r="AE207" s="72"/>
      <c r="AF207" s="72"/>
      <c r="AG207" s="72"/>
      <c r="AH207" s="72"/>
      <c r="AI207" s="72"/>
      <c r="AJ207" s="72"/>
      <c r="AK207" s="72"/>
      <c r="AL207" s="72"/>
      <c r="AM207" s="72"/>
      <c r="AN207" s="72"/>
      <c r="AO207" s="72"/>
    </row>
    <row r="208">
      <c r="A208" s="9" t="s">
        <v>8252</v>
      </c>
      <c r="B208" s="14"/>
      <c r="D208" s="14" t="s">
        <v>104</v>
      </c>
      <c r="E208" s="14"/>
      <c r="F208" s="14" t="s">
        <v>4592</v>
      </c>
      <c r="G208" s="72"/>
      <c r="H208" s="14" t="s">
        <v>7958</v>
      </c>
      <c r="I208" s="72"/>
      <c r="J208" s="72"/>
      <c r="K208" s="72"/>
      <c r="L208" s="14" t="s">
        <v>275</v>
      </c>
      <c r="M208" s="14" t="s">
        <v>129</v>
      </c>
      <c r="N208" s="72"/>
      <c r="O208" s="72"/>
      <c r="P208" s="72"/>
      <c r="Q208" s="72"/>
      <c r="T208" s="14"/>
      <c r="U208" s="73" t="s">
        <v>7960</v>
      </c>
      <c r="V208" s="72"/>
      <c r="W208" s="72"/>
      <c r="X208" s="72"/>
      <c r="Y208" s="74"/>
      <c r="Z208" s="74"/>
      <c r="AA208" s="72"/>
      <c r="AB208" s="72"/>
      <c r="AC208" s="72"/>
      <c r="AD208" s="72"/>
      <c r="AE208" s="72"/>
      <c r="AF208" s="72"/>
      <c r="AG208" s="72"/>
      <c r="AH208" s="72"/>
      <c r="AI208" s="72"/>
      <c r="AJ208" s="72"/>
      <c r="AK208" s="72"/>
      <c r="AL208" s="72"/>
      <c r="AM208" s="72"/>
      <c r="AN208" s="72"/>
      <c r="AO208" s="72"/>
    </row>
    <row r="209">
      <c r="A209" s="14" t="s">
        <v>8253</v>
      </c>
      <c r="B209" s="14"/>
      <c r="D209" s="14" t="s">
        <v>144</v>
      </c>
      <c r="E209" s="14"/>
      <c r="F209" s="14" t="s">
        <v>3157</v>
      </c>
      <c r="G209" s="72"/>
      <c r="H209" s="72"/>
      <c r="I209" s="72"/>
      <c r="J209" s="72"/>
      <c r="K209" s="72"/>
      <c r="L209" s="72"/>
      <c r="M209" s="72"/>
      <c r="N209" s="72"/>
      <c r="O209" s="14" t="s">
        <v>3158</v>
      </c>
      <c r="P209" s="72"/>
      <c r="Q209" s="72"/>
      <c r="T209" s="72"/>
      <c r="U209" s="73" t="s">
        <v>8254</v>
      </c>
      <c r="V209" s="14" t="s">
        <v>4039</v>
      </c>
      <c r="W209" s="72"/>
      <c r="X209" s="72"/>
      <c r="Y209" s="74"/>
      <c r="Z209" s="74"/>
      <c r="AA209" s="72"/>
      <c r="AB209" s="72"/>
      <c r="AC209" s="72"/>
      <c r="AD209" s="72"/>
      <c r="AE209" s="72"/>
      <c r="AF209" s="72"/>
      <c r="AG209" s="72"/>
      <c r="AH209" s="72"/>
      <c r="AI209" s="72"/>
      <c r="AJ209" s="72"/>
      <c r="AK209" s="72"/>
      <c r="AL209" s="72"/>
      <c r="AM209" s="72"/>
      <c r="AN209" s="72"/>
      <c r="AO209" s="72"/>
    </row>
    <row r="210">
      <c r="A210" s="14" t="s">
        <v>8255</v>
      </c>
      <c r="B210" s="14"/>
      <c r="D210" s="14" t="s">
        <v>104</v>
      </c>
      <c r="E210" s="14"/>
      <c r="F210" s="14" t="s">
        <v>4649</v>
      </c>
      <c r="G210" s="14" t="s">
        <v>8134</v>
      </c>
      <c r="H210" s="14" t="s">
        <v>3157</v>
      </c>
      <c r="I210" s="72"/>
      <c r="J210" s="9" t="s">
        <v>8256</v>
      </c>
      <c r="K210" s="72"/>
      <c r="L210" s="14" t="s">
        <v>8257</v>
      </c>
      <c r="M210" s="72"/>
      <c r="N210" s="72"/>
      <c r="O210" s="72"/>
      <c r="P210" s="72"/>
      <c r="Q210" s="72"/>
      <c r="T210" s="72"/>
      <c r="U210" s="73" t="s">
        <v>8258</v>
      </c>
      <c r="V210" s="14" t="s">
        <v>8259</v>
      </c>
      <c r="W210" s="72"/>
      <c r="X210" s="72"/>
      <c r="Y210" s="74"/>
      <c r="Z210" s="74"/>
      <c r="AA210" s="72"/>
      <c r="AB210" s="72"/>
      <c r="AC210" s="72"/>
      <c r="AD210" s="72"/>
      <c r="AE210" s="72"/>
      <c r="AF210" s="72"/>
      <c r="AG210" s="72"/>
      <c r="AH210" s="72"/>
      <c r="AI210" s="72"/>
      <c r="AJ210" s="72"/>
      <c r="AK210" s="72"/>
      <c r="AL210" s="72"/>
      <c r="AM210" s="72"/>
      <c r="AN210" s="72"/>
      <c r="AO210" s="72"/>
    </row>
    <row r="211">
      <c r="A211" s="37" t="s">
        <v>8260</v>
      </c>
      <c r="B211" s="14"/>
      <c r="D211" s="14" t="s">
        <v>104</v>
      </c>
      <c r="E211" s="72"/>
      <c r="F211" s="72"/>
      <c r="G211" s="72"/>
      <c r="H211" s="72"/>
      <c r="I211" s="72"/>
      <c r="J211" s="72"/>
      <c r="K211" s="72"/>
      <c r="L211" s="14" t="s">
        <v>309</v>
      </c>
      <c r="M211" s="14" t="s">
        <v>129</v>
      </c>
      <c r="N211" s="72"/>
      <c r="O211" s="14" t="s">
        <v>3553</v>
      </c>
      <c r="P211" s="72"/>
      <c r="Q211" s="72"/>
      <c r="T211" s="72"/>
      <c r="U211" s="73" t="s">
        <v>8261</v>
      </c>
      <c r="V211" s="14" t="s">
        <v>8262</v>
      </c>
      <c r="W211" s="14" t="s">
        <v>8263</v>
      </c>
      <c r="X211" s="72"/>
      <c r="Y211" s="74"/>
      <c r="Z211" s="74"/>
      <c r="AA211" s="72"/>
      <c r="AB211" s="72"/>
      <c r="AC211" s="72"/>
      <c r="AD211" s="72"/>
      <c r="AE211" s="72"/>
      <c r="AF211" s="72"/>
      <c r="AG211" s="72"/>
      <c r="AH211" s="72"/>
      <c r="AI211" s="72"/>
      <c r="AJ211" s="72"/>
      <c r="AK211" s="72"/>
      <c r="AL211" s="72"/>
      <c r="AM211" s="72"/>
      <c r="AN211" s="72"/>
      <c r="AO211" s="72"/>
    </row>
    <row r="212">
      <c r="A212" s="14" t="s">
        <v>8264</v>
      </c>
      <c r="B212" s="14"/>
      <c r="D212" s="14" t="s">
        <v>144</v>
      </c>
      <c r="E212" s="14"/>
      <c r="F212" s="14" t="s">
        <v>1178</v>
      </c>
      <c r="G212" s="72"/>
      <c r="H212" s="72"/>
      <c r="I212" s="72"/>
      <c r="J212" s="72"/>
      <c r="K212" s="72"/>
      <c r="L212" s="14" t="s">
        <v>285</v>
      </c>
      <c r="M212" s="72"/>
      <c r="N212" s="72"/>
      <c r="O212" s="72"/>
      <c r="P212" s="72"/>
      <c r="Q212" s="72"/>
      <c r="T212" s="72"/>
      <c r="U212" s="72"/>
      <c r="V212" s="72"/>
      <c r="W212" s="72"/>
      <c r="X212" s="72"/>
      <c r="Y212" s="74"/>
      <c r="Z212" s="74"/>
      <c r="AA212" s="72"/>
      <c r="AB212" s="72"/>
      <c r="AC212" s="72"/>
      <c r="AD212" s="72"/>
      <c r="AE212" s="72"/>
      <c r="AF212" s="72"/>
      <c r="AG212" s="72"/>
      <c r="AH212" s="72"/>
      <c r="AI212" s="72"/>
      <c r="AJ212" s="72"/>
      <c r="AK212" s="72"/>
      <c r="AL212" s="72"/>
      <c r="AM212" s="72"/>
      <c r="AN212" s="72"/>
      <c r="AO212" s="72"/>
    </row>
    <row r="213">
      <c r="A213" s="14" t="s">
        <v>8265</v>
      </c>
      <c r="B213" s="14"/>
      <c r="D213" s="14" t="s">
        <v>144</v>
      </c>
      <c r="E213" s="14"/>
      <c r="F213" s="14" t="s">
        <v>1178</v>
      </c>
      <c r="G213" s="72"/>
      <c r="H213" s="72"/>
      <c r="I213" s="72"/>
      <c r="J213" s="72"/>
      <c r="K213" s="72"/>
      <c r="L213" s="14" t="s">
        <v>307</v>
      </c>
      <c r="M213" s="72"/>
      <c r="N213" s="72"/>
      <c r="O213" s="72"/>
      <c r="P213" s="72"/>
      <c r="Q213" s="72"/>
      <c r="T213" s="72"/>
      <c r="U213" s="72"/>
      <c r="V213" s="72"/>
      <c r="W213" s="72"/>
      <c r="X213" s="72"/>
      <c r="Y213" s="74"/>
      <c r="Z213" s="74"/>
      <c r="AA213" s="72"/>
      <c r="AB213" s="72"/>
      <c r="AC213" s="72"/>
      <c r="AD213" s="72"/>
      <c r="AE213" s="72"/>
      <c r="AF213" s="72"/>
      <c r="AG213" s="72"/>
      <c r="AH213" s="72"/>
      <c r="AI213" s="72"/>
      <c r="AJ213" s="72"/>
      <c r="AK213" s="72"/>
      <c r="AL213" s="72"/>
      <c r="AM213" s="72"/>
      <c r="AN213" s="72"/>
      <c r="AO213" s="72"/>
    </row>
    <row r="214">
      <c r="A214" s="14" t="s">
        <v>8266</v>
      </c>
      <c r="B214" s="14"/>
      <c r="D214" s="14" t="s">
        <v>104</v>
      </c>
      <c r="E214" s="14"/>
      <c r="F214" s="14" t="s">
        <v>4149</v>
      </c>
      <c r="G214" s="72"/>
      <c r="H214" s="20" t="s">
        <v>7518</v>
      </c>
      <c r="I214" s="72"/>
      <c r="J214" s="72"/>
      <c r="K214" s="72"/>
      <c r="L214" s="14" t="s">
        <v>269</v>
      </c>
      <c r="M214" s="72"/>
      <c r="N214" s="72"/>
      <c r="O214" s="14" t="s">
        <v>4975</v>
      </c>
      <c r="P214" s="72"/>
      <c r="Q214" s="72"/>
      <c r="T214" s="72"/>
      <c r="U214" s="73" t="s">
        <v>8267</v>
      </c>
      <c r="V214" s="72"/>
      <c r="W214" s="72"/>
      <c r="X214" s="72"/>
      <c r="Y214" s="74"/>
      <c r="Z214" s="74"/>
      <c r="AA214" s="72"/>
      <c r="AB214" s="72"/>
      <c r="AC214" s="72"/>
      <c r="AD214" s="72"/>
      <c r="AE214" s="72"/>
      <c r="AF214" s="72"/>
      <c r="AG214" s="72"/>
      <c r="AH214" s="72"/>
      <c r="AI214" s="72"/>
      <c r="AJ214" s="72"/>
      <c r="AK214" s="72"/>
      <c r="AL214" s="72"/>
      <c r="AM214" s="72"/>
      <c r="AN214" s="72"/>
      <c r="AO214" s="72"/>
    </row>
    <row r="215">
      <c r="A215" s="14" t="s">
        <v>8268</v>
      </c>
      <c r="B215" s="14"/>
      <c r="D215" s="14" t="s">
        <v>104</v>
      </c>
      <c r="E215" s="14"/>
      <c r="F215" s="14" t="s">
        <v>1401</v>
      </c>
      <c r="G215" s="72"/>
      <c r="H215" s="20" t="s">
        <v>8269</v>
      </c>
      <c r="I215" s="72"/>
      <c r="J215" s="72"/>
      <c r="K215" s="72"/>
      <c r="L215" s="14" t="s">
        <v>269</v>
      </c>
      <c r="M215" s="72"/>
      <c r="N215" s="72"/>
      <c r="O215" s="72"/>
      <c r="P215" s="72"/>
      <c r="Q215" s="72"/>
      <c r="T215" s="72"/>
      <c r="U215" s="73" t="s">
        <v>8270</v>
      </c>
      <c r="V215" s="72"/>
      <c r="W215" s="72"/>
      <c r="X215" s="72"/>
      <c r="Y215" s="74"/>
      <c r="Z215" s="74"/>
      <c r="AA215" s="72"/>
      <c r="AB215" s="72"/>
      <c r="AC215" s="72"/>
      <c r="AD215" s="72"/>
      <c r="AE215" s="72"/>
      <c r="AF215" s="72"/>
      <c r="AG215" s="72"/>
      <c r="AH215" s="72"/>
      <c r="AI215" s="72"/>
      <c r="AJ215" s="72"/>
      <c r="AK215" s="72"/>
      <c r="AL215" s="72"/>
      <c r="AM215" s="72"/>
      <c r="AN215" s="72"/>
      <c r="AO215" s="72"/>
    </row>
    <row r="216">
      <c r="A216" s="14" t="s">
        <v>8271</v>
      </c>
      <c r="B216" s="14"/>
      <c r="D216" s="14" t="s">
        <v>144</v>
      </c>
      <c r="E216" s="14"/>
      <c r="F216" s="14" t="s">
        <v>2004</v>
      </c>
      <c r="G216" s="72"/>
      <c r="H216" s="72"/>
      <c r="I216" s="72"/>
      <c r="J216" s="14" t="s">
        <v>8272</v>
      </c>
      <c r="K216" s="14" t="s">
        <v>8273</v>
      </c>
      <c r="L216" s="14" t="s">
        <v>8274</v>
      </c>
      <c r="M216" s="14" t="s">
        <v>129</v>
      </c>
      <c r="N216" s="72"/>
      <c r="O216" s="72"/>
      <c r="P216" s="72"/>
      <c r="Q216" s="72"/>
      <c r="T216" s="14"/>
      <c r="U216" s="73" t="s">
        <v>8275</v>
      </c>
      <c r="V216" s="14" t="s">
        <v>8276</v>
      </c>
      <c r="W216" s="14" t="s">
        <v>4223</v>
      </c>
      <c r="X216" s="72"/>
      <c r="Y216" s="74"/>
      <c r="Z216" s="74"/>
      <c r="AA216" s="72"/>
      <c r="AB216" s="72"/>
      <c r="AC216" s="72"/>
      <c r="AD216" s="72"/>
      <c r="AE216" s="72"/>
      <c r="AF216" s="72"/>
      <c r="AG216" s="72"/>
      <c r="AH216" s="72"/>
      <c r="AI216" s="72"/>
      <c r="AJ216" s="72"/>
      <c r="AK216" s="72"/>
      <c r="AL216" s="72"/>
      <c r="AM216" s="72"/>
      <c r="AN216" s="72"/>
      <c r="AO216" s="72"/>
    </row>
    <row r="217">
      <c r="A217" s="9" t="s">
        <v>8277</v>
      </c>
      <c r="B217" s="14"/>
      <c r="D217" s="14" t="s">
        <v>144</v>
      </c>
      <c r="E217" s="14"/>
      <c r="F217" s="14" t="s">
        <v>6325</v>
      </c>
      <c r="G217" s="72"/>
      <c r="H217" s="72"/>
      <c r="I217" s="14" t="s">
        <v>8278</v>
      </c>
      <c r="J217" s="72"/>
      <c r="K217" s="72"/>
      <c r="L217" s="14" t="s">
        <v>71</v>
      </c>
      <c r="M217" s="14" t="s">
        <v>71</v>
      </c>
      <c r="N217" s="14"/>
      <c r="O217" s="14" t="s">
        <v>601</v>
      </c>
      <c r="P217" s="72"/>
      <c r="Q217" s="72"/>
      <c r="T217" s="72"/>
      <c r="U217" s="73" t="s">
        <v>8279</v>
      </c>
      <c r="V217" s="14" t="s">
        <v>3786</v>
      </c>
      <c r="W217" s="72"/>
      <c r="X217" s="72"/>
      <c r="Y217" s="74"/>
      <c r="Z217" s="74"/>
      <c r="AA217" s="72"/>
      <c r="AB217" s="72"/>
      <c r="AC217" s="72"/>
      <c r="AD217" s="72"/>
      <c r="AE217" s="72"/>
      <c r="AF217" s="72"/>
      <c r="AG217" s="72"/>
      <c r="AH217" s="72"/>
      <c r="AI217" s="72"/>
      <c r="AJ217" s="72"/>
      <c r="AK217" s="72"/>
      <c r="AL217" s="72"/>
      <c r="AM217" s="72"/>
      <c r="AN217" s="72"/>
      <c r="AO217" s="72"/>
    </row>
    <row r="218">
      <c r="A218" s="82" t="s">
        <v>8280</v>
      </c>
      <c r="B218" s="14"/>
      <c r="D218" s="14" t="s">
        <v>104</v>
      </c>
      <c r="E218" s="14"/>
      <c r="F218" s="14" t="s">
        <v>931</v>
      </c>
      <c r="G218" s="72"/>
      <c r="H218" s="72"/>
      <c r="I218" s="72"/>
      <c r="J218" s="72"/>
      <c r="K218" s="72"/>
      <c r="L218" s="14" t="s">
        <v>297</v>
      </c>
      <c r="M218" s="14" t="s">
        <v>235</v>
      </c>
      <c r="N218" s="72"/>
      <c r="O218" s="72"/>
      <c r="P218" s="72"/>
      <c r="Q218" s="72"/>
      <c r="T218" s="72"/>
      <c r="U218" s="73" t="s">
        <v>8281</v>
      </c>
      <c r="V218" s="72"/>
      <c r="W218" s="14" t="s">
        <v>7632</v>
      </c>
      <c r="X218" s="72"/>
      <c r="Y218" s="74"/>
      <c r="Z218" s="74"/>
      <c r="AA218" s="72"/>
      <c r="AB218" s="72"/>
      <c r="AC218" s="72"/>
      <c r="AD218" s="72"/>
      <c r="AE218" s="72"/>
      <c r="AF218" s="72"/>
      <c r="AG218" s="72"/>
      <c r="AH218" s="72"/>
      <c r="AI218" s="72"/>
      <c r="AJ218" s="72"/>
      <c r="AK218" s="72"/>
      <c r="AL218" s="72"/>
      <c r="AM218" s="72"/>
      <c r="AN218" s="72"/>
      <c r="AO218" s="72"/>
    </row>
    <row r="219">
      <c r="A219" s="14" t="s">
        <v>8282</v>
      </c>
      <c r="B219" s="14"/>
      <c r="D219" s="14" t="s">
        <v>104</v>
      </c>
      <c r="E219" s="14"/>
      <c r="F219" s="14" t="s">
        <v>6181</v>
      </c>
      <c r="G219" s="72"/>
      <c r="H219" s="72"/>
      <c r="I219" s="14" t="s">
        <v>8283</v>
      </c>
      <c r="J219" s="9" t="s">
        <v>8284</v>
      </c>
      <c r="K219" s="72"/>
      <c r="L219" s="14" t="s">
        <v>4803</v>
      </c>
      <c r="M219" s="14" t="s">
        <v>183</v>
      </c>
      <c r="N219" s="14"/>
      <c r="O219" s="14" t="s">
        <v>7166</v>
      </c>
      <c r="P219" s="72"/>
      <c r="Q219" s="72"/>
      <c r="T219" s="72"/>
      <c r="U219" s="73" t="s">
        <v>8285</v>
      </c>
      <c r="V219" s="14" t="s">
        <v>7731</v>
      </c>
      <c r="W219" s="14" t="s">
        <v>418</v>
      </c>
      <c r="X219" s="72"/>
      <c r="Y219" s="74"/>
      <c r="Z219" s="74"/>
      <c r="AA219" s="72"/>
      <c r="AB219" s="72"/>
      <c r="AC219" s="72"/>
      <c r="AD219" s="72"/>
      <c r="AE219" s="72"/>
      <c r="AF219" s="72"/>
      <c r="AG219" s="72"/>
      <c r="AH219" s="72"/>
      <c r="AI219" s="72"/>
      <c r="AJ219" s="72"/>
      <c r="AK219" s="72"/>
      <c r="AL219" s="72"/>
      <c r="AM219" s="72"/>
      <c r="AN219" s="72"/>
      <c r="AO219" s="72"/>
    </row>
    <row r="220">
      <c r="A220" s="14" t="s">
        <v>8286</v>
      </c>
      <c r="B220" s="14"/>
      <c r="D220" s="14" t="s">
        <v>132</v>
      </c>
      <c r="E220" s="14"/>
      <c r="F220" s="14" t="s">
        <v>6045</v>
      </c>
      <c r="G220" s="72"/>
      <c r="H220" s="72"/>
      <c r="I220" s="72"/>
      <c r="J220" s="72"/>
      <c r="K220" s="72"/>
      <c r="L220" s="72"/>
      <c r="M220" s="14" t="s">
        <v>183</v>
      </c>
      <c r="N220" s="14"/>
      <c r="O220" s="14" t="s">
        <v>8096</v>
      </c>
      <c r="P220" s="72"/>
      <c r="Q220" s="72"/>
      <c r="T220" s="72"/>
      <c r="U220" s="73" t="s">
        <v>8287</v>
      </c>
      <c r="V220" s="72"/>
      <c r="W220" s="14" t="s">
        <v>4806</v>
      </c>
      <c r="X220" s="72"/>
      <c r="Y220" s="74"/>
      <c r="Z220" s="74"/>
      <c r="AA220" s="72"/>
      <c r="AB220" s="72"/>
      <c r="AC220" s="72"/>
      <c r="AD220" s="72"/>
      <c r="AE220" s="72"/>
      <c r="AF220" s="72"/>
      <c r="AG220" s="72"/>
      <c r="AH220" s="72"/>
      <c r="AI220" s="72"/>
      <c r="AJ220" s="72"/>
      <c r="AK220" s="72"/>
      <c r="AL220" s="72"/>
      <c r="AM220" s="72"/>
      <c r="AN220" s="72"/>
      <c r="AO220" s="72"/>
    </row>
    <row r="221">
      <c r="A221" s="3" t="s">
        <v>8288</v>
      </c>
      <c r="B221" s="72"/>
      <c r="D221" s="72"/>
      <c r="E221" s="14"/>
      <c r="F221" s="14" t="s">
        <v>1178</v>
      </c>
      <c r="G221" s="72"/>
      <c r="H221" s="72"/>
      <c r="I221" s="72"/>
      <c r="J221" s="72"/>
      <c r="K221" s="72"/>
      <c r="L221" s="14" t="s">
        <v>8289</v>
      </c>
      <c r="M221" s="14" t="s">
        <v>183</v>
      </c>
      <c r="N221" s="72"/>
      <c r="O221" s="14" t="s">
        <v>395</v>
      </c>
      <c r="P221" s="72"/>
      <c r="Q221" s="72"/>
      <c r="T221" s="72"/>
      <c r="U221" s="73" t="s">
        <v>8290</v>
      </c>
      <c r="V221" s="14" t="s">
        <v>4964</v>
      </c>
      <c r="W221" s="72"/>
      <c r="X221" s="72"/>
      <c r="Y221" s="74"/>
      <c r="Z221" s="74"/>
      <c r="AA221" s="72"/>
      <c r="AB221" s="72"/>
      <c r="AC221" s="72"/>
      <c r="AD221" s="72"/>
      <c r="AE221" s="72"/>
      <c r="AF221" s="72"/>
      <c r="AG221" s="72"/>
      <c r="AH221" s="72"/>
      <c r="AI221" s="72"/>
      <c r="AJ221" s="72"/>
      <c r="AK221" s="72"/>
      <c r="AL221" s="72"/>
      <c r="AM221" s="72"/>
      <c r="AN221" s="72"/>
      <c r="AO221" s="72"/>
    </row>
    <row r="222">
      <c r="A222" s="14" t="s">
        <v>8291</v>
      </c>
      <c r="B222" s="14"/>
      <c r="D222" s="14" t="s">
        <v>594</v>
      </c>
      <c r="E222" s="14"/>
      <c r="F222" s="14" t="s">
        <v>3920</v>
      </c>
      <c r="G222" s="72"/>
      <c r="H222" s="72"/>
      <c r="I222" s="14" t="s">
        <v>8292</v>
      </c>
      <c r="J222" s="9" t="s">
        <v>8293</v>
      </c>
      <c r="K222" s="72"/>
      <c r="L222" s="14" t="s">
        <v>8294</v>
      </c>
      <c r="M222" s="14" t="s">
        <v>183</v>
      </c>
      <c r="N222" s="14"/>
      <c r="O222" s="14" t="s">
        <v>7045</v>
      </c>
      <c r="P222" s="72"/>
      <c r="Q222" s="72"/>
      <c r="T222" s="72"/>
      <c r="U222" s="73" t="s">
        <v>8295</v>
      </c>
      <c r="V222" s="72"/>
      <c r="W222" s="72"/>
      <c r="X222" s="72"/>
      <c r="Y222" s="74"/>
      <c r="Z222" s="74"/>
      <c r="AA222" s="72"/>
      <c r="AB222" s="72"/>
      <c r="AC222" s="72"/>
      <c r="AD222" s="72"/>
      <c r="AE222" s="72"/>
      <c r="AF222" s="72"/>
      <c r="AG222" s="72"/>
      <c r="AH222" s="72"/>
      <c r="AI222" s="72"/>
      <c r="AJ222" s="72"/>
      <c r="AK222" s="72"/>
      <c r="AL222" s="72"/>
      <c r="AM222" s="72"/>
      <c r="AN222" s="72"/>
      <c r="AO222" s="72"/>
    </row>
    <row r="223">
      <c r="A223" s="14" t="s">
        <v>8296</v>
      </c>
      <c r="B223" s="14"/>
      <c r="D223" s="14" t="s">
        <v>104</v>
      </c>
      <c r="E223" s="14"/>
      <c r="F223" s="14" t="s">
        <v>4697</v>
      </c>
      <c r="G223" s="14" t="s">
        <v>8297</v>
      </c>
      <c r="H223" s="14"/>
      <c r="I223" s="72"/>
      <c r="J223" s="14" t="s">
        <v>8298</v>
      </c>
      <c r="K223" s="14" t="s">
        <v>7943</v>
      </c>
      <c r="L223" s="14" t="s">
        <v>319</v>
      </c>
      <c r="M223" s="14" t="s">
        <v>129</v>
      </c>
      <c r="N223" s="14"/>
      <c r="O223" s="14"/>
      <c r="P223" s="14"/>
      <c r="Q223" s="14"/>
      <c r="T223" s="14"/>
      <c r="U223" s="73" t="s">
        <v>8299</v>
      </c>
      <c r="V223" s="14" t="s">
        <v>8300</v>
      </c>
      <c r="W223" s="14" t="s">
        <v>1004</v>
      </c>
      <c r="X223" s="72"/>
      <c r="Y223" s="74"/>
      <c r="Z223" s="74"/>
      <c r="AA223" s="72"/>
      <c r="AB223" s="72"/>
      <c r="AC223" s="72"/>
      <c r="AD223" s="72"/>
      <c r="AE223" s="72"/>
      <c r="AF223" s="72"/>
      <c r="AG223" s="72"/>
      <c r="AH223" s="72"/>
      <c r="AI223" s="72"/>
      <c r="AJ223" s="72"/>
      <c r="AK223" s="72"/>
      <c r="AL223" s="72"/>
      <c r="AM223" s="72"/>
      <c r="AN223" s="72"/>
      <c r="AO223" s="72"/>
    </row>
    <row r="224">
      <c r="A224" s="3" t="s">
        <v>8301</v>
      </c>
      <c r="B224" s="72"/>
      <c r="D224" s="14" t="s">
        <v>119</v>
      </c>
      <c r="E224" s="72"/>
      <c r="F224" s="14" t="s">
        <v>8302</v>
      </c>
      <c r="G224" s="72"/>
      <c r="H224" s="72"/>
      <c r="I224" s="72"/>
      <c r="J224" s="72"/>
      <c r="K224" s="14" t="s">
        <v>8303</v>
      </c>
      <c r="L224" s="14" t="s">
        <v>8304</v>
      </c>
      <c r="M224" s="14" t="s">
        <v>209</v>
      </c>
      <c r="N224" s="72"/>
      <c r="O224" s="14" t="s">
        <v>8242</v>
      </c>
      <c r="P224" s="72"/>
      <c r="Q224" s="72"/>
      <c r="T224" s="72"/>
      <c r="U224" s="73" t="s">
        <v>8305</v>
      </c>
      <c r="V224" s="72"/>
      <c r="W224" s="72"/>
      <c r="X224" s="72"/>
      <c r="Y224" s="74"/>
      <c r="Z224" s="74"/>
      <c r="AA224" s="72"/>
      <c r="AB224" s="72"/>
      <c r="AC224" s="72"/>
      <c r="AD224" s="72"/>
      <c r="AE224" s="72"/>
      <c r="AF224" s="72"/>
      <c r="AG224" s="72"/>
      <c r="AH224" s="72"/>
      <c r="AI224" s="72"/>
      <c r="AJ224" s="72"/>
      <c r="AK224" s="72"/>
      <c r="AL224" s="72"/>
      <c r="AM224" s="72"/>
      <c r="AN224" s="72"/>
      <c r="AO224" s="72"/>
    </row>
    <row r="225">
      <c r="A225" s="14" t="s">
        <v>8306</v>
      </c>
      <c r="B225" s="14" t="s">
        <v>8307</v>
      </c>
      <c r="D225" s="14" t="s">
        <v>144</v>
      </c>
      <c r="E225" s="72"/>
      <c r="F225" s="72"/>
      <c r="G225" s="72"/>
      <c r="H225" s="72"/>
      <c r="I225" s="72"/>
      <c r="J225" s="72"/>
      <c r="K225" s="72"/>
      <c r="L225" s="72"/>
      <c r="M225" s="72"/>
      <c r="N225" s="72"/>
      <c r="O225" s="72"/>
      <c r="P225" s="72"/>
      <c r="Q225" s="72"/>
      <c r="T225" s="72"/>
      <c r="U225" s="72"/>
      <c r="V225" s="72"/>
      <c r="W225" s="72"/>
      <c r="X225" s="72"/>
      <c r="Y225" s="74"/>
      <c r="Z225" s="74"/>
      <c r="AA225" s="72"/>
      <c r="AB225" s="72"/>
      <c r="AC225" s="72"/>
      <c r="AD225" s="72"/>
      <c r="AE225" s="72"/>
      <c r="AF225" s="72"/>
      <c r="AG225" s="72"/>
      <c r="AH225" s="72"/>
      <c r="AI225" s="72"/>
      <c r="AJ225" s="72"/>
      <c r="AK225" s="72"/>
      <c r="AL225" s="72"/>
      <c r="AM225" s="72"/>
      <c r="AN225" s="72"/>
      <c r="AO225" s="72"/>
    </row>
    <row r="226">
      <c r="A226" s="9" t="s">
        <v>8308</v>
      </c>
      <c r="B226" s="14"/>
      <c r="D226" s="14" t="s">
        <v>144</v>
      </c>
      <c r="E226" s="72"/>
      <c r="F226" s="72"/>
      <c r="G226" s="72"/>
      <c r="H226" s="72"/>
      <c r="I226" s="72"/>
      <c r="J226" s="72"/>
      <c r="K226" s="72"/>
      <c r="L226" s="72"/>
      <c r="M226" s="72"/>
      <c r="N226" s="72"/>
      <c r="O226" s="72"/>
      <c r="P226" s="72"/>
      <c r="Q226" s="72"/>
      <c r="T226" s="72"/>
      <c r="U226" s="73" t="s">
        <v>8309</v>
      </c>
      <c r="V226" s="72"/>
      <c r="W226" s="72"/>
      <c r="X226" s="72"/>
      <c r="Y226" s="74"/>
      <c r="Z226" s="74"/>
      <c r="AA226" s="72"/>
      <c r="AB226" s="72"/>
      <c r="AC226" s="72"/>
      <c r="AD226" s="72"/>
      <c r="AE226" s="72"/>
      <c r="AF226" s="72"/>
      <c r="AG226" s="72"/>
      <c r="AH226" s="72"/>
      <c r="AI226" s="72"/>
      <c r="AJ226" s="72"/>
      <c r="AK226" s="72"/>
      <c r="AL226" s="72"/>
      <c r="AM226" s="72"/>
      <c r="AN226" s="72"/>
      <c r="AO226" s="72"/>
    </row>
    <row r="227">
      <c r="A227" s="9" t="s">
        <v>8310</v>
      </c>
      <c r="B227" s="14"/>
      <c r="D227" s="14" t="s">
        <v>104</v>
      </c>
      <c r="E227" s="9"/>
      <c r="F227" s="9" t="s">
        <v>2542</v>
      </c>
      <c r="G227" s="9" t="s">
        <v>1178</v>
      </c>
      <c r="H227" s="9" t="s">
        <v>7527</v>
      </c>
      <c r="I227" s="14" t="s">
        <v>8311</v>
      </c>
      <c r="J227" s="72"/>
      <c r="K227" s="72"/>
      <c r="L227" s="14" t="s">
        <v>202</v>
      </c>
      <c r="M227" s="14" t="s">
        <v>183</v>
      </c>
      <c r="N227" s="14"/>
      <c r="O227" s="14" t="s">
        <v>8056</v>
      </c>
      <c r="P227" s="72"/>
      <c r="Q227" s="72"/>
      <c r="T227" s="72"/>
      <c r="U227" s="72"/>
      <c r="V227" s="14" t="s">
        <v>8312</v>
      </c>
      <c r="W227" s="14" t="s">
        <v>8313</v>
      </c>
      <c r="X227" s="72"/>
      <c r="Y227" s="74"/>
      <c r="Z227" s="74"/>
      <c r="AA227" s="72"/>
      <c r="AB227" s="72"/>
      <c r="AC227" s="72"/>
      <c r="AD227" s="72"/>
      <c r="AE227" s="72"/>
      <c r="AF227" s="72"/>
      <c r="AG227" s="72"/>
      <c r="AH227" s="72"/>
      <c r="AI227" s="72"/>
      <c r="AJ227" s="72"/>
      <c r="AK227" s="72"/>
      <c r="AL227" s="72"/>
      <c r="AM227" s="72"/>
      <c r="AN227" s="72"/>
      <c r="AO227" s="72"/>
    </row>
    <row r="228">
      <c r="A228" s="9" t="s">
        <v>8314</v>
      </c>
      <c r="B228" s="14"/>
      <c r="D228" s="14" t="s">
        <v>104</v>
      </c>
      <c r="E228" s="14"/>
      <c r="F228" s="14" t="s">
        <v>2724</v>
      </c>
      <c r="G228" s="14" t="s">
        <v>8134</v>
      </c>
      <c r="H228" s="72"/>
      <c r="I228" s="72"/>
      <c r="J228" s="72"/>
      <c r="K228" s="72"/>
      <c r="L228" s="14" t="s">
        <v>5019</v>
      </c>
      <c r="M228" s="14" t="s">
        <v>129</v>
      </c>
      <c r="N228" s="14"/>
      <c r="O228" s="14" t="s">
        <v>3186</v>
      </c>
      <c r="P228" s="72"/>
      <c r="Q228" s="72"/>
      <c r="T228" s="72"/>
      <c r="U228" s="72"/>
      <c r="V228" s="72"/>
      <c r="W228" s="72"/>
      <c r="X228" s="72"/>
      <c r="Y228" s="74"/>
      <c r="Z228" s="74"/>
      <c r="AA228" s="72"/>
      <c r="AB228" s="72"/>
      <c r="AC228" s="72"/>
      <c r="AD228" s="72"/>
      <c r="AE228" s="72"/>
      <c r="AF228" s="72"/>
      <c r="AG228" s="72"/>
      <c r="AH228" s="72"/>
      <c r="AI228" s="72"/>
      <c r="AJ228" s="72"/>
      <c r="AK228" s="72"/>
      <c r="AL228" s="72"/>
      <c r="AM228" s="72"/>
      <c r="AN228" s="72"/>
      <c r="AO228" s="72"/>
    </row>
    <row r="229">
      <c r="A229" s="3" t="s">
        <v>8315</v>
      </c>
      <c r="B229" s="72"/>
      <c r="D229" s="14" t="s">
        <v>119</v>
      </c>
      <c r="E229" s="72"/>
      <c r="F229" s="14" t="s">
        <v>6306</v>
      </c>
      <c r="G229" s="72"/>
      <c r="H229" s="72"/>
      <c r="I229" s="72"/>
      <c r="J229" s="72"/>
      <c r="K229" s="72"/>
      <c r="L229" s="14" t="s">
        <v>8316</v>
      </c>
      <c r="M229" s="14" t="s">
        <v>1002</v>
      </c>
      <c r="N229" s="72"/>
      <c r="O229" s="14" t="s">
        <v>8317</v>
      </c>
      <c r="P229" s="72"/>
      <c r="Q229" s="72"/>
      <c r="T229" s="72"/>
      <c r="U229" s="73" t="s">
        <v>8318</v>
      </c>
      <c r="V229" s="72"/>
      <c r="W229" s="72"/>
      <c r="X229" s="72"/>
      <c r="Y229" s="74"/>
      <c r="Z229" s="74"/>
      <c r="AA229" s="72"/>
      <c r="AB229" s="72"/>
      <c r="AC229" s="72"/>
      <c r="AD229" s="72"/>
      <c r="AE229" s="72"/>
      <c r="AF229" s="72"/>
      <c r="AG229" s="72"/>
      <c r="AH229" s="72"/>
      <c r="AI229" s="72"/>
      <c r="AJ229" s="72"/>
      <c r="AK229" s="72"/>
      <c r="AL229" s="72"/>
      <c r="AM229" s="72"/>
      <c r="AN229" s="72"/>
      <c r="AO229" s="72"/>
    </row>
    <row r="230">
      <c r="A230" s="14" t="s">
        <v>8319</v>
      </c>
      <c r="B230" s="14"/>
      <c r="D230" s="14" t="s">
        <v>144</v>
      </c>
      <c r="E230" s="14"/>
      <c r="F230" s="14" t="s">
        <v>1178</v>
      </c>
      <c r="G230" s="72"/>
      <c r="H230" s="72"/>
      <c r="I230" s="72"/>
      <c r="J230" s="72"/>
      <c r="K230" s="72"/>
      <c r="L230" s="14" t="s">
        <v>279</v>
      </c>
      <c r="M230" s="72"/>
      <c r="N230" s="72"/>
      <c r="O230" s="72"/>
      <c r="P230" s="72"/>
      <c r="Q230" s="72"/>
      <c r="T230" s="72"/>
      <c r="U230" s="72"/>
      <c r="V230" s="72"/>
      <c r="W230" s="72"/>
      <c r="X230" s="72"/>
      <c r="Y230" s="74"/>
      <c r="Z230" s="74"/>
      <c r="AA230" s="72"/>
      <c r="AB230" s="72"/>
      <c r="AC230" s="72"/>
      <c r="AD230" s="72"/>
      <c r="AE230" s="72"/>
      <c r="AF230" s="72"/>
      <c r="AG230" s="72"/>
      <c r="AH230" s="72"/>
      <c r="AI230" s="72"/>
      <c r="AJ230" s="72"/>
      <c r="AK230" s="72"/>
      <c r="AL230" s="72"/>
      <c r="AM230" s="72"/>
      <c r="AN230" s="72"/>
      <c r="AO230" s="72"/>
    </row>
    <row r="231">
      <c r="A231" s="3" t="s">
        <v>8320</v>
      </c>
      <c r="B231" s="14"/>
      <c r="D231" s="14" t="s">
        <v>144</v>
      </c>
      <c r="E231" s="14"/>
      <c r="F231" s="14" t="s">
        <v>2330</v>
      </c>
      <c r="G231" s="72"/>
      <c r="H231" s="72"/>
      <c r="I231" s="72"/>
      <c r="J231" s="14" t="s">
        <v>8321</v>
      </c>
      <c r="K231" s="72"/>
      <c r="L231" s="14" t="s">
        <v>128</v>
      </c>
      <c r="M231" s="72"/>
      <c r="N231" s="72"/>
      <c r="O231" s="14" t="s">
        <v>6168</v>
      </c>
      <c r="P231" s="72"/>
      <c r="Q231" s="72"/>
      <c r="T231" s="72"/>
      <c r="U231" s="73" t="s">
        <v>8322</v>
      </c>
      <c r="V231" s="72"/>
      <c r="W231" s="72"/>
      <c r="X231" s="72"/>
      <c r="Y231" s="74"/>
      <c r="Z231" s="74"/>
      <c r="AA231" s="72"/>
      <c r="AB231" s="72"/>
      <c r="AC231" s="72"/>
      <c r="AD231" s="72"/>
      <c r="AE231" s="72"/>
      <c r="AF231" s="72"/>
      <c r="AG231" s="72"/>
      <c r="AH231" s="72"/>
      <c r="AI231" s="72"/>
      <c r="AJ231" s="72"/>
      <c r="AK231" s="72"/>
      <c r="AL231" s="72"/>
      <c r="AM231" s="72"/>
      <c r="AN231" s="72"/>
      <c r="AO231" s="72"/>
    </row>
    <row r="232">
      <c r="A232" s="20" t="s">
        <v>8323</v>
      </c>
      <c r="B232" s="72"/>
      <c r="D232" s="14" t="s">
        <v>104</v>
      </c>
      <c r="E232" s="72"/>
      <c r="F232" s="14" t="s">
        <v>1461</v>
      </c>
      <c r="G232" s="14" t="s">
        <v>1489</v>
      </c>
      <c r="H232" s="14" t="s">
        <v>7452</v>
      </c>
      <c r="I232" s="72"/>
      <c r="J232" s="72"/>
      <c r="K232" s="72"/>
      <c r="L232" s="14" t="s">
        <v>307</v>
      </c>
      <c r="M232" s="72"/>
      <c r="N232" s="72"/>
      <c r="O232" s="14" t="s">
        <v>8324</v>
      </c>
      <c r="P232" s="72"/>
      <c r="Q232" s="72"/>
      <c r="T232" s="72"/>
      <c r="U232" s="73" t="s">
        <v>8325</v>
      </c>
      <c r="V232" s="14" t="s">
        <v>4964</v>
      </c>
      <c r="W232" s="14" t="s">
        <v>2266</v>
      </c>
      <c r="X232" s="72"/>
      <c r="Y232" s="77">
        <v>2020.0</v>
      </c>
      <c r="Z232" s="74"/>
      <c r="AA232" s="72"/>
      <c r="AB232" s="72"/>
      <c r="AC232" s="72"/>
      <c r="AD232" s="72"/>
      <c r="AE232" s="72"/>
      <c r="AF232" s="72"/>
      <c r="AG232" s="72"/>
      <c r="AH232" s="72"/>
      <c r="AI232" s="72"/>
      <c r="AJ232" s="72"/>
      <c r="AK232" s="72"/>
      <c r="AL232" s="72"/>
      <c r="AM232" s="72"/>
      <c r="AN232" s="72"/>
      <c r="AO232" s="72"/>
    </row>
    <row r="233">
      <c r="A233" s="14" t="s">
        <v>8326</v>
      </c>
      <c r="B233" s="72"/>
      <c r="D233" s="14" t="s">
        <v>119</v>
      </c>
      <c r="E233" s="72"/>
      <c r="F233" s="14" t="s">
        <v>4465</v>
      </c>
      <c r="G233" s="72"/>
      <c r="H233" s="72"/>
      <c r="I233" s="72"/>
      <c r="J233" s="72"/>
      <c r="K233" s="14" t="s">
        <v>8327</v>
      </c>
      <c r="L233" s="14" t="s">
        <v>317</v>
      </c>
      <c r="M233" s="14" t="s">
        <v>209</v>
      </c>
      <c r="N233" s="72"/>
      <c r="O233" s="3" t="s">
        <v>7695</v>
      </c>
      <c r="P233" s="72"/>
      <c r="Q233" s="72"/>
      <c r="T233" s="72"/>
      <c r="U233" s="73" t="s">
        <v>8328</v>
      </c>
      <c r="V233" s="72"/>
      <c r="W233" s="72"/>
      <c r="X233" s="72"/>
      <c r="Y233" s="74"/>
      <c r="Z233" s="74"/>
      <c r="AA233" s="72"/>
      <c r="AB233" s="72"/>
      <c r="AC233" s="72"/>
      <c r="AD233" s="72"/>
      <c r="AE233" s="72"/>
      <c r="AF233" s="72"/>
      <c r="AG233" s="72"/>
      <c r="AH233" s="72"/>
      <c r="AI233" s="72"/>
      <c r="AJ233" s="72"/>
      <c r="AK233" s="72"/>
      <c r="AL233" s="72"/>
      <c r="AM233" s="72"/>
      <c r="AN233" s="72"/>
      <c r="AO233" s="72"/>
    </row>
    <row r="234">
      <c r="A234" s="14" t="s">
        <v>8329</v>
      </c>
      <c r="B234" s="14"/>
      <c r="D234" s="14" t="s">
        <v>144</v>
      </c>
      <c r="E234" s="14"/>
      <c r="F234" s="14" t="s">
        <v>1178</v>
      </c>
      <c r="G234" s="72"/>
      <c r="H234" s="72"/>
      <c r="I234" s="72"/>
      <c r="J234" s="72"/>
      <c r="K234" s="72"/>
      <c r="L234" s="14" t="s">
        <v>314</v>
      </c>
      <c r="M234" s="72"/>
      <c r="N234" s="72"/>
      <c r="O234" s="72"/>
      <c r="P234" s="72"/>
      <c r="Q234" s="72"/>
      <c r="T234" s="72"/>
      <c r="U234" s="72"/>
      <c r="V234" s="72"/>
      <c r="W234" s="72"/>
      <c r="X234" s="72"/>
      <c r="Y234" s="74"/>
      <c r="Z234" s="74"/>
      <c r="AA234" s="72"/>
      <c r="AB234" s="72"/>
      <c r="AC234" s="72"/>
      <c r="AD234" s="72"/>
      <c r="AE234" s="72"/>
      <c r="AF234" s="72"/>
      <c r="AG234" s="72"/>
      <c r="AH234" s="72"/>
      <c r="AI234" s="72"/>
      <c r="AJ234" s="72"/>
      <c r="AK234" s="72"/>
      <c r="AL234" s="72"/>
      <c r="AM234" s="72"/>
      <c r="AN234" s="72"/>
      <c r="AO234" s="72"/>
    </row>
    <row r="235">
      <c r="A235" s="3" t="s">
        <v>8330</v>
      </c>
      <c r="B235" s="72"/>
      <c r="D235" s="14" t="s">
        <v>104</v>
      </c>
      <c r="E235" s="14"/>
      <c r="F235" s="14" t="s">
        <v>2356</v>
      </c>
      <c r="G235" s="72"/>
      <c r="H235" s="72"/>
      <c r="I235" s="72"/>
      <c r="J235" s="72"/>
      <c r="K235" s="72"/>
      <c r="L235" s="14" t="s">
        <v>163</v>
      </c>
      <c r="M235" s="72"/>
      <c r="N235" s="72"/>
      <c r="O235" s="14" t="s">
        <v>8331</v>
      </c>
      <c r="P235" s="72"/>
      <c r="Q235" s="72"/>
      <c r="T235" s="72"/>
      <c r="U235" s="72"/>
      <c r="V235" s="14" t="s">
        <v>2943</v>
      </c>
      <c r="W235" s="72"/>
      <c r="X235" s="72"/>
      <c r="Y235" s="74"/>
      <c r="Z235" s="77">
        <v>2016.0</v>
      </c>
      <c r="AA235" s="72"/>
      <c r="AB235" s="72"/>
      <c r="AC235" s="72"/>
      <c r="AD235" s="72"/>
      <c r="AE235" s="72"/>
      <c r="AF235" s="72"/>
      <c r="AG235" s="72"/>
      <c r="AH235" s="72"/>
      <c r="AI235" s="72"/>
      <c r="AJ235" s="72"/>
      <c r="AK235" s="72"/>
      <c r="AL235" s="72"/>
      <c r="AM235" s="72"/>
      <c r="AN235" s="72"/>
      <c r="AO235" s="72"/>
    </row>
    <row r="236">
      <c r="A236" s="3" t="s">
        <v>8332</v>
      </c>
      <c r="B236" s="72"/>
      <c r="D236" s="14" t="s">
        <v>119</v>
      </c>
      <c r="E236" s="72"/>
      <c r="F236" s="14" t="s">
        <v>4465</v>
      </c>
      <c r="G236" s="72"/>
      <c r="H236" s="72"/>
      <c r="I236" s="72"/>
      <c r="J236" s="72"/>
      <c r="K236" s="14" t="s">
        <v>8333</v>
      </c>
      <c r="L236" s="14" t="s">
        <v>303</v>
      </c>
      <c r="M236" s="14" t="s">
        <v>247</v>
      </c>
      <c r="N236" s="72"/>
      <c r="O236" s="3" t="s">
        <v>7695</v>
      </c>
      <c r="P236" s="72"/>
      <c r="Q236" s="72"/>
      <c r="T236" s="72"/>
      <c r="U236" s="73" t="s">
        <v>8334</v>
      </c>
      <c r="V236" s="72"/>
      <c r="W236" s="72"/>
      <c r="X236" s="72"/>
      <c r="Y236" s="74"/>
      <c r="Z236" s="74"/>
      <c r="AA236" s="72"/>
      <c r="AB236" s="72"/>
      <c r="AC236" s="72"/>
      <c r="AD236" s="72"/>
      <c r="AE236" s="72"/>
      <c r="AF236" s="72"/>
      <c r="AG236" s="72"/>
      <c r="AH236" s="72"/>
      <c r="AI236" s="72"/>
      <c r="AJ236" s="72"/>
      <c r="AK236" s="72"/>
      <c r="AL236" s="72"/>
      <c r="AM236" s="72"/>
      <c r="AN236" s="72"/>
      <c r="AO236" s="72"/>
    </row>
    <row r="237">
      <c r="A237" s="14" t="s">
        <v>8335</v>
      </c>
      <c r="B237" s="72"/>
      <c r="D237" s="14" t="s">
        <v>119</v>
      </c>
      <c r="E237" s="72"/>
      <c r="F237" s="14" t="s">
        <v>4465</v>
      </c>
      <c r="G237" s="72"/>
      <c r="H237" s="72"/>
      <c r="I237" s="72"/>
      <c r="J237" s="72"/>
      <c r="K237" s="14" t="s">
        <v>8336</v>
      </c>
      <c r="L237" s="14" t="s">
        <v>303</v>
      </c>
      <c r="M237" s="14" t="s">
        <v>247</v>
      </c>
      <c r="N237" s="72"/>
      <c r="O237" s="3" t="s">
        <v>7695</v>
      </c>
      <c r="P237" s="72"/>
      <c r="Q237" s="72"/>
      <c r="T237" s="72"/>
      <c r="U237" s="73" t="s">
        <v>8337</v>
      </c>
      <c r="V237" s="72"/>
      <c r="W237" s="72"/>
      <c r="X237" s="72"/>
      <c r="Y237" s="74"/>
      <c r="Z237" s="74"/>
      <c r="AA237" s="72"/>
      <c r="AB237" s="72"/>
      <c r="AC237" s="72"/>
      <c r="AD237" s="72"/>
      <c r="AE237" s="72"/>
      <c r="AF237" s="72"/>
      <c r="AG237" s="72"/>
      <c r="AH237" s="72"/>
      <c r="AI237" s="72"/>
      <c r="AJ237" s="72"/>
      <c r="AK237" s="72"/>
      <c r="AL237" s="72"/>
      <c r="AM237" s="72"/>
      <c r="AN237" s="72"/>
      <c r="AO237" s="72"/>
    </row>
    <row r="238">
      <c r="A238" s="14" t="s">
        <v>8338</v>
      </c>
      <c r="B238" s="14"/>
      <c r="D238" s="14" t="s">
        <v>144</v>
      </c>
      <c r="E238" s="14"/>
      <c r="F238" s="14" t="s">
        <v>4592</v>
      </c>
      <c r="G238" s="72"/>
      <c r="H238" s="9" t="s">
        <v>7355</v>
      </c>
      <c r="I238" s="72"/>
      <c r="J238" s="72"/>
      <c r="K238" s="72"/>
      <c r="L238" s="14" t="s">
        <v>275</v>
      </c>
      <c r="M238" s="72"/>
      <c r="N238" s="72"/>
      <c r="O238" s="72"/>
      <c r="P238" s="72"/>
      <c r="Q238" s="72"/>
      <c r="T238" s="14"/>
      <c r="U238" s="73" t="s">
        <v>8339</v>
      </c>
      <c r="V238" s="72"/>
      <c r="W238" s="72"/>
      <c r="X238" s="72"/>
      <c r="Y238" s="74"/>
      <c r="Z238" s="74"/>
      <c r="AA238" s="72"/>
      <c r="AB238" s="72"/>
      <c r="AC238" s="72"/>
      <c r="AD238" s="72"/>
      <c r="AE238" s="72"/>
      <c r="AF238" s="72"/>
      <c r="AG238" s="72"/>
      <c r="AH238" s="72"/>
      <c r="AI238" s="72"/>
      <c r="AJ238" s="72"/>
      <c r="AK238" s="72"/>
      <c r="AL238" s="72"/>
      <c r="AM238" s="72"/>
      <c r="AN238" s="72"/>
      <c r="AO238" s="72"/>
    </row>
    <row r="239">
      <c r="A239" s="14" t="s">
        <v>8340</v>
      </c>
      <c r="B239" s="14"/>
      <c r="D239" s="14" t="s">
        <v>144</v>
      </c>
      <c r="E239" s="14"/>
      <c r="F239" s="14" t="s">
        <v>2246</v>
      </c>
      <c r="G239" s="14" t="s">
        <v>8134</v>
      </c>
      <c r="H239" s="9" t="s">
        <v>7200</v>
      </c>
      <c r="I239" s="72"/>
      <c r="J239" s="9" t="s">
        <v>8341</v>
      </c>
      <c r="K239" s="14" t="s">
        <v>8342</v>
      </c>
      <c r="L239" s="14" t="s">
        <v>267</v>
      </c>
      <c r="M239" s="14" t="s">
        <v>86</v>
      </c>
      <c r="N239" s="14"/>
      <c r="O239" s="14" t="s">
        <v>8343</v>
      </c>
      <c r="P239" s="72"/>
      <c r="Q239" s="72"/>
      <c r="T239" s="72"/>
      <c r="U239" s="72"/>
      <c r="V239" s="72"/>
      <c r="W239" s="72"/>
      <c r="X239" s="72"/>
      <c r="Y239" s="74"/>
      <c r="Z239" s="74"/>
      <c r="AA239" s="72"/>
      <c r="AB239" s="72"/>
      <c r="AC239" s="72"/>
      <c r="AD239" s="72"/>
      <c r="AE239" s="72"/>
      <c r="AF239" s="72"/>
      <c r="AG239" s="72"/>
      <c r="AH239" s="72"/>
      <c r="AI239" s="72"/>
      <c r="AJ239" s="72"/>
      <c r="AK239" s="72"/>
      <c r="AL239" s="72"/>
      <c r="AM239" s="72"/>
      <c r="AN239" s="72"/>
      <c r="AO239" s="72"/>
    </row>
    <row r="240">
      <c r="A240" s="14" t="s">
        <v>8344</v>
      </c>
      <c r="B240" s="14"/>
      <c r="D240" s="14" t="s">
        <v>1743</v>
      </c>
      <c r="E240" s="14"/>
      <c r="F240" s="14" t="s">
        <v>4592</v>
      </c>
      <c r="G240" s="14" t="s">
        <v>1050</v>
      </c>
      <c r="H240" s="72"/>
      <c r="I240" s="72"/>
      <c r="J240" s="72"/>
      <c r="K240" s="72"/>
      <c r="L240" s="14" t="s">
        <v>275</v>
      </c>
      <c r="M240" s="14" t="s">
        <v>129</v>
      </c>
      <c r="N240" s="72"/>
      <c r="O240" s="72"/>
      <c r="P240" s="72"/>
      <c r="Q240" s="72"/>
      <c r="T240" s="14"/>
      <c r="U240" s="73" t="s">
        <v>8345</v>
      </c>
      <c r="V240" s="72"/>
      <c r="W240" s="72"/>
      <c r="X240" s="72"/>
      <c r="Y240" s="74"/>
      <c r="Z240" s="74"/>
      <c r="AA240" s="72"/>
      <c r="AB240" s="72"/>
      <c r="AC240" s="72"/>
      <c r="AD240" s="72"/>
      <c r="AE240" s="72"/>
      <c r="AF240" s="72"/>
      <c r="AG240" s="72"/>
      <c r="AH240" s="72"/>
      <c r="AI240" s="72"/>
      <c r="AJ240" s="72"/>
      <c r="AK240" s="72"/>
      <c r="AL240" s="72"/>
      <c r="AM240" s="72"/>
      <c r="AN240" s="72"/>
      <c r="AO240" s="72"/>
    </row>
    <row r="241">
      <c r="A241" s="14" t="s">
        <v>8346</v>
      </c>
      <c r="B241" s="72"/>
      <c r="C241" s="3" t="s">
        <v>7992</v>
      </c>
      <c r="D241" s="72"/>
      <c r="E241" s="72"/>
      <c r="F241" s="72"/>
      <c r="G241" s="72"/>
      <c r="H241" s="72"/>
      <c r="I241" s="72"/>
      <c r="J241" s="72"/>
      <c r="K241" s="72"/>
      <c r="L241" s="72"/>
      <c r="M241" s="72"/>
      <c r="N241" s="72"/>
      <c r="O241" s="3" t="s">
        <v>7692</v>
      </c>
      <c r="P241" s="72"/>
      <c r="Q241" s="72"/>
      <c r="T241" s="72"/>
      <c r="U241" s="72"/>
      <c r="V241" s="72"/>
      <c r="W241" s="72"/>
      <c r="X241" s="72"/>
      <c r="Y241" s="74"/>
      <c r="Z241" s="74"/>
      <c r="AA241" s="72"/>
      <c r="AB241" s="72"/>
      <c r="AC241" s="72"/>
      <c r="AD241" s="72"/>
      <c r="AE241" s="72"/>
      <c r="AF241" s="72"/>
      <c r="AG241" s="72"/>
      <c r="AH241" s="72"/>
      <c r="AI241" s="72"/>
      <c r="AJ241" s="72"/>
      <c r="AK241" s="72"/>
      <c r="AL241" s="72"/>
      <c r="AM241" s="72"/>
      <c r="AN241" s="72"/>
      <c r="AO241" s="72"/>
    </row>
    <row r="242">
      <c r="A242" s="14" t="s">
        <v>8347</v>
      </c>
      <c r="B242" s="72"/>
      <c r="D242" s="14" t="s">
        <v>144</v>
      </c>
      <c r="E242" s="14"/>
      <c r="F242" s="14" t="s">
        <v>448</v>
      </c>
      <c r="G242" s="14" t="s">
        <v>448</v>
      </c>
      <c r="H242" s="72"/>
      <c r="I242" s="72"/>
      <c r="J242" s="14" t="s">
        <v>4649</v>
      </c>
      <c r="K242" s="72"/>
      <c r="L242" s="14" t="s">
        <v>71</v>
      </c>
      <c r="M242" s="14" t="s">
        <v>71</v>
      </c>
      <c r="N242" s="72"/>
      <c r="O242" s="14" t="s">
        <v>3186</v>
      </c>
      <c r="P242" s="72"/>
      <c r="Q242" s="72"/>
      <c r="T242" s="72"/>
      <c r="U242" s="72"/>
      <c r="V242" s="72"/>
      <c r="W242" s="72"/>
      <c r="X242" s="72"/>
      <c r="Y242" s="74"/>
      <c r="Z242" s="74"/>
      <c r="AA242" s="72"/>
      <c r="AB242" s="72"/>
      <c r="AC242" s="72"/>
      <c r="AD242" s="72"/>
      <c r="AE242" s="72"/>
      <c r="AF242" s="72"/>
      <c r="AG242" s="72"/>
      <c r="AH242" s="72"/>
      <c r="AI242" s="72"/>
      <c r="AJ242" s="72"/>
      <c r="AK242" s="72"/>
      <c r="AL242" s="72"/>
      <c r="AM242" s="72"/>
      <c r="AN242" s="72"/>
      <c r="AO242" s="72"/>
    </row>
    <row r="243">
      <c r="A243" s="14" t="s">
        <v>8348</v>
      </c>
      <c r="B243" s="72"/>
      <c r="D243" s="14" t="s">
        <v>119</v>
      </c>
      <c r="E243" s="72"/>
      <c r="F243" s="14" t="s">
        <v>5845</v>
      </c>
      <c r="G243" s="72"/>
      <c r="H243" s="72"/>
      <c r="I243" s="72"/>
      <c r="J243" s="72"/>
      <c r="K243" s="14" t="s">
        <v>8349</v>
      </c>
      <c r="L243" s="14" t="s">
        <v>190</v>
      </c>
      <c r="M243" s="14" t="s">
        <v>209</v>
      </c>
      <c r="N243" s="72"/>
      <c r="O243" s="3" t="s">
        <v>7695</v>
      </c>
      <c r="P243" s="72"/>
      <c r="Q243" s="72"/>
      <c r="T243" s="72"/>
      <c r="U243" s="73" t="s">
        <v>7696</v>
      </c>
      <c r="V243" s="72"/>
      <c r="W243" s="72"/>
      <c r="X243" s="72"/>
      <c r="Y243" s="74"/>
      <c r="Z243" s="74"/>
      <c r="AA243" s="72"/>
      <c r="AB243" s="72"/>
      <c r="AC243" s="72"/>
      <c r="AD243" s="72"/>
      <c r="AE243" s="72"/>
      <c r="AF243" s="72"/>
      <c r="AG243" s="72"/>
      <c r="AH243" s="72"/>
      <c r="AI243" s="72"/>
      <c r="AJ243" s="72"/>
      <c r="AK243" s="72"/>
      <c r="AL243" s="72"/>
      <c r="AM243" s="72"/>
      <c r="AN243" s="72"/>
      <c r="AO243" s="72"/>
    </row>
    <row r="244">
      <c r="A244" s="3" t="s">
        <v>8350</v>
      </c>
      <c r="B244" s="72"/>
      <c r="D244" s="14" t="s">
        <v>119</v>
      </c>
      <c r="E244" s="72"/>
      <c r="F244" s="14" t="s">
        <v>4465</v>
      </c>
      <c r="G244" s="72"/>
      <c r="H244" s="72"/>
      <c r="I244" s="72"/>
      <c r="J244" s="72"/>
      <c r="K244" s="14" t="s">
        <v>8351</v>
      </c>
      <c r="L244" s="14" t="s">
        <v>8352</v>
      </c>
      <c r="M244" s="14" t="s">
        <v>191</v>
      </c>
      <c r="N244" s="72"/>
      <c r="O244" s="3" t="s">
        <v>7695</v>
      </c>
      <c r="P244" s="72"/>
      <c r="Q244" s="72"/>
      <c r="T244" s="72"/>
      <c r="U244" s="73" t="s">
        <v>8353</v>
      </c>
      <c r="V244" s="72"/>
      <c r="W244" s="72"/>
      <c r="X244" s="72"/>
      <c r="Y244" s="74"/>
      <c r="Z244" s="74"/>
      <c r="AA244" s="72"/>
      <c r="AB244" s="72"/>
      <c r="AC244" s="72"/>
      <c r="AD244" s="72"/>
      <c r="AE244" s="72"/>
      <c r="AF244" s="72"/>
      <c r="AG244" s="72"/>
      <c r="AH244" s="72"/>
      <c r="AI244" s="72"/>
      <c r="AJ244" s="72"/>
      <c r="AK244" s="72"/>
      <c r="AL244" s="72"/>
      <c r="AM244" s="72"/>
      <c r="AN244" s="72"/>
      <c r="AO244" s="72"/>
    </row>
    <row r="245">
      <c r="A245" s="14" t="s">
        <v>8354</v>
      </c>
      <c r="B245" s="72"/>
      <c r="D245" s="14" t="s">
        <v>104</v>
      </c>
      <c r="E245" s="72"/>
      <c r="F245" s="14" t="s">
        <v>1379</v>
      </c>
      <c r="G245" s="72"/>
      <c r="H245" s="72"/>
      <c r="I245" s="72"/>
      <c r="J245" s="14" t="s">
        <v>8355</v>
      </c>
      <c r="K245" s="72"/>
      <c r="L245" s="14" t="s">
        <v>8356</v>
      </c>
      <c r="M245" s="72"/>
      <c r="N245" s="72"/>
      <c r="O245" s="14" t="s">
        <v>8357</v>
      </c>
      <c r="P245" s="72"/>
      <c r="Q245" s="72"/>
      <c r="T245" s="72"/>
      <c r="U245" s="73" t="s">
        <v>8358</v>
      </c>
      <c r="V245" s="14" t="s">
        <v>1383</v>
      </c>
      <c r="W245" s="72"/>
      <c r="X245" s="72"/>
      <c r="Y245" s="74"/>
      <c r="Z245" s="74"/>
      <c r="AA245" s="72"/>
      <c r="AB245" s="72"/>
      <c r="AC245" s="72"/>
      <c r="AD245" s="72"/>
      <c r="AE245" s="72"/>
      <c r="AF245" s="72"/>
      <c r="AG245" s="72"/>
      <c r="AH245" s="72"/>
      <c r="AI245" s="72"/>
      <c r="AJ245" s="72"/>
      <c r="AK245" s="72"/>
      <c r="AL245" s="72"/>
      <c r="AM245" s="72"/>
      <c r="AN245" s="72"/>
      <c r="AO245" s="72"/>
    </row>
    <row r="246">
      <c r="A246" s="14" t="s">
        <v>8359</v>
      </c>
      <c r="B246" s="14"/>
      <c r="D246" s="14" t="s">
        <v>144</v>
      </c>
      <c r="E246" s="14"/>
      <c r="F246" s="14" t="s">
        <v>5653</v>
      </c>
      <c r="G246" s="72"/>
      <c r="H246" s="72"/>
      <c r="I246" s="72"/>
      <c r="J246" s="72"/>
      <c r="K246" s="72"/>
      <c r="L246" s="72"/>
      <c r="M246" s="72"/>
      <c r="N246" s="72"/>
      <c r="O246" s="72"/>
      <c r="P246" s="72"/>
      <c r="Q246" s="72"/>
      <c r="T246" s="72"/>
      <c r="U246" s="73" t="s">
        <v>8360</v>
      </c>
      <c r="V246" s="72"/>
      <c r="W246" s="72"/>
      <c r="X246" s="72"/>
      <c r="Y246" s="74"/>
      <c r="Z246" s="74"/>
      <c r="AA246" s="72"/>
      <c r="AB246" s="72"/>
      <c r="AC246" s="72"/>
      <c r="AD246" s="73" t="s">
        <v>8361</v>
      </c>
      <c r="AE246" s="72"/>
      <c r="AF246" s="72"/>
      <c r="AG246" s="72"/>
      <c r="AH246" s="72"/>
      <c r="AI246" s="72"/>
      <c r="AJ246" s="72"/>
      <c r="AK246" s="72"/>
      <c r="AL246" s="72"/>
      <c r="AM246" s="72"/>
      <c r="AN246" s="72"/>
      <c r="AO246" s="72"/>
    </row>
    <row r="247">
      <c r="A247" s="14" t="s">
        <v>8362</v>
      </c>
      <c r="B247" s="14"/>
      <c r="D247" s="14" t="s">
        <v>144</v>
      </c>
      <c r="E247" s="14"/>
      <c r="F247" s="14" t="s">
        <v>1178</v>
      </c>
      <c r="G247" s="72"/>
      <c r="H247" s="72"/>
      <c r="I247" s="72"/>
      <c r="J247" s="72"/>
      <c r="K247" s="72"/>
      <c r="L247" s="14" t="s">
        <v>285</v>
      </c>
      <c r="M247" s="72"/>
      <c r="N247" s="72"/>
      <c r="O247" s="72"/>
      <c r="P247" s="72"/>
      <c r="Q247" s="72"/>
      <c r="T247" s="72"/>
      <c r="U247" s="72"/>
      <c r="V247" s="72"/>
      <c r="W247" s="72"/>
      <c r="X247" s="72"/>
      <c r="Y247" s="74"/>
      <c r="Z247" s="74"/>
      <c r="AA247" s="72"/>
      <c r="AB247" s="72"/>
      <c r="AC247" s="72"/>
      <c r="AD247" s="72"/>
      <c r="AE247" s="72"/>
      <c r="AF247" s="72"/>
      <c r="AG247" s="72"/>
      <c r="AH247" s="72"/>
      <c r="AI247" s="72"/>
      <c r="AJ247" s="72"/>
      <c r="AK247" s="72"/>
      <c r="AL247" s="72"/>
      <c r="AM247" s="72"/>
      <c r="AN247" s="72"/>
      <c r="AO247" s="72"/>
    </row>
    <row r="248">
      <c r="A248" s="34" t="s">
        <v>8363</v>
      </c>
      <c r="B248" s="72"/>
      <c r="D248" s="14" t="s">
        <v>469</v>
      </c>
      <c r="E248" s="72"/>
      <c r="F248" s="14" t="s">
        <v>6830</v>
      </c>
      <c r="G248" s="14" t="s">
        <v>1489</v>
      </c>
      <c r="H248" s="14" t="s">
        <v>7452</v>
      </c>
      <c r="I248" s="72"/>
      <c r="J248" s="72"/>
      <c r="K248" s="72"/>
      <c r="L248" s="14" t="s">
        <v>319</v>
      </c>
      <c r="M248" s="14" t="s">
        <v>129</v>
      </c>
      <c r="N248" s="72"/>
      <c r="O248" s="14" t="s">
        <v>8364</v>
      </c>
      <c r="P248" s="72"/>
      <c r="Q248" s="72"/>
      <c r="T248" s="72"/>
      <c r="U248" s="73" t="s">
        <v>8365</v>
      </c>
      <c r="V248" s="14" t="s">
        <v>8366</v>
      </c>
      <c r="W248" s="14" t="s">
        <v>1004</v>
      </c>
      <c r="X248" s="72"/>
      <c r="Y248" s="77">
        <v>2020.0</v>
      </c>
      <c r="Z248" s="74"/>
      <c r="AA248" s="72"/>
      <c r="AB248" s="72"/>
      <c r="AC248" s="72"/>
      <c r="AD248" s="72"/>
      <c r="AE248" s="72"/>
      <c r="AF248" s="72"/>
      <c r="AG248" s="72"/>
      <c r="AH248" s="72"/>
      <c r="AI248" s="72"/>
      <c r="AJ248" s="72"/>
      <c r="AK248" s="72"/>
      <c r="AL248" s="72"/>
      <c r="AM248" s="72"/>
      <c r="AN248" s="72"/>
      <c r="AO248" s="72"/>
    </row>
    <row r="249">
      <c r="A249" s="14" t="s">
        <v>8367</v>
      </c>
      <c r="B249" s="14"/>
      <c r="D249" s="14" t="s">
        <v>144</v>
      </c>
      <c r="E249" s="14"/>
      <c r="F249" s="14" t="s">
        <v>1178</v>
      </c>
      <c r="G249" s="72"/>
      <c r="H249" s="72"/>
      <c r="I249" s="72"/>
      <c r="J249" s="72"/>
      <c r="K249" s="72"/>
      <c r="L249" s="14" t="s">
        <v>140</v>
      </c>
      <c r="M249" s="72"/>
      <c r="N249" s="72"/>
      <c r="O249" s="72"/>
      <c r="P249" s="72"/>
      <c r="Q249" s="72"/>
      <c r="T249" s="72"/>
      <c r="U249" s="72"/>
      <c r="V249" s="72"/>
      <c r="W249" s="72"/>
      <c r="X249" s="72"/>
      <c r="Y249" s="74"/>
      <c r="Z249" s="74"/>
      <c r="AA249" s="72"/>
      <c r="AB249" s="72"/>
      <c r="AC249" s="72"/>
      <c r="AD249" s="72"/>
      <c r="AE249" s="72"/>
      <c r="AF249" s="72"/>
      <c r="AG249" s="72"/>
      <c r="AH249" s="72"/>
      <c r="AI249" s="72"/>
      <c r="AJ249" s="72"/>
      <c r="AK249" s="72"/>
      <c r="AL249" s="72"/>
      <c r="AM249" s="72"/>
      <c r="AN249" s="72"/>
      <c r="AO249" s="72"/>
    </row>
    <row r="250">
      <c r="A250" s="14" t="s">
        <v>8368</v>
      </c>
      <c r="B250" s="72"/>
      <c r="D250" s="14" t="s">
        <v>119</v>
      </c>
      <c r="E250" s="72"/>
      <c r="F250" s="14" t="s">
        <v>5010</v>
      </c>
      <c r="G250" s="72"/>
      <c r="H250" s="72"/>
      <c r="I250" s="72"/>
      <c r="J250" s="72"/>
      <c r="K250" s="72"/>
      <c r="L250" s="14" t="s">
        <v>281</v>
      </c>
      <c r="M250" s="14" t="s">
        <v>129</v>
      </c>
      <c r="N250" s="72"/>
      <c r="O250" s="14" t="s">
        <v>8369</v>
      </c>
      <c r="P250" s="72"/>
      <c r="Q250" s="72"/>
      <c r="T250" s="72"/>
      <c r="U250" s="73" t="s">
        <v>8370</v>
      </c>
      <c r="V250" s="72"/>
      <c r="W250" s="72"/>
      <c r="X250" s="72"/>
      <c r="Y250" s="74"/>
      <c r="Z250" s="74"/>
      <c r="AA250" s="72"/>
      <c r="AB250" s="72"/>
      <c r="AC250" s="72"/>
      <c r="AD250" s="72"/>
      <c r="AE250" s="72"/>
      <c r="AF250" s="72"/>
      <c r="AG250" s="72"/>
      <c r="AH250" s="72"/>
      <c r="AI250" s="72"/>
      <c r="AJ250" s="72"/>
      <c r="AK250" s="72"/>
      <c r="AL250" s="72"/>
      <c r="AM250" s="72"/>
      <c r="AN250" s="72"/>
      <c r="AO250" s="72"/>
    </row>
    <row r="251">
      <c r="A251" s="14" t="s">
        <v>8371</v>
      </c>
      <c r="B251" s="14"/>
      <c r="D251" s="14" t="s">
        <v>74</v>
      </c>
      <c r="E251" s="14"/>
      <c r="F251" s="14" t="s">
        <v>4356</v>
      </c>
      <c r="G251" s="72"/>
      <c r="H251" s="72"/>
      <c r="I251" s="72"/>
      <c r="J251" s="72"/>
      <c r="K251" s="72"/>
      <c r="L251" s="9" t="s">
        <v>4357</v>
      </c>
      <c r="M251" s="72"/>
      <c r="N251" s="72"/>
      <c r="O251" s="72"/>
      <c r="P251" s="72"/>
      <c r="Q251" s="72"/>
      <c r="T251" s="72"/>
      <c r="U251" s="73" t="s">
        <v>8372</v>
      </c>
      <c r="V251" s="72"/>
      <c r="W251" s="72"/>
      <c r="X251" s="72"/>
      <c r="Y251" s="74"/>
      <c r="Z251" s="74"/>
      <c r="AA251" s="72"/>
      <c r="AB251" s="72"/>
      <c r="AC251" s="72"/>
      <c r="AD251" s="72"/>
      <c r="AE251" s="72"/>
      <c r="AF251" s="72"/>
      <c r="AG251" s="72"/>
      <c r="AH251" s="72"/>
      <c r="AI251" s="72"/>
      <c r="AJ251" s="72"/>
      <c r="AK251" s="72"/>
      <c r="AL251" s="72"/>
      <c r="AM251" s="72"/>
      <c r="AN251" s="72"/>
      <c r="AO251" s="72"/>
    </row>
    <row r="252">
      <c r="A252" s="9" t="s">
        <v>8373</v>
      </c>
      <c r="B252" s="14"/>
      <c r="D252" s="14" t="s">
        <v>104</v>
      </c>
      <c r="E252" s="9"/>
      <c r="F252" s="9" t="s">
        <v>2542</v>
      </c>
      <c r="G252" s="9" t="s">
        <v>4192</v>
      </c>
      <c r="H252" s="80" t="s">
        <v>7082</v>
      </c>
      <c r="I252" s="14" t="s">
        <v>8374</v>
      </c>
      <c r="J252" s="9" t="s">
        <v>8375</v>
      </c>
      <c r="K252" s="72"/>
      <c r="L252" s="14" t="s">
        <v>299</v>
      </c>
      <c r="M252" s="14" t="s">
        <v>86</v>
      </c>
      <c r="N252" s="14"/>
      <c r="O252" s="14" t="s">
        <v>8376</v>
      </c>
      <c r="P252" s="72"/>
      <c r="Q252" s="72"/>
      <c r="T252" s="72"/>
      <c r="U252" s="72"/>
      <c r="V252" s="14" t="s">
        <v>2943</v>
      </c>
      <c r="W252" s="72"/>
      <c r="X252" s="72"/>
      <c r="Y252" s="74"/>
      <c r="Z252" s="74"/>
      <c r="AA252" s="72"/>
      <c r="AB252" s="72"/>
      <c r="AC252" s="72"/>
      <c r="AD252" s="72"/>
      <c r="AE252" s="72"/>
      <c r="AF252" s="72"/>
      <c r="AG252" s="72"/>
      <c r="AH252" s="72"/>
      <c r="AI252" s="72"/>
      <c r="AJ252" s="72"/>
      <c r="AK252" s="72"/>
      <c r="AL252" s="72"/>
      <c r="AM252" s="72"/>
      <c r="AN252" s="72"/>
      <c r="AO252" s="72"/>
    </row>
    <row r="253">
      <c r="A253" s="14" t="s">
        <v>8377</v>
      </c>
      <c r="B253" s="14"/>
      <c r="D253" s="14" t="s">
        <v>104</v>
      </c>
      <c r="E253" s="14"/>
      <c r="F253" s="14" t="s">
        <v>6830</v>
      </c>
      <c r="G253" s="14" t="s">
        <v>8378</v>
      </c>
      <c r="H253" s="14"/>
      <c r="I253" s="72"/>
      <c r="J253" s="72"/>
      <c r="K253" s="14" t="s">
        <v>8379</v>
      </c>
      <c r="L253" s="14" t="s">
        <v>319</v>
      </c>
      <c r="M253" s="14" t="s">
        <v>129</v>
      </c>
      <c r="N253" s="14"/>
      <c r="O253" s="14"/>
      <c r="P253" s="14"/>
      <c r="Q253" s="14"/>
      <c r="T253" s="14"/>
      <c r="U253" s="73" t="s">
        <v>8380</v>
      </c>
      <c r="V253" s="72"/>
      <c r="W253" s="72"/>
      <c r="X253" s="72"/>
      <c r="Y253" s="74"/>
      <c r="Z253" s="74"/>
      <c r="AA253" s="72"/>
      <c r="AB253" s="72"/>
      <c r="AC253" s="72"/>
      <c r="AD253" s="72"/>
      <c r="AE253" s="72"/>
      <c r="AF253" s="72"/>
      <c r="AG253" s="72"/>
      <c r="AH253" s="72"/>
      <c r="AI253" s="72"/>
      <c r="AJ253" s="72"/>
      <c r="AK253" s="72"/>
      <c r="AL253" s="72"/>
      <c r="AM253" s="72"/>
      <c r="AN253" s="72"/>
      <c r="AO253" s="72"/>
    </row>
    <row r="254">
      <c r="A254" s="78" t="s">
        <v>8381</v>
      </c>
      <c r="B254" s="14"/>
      <c r="D254" s="14" t="s">
        <v>144</v>
      </c>
      <c r="E254" s="14"/>
      <c r="F254" s="14" t="s">
        <v>6325</v>
      </c>
      <c r="G254" s="72"/>
      <c r="H254" s="72"/>
      <c r="I254" s="72"/>
      <c r="J254" s="72"/>
      <c r="K254" s="72"/>
      <c r="L254" s="72"/>
      <c r="M254" s="72"/>
      <c r="N254" s="72"/>
      <c r="O254" s="72"/>
      <c r="P254" s="72"/>
      <c r="Q254" s="72"/>
      <c r="T254" s="72"/>
      <c r="U254" s="72"/>
      <c r="V254" s="14" t="s">
        <v>8382</v>
      </c>
      <c r="W254" s="72"/>
      <c r="X254" s="72"/>
      <c r="Y254" s="74"/>
      <c r="Z254" s="74"/>
      <c r="AA254" s="72"/>
      <c r="AB254" s="72"/>
      <c r="AC254" s="72"/>
      <c r="AD254" s="72"/>
      <c r="AE254" s="72"/>
      <c r="AF254" s="72"/>
      <c r="AG254" s="72"/>
      <c r="AH254" s="72"/>
      <c r="AI254" s="72"/>
      <c r="AJ254" s="72"/>
      <c r="AK254" s="72"/>
      <c r="AL254" s="72"/>
      <c r="AM254" s="72"/>
      <c r="AN254" s="72"/>
      <c r="AO254" s="72"/>
    </row>
    <row r="255">
      <c r="A255" s="14" t="s">
        <v>8383</v>
      </c>
      <c r="B255" s="14"/>
      <c r="D255" s="14" t="s">
        <v>144</v>
      </c>
      <c r="E255" s="14"/>
      <c r="F255" s="14" t="s">
        <v>6325</v>
      </c>
      <c r="G255" s="72"/>
      <c r="H255" s="72"/>
      <c r="I255" s="72"/>
      <c r="J255" s="72"/>
      <c r="K255" s="72"/>
      <c r="L255" s="14" t="s">
        <v>8384</v>
      </c>
      <c r="M255" s="14" t="s">
        <v>8385</v>
      </c>
      <c r="N255" s="72"/>
      <c r="O255" s="72"/>
      <c r="P255" s="72"/>
      <c r="Q255" s="72"/>
      <c r="T255" s="72"/>
      <c r="U255" s="73" t="s">
        <v>8386</v>
      </c>
      <c r="V255" s="72"/>
      <c r="W255" s="14" t="s">
        <v>8263</v>
      </c>
      <c r="X255" s="72"/>
      <c r="Y255" s="74"/>
      <c r="Z255" s="74"/>
      <c r="AA255" s="72"/>
      <c r="AB255" s="72"/>
      <c r="AC255" s="72"/>
      <c r="AD255" s="72"/>
      <c r="AE255" s="72"/>
      <c r="AF255" s="72"/>
      <c r="AG255" s="72"/>
      <c r="AH255" s="72"/>
      <c r="AI255" s="72"/>
      <c r="AJ255" s="72"/>
      <c r="AK255" s="72"/>
      <c r="AL255" s="72"/>
      <c r="AM255" s="72"/>
      <c r="AN255" s="72"/>
      <c r="AO255" s="72"/>
    </row>
    <row r="256">
      <c r="A256" s="3" t="s">
        <v>8387</v>
      </c>
      <c r="B256" s="72"/>
      <c r="D256" s="14" t="s">
        <v>119</v>
      </c>
      <c r="E256" s="72"/>
      <c r="F256" s="14" t="s">
        <v>5845</v>
      </c>
      <c r="G256" s="72"/>
      <c r="H256" s="72"/>
      <c r="I256" s="72"/>
      <c r="J256" s="72"/>
      <c r="K256" s="72"/>
      <c r="L256" s="14" t="s">
        <v>279</v>
      </c>
      <c r="M256" s="14" t="s">
        <v>223</v>
      </c>
      <c r="N256" s="72"/>
      <c r="O256" s="3" t="s">
        <v>8388</v>
      </c>
      <c r="P256" s="72"/>
      <c r="Q256" s="72"/>
      <c r="T256" s="72"/>
      <c r="U256" s="73" t="s">
        <v>8389</v>
      </c>
      <c r="V256" s="72"/>
      <c r="W256" s="72"/>
      <c r="X256" s="72"/>
      <c r="Y256" s="74"/>
      <c r="Z256" s="74"/>
      <c r="AA256" s="72"/>
      <c r="AB256" s="72"/>
      <c r="AC256" s="72"/>
      <c r="AD256" s="72"/>
      <c r="AE256" s="72"/>
      <c r="AF256" s="72"/>
      <c r="AG256" s="72"/>
      <c r="AH256" s="72"/>
      <c r="AI256" s="72"/>
      <c r="AJ256" s="72"/>
      <c r="AK256" s="72"/>
      <c r="AL256" s="72"/>
      <c r="AM256" s="72"/>
      <c r="AN256" s="72"/>
      <c r="AO256" s="72"/>
    </row>
    <row r="257">
      <c r="A257" s="14" t="s">
        <v>8390</v>
      </c>
      <c r="B257" s="72"/>
      <c r="D257" s="14" t="s">
        <v>144</v>
      </c>
      <c r="E257" s="14"/>
      <c r="F257" s="14" t="s">
        <v>1824</v>
      </c>
      <c r="G257" s="72"/>
      <c r="H257" s="72"/>
      <c r="I257" s="72"/>
      <c r="J257" s="72"/>
      <c r="K257" s="72"/>
      <c r="L257" s="14" t="s">
        <v>7883</v>
      </c>
      <c r="M257" s="14" t="s">
        <v>482</v>
      </c>
      <c r="N257" s="72"/>
      <c r="O257" s="14" t="s">
        <v>8391</v>
      </c>
      <c r="P257" s="72"/>
      <c r="Q257" s="72"/>
      <c r="T257" s="72"/>
      <c r="U257" s="73" t="s">
        <v>8392</v>
      </c>
      <c r="V257" s="72"/>
      <c r="W257" s="72"/>
      <c r="X257" s="72"/>
      <c r="Y257" s="74"/>
      <c r="Z257" s="74"/>
      <c r="AA257" s="72"/>
      <c r="AB257" s="72"/>
      <c r="AC257" s="72"/>
      <c r="AD257" s="72"/>
      <c r="AE257" s="72"/>
      <c r="AF257" s="72"/>
      <c r="AG257" s="72"/>
      <c r="AH257" s="72"/>
      <c r="AI257" s="72"/>
      <c r="AJ257" s="72"/>
      <c r="AK257" s="72"/>
      <c r="AL257" s="72"/>
      <c r="AM257" s="72"/>
      <c r="AN257" s="72"/>
      <c r="AO257" s="72"/>
    </row>
    <row r="258">
      <c r="A258" s="14" t="s">
        <v>8393</v>
      </c>
      <c r="B258" s="14"/>
      <c r="D258" s="14" t="s">
        <v>104</v>
      </c>
      <c r="E258" s="14"/>
      <c r="F258" s="14" t="s">
        <v>1679</v>
      </c>
      <c r="G258" s="14" t="s">
        <v>4183</v>
      </c>
      <c r="H258" s="14" t="s">
        <v>7306</v>
      </c>
      <c r="I258" s="72"/>
      <c r="J258" s="72"/>
      <c r="K258" s="72"/>
      <c r="L258" s="14" t="s">
        <v>319</v>
      </c>
      <c r="M258" s="72"/>
      <c r="N258" s="72"/>
      <c r="O258" s="72"/>
      <c r="P258" s="72"/>
      <c r="Q258" s="72"/>
      <c r="T258" s="72"/>
      <c r="U258" s="72"/>
      <c r="V258" s="72"/>
      <c r="W258" s="72"/>
      <c r="X258" s="72"/>
      <c r="Y258" s="74"/>
      <c r="Z258" s="74"/>
      <c r="AA258" s="72"/>
      <c r="AB258" s="72"/>
      <c r="AC258" s="72"/>
      <c r="AD258" s="72"/>
      <c r="AE258" s="72"/>
      <c r="AF258" s="72"/>
      <c r="AG258" s="72"/>
      <c r="AH258" s="72"/>
      <c r="AI258" s="72"/>
      <c r="AJ258" s="72"/>
      <c r="AK258" s="72"/>
      <c r="AL258" s="72"/>
      <c r="AM258" s="72"/>
      <c r="AN258" s="72"/>
      <c r="AO258" s="72"/>
    </row>
    <row r="259">
      <c r="A259" s="80" t="s">
        <v>8394</v>
      </c>
      <c r="B259" s="14"/>
      <c r="D259" s="14" t="s">
        <v>104</v>
      </c>
      <c r="E259" s="9"/>
      <c r="F259" s="9"/>
      <c r="G259" s="9" t="s">
        <v>4231</v>
      </c>
      <c r="H259" s="72"/>
      <c r="I259" s="72"/>
      <c r="J259" s="72"/>
      <c r="K259" s="72"/>
      <c r="L259" s="72"/>
      <c r="M259" s="14" t="s">
        <v>129</v>
      </c>
      <c r="N259" s="72"/>
      <c r="O259" s="72"/>
      <c r="P259" s="72"/>
      <c r="Q259" s="72"/>
      <c r="T259" s="72"/>
      <c r="U259" s="72"/>
      <c r="V259" s="72"/>
      <c r="W259" s="72"/>
      <c r="X259" s="72"/>
      <c r="Y259" s="74"/>
      <c r="Z259" s="74"/>
      <c r="AA259" s="72"/>
      <c r="AB259" s="72"/>
      <c r="AC259" s="72"/>
      <c r="AD259" s="72"/>
      <c r="AE259" s="72"/>
      <c r="AF259" s="72"/>
      <c r="AG259" s="72"/>
      <c r="AH259" s="72"/>
      <c r="AI259" s="72"/>
      <c r="AJ259" s="72"/>
      <c r="AK259" s="72"/>
      <c r="AL259" s="72"/>
      <c r="AM259" s="72"/>
      <c r="AN259" s="72"/>
      <c r="AO259" s="72"/>
    </row>
    <row r="260">
      <c r="A260" s="9" t="s">
        <v>8395</v>
      </c>
      <c r="B260" s="14"/>
      <c r="D260" s="14" t="s">
        <v>144</v>
      </c>
      <c r="E260" s="72"/>
      <c r="F260" s="72"/>
      <c r="G260" s="72"/>
      <c r="H260" s="72"/>
      <c r="I260" s="72"/>
      <c r="J260" s="72"/>
      <c r="K260" s="72"/>
      <c r="L260" s="72"/>
      <c r="M260" s="72"/>
      <c r="N260" s="72"/>
      <c r="O260" s="72"/>
      <c r="P260" s="72"/>
      <c r="Q260" s="72"/>
      <c r="T260" s="72"/>
      <c r="U260" s="73" t="s">
        <v>8396</v>
      </c>
      <c r="V260" s="72"/>
      <c r="W260" s="72"/>
      <c r="X260" s="72"/>
      <c r="Y260" s="74"/>
      <c r="Z260" s="74"/>
      <c r="AA260" s="72"/>
      <c r="AB260" s="72"/>
      <c r="AC260" s="72"/>
      <c r="AD260" s="72"/>
      <c r="AE260" s="72"/>
      <c r="AF260" s="72"/>
      <c r="AG260" s="72"/>
      <c r="AH260" s="72"/>
      <c r="AI260" s="72"/>
      <c r="AJ260" s="72"/>
      <c r="AK260" s="72"/>
      <c r="AL260" s="72"/>
      <c r="AM260" s="72"/>
      <c r="AN260" s="72"/>
      <c r="AO260" s="72"/>
    </row>
    <row r="261">
      <c r="A261" s="14" t="s">
        <v>8397</v>
      </c>
      <c r="B261" s="14"/>
      <c r="D261" s="14" t="s">
        <v>104</v>
      </c>
      <c r="E261" s="14"/>
      <c r="F261" s="14" t="s">
        <v>4592</v>
      </c>
      <c r="G261" s="72"/>
      <c r="H261" s="72"/>
      <c r="I261" s="72"/>
      <c r="J261" s="72"/>
      <c r="K261" s="14" t="s">
        <v>8398</v>
      </c>
      <c r="L261" s="14" t="s">
        <v>275</v>
      </c>
      <c r="M261" s="14" t="s">
        <v>216</v>
      </c>
      <c r="N261" s="72"/>
      <c r="O261" s="14" t="s">
        <v>8399</v>
      </c>
      <c r="P261" s="72"/>
      <c r="Q261" s="72"/>
      <c r="T261" s="14"/>
      <c r="U261" s="73" t="s">
        <v>8400</v>
      </c>
      <c r="V261" s="72"/>
      <c r="W261" s="14" t="s">
        <v>8401</v>
      </c>
      <c r="X261" s="72"/>
      <c r="Y261" s="74"/>
      <c r="Z261" s="74"/>
      <c r="AA261" s="72"/>
      <c r="AB261" s="72"/>
      <c r="AC261" s="72"/>
      <c r="AD261" s="72"/>
      <c r="AE261" s="72"/>
      <c r="AF261" s="72"/>
      <c r="AG261" s="72"/>
      <c r="AH261" s="72"/>
      <c r="AI261" s="72"/>
      <c r="AJ261" s="72"/>
      <c r="AK261" s="72"/>
      <c r="AL261" s="72"/>
      <c r="AM261" s="72"/>
      <c r="AN261" s="72"/>
      <c r="AO261" s="72"/>
    </row>
    <row r="262">
      <c r="A262" s="14" t="s">
        <v>8402</v>
      </c>
      <c r="B262" s="72"/>
      <c r="C262" s="3" t="s">
        <v>7992</v>
      </c>
      <c r="D262" s="72"/>
      <c r="E262" s="72"/>
      <c r="F262" s="72"/>
      <c r="G262" s="72"/>
      <c r="H262" s="72"/>
      <c r="I262" s="72"/>
      <c r="J262" s="72"/>
      <c r="K262" s="72"/>
      <c r="L262" s="72"/>
      <c r="M262" s="72"/>
      <c r="N262" s="72"/>
      <c r="O262" s="3" t="s">
        <v>7692</v>
      </c>
      <c r="P262" s="72"/>
      <c r="Q262" s="72"/>
      <c r="T262" s="72"/>
      <c r="U262" s="73" t="s">
        <v>8403</v>
      </c>
      <c r="V262" s="72"/>
      <c r="W262" s="72"/>
      <c r="X262" s="72"/>
      <c r="Y262" s="74"/>
      <c r="Z262" s="74"/>
      <c r="AA262" s="72"/>
      <c r="AB262" s="72"/>
      <c r="AC262" s="72"/>
      <c r="AD262" s="72"/>
      <c r="AE262" s="72"/>
      <c r="AF262" s="72"/>
      <c r="AG262" s="72"/>
      <c r="AH262" s="72"/>
      <c r="AI262" s="72"/>
      <c r="AJ262" s="72"/>
      <c r="AK262" s="72"/>
      <c r="AL262" s="72"/>
      <c r="AM262" s="72"/>
      <c r="AN262" s="72"/>
      <c r="AO262" s="72"/>
    </row>
    <row r="263">
      <c r="A263" s="37" t="s">
        <v>8404</v>
      </c>
      <c r="B263" s="14"/>
      <c r="D263" s="14" t="s">
        <v>104</v>
      </c>
      <c r="E263" s="72"/>
      <c r="F263" s="72"/>
      <c r="G263" s="72"/>
      <c r="H263" s="72"/>
      <c r="I263" s="72"/>
      <c r="J263" s="72"/>
      <c r="K263" s="72"/>
      <c r="L263" s="14" t="s">
        <v>163</v>
      </c>
      <c r="M263" s="72"/>
      <c r="N263" s="72"/>
      <c r="O263" s="72"/>
      <c r="P263" s="72"/>
      <c r="Q263" s="72"/>
      <c r="T263" s="72"/>
      <c r="U263" s="72"/>
      <c r="V263" s="72"/>
      <c r="W263" s="72"/>
      <c r="X263" s="72"/>
      <c r="Y263" s="74"/>
      <c r="Z263" s="74"/>
      <c r="AA263" s="72"/>
      <c r="AB263" s="72"/>
      <c r="AC263" s="72"/>
      <c r="AD263" s="72"/>
      <c r="AE263" s="72"/>
      <c r="AF263" s="72"/>
      <c r="AG263" s="72"/>
      <c r="AH263" s="72"/>
      <c r="AI263" s="72"/>
      <c r="AJ263" s="72"/>
      <c r="AK263" s="72"/>
      <c r="AL263" s="72"/>
      <c r="AM263" s="72"/>
      <c r="AN263" s="72"/>
      <c r="AO263" s="72"/>
    </row>
    <row r="264">
      <c r="A264" s="3" t="s">
        <v>8405</v>
      </c>
      <c r="B264" s="14"/>
      <c r="D264" s="14" t="s">
        <v>104</v>
      </c>
      <c r="E264" s="14"/>
      <c r="F264" s="14" t="s">
        <v>5697</v>
      </c>
      <c r="G264" s="14" t="s">
        <v>7832</v>
      </c>
      <c r="H264" s="14" t="s">
        <v>7247</v>
      </c>
      <c r="I264" s="72"/>
      <c r="J264" s="14" t="s">
        <v>8406</v>
      </c>
      <c r="K264" s="72"/>
      <c r="L264" s="14" t="s">
        <v>315</v>
      </c>
      <c r="M264" s="72"/>
      <c r="N264" s="72"/>
      <c r="O264" s="14" t="s">
        <v>8407</v>
      </c>
      <c r="P264" s="72"/>
      <c r="Q264" s="72"/>
      <c r="T264" s="72"/>
      <c r="U264" s="73" t="s">
        <v>8408</v>
      </c>
      <c r="V264" s="72"/>
      <c r="W264" s="72"/>
      <c r="X264" s="72"/>
      <c r="Y264" s="74"/>
      <c r="Z264" s="74"/>
      <c r="AA264" s="72"/>
      <c r="AB264" s="72"/>
      <c r="AC264" s="72"/>
      <c r="AD264" s="72"/>
      <c r="AE264" s="72"/>
      <c r="AF264" s="72"/>
      <c r="AG264" s="72"/>
      <c r="AH264" s="72"/>
      <c r="AI264" s="72"/>
      <c r="AJ264" s="72"/>
      <c r="AK264" s="72"/>
      <c r="AL264" s="72"/>
      <c r="AM264" s="72"/>
      <c r="AN264" s="72"/>
      <c r="AO264" s="72"/>
    </row>
    <row r="265">
      <c r="A265" s="14" t="s">
        <v>8409</v>
      </c>
      <c r="B265" s="14" t="s">
        <v>8410</v>
      </c>
      <c r="D265" s="14" t="s">
        <v>144</v>
      </c>
      <c r="E265" s="14"/>
      <c r="F265" s="14" t="s">
        <v>1824</v>
      </c>
      <c r="G265" s="72"/>
      <c r="H265" s="72"/>
      <c r="I265" s="72"/>
      <c r="J265" s="72"/>
      <c r="K265" s="72"/>
      <c r="L265" s="14" t="s">
        <v>7883</v>
      </c>
      <c r="M265" s="14" t="s">
        <v>482</v>
      </c>
      <c r="N265" s="72"/>
      <c r="O265" s="14" t="s">
        <v>8411</v>
      </c>
      <c r="P265" s="72"/>
      <c r="Q265" s="72"/>
      <c r="T265" s="72"/>
      <c r="U265" s="73" t="s">
        <v>8412</v>
      </c>
      <c r="V265" s="72"/>
      <c r="W265" s="72"/>
      <c r="X265" s="72"/>
      <c r="Y265" s="74"/>
      <c r="Z265" s="74"/>
      <c r="AA265" s="72"/>
      <c r="AB265" s="72"/>
      <c r="AC265" s="72"/>
      <c r="AD265" s="72"/>
      <c r="AE265" s="72"/>
      <c r="AF265" s="72"/>
      <c r="AG265" s="72"/>
      <c r="AH265" s="72"/>
      <c r="AI265" s="72"/>
      <c r="AJ265" s="72"/>
      <c r="AK265" s="72"/>
      <c r="AL265" s="72"/>
      <c r="AM265" s="72"/>
      <c r="AN265" s="72"/>
      <c r="AO265" s="72"/>
    </row>
    <row r="266">
      <c r="A266" s="28" t="s">
        <v>8413</v>
      </c>
      <c r="B266" s="72"/>
      <c r="C266" s="3" t="s">
        <v>7843</v>
      </c>
      <c r="D266" s="14" t="s">
        <v>119</v>
      </c>
      <c r="E266" s="72"/>
      <c r="F266" s="14" t="s">
        <v>6306</v>
      </c>
      <c r="G266" s="72"/>
      <c r="H266" s="72"/>
      <c r="I266" s="72"/>
      <c r="J266" s="72"/>
      <c r="K266" s="72"/>
      <c r="L266" s="14" t="s">
        <v>8316</v>
      </c>
      <c r="M266" s="14" t="s">
        <v>129</v>
      </c>
      <c r="N266" s="72"/>
      <c r="O266" s="14" t="s">
        <v>8317</v>
      </c>
      <c r="P266" s="72"/>
      <c r="Q266" s="72"/>
      <c r="T266" s="72"/>
      <c r="U266" s="73" t="s">
        <v>8414</v>
      </c>
      <c r="V266" s="72"/>
      <c r="W266" s="72"/>
      <c r="X266" s="72"/>
      <c r="Y266" s="74"/>
      <c r="Z266" s="74"/>
      <c r="AA266" s="72"/>
      <c r="AB266" s="72"/>
      <c r="AC266" s="72"/>
      <c r="AD266" s="72"/>
      <c r="AE266" s="72"/>
      <c r="AF266" s="72"/>
      <c r="AG266" s="72"/>
      <c r="AH266" s="72"/>
      <c r="AI266" s="72"/>
      <c r="AJ266" s="72"/>
      <c r="AK266" s="72"/>
      <c r="AL266" s="72"/>
      <c r="AM266" s="72"/>
      <c r="AN266" s="72"/>
      <c r="AO266" s="72"/>
    </row>
    <row r="267">
      <c r="A267" s="14" t="s">
        <v>8415</v>
      </c>
      <c r="B267" s="72"/>
      <c r="D267" s="14" t="s">
        <v>144</v>
      </c>
      <c r="E267" s="14"/>
      <c r="F267" s="14" t="s">
        <v>1824</v>
      </c>
      <c r="G267" s="72"/>
      <c r="H267" s="72"/>
      <c r="I267" s="14" t="s">
        <v>8416</v>
      </c>
      <c r="J267" s="72"/>
      <c r="K267" s="72"/>
      <c r="L267" s="14" t="s">
        <v>7883</v>
      </c>
      <c r="M267" s="14" t="s">
        <v>482</v>
      </c>
      <c r="N267" s="72"/>
      <c r="O267" s="14" t="s">
        <v>8417</v>
      </c>
      <c r="P267" s="72"/>
      <c r="Q267" s="72"/>
      <c r="T267" s="72"/>
      <c r="U267" s="73" t="s">
        <v>8418</v>
      </c>
      <c r="V267" s="72"/>
      <c r="W267" s="72"/>
      <c r="X267" s="72"/>
      <c r="Y267" s="74"/>
      <c r="Z267" s="74"/>
      <c r="AA267" s="72"/>
      <c r="AB267" s="72"/>
      <c r="AC267" s="72"/>
      <c r="AD267" s="72"/>
      <c r="AE267" s="72"/>
      <c r="AF267" s="72"/>
      <c r="AG267" s="72"/>
      <c r="AH267" s="72"/>
      <c r="AI267" s="72"/>
      <c r="AJ267" s="72"/>
      <c r="AK267" s="72"/>
      <c r="AL267" s="72"/>
      <c r="AM267" s="72"/>
      <c r="AN267" s="72"/>
      <c r="AO267" s="72"/>
    </row>
    <row r="268">
      <c r="A268" s="36" t="s">
        <v>8419</v>
      </c>
      <c r="B268" s="72"/>
      <c r="D268" s="14" t="s">
        <v>119</v>
      </c>
      <c r="E268" s="72"/>
      <c r="F268" s="14" t="s">
        <v>6295</v>
      </c>
      <c r="G268" s="72"/>
      <c r="H268" s="72"/>
      <c r="I268" s="72"/>
      <c r="J268" s="72"/>
      <c r="K268" s="14" t="s">
        <v>274</v>
      </c>
      <c r="L268" s="14" t="s">
        <v>8420</v>
      </c>
      <c r="M268" s="14" t="s">
        <v>129</v>
      </c>
      <c r="N268" s="72"/>
      <c r="O268" s="14" t="s">
        <v>4563</v>
      </c>
      <c r="P268" s="72"/>
      <c r="Q268" s="72"/>
      <c r="T268" s="72"/>
      <c r="U268" s="73" t="s">
        <v>8421</v>
      </c>
      <c r="V268" s="72"/>
      <c r="W268" s="72"/>
      <c r="X268" s="72"/>
      <c r="Y268" s="74"/>
      <c r="Z268" s="74"/>
      <c r="AA268" s="72"/>
      <c r="AB268" s="72"/>
      <c r="AC268" s="72"/>
      <c r="AD268" s="72"/>
      <c r="AE268" s="72"/>
      <c r="AF268" s="72"/>
      <c r="AG268" s="72"/>
      <c r="AH268" s="72"/>
      <c r="AI268" s="72"/>
      <c r="AJ268" s="72"/>
      <c r="AK268" s="72"/>
      <c r="AL268" s="72"/>
      <c r="AM268" s="72"/>
      <c r="AN268" s="72"/>
      <c r="AO268" s="72"/>
    </row>
    <row r="269">
      <c r="A269" s="86" t="s">
        <v>8422</v>
      </c>
      <c r="B269" s="72"/>
      <c r="D269" s="14" t="s">
        <v>104</v>
      </c>
      <c r="E269" s="14"/>
      <c r="F269" s="14" t="s">
        <v>6732</v>
      </c>
      <c r="G269" s="72"/>
      <c r="H269" s="14" t="s">
        <v>7062</v>
      </c>
      <c r="I269" s="72"/>
      <c r="J269" s="72"/>
      <c r="K269" s="72"/>
      <c r="L269" s="14" t="s">
        <v>303</v>
      </c>
      <c r="M269" s="72"/>
      <c r="N269" s="72"/>
      <c r="O269" s="14" t="s">
        <v>8423</v>
      </c>
      <c r="P269" s="72"/>
      <c r="Q269" s="72"/>
      <c r="T269" s="72"/>
      <c r="U269" s="73" t="s">
        <v>8424</v>
      </c>
      <c r="V269" s="72"/>
      <c r="W269" s="72"/>
      <c r="X269" s="72"/>
      <c r="Y269" s="74"/>
      <c r="Z269" s="74"/>
      <c r="AA269" s="72"/>
      <c r="AB269" s="72"/>
      <c r="AC269" s="72"/>
      <c r="AD269" s="72"/>
      <c r="AE269" s="72"/>
      <c r="AF269" s="72"/>
      <c r="AG269" s="72"/>
      <c r="AH269" s="72"/>
      <c r="AI269" s="72"/>
      <c r="AJ269" s="72"/>
      <c r="AK269" s="72"/>
      <c r="AL269" s="72"/>
      <c r="AM269" s="72"/>
      <c r="AN269" s="72"/>
      <c r="AO269" s="72"/>
    </row>
    <row r="270">
      <c r="A270" s="9" t="s">
        <v>8425</v>
      </c>
      <c r="B270" s="14"/>
      <c r="D270" s="14" t="s">
        <v>144</v>
      </c>
      <c r="E270" s="14"/>
      <c r="F270" s="14" t="s">
        <v>665</v>
      </c>
      <c r="G270" s="72"/>
      <c r="H270" s="72"/>
      <c r="I270" s="72"/>
      <c r="J270" s="72"/>
      <c r="K270" s="72"/>
      <c r="L270" s="72"/>
      <c r="M270" s="72"/>
      <c r="N270" s="72"/>
      <c r="O270" s="14" t="s">
        <v>344</v>
      </c>
      <c r="P270" s="72"/>
      <c r="Q270" s="72"/>
      <c r="T270" s="72"/>
      <c r="U270" s="72"/>
      <c r="V270" s="72"/>
      <c r="W270" s="72"/>
      <c r="X270" s="72"/>
      <c r="Y270" s="74"/>
      <c r="Z270" s="74"/>
      <c r="AA270" s="72"/>
      <c r="AB270" s="72"/>
      <c r="AC270" s="72"/>
      <c r="AD270" s="72"/>
      <c r="AE270" s="72"/>
      <c r="AF270" s="72"/>
      <c r="AG270" s="72"/>
      <c r="AH270" s="72"/>
      <c r="AI270" s="72"/>
      <c r="AJ270" s="72"/>
      <c r="AK270" s="72"/>
      <c r="AL270" s="72"/>
      <c r="AM270" s="72"/>
      <c r="AN270" s="72"/>
      <c r="AO270" s="72"/>
    </row>
    <row r="271">
      <c r="A271" s="9" t="s">
        <v>8426</v>
      </c>
      <c r="B271" s="14"/>
      <c r="D271" s="14" t="s">
        <v>144</v>
      </c>
      <c r="E271" s="72"/>
      <c r="F271" s="72"/>
      <c r="G271" s="72"/>
      <c r="H271" s="72"/>
      <c r="I271" s="72"/>
      <c r="J271" s="72"/>
      <c r="K271" s="72"/>
      <c r="L271" s="72"/>
      <c r="M271" s="72"/>
      <c r="N271" s="72"/>
      <c r="O271" s="72"/>
      <c r="P271" s="72"/>
      <c r="Q271" s="72"/>
      <c r="T271" s="72"/>
      <c r="U271" s="73" t="s">
        <v>8427</v>
      </c>
      <c r="V271" s="72"/>
      <c r="W271" s="72"/>
      <c r="X271" s="72"/>
      <c r="Y271" s="74"/>
      <c r="Z271" s="74"/>
      <c r="AA271" s="72"/>
      <c r="AB271" s="72"/>
      <c r="AC271" s="72"/>
      <c r="AD271" s="72"/>
      <c r="AE271" s="72"/>
      <c r="AF271" s="72"/>
      <c r="AG271" s="72"/>
      <c r="AH271" s="72"/>
      <c r="AI271" s="72"/>
      <c r="AJ271" s="72"/>
      <c r="AK271" s="72"/>
      <c r="AL271" s="72"/>
      <c r="AM271" s="72"/>
      <c r="AN271" s="72"/>
      <c r="AO271" s="72"/>
    </row>
    <row r="272">
      <c r="A272" s="14" t="s">
        <v>8428</v>
      </c>
      <c r="B272" s="14"/>
      <c r="D272" s="14" t="s">
        <v>104</v>
      </c>
      <c r="E272" s="9"/>
      <c r="F272" s="9" t="s">
        <v>4829</v>
      </c>
      <c r="G272" s="9" t="s">
        <v>1489</v>
      </c>
      <c r="H272" s="9" t="s">
        <v>7204</v>
      </c>
      <c r="I272" s="72"/>
      <c r="J272" s="72"/>
      <c r="K272" s="72"/>
      <c r="L272" s="14" t="s">
        <v>267</v>
      </c>
      <c r="M272" s="14" t="s">
        <v>86</v>
      </c>
      <c r="N272" s="14"/>
      <c r="O272" s="14" t="s">
        <v>8429</v>
      </c>
      <c r="P272" s="72"/>
      <c r="Q272" s="72"/>
      <c r="T272" s="72"/>
      <c r="U272" s="73" t="s">
        <v>8430</v>
      </c>
      <c r="V272" s="14" t="s">
        <v>8431</v>
      </c>
      <c r="W272" s="14" t="s">
        <v>1004</v>
      </c>
      <c r="X272" s="72"/>
      <c r="Y272" s="74"/>
      <c r="Z272" s="74"/>
      <c r="AA272" s="72"/>
      <c r="AB272" s="72"/>
      <c r="AC272" s="72"/>
      <c r="AD272" s="72"/>
      <c r="AE272" s="72"/>
      <c r="AF272" s="72"/>
      <c r="AG272" s="72"/>
      <c r="AH272" s="72"/>
      <c r="AI272" s="72"/>
      <c r="AJ272" s="72"/>
      <c r="AK272" s="72"/>
      <c r="AL272" s="72"/>
      <c r="AM272" s="72"/>
      <c r="AN272" s="72"/>
      <c r="AO272" s="72"/>
    </row>
    <row r="273">
      <c r="A273" s="14" t="s">
        <v>8432</v>
      </c>
      <c r="B273" s="14"/>
      <c r="D273" s="14" t="s">
        <v>167</v>
      </c>
      <c r="E273" s="3"/>
      <c r="F273" s="3" t="s">
        <v>1371</v>
      </c>
      <c r="G273" s="3" t="s">
        <v>8433</v>
      </c>
      <c r="H273" s="72"/>
      <c r="I273" s="72"/>
      <c r="J273" s="3" t="s">
        <v>8434</v>
      </c>
      <c r="K273" s="72"/>
      <c r="L273" s="72"/>
      <c r="M273" s="14" t="s">
        <v>129</v>
      </c>
      <c r="N273" s="14" t="s">
        <v>274</v>
      </c>
      <c r="O273" s="14" t="s">
        <v>8435</v>
      </c>
      <c r="P273" s="72"/>
      <c r="Q273" s="72"/>
      <c r="T273" s="72"/>
      <c r="U273" s="73" t="s">
        <v>8436</v>
      </c>
      <c r="V273" s="14" t="s">
        <v>7405</v>
      </c>
      <c r="W273" s="14" t="s">
        <v>982</v>
      </c>
      <c r="X273" s="72"/>
      <c r="Y273" s="74"/>
      <c r="Z273" s="74"/>
      <c r="AA273" s="72"/>
      <c r="AB273" s="72"/>
      <c r="AC273" s="72"/>
      <c r="AD273" s="72"/>
      <c r="AE273" s="72"/>
      <c r="AF273" s="72"/>
      <c r="AG273" s="72"/>
      <c r="AH273" s="72"/>
      <c r="AI273" s="72"/>
      <c r="AJ273" s="72"/>
      <c r="AK273" s="72"/>
      <c r="AL273" s="72"/>
      <c r="AM273" s="72"/>
      <c r="AN273" s="72"/>
      <c r="AO273" s="72"/>
    </row>
    <row r="274">
      <c r="A274" s="37" t="s">
        <v>8437</v>
      </c>
      <c r="B274" s="14"/>
      <c r="D274" s="14" t="s">
        <v>104</v>
      </c>
      <c r="E274" s="14"/>
      <c r="F274" s="14" t="s">
        <v>3219</v>
      </c>
      <c r="G274" s="72"/>
      <c r="H274" s="72"/>
      <c r="I274" s="72"/>
      <c r="J274" s="72"/>
      <c r="K274" s="72"/>
      <c r="L274" s="14" t="s">
        <v>202</v>
      </c>
      <c r="M274" s="14" t="s">
        <v>183</v>
      </c>
      <c r="N274" s="14"/>
      <c r="O274" s="14" t="s">
        <v>8438</v>
      </c>
      <c r="P274" s="72"/>
      <c r="Q274" s="72"/>
      <c r="T274" s="72"/>
      <c r="U274" s="73" t="s">
        <v>8439</v>
      </c>
      <c r="V274" s="72"/>
      <c r="W274" s="14" t="s">
        <v>8440</v>
      </c>
      <c r="X274" s="72"/>
      <c r="Y274" s="74"/>
      <c r="Z274" s="74"/>
      <c r="AA274" s="72"/>
      <c r="AB274" s="72"/>
      <c r="AC274" s="72"/>
      <c r="AD274" s="72"/>
      <c r="AE274" s="72"/>
      <c r="AF274" s="72"/>
      <c r="AG274" s="72"/>
      <c r="AH274" s="72"/>
      <c r="AI274" s="72"/>
      <c r="AJ274" s="72"/>
      <c r="AK274" s="72"/>
      <c r="AL274" s="72"/>
      <c r="AM274" s="72"/>
      <c r="AN274" s="72"/>
      <c r="AO274" s="72"/>
    </row>
    <row r="275">
      <c r="A275" s="3" t="s">
        <v>8441</v>
      </c>
      <c r="B275" s="14"/>
      <c r="D275" s="14" t="s">
        <v>104</v>
      </c>
      <c r="E275" s="14"/>
      <c r="F275" s="14" t="s">
        <v>665</v>
      </c>
      <c r="G275" s="72"/>
      <c r="H275" s="14" t="s">
        <v>7412</v>
      </c>
      <c r="I275" s="72"/>
      <c r="J275" s="72"/>
      <c r="K275" s="72"/>
      <c r="L275" s="14" t="s">
        <v>208</v>
      </c>
      <c r="M275" s="14" t="s">
        <v>116</v>
      </c>
      <c r="N275" s="72"/>
      <c r="O275" s="14" t="s">
        <v>601</v>
      </c>
      <c r="P275" s="72"/>
      <c r="Q275" s="72"/>
      <c r="T275" s="72"/>
      <c r="U275" s="73" t="s">
        <v>8442</v>
      </c>
      <c r="V275" s="72"/>
      <c r="W275" s="72"/>
      <c r="X275" s="72"/>
      <c r="Y275" s="74"/>
      <c r="Z275" s="74"/>
      <c r="AA275" s="72"/>
      <c r="AB275" s="72"/>
      <c r="AC275" s="72"/>
      <c r="AD275" s="72"/>
      <c r="AE275" s="72"/>
      <c r="AF275" s="72"/>
      <c r="AG275" s="72"/>
      <c r="AH275" s="72"/>
      <c r="AI275" s="72"/>
      <c r="AJ275" s="72"/>
      <c r="AK275" s="72"/>
      <c r="AL275" s="72"/>
      <c r="AM275" s="72"/>
      <c r="AN275" s="72"/>
      <c r="AO275" s="72"/>
    </row>
    <row r="276">
      <c r="A276" s="3" t="s">
        <v>8443</v>
      </c>
      <c r="B276" s="72"/>
      <c r="D276" s="72"/>
      <c r="E276" s="14"/>
      <c r="F276" s="14" t="s">
        <v>3997</v>
      </c>
      <c r="G276" s="14" t="s">
        <v>4231</v>
      </c>
      <c r="H276" s="14" t="s">
        <v>7373</v>
      </c>
      <c r="I276" s="72"/>
      <c r="J276" s="72"/>
      <c r="K276" s="72"/>
      <c r="L276" s="14" t="s">
        <v>287</v>
      </c>
      <c r="M276" s="72"/>
      <c r="N276" s="72"/>
      <c r="O276" s="14" t="s">
        <v>8444</v>
      </c>
      <c r="P276" s="72"/>
      <c r="Q276" s="72"/>
      <c r="T276" s="72"/>
      <c r="U276" s="73" t="s">
        <v>7719</v>
      </c>
      <c r="V276" s="72"/>
      <c r="W276" s="72"/>
      <c r="X276" s="72"/>
      <c r="Y276" s="77">
        <v>2021.0</v>
      </c>
      <c r="Z276" s="74"/>
      <c r="AA276" s="72"/>
      <c r="AB276" s="72"/>
      <c r="AC276" s="72"/>
      <c r="AD276" s="72"/>
      <c r="AE276" s="72"/>
      <c r="AF276" s="72"/>
      <c r="AG276" s="72"/>
      <c r="AH276" s="72"/>
      <c r="AI276" s="72"/>
      <c r="AJ276" s="72"/>
      <c r="AK276" s="72"/>
      <c r="AL276" s="72"/>
      <c r="AM276" s="72"/>
      <c r="AN276" s="72"/>
      <c r="AO276" s="72"/>
    </row>
    <row r="277">
      <c r="A277" s="14" t="s">
        <v>8445</v>
      </c>
      <c r="B277" s="72"/>
      <c r="D277" s="14" t="s">
        <v>119</v>
      </c>
      <c r="E277" s="72"/>
      <c r="F277" s="14" t="s">
        <v>6306</v>
      </c>
      <c r="G277" s="72"/>
      <c r="H277" s="72"/>
      <c r="I277" s="72"/>
      <c r="J277" s="14" t="s">
        <v>8446</v>
      </c>
      <c r="K277" s="72"/>
      <c r="L277" s="14" t="s">
        <v>8447</v>
      </c>
      <c r="M277" s="14" t="s">
        <v>566</v>
      </c>
      <c r="N277" s="72"/>
      <c r="O277" s="14" t="s">
        <v>7985</v>
      </c>
      <c r="P277" s="72"/>
      <c r="Q277" s="72"/>
      <c r="T277" s="72"/>
      <c r="U277" s="73" t="s">
        <v>8448</v>
      </c>
      <c r="V277" s="72"/>
      <c r="W277" s="72"/>
      <c r="X277" s="72"/>
      <c r="Y277" s="74"/>
      <c r="Z277" s="74"/>
      <c r="AA277" s="72"/>
      <c r="AB277" s="72"/>
      <c r="AC277" s="72"/>
      <c r="AD277" s="72"/>
      <c r="AE277" s="72"/>
      <c r="AF277" s="72"/>
      <c r="AG277" s="72"/>
      <c r="AH277" s="72"/>
      <c r="AI277" s="72"/>
      <c r="AJ277" s="72"/>
      <c r="AK277" s="72"/>
      <c r="AL277" s="72"/>
      <c r="AM277" s="72"/>
      <c r="AN277" s="72"/>
      <c r="AO277" s="72"/>
    </row>
    <row r="278">
      <c r="A278" s="14" t="s">
        <v>8449</v>
      </c>
      <c r="B278" s="14"/>
      <c r="D278" s="14" t="s">
        <v>104</v>
      </c>
      <c r="E278" s="3"/>
      <c r="F278" s="3" t="s">
        <v>1401</v>
      </c>
      <c r="G278" s="3" t="s">
        <v>8450</v>
      </c>
      <c r="H278" s="72"/>
      <c r="I278" s="72"/>
      <c r="J278" s="3" t="s">
        <v>8451</v>
      </c>
      <c r="K278" s="72"/>
      <c r="L278" s="72"/>
      <c r="M278" s="72"/>
      <c r="N278" s="72"/>
      <c r="O278" s="14" t="s">
        <v>904</v>
      </c>
      <c r="P278" s="72"/>
      <c r="Q278" s="72"/>
      <c r="T278" s="72"/>
      <c r="U278" s="73" t="s">
        <v>8452</v>
      </c>
      <c r="V278" s="72"/>
      <c r="W278" s="72"/>
      <c r="X278" s="72"/>
      <c r="Y278" s="74"/>
      <c r="Z278" s="74"/>
      <c r="AA278" s="72"/>
      <c r="AB278" s="72"/>
      <c r="AC278" s="72"/>
      <c r="AD278" s="72"/>
      <c r="AE278" s="72"/>
      <c r="AF278" s="72"/>
      <c r="AG278" s="72"/>
      <c r="AH278" s="72"/>
      <c r="AI278" s="72"/>
      <c r="AJ278" s="72"/>
      <c r="AK278" s="72"/>
      <c r="AL278" s="72"/>
      <c r="AM278" s="72"/>
      <c r="AN278" s="72"/>
      <c r="AO278" s="72"/>
    </row>
    <row r="279">
      <c r="A279" s="14" t="s">
        <v>8453</v>
      </c>
      <c r="B279" s="14"/>
      <c r="D279" s="14" t="s">
        <v>144</v>
      </c>
      <c r="E279" s="14"/>
      <c r="F279" s="14" t="s">
        <v>639</v>
      </c>
      <c r="G279" s="72"/>
      <c r="H279" s="72"/>
      <c r="I279" s="72"/>
      <c r="J279" s="72"/>
      <c r="K279" s="72"/>
      <c r="L279" s="72"/>
      <c r="M279" s="72"/>
      <c r="N279" s="72"/>
      <c r="O279" s="72"/>
      <c r="P279" s="72"/>
      <c r="Q279" s="72"/>
      <c r="T279" s="72"/>
      <c r="U279" s="73" t="s">
        <v>8454</v>
      </c>
      <c r="V279" s="72"/>
      <c r="W279" s="72"/>
      <c r="X279" s="72"/>
      <c r="Y279" s="74"/>
      <c r="Z279" s="74"/>
      <c r="AA279" s="72"/>
      <c r="AB279" s="72"/>
      <c r="AC279" s="72"/>
      <c r="AD279" s="72"/>
      <c r="AE279" s="72"/>
      <c r="AF279" s="72"/>
      <c r="AG279" s="72"/>
      <c r="AH279" s="72"/>
      <c r="AI279" s="72"/>
      <c r="AJ279" s="72"/>
      <c r="AK279" s="72"/>
      <c r="AL279" s="72"/>
      <c r="AM279" s="72"/>
      <c r="AN279" s="72"/>
      <c r="AO279" s="72"/>
    </row>
    <row r="280">
      <c r="A280" s="14" t="s">
        <v>8455</v>
      </c>
      <c r="B280" s="72"/>
      <c r="D280" s="72"/>
      <c r="E280" s="72"/>
      <c r="F280" s="72"/>
      <c r="G280" s="72"/>
      <c r="H280" s="72"/>
      <c r="I280" s="72"/>
      <c r="J280" s="72"/>
      <c r="K280" s="72"/>
      <c r="L280" s="72"/>
      <c r="M280" s="72"/>
      <c r="N280" s="72"/>
      <c r="O280" s="72"/>
      <c r="P280" s="72"/>
      <c r="Q280" s="72"/>
      <c r="T280" s="72"/>
      <c r="U280" s="73" t="s">
        <v>8456</v>
      </c>
      <c r="V280" s="72"/>
      <c r="W280" s="72"/>
      <c r="X280" s="72"/>
      <c r="Y280" s="74"/>
      <c r="Z280" s="74"/>
      <c r="AA280" s="72"/>
      <c r="AB280" s="72"/>
      <c r="AC280" s="72"/>
      <c r="AD280" s="72"/>
      <c r="AE280" s="72"/>
      <c r="AF280" s="72"/>
      <c r="AG280" s="72"/>
      <c r="AH280" s="72"/>
      <c r="AI280" s="72"/>
      <c r="AJ280" s="72"/>
      <c r="AK280" s="72"/>
      <c r="AL280" s="72"/>
      <c r="AM280" s="72"/>
      <c r="AN280" s="72"/>
      <c r="AO280" s="72"/>
    </row>
    <row r="281">
      <c r="A281" s="87" t="s">
        <v>8457</v>
      </c>
      <c r="B281" s="14"/>
      <c r="D281" s="14" t="s">
        <v>104</v>
      </c>
      <c r="E281" s="14"/>
      <c r="F281" s="14" t="s">
        <v>5305</v>
      </c>
      <c r="G281" s="72"/>
      <c r="H281" s="72"/>
      <c r="I281" s="14" t="s">
        <v>7606</v>
      </c>
      <c r="J281" s="14" t="s">
        <v>8458</v>
      </c>
      <c r="K281" s="72"/>
      <c r="L281" s="14" t="s">
        <v>295</v>
      </c>
      <c r="M281" s="14" t="s">
        <v>86</v>
      </c>
      <c r="N281" s="14"/>
      <c r="O281" s="14" t="s">
        <v>7904</v>
      </c>
      <c r="P281" s="72"/>
      <c r="Q281" s="72"/>
      <c r="T281" s="72"/>
      <c r="U281" s="73" t="s">
        <v>8459</v>
      </c>
      <c r="V281" s="14" t="s">
        <v>8460</v>
      </c>
      <c r="W281" s="14" t="s">
        <v>2266</v>
      </c>
      <c r="X281" s="72"/>
      <c r="Y281" s="74"/>
      <c r="Z281" s="74"/>
      <c r="AA281" s="72"/>
      <c r="AB281" s="72"/>
      <c r="AC281" s="72"/>
      <c r="AD281" s="72"/>
      <c r="AE281" s="72"/>
      <c r="AF281" s="72"/>
      <c r="AG281" s="72"/>
      <c r="AH281" s="72"/>
      <c r="AI281" s="72"/>
      <c r="AJ281" s="72"/>
      <c r="AK281" s="72"/>
      <c r="AL281" s="72"/>
      <c r="AM281" s="72"/>
      <c r="AN281" s="72"/>
      <c r="AO281" s="72"/>
    </row>
    <row r="282">
      <c r="A282" s="3" t="s">
        <v>8461</v>
      </c>
      <c r="B282" s="14" t="s">
        <v>8462</v>
      </c>
      <c r="D282" s="14" t="s">
        <v>1587</v>
      </c>
      <c r="E282" s="14"/>
      <c r="F282" s="14" t="s">
        <v>514</v>
      </c>
      <c r="G282" s="14" t="s">
        <v>4231</v>
      </c>
      <c r="H282" s="14" t="s">
        <v>7373</v>
      </c>
      <c r="I282" s="72"/>
      <c r="J282" s="72"/>
      <c r="K282" s="72"/>
      <c r="L282" s="72"/>
      <c r="M282" s="14" t="s">
        <v>129</v>
      </c>
      <c r="N282" s="72"/>
      <c r="O282" s="14" t="s">
        <v>8463</v>
      </c>
      <c r="P282" s="72"/>
      <c r="Q282" s="72"/>
      <c r="T282" s="72"/>
      <c r="U282" s="73" t="s">
        <v>7719</v>
      </c>
      <c r="V282" s="72"/>
      <c r="W282" s="14" t="s">
        <v>4461</v>
      </c>
      <c r="X282" s="72"/>
      <c r="Y282" s="74"/>
      <c r="Z282" s="74"/>
      <c r="AA282" s="72"/>
      <c r="AB282" s="72"/>
      <c r="AC282" s="72"/>
      <c r="AD282" s="72"/>
      <c r="AE282" s="72"/>
      <c r="AF282" s="72"/>
      <c r="AG282" s="72"/>
      <c r="AH282" s="72"/>
      <c r="AI282" s="72"/>
      <c r="AJ282" s="72"/>
      <c r="AK282" s="72"/>
      <c r="AL282" s="72"/>
      <c r="AM282" s="72"/>
      <c r="AN282" s="72"/>
      <c r="AO282" s="72"/>
    </row>
    <row r="283">
      <c r="A283" s="14" t="s">
        <v>8464</v>
      </c>
      <c r="B283" s="14"/>
      <c r="D283" s="14" t="s">
        <v>104</v>
      </c>
      <c r="E283" s="14"/>
      <c r="F283" s="14" t="s">
        <v>2542</v>
      </c>
      <c r="G283" s="14" t="s">
        <v>6325</v>
      </c>
      <c r="H283" s="9" t="s">
        <v>7317</v>
      </c>
      <c r="I283" s="72"/>
      <c r="J283" s="14" t="s">
        <v>3084</v>
      </c>
      <c r="K283" s="72"/>
      <c r="L283" s="14" t="s">
        <v>2604</v>
      </c>
      <c r="M283" s="14" t="s">
        <v>129</v>
      </c>
      <c r="N283" s="14"/>
      <c r="O283" s="14" t="s">
        <v>5171</v>
      </c>
      <c r="P283" s="72"/>
      <c r="Q283" s="72"/>
      <c r="T283" s="72"/>
      <c r="U283" s="73" t="s">
        <v>8465</v>
      </c>
      <c r="V283" s="14" t="s">
        <v>3786</v>
      </c>
      <c r="W283" s="14" t="s">
        <v>6773</v>
      </c>
      <c r="X283" s="72"/>
      <c r="Y283" s="74"/>
      <c r="Z283" s="74"/>
      <c r="AA283" s="72"/>
      <c r="AB283" s="72"/>
      <c r="AC283" s="72"/>
      <c r="AD283" s="72"/>
      <c r="AE283" s="72"/>
      <c r="AF283" s="72"/>
      <c r="AG283" s="72"/>
      <c r="AH283" s="72"/>
      <c r="AI283" s="72"/>
      <c r="AJ283" s="72"/>
      <c r="AK283" s="72"/>
      <c r="AL283" s="72"/>
      <c r="AM283" s="72"/>
      <c r="AN283" s="72"/>
      <c r="AO283" s="72"/>
    </row>
    <row r="284">
      <c r="A284" s="9" t="s">
        <v>8466</v>
      </c>
      <c r="B284" s="14"/>
      <c r="D284" s="14" t="s">
        <v>104</v>
      </c>
      <c r="E284" s="14"/>
      <c r="F284" s="14" t="s">
        <v>1956</v>
      </c>
      <c r="G284" s="72"/>
      <c r="H284" s="72"/>
      <c r="I284" s="72"/>
      <c r="J284" s="72"/>
      <c r="K284" s="72"/>
      <c r="L284" s="14" t="s">
        <v>287</v>
      </c>
      <c r="M284" s="14" t="s">
        <v>235</v>
      </c>
      <c r="N284" s="14"/>
      <c r="O284" s="14" t="s">
        <v>8467</v>
      </c>
      <c r="P284" s="72"/>
      <c r="Q284" s="72"/>
      <c r="T284" s="72"/>
      <c r="U284" s="73" t="s">
        <v>8468</v>
      </c>
      <c r="V284" s="14" t="s">
        <v>8469</v>
      </c>
      <c r="W284" s="14" t="s">
        <v>1004</v>
      </c>
      <c r="X284" s="72"/>
      <c r="Y284" s="74"/>
      <c r="Z284" s="74"/>
      <c r="AA284" s="72"/>
      <c r="AB284" s="72"/>
      <c r="AC284" s="72"/>
      <c r="AD284" s="72"/>
      <c r="AE284" s="72"/>
      <c r="AF284" s="72"/>
      <c r="AG284" s="72"/>
      <c r="AH284" s="72"/>
      <c r="AI284" s="72"/>
      <c r="AJ284" s="72"/>
      <c r="AK284" s="72"/>
      <c r="AL284" s="72"/>
      <c r="AM284" s="72"/>
      <c r="AN284" s="72"/>
      <c r="AO284" s="72"/>
    </row>
    <row r="285">
      <c r="A285" s="28" t="s">
        <v>8470</v>
      </c>
      <c r="B285" s="72"/>
      <c r="D285" s="72"/>
      <c r="E285" s="14"/>
      <c r="F285" s="14" t="s">
        <v>4555</v>
      </c>
      <c r="G285" s="14" t="s">
        <v>4231</v>
      </c>
      <c r="H285" s="14" t="s">
        <v>7373</v>
      </c>
      <c r="I285" s="72"/>
      <c r="J285" s="72"/>
      <c r="K285" s="72"/>
      <c r="L285" s="14" t="s">
        <v>295</v>
      </c>
      <c r="M285" s="14" t="s">
        <v>86</v>
      </c>
      <c r="N285" s="72"/>
      <c r="O285" s="14" t="s">
        <v>8471</v>
      </c>
      <c r="P285" s="72"/>
      <c r="Q285" s="72"/>
      <c r="T285" s="72"/>
      <c r="U285" s="73" t="s">
        <v>8472</v>
      </c>
      <c r="V285" s="72"/>
      <c r="W285" s="72"/>
      <c r="X285" s="72"/>
      <c r="Y285" s="74"/>
      <c r="Z285" s="74"/>
      <c r="AA285" s="72"/>
      <c r="AB285" s="72"/>
      <c r="AC285" s="72"/>
      <c r="AD285" s="72"/>
      <c r="AE285" s="72"/>
      <c r="AF285" s="72"/>
      <c r="AG285" s="72"/>
      <c r="AH285" s="72"/>
      <c r="AI285" s="72"/>
      <c r="AJ285" s="72"/>
      <c r="AK285" s="72"/>
      <c r="AL285" s="72"/>
      <c r="AM285" s="72"/>
      <c r="AN285" s="72"/>
      <c r="AO285" s="72"/>
    </row>
    <row r="286">
      <c r="A286" s="14" t="s">
        <v>8473</v>
      </c>
      <c r="B286" s="14"/>
      <c r="D286" s="14" t="s">
        <v>144</v>
      </c>
      <c r="E286" s="14"/>
      <c r="F286" s="14" t="s">
        <v>1019</v>
      </c>
      <c r="G286" s="72"/>
      <c r="H286" s="72"/>
      <c r="I286" s="72"/>
      <c r="J286" s="14" t="s">
        <v>8474</v>
      </c>
      <c r="K286" s="72"/>
      <c r="L286" s="14" t="s">
        <v>297</v>
      </c>
      <c r="M286" s="72"/>
      <c r="N286" s="72"/>
      <c r="O286" s="14" t="s">
        <v>601</v>
      </c>
      <c r="P286" s="72"/>
      <c r="Q286" s="72"/>
      <c r="T286" s="72"/>
      <c r="U286" s="73" t="s">
        <v>8475</v>
      </c>
      <c r="V286" s="72"/>
      <c r="W286" s="72"/>
      <c r="X286" s="72"/>
      <c r="Y286" s="74"/>
      <c r="Z286" s="74"/>
      <c r="AA286" s="72"/>
      <c r="AB286" s="72"/>
      <c r="AC286" s="72"/>
      <c r="AD286" s="72"/>
      <c r="AE286" s="72"/>
      <c r="AF286" s="72"/>
      <c r="AG286" s="72"/>
      <c r="AH286" s="72"/>
      <c r="AI286" s="72"/>
      <c r="AJ286" s="72"/>
      <c r="AK286" s="72"/>
      <c r="AL286" s="72"/>
      <c r="AM286" s="72"/>
      <c r="AN286" s="72"/>
      <c r="AO286" s="72"/>
    </row>
    <row r="287">
      <c r="A287" s="14" t="s">
        <v>8476</v>
      </c>
      <c r="B287" s="14" t="s">
        <v>8477</v>
      </c>
      <c r="D287" s="14" t="s">
        <v>144</v>
      </c>
      <c r="E287" s="72"/>
      <c r="F287" s="14" t="s">
        <v>3148</v>
      </c>
      <c r="G287" s="72"/>
      <c r="H287" s="72"/>
      <c r="I287" s="72"/>
      <c r="J287" s="72"/>
      <c r="K287" s="72"/>
      <c r="L287" s="14" t="s">
        <v>297</v>
      </c>
      <c r="M287" s="3" t="s">
        <v>5349</v>
      </c>
      <c r="N287" s="72"/>
      <c r="O287" s="3" t="s">
        <v>672</v>
      </c>
      <c r="P287" s="72"/>
      <c r="Q287" s="72"/>
      <c r="T287" s="72"/>
      <c r="U287" s="22" t="s">
        <v>5352</v>
      </c>
      <c r="V287" s="72"/>
      <c r="W287" s="72"/>
      <c r="X287" s="72"/>
      <c r="Y287" s="74"/>
      <c r="Z287" s="74"/>
      <c r="AA287" s="72"/>
      <c r="AB287" s="72"/>
      <c r="AC287" s="72"/>
      <c r="AD287" s="72"/>
      <c r="AE287" s="72"/>
      <c r="AF287" s="72"/>
      <c r="AG287" s="72"/>
      <c r="AH287" s="72"/>
      <c r="AI287" s="72"/>
      <c r="AJ287" s="72"/>
      <c r="AK287" s="72"/>
      <c r="AL287" s="72"/>
      <c r="AM287" s="72"/>
      <c r="AN287" s="72"/>
      <c r="AO287" s="72"/>
    </row>
    <row r="288">
      <c r="A288" s="14" t="s">
        <v>8478</v>
      </c>
      <c r="B288" s="14"/>
      <c r="D288" s="14" t="s">
        <v>144</v>
      </c>
      <c r="E288" s="14"/>
      <c r="F288" s="14" t="s">
        <v>5377</v>
      </c>
      <c r="G288" s="72"/>
      <c r="H288" s="72"/>
      <c r="I288" s="72"/>
      <c r="J288" s="72"/>
      <c r="K288" s="72"/>
      <c r="L288" s="14" t="s">
        <v>299</v>
      </c>
      <c r="M288" s="14" t="s">
        <v>86</v>
      </c>
      <c r="N288" s="14"/>
      <c r="O288" s="14" t="s">
        <v>601</v>
      </c>
      <c r="P288" s="72"/>
      <c r="Q288" s="72"/>
      <c r="T288" s="72"/>
      <c r="U288" s="73" t="s">
        <v>8479</v>
      </c>
      <c r="V288" s="72"/>
      <c r="W288" s="72"/>
      <c r="X288" s="72"/>
      <c r="Y288" s="74"/>
      <c r="Z288" s="74"/>
      <c r="AA288" s="72"/>
      <c r="AB288" s="72"/>
      <c r="AC288" s="72"/>
      <c r="AD288" s="72"/>
      <c r="AE288" s="72"/>
      <c r="AF288" s="72"/>
      <c r="AG288" s="72"/>
      <c r="AH288" s="72"/>
      <c r="AI288" s="72"/>
      <c r="AJ288" s="72"/>
      <c r="AK288" s="72"/>
      <c r="AL288" s="72"/>
      <c r="AM288" s="72"/>
      <c r="AN288" s="72"/>
      <c r="AO288" s="72"/>
    </row>
    <row r="289">
      <c r="A289" s="14" t="s">
        <v>8480</v>
      </c>
      <c r="B289" s="14"/>
      <c r="D289" s="14" t="s">
        <v>144</v>
      </c>
      <c r="E289" s="14"/>
      <c r="F289" s="14" t="s">
        <v>1178</v>
      </c>
      <c r="G289" s="72"/>
      <c r="H289" s="72"/>
      <c r="I289" s="72"/>
      <c r="J289" s="72"/>
      <c r="K289" s="72"/>
      <c r="L289" s="14" t="s">
        <v>246</v>
      </c>
      <c r="M289" s="72"/>
      <c r="N289" s="72"/>
      <c r="O289" s="72"/>
      <c r="P289" s="72"/>
      <c r="Q289" s="72"/>
      <c r="T289" s="72"/>
      <c r="U289" s="72"/>
      <c r="V289" s="72"/>
      <c r="W289" s="72"/>
      <c r="X289" s="72"/>
      <c r="Y289" s="74"/>
      <c r="Z289" s="74"/>
      <c r="AA289" s="72"/>
      <c r="AB289" s="72"/>
      <c r="AC289" s="72"/>
      <c r="AD289" s="72"/>
      <c r="AE289" s="72"/>
      <c r="AF289" s="72"/>
      <c r="AG289" s="72"/>
      <c r="AH289" s="72"/>
      <c r="AI289" s="72"/>
      <c r="AJ289" s="72"/>
      <c r="AK289" s="72"/>
      <c r="AL289" s="72"/>
      <c r="AM289" s="72"/>
      <c r="AN289" s="72"/>
      <c r="AO289" s="72"/>
    </row>
    <row r="290">
      <c r="A290" s="14" t="s">
        <v>8481</v>
      </c>
      <c r="B290" s="14"/>
      <c r="D290" s="14" t="s">
        <v>144</v>
      </c>
      <c r="E290" s="14"/>
      <c r="F290" s="14" t="s">
        <v>1178</v>
      </c>
      <c r="G290" s="72"/>
      <c r="H290" s="72"/>
      <c r="I290" s="72"/>
      <c r="J290" s="72"/>
      <c r="K290" s="72"/>
      <c r="L290" s="14" t="s">
        <v>8482</v>
      </c>
      <c r="M290" s="72"/>
      <c r="N290" s="72"/>
      <c r="O290" s="72"/>
      <c r="P290" s="72"/>
      <c r="Q290" s="72"/>
      <c r="T290" s="72"/>
      <c r="U290" s="72"/>
      <c r="V290" s="72"/>
      <c r="W290" s="72"/>
      <c r="X290" s="72"/>
      <c r="Y290" s="74"/>
      <c r="Z290" s="74"/>
      <c r="AA290" s="72"/>
      <c r="AB290" s="72"/>
      <c r="AC290" s="72"/>
      <c r="AD290" s="72"/>
      <c r="AE290" s="72"/>
      <c r="AF290" s="72"/>
      <c r="AG290" s="72"/>
      <c r="AH290" s="72"/>
      <c r="AI290" s="72"/>
      <c r="AJ290" s="72"/>
      <c r="AK290" s="72"/>
      <c r="AL290" s="72"/>
      <c r="AM290" s="72"/>
      <c r="AN290" s="72"/>
      <c r="AO290" s="72"/>
    </row>
    <row r="291">
      <c r="A291" s="3" t="s">
        <v>8483</v>
      </c>
      <c r="B291" s="72"/>
      <c r="D291" s="14" t="s">
        <v>119</v>
      </c>
      <c r="E291" s="72"/>
      <c r="F291" s="14" t="s">
        <v>6438</v>
      </c>
      <c r="G291" s="72"/>
      <c r="H291" s="72"/>
      <c r="I291" s="72"/>
      <c r="J291" s="72"/>
      <c r="K291" s="14" t="s">
        <v>8484</v>
      </c>
      <c r="L291" s="14" t="s">
        <v>318</v>
      </c>
      <c r="M291" s="14" t="s">
        <v>241</v>
      </c>
      <c r="N291" s="72"/>
      <c r="O291" s="3" t="s">
        <v>7695</v>
      </c>
      <c r="P291" s="72"/>
      <c r="Q291" s="72"/>
      <c r="T291" s="72"/>
      <c r="U291" s="73" t="s">
        <v>8485</v>
      </c>
      <c r="V291" s="72"/>
      <c r="W291" s="72"/>
      <c r="X291" s="72"/>
      <c r="Y291" s="74"/>
      <c r="Z291" s="74"/>
      <c r="AA291" s="72"/>
      <c r="AB291" s="72"/>
      <c r="AC291" s="72"/>
      <c r="AD291" s="72"/>
      <c r="AE291" s="72"/>
      <c r="AF291" s="72"/>
      <c r="AG291" s="72"/>
      <c r="AH291" s="72"/>
      <c r="AI291" s="72"/>
      <c r="AJ291" s="72"/>
      <c r="AK291" s="72"/>
      <c r="AL291" s="72"/>
      <c r="AM291" s="72"/>
      <c r="AN291" s="72"/>
      <c r="AO291" s="72"/>
    </row>
    <row r="292">
      <c r="A292" s="14" t="s">
        <v>8486</v>
      </c>
      <c r="B292" s="14"/>
      <c r="D292" s="14" t="s">
        <v>144</v>
      </c>
      <c r="E292" s="14"/>
      <c r="F292" s="14" t="s">
        <v>1178</v>
      </c>
      <c r="G292" s="72"/>
      <c r="H292" s="72"/>
      <c r="I292" s="72"/>
      <c r="J292" s="72"/>
      <c r="K292" s="72"/>
      <c r="L292" s="14" t="s">
        <v>2100</v>
      </c>
      <c r="M292" s="72"/>
      <c r="N292" s="72"/>
      <c r="O292" s="72"/>
      <c r="P292" s="72"/>
      <c r="Q292" s="72"/>
      <c r="T292" s="72"/>
      <c r="U292" s="72"/>
      <c r="V292" s="72"/>
      <c r="W292" s="72"/>
      <c r="X292" s="72"/>
      <c r="Y292" s="74"/>
      <c r="Z292" s="74"/>
      <c r="AA292" s="72"/>
      <c r="AB292" s="72"/>
      <c r="AC292" s="72"/>
      <c r="AD292" s="72"/>
      <c r="AE292" s="72"/>
      <c r="AF292" s="72"/>
      <c r="AG292" s="72"/>
      <c r="AH292" s="72"/>
      <c r="AI292" s="72"/>
      <c r="AJ292" s="72"/>
      <c r="AK292" s="72"/>
      <c r="AL292" s="72"/>
      <c r="AM292" s="72"/>
      <c r="AN292" s="72"/>
      <c r="AO292" s="72"/>
    </row>
    <row r="293">
      <c r="A293" s="37" t="s">
        <v>8487</v>
      </c>
      <c r="B293" s="14"/>
      <c r="D293" s="14" t="s">
        <v>104</v>
      </c>
      <c r="E293" s="14"/>
      <c r="F293" s="14" t="s">
        <v>6195</v>
      </c>
      <c r="G293" s="72"/>
      <c r="H293" s="72"/>
      <c r="I293" s="72"/>
      <c r="J293" s="37" t="s">
        <v>8488</v>
      </c>
      <c r="K293" s="72"/>
      <c r="L293" s="14" t="s">
        <v>305</v>
      </c>
      <c r="M293" s="14" t="s">
        <v>209</v>
      </c>
      <c r="N293" s="72"/>
      <c r="O293" s="72"/>
      <c r="P293" s="72"/>
      <c r="Q293" s="72"/>
      <c r="T293" s="72"/>
      <c r="U293" s="72"/>
      <c r="V293" s="72"/>
      <c r="W293" s="14" t="s">
        <v>5647</v>
      </c>
      <c r="X293" s="72"/>
      <c r="Y293" s="74"/>
      <c r="Z293" s="74"/>
      <c r="AA293" s="72"/>
      <c r="AB293" s="72"/>
      <c r="AC293" s="72"/>
      <c r="AD293" s="72"/>
      <c r="AE293" s="72"/>
      <c r="AF293" s="72"/>
      <c r="AG293" s="72"/>
      <c r="AH293" s="72"/>
      <c r="AI293" s="72"/>
      <c r="AJ293" s="72"/>
      <c r="AK293" s="72"/>
      <c r="AL293" s="72"/>
      <c r="AM293" s="72"/>
      <c r="AN293" s="72"/>
      <c r="AO293" s="72"/>
    </row>
    <row r="294">
      <c r="A294" s="34" t="s">
        <v>8489</v>
      </c>
      <c r="B294" s="72"/>
      <c r="D294" s="14" t="s">
        <v>104</v>
      </c>
      <c r="E294" s="72"/>
      <c r="F294" s="14" t="s">
        <v>5546</v>
      </c>
      <c r="G294" s="14" t="s">
        <v>1489</v>
      </c>
      <c r="H294" s="14" t="s">
        <v>7452</v>
      </c>
      <c r="I294" s="72"/>
      <c r="J294" s="72"/>
      <c r="K294" s="72"/>
      <c r="L294" s="14" t="s">
        <v>307</v>
      </c>
      <c r="M294" s="72"/>
      <c r="N294" s="72"/>
      <c r="O294" s="14" t="s">
        <v>8490</v>
      </c>
      <c r="P294" s="72"/>
      <c r="Q294" s="72"/>
      <c r="T294" s="72"/>
      <c r="U294" s="73" t="s">
        <v>8491</v>
      </c>
      <c r="V294" s="72"/>
      <c r="W294" s="72"/>
      <c r="X294" s="72"/>
      <c r="Y294" s="77">
        <v>2020.0</v>
      </c>
      <c r="Z294" s="74"/>
      <c r="AA294" s="72"/>
      <c r="AB294" s="72"/>
      <c r="AC294" s="72"/>
      <c r="AD294" s="72"/>
      <c r="AE294" s="72"/>
      <c r="AF294" s="72"/>
      <c r="AG294" s="72"/>
      <c r="AH294" s="72"/>
      <c r="AI294" s="72"/>
      <c r="AJ294" s="72"/>
      <c r="AK294" s="72"/>
      <c r="AL294" s="72"/>
      <c r="AM294" s="72"/>
      <c r="AN294" s="72"/>
      <c r="AO294" s="72"/>
    </row>
    <row r="295">
      <c r="A295" s="3" t="s">
        <v>8492</v>
      </c>
      <c r="B295" s="72"/>
      <c r="C295" s="3" t="s">
        <v>7784</v>
      </c>
      <c r="D295" s="14" t="s">
        <v>119</v>
      </c>
      <c r="E295" s="72"/>
      <c r="F295" s="72"/>
      <c r="G295" s="72"/>
      <c r="H295" s="72"/>
      <c r="I295" s="72"/>
      <c r="J295" s="72"/>
      <c r="K295" s="72"/>
      <c r="L295" s="72"/>
      <c r="M295" s="72"/>
      <c r="N295" s="72"/>
      <c r="O295" s="3" t="s">
        <v>7692</v>
      </c>
      <c r="P295" s="72"/>
      <c r="Q295" s="72"/>
      <c r="T295" s="72"/>
      <c r="U295" s="73" t="s">
        <v>8493</v>
      </c>
      <c r="V295" s="72"/>
      <c r="W295" s="72"/>
      <c r="X295" s="72"/>
      <c r="Y295" s="74"/>
      <c r="Z295" s="74"/>
      <c r="AA295" s="72"/>
      <c r="AB295" s="72"/>
      <c r="AC295" s="72"/>
      <c r="AD295" s="72"/>
      <c r="AE295" s="72"/>
      <c r="AF295" s="72"/>
      <c r="AG295" s="72"/>
      <c r="AH295" s="72"/>
      <c r="AI295" s="72"/>
      <c r="AJ295" s="72"/>
      <c r="AK295" s="72"/>
      <c r="AL295" s="72"/>
      <c r="AM295" s="72"/>
      <c r="AN295" s="72"/>
      <c r="AO295" s="72"/>
    </row>
    <row r="296">
      <c r="A296" s="14" t="s">
        <v>8494</v>
      </c>
      <c r="B296" s="14"/>
      <c r="D296" s="14" t="s">
        <v>144</v>
      </c>
      <c r="E296" s="14"/>
      <c r="F296" s="14" t="s">
        <v>1178</v>
      </c>
      <c r="G296" s="72"/>
      <c r="H296" s="72"/>
      <c r="I296" s="72"/>
      <c r="J296" s="72"/>
      <c r="K296" s="72"/>
      <c r="L296" s="14" t="s">
        <v>307</v>
      </c>
      <c r="M296" s="72"/>
      <c r="N296" s="72"/>
      <c r="O296" s="72"/>
      <c r="P296" s="72"/>
      <c r="Q296" s="72"/>
      <c r="T296" s="72"/>
      <c r="U296" s="72"/>
      <c r="V296" s="72"/>
      <c r="W296" s="72"/>
      <c r="X296" s="72"/>
      <c r="Y296" s="74"/>
      <c r="Z296" s="74"/>
      <c r="AA296" s="72"/>
      <c r="AB296" s="72"/>
      <c r="AC296" s="72"/>
      <c r="AD296" s="72"/>
      <c r="AE296" s="72"/>
      <c r="AF296" s="72"/>
      <c r="AG296" s="72"/>
      <c r="AH296" s="72"/>
      <c r="AI296" s="72"/>
      <c r="AJ296" s="72"/>
      <c r="AK296" s="72"/>
      <c r="AL296" s="72"/>
      <c r="AM296" s="72"/>
      <c r="AN296" s="72"/>
      <c r="AO296" s="72"/>
    </row>
    <row r="297">
      <c r="A297" s="9" t="s">
        <v>8495</v>
      </c>
      <c r="B297" s="14"/>
      <c r="D297" s="14" t="s">
        <v>144</v>
      </c>
      <c r="E297" s="72"/>
      <c r="F297" s="72"/>
      <c r="G297" s="72"/>
      <c r="H297" s="72"/>
      <c r="I297" s="72"/>
      <c r="J297" s="72"/>
      <c r="K297" s="72"/>
      <c r="L297" s="72"/>
      <c r="M297" s="72"/>
      <c r="N297" s="72"/>
      <c r="O297" s="72"/>
      <c r="P297" s="72"/>
      <c r="Q297" s="72"/>
      <c r="T297" s="72"/>
      <c r="U297" s="73" t="s">
        <v>8496</v>
      </c>
      <c r="V297" s="72"/>
      <c r="W297" s="72"/>
      <c r="X297" s="72"/>
      <c r="Y297" s="74"/>
      <c r="Z297" s="74"/>
      <c r="AA297" s="72"/>
      <c r="AB297" s="72"/>
      <c r="AC297" s="72"/>
      <c r="AD297" s="72"/>
      <c r="AE297" s="72"/>
      <c r="AF297" s="72"/>
      <c r="AG297" s="72"/>
      <c r="AH297" s="72"/>
      <c r="AI297" s="72"/>
      <c r="AJ297" s="72"/>
      <c r="AK297" s="72"/>
      <c r="AL297" s="72"/>
      <c r="AM297" s="72"/>
      <c r="AN297" s="72"/>
      <c r="AO297" s="72"/>
    </row>
    <row r="298">
      <c r="A298" s="53" t="s">
        <v>8497</v>
      </c>
      <c r="B298" s="14"/>
      <c r="D298" s="14" t="s">
        <v>167</v>
      </c>
      <c r="E298" s="14"/>
      <c r="F298" s="14" t="s">
        <v>1635</v>
      </c>
      <c r="G298" s="72"/>
      <c r="H298" s="72"/>
      <c r="I298" s="72"/>
      <c r="J298" s="72"/>
      <c r="K298" s="72"/>
      <c r="L298" s="72"/>
      <c r="M298" s="72"/>
      <c r="N298" s="72"/>
      <c r="O298" s="14" t="s">
        <v>4608</v>
      </c>
      <c r="P298" s="72"/>
      <c r="Q298" s="72"/>
      <c r="T298" s="72"/>
      <c r="U298" s="73" t="s">
        <v>8498</v>
      </c>
      <c r="V298" s="72"/>
      <c r="W298" s="72"/>
      <c r="X298" s="72"/>
      <c r="Y298" s="74"/>
      <c r="Z298" s="74"/>
      <c r="AA298" s="72"/>
      <c r="AB298" s="72"/>
      <c r="AC298" s="72"/>
      <c r="AD298" s="72"/>
      <c r="AE298" s="72"/>
      <c r="AF298" s="72"/>
      <c r="AG298" s="72"/>
      <c r="AH298" s="72"/>
      <c r="AI298" s="72"/>
      <c r="AJ298" s="72"/>
      <c r="AK298" s="72"/>
      <c r="AL298" s="72"/>
      <c r="AM298" s="72"/>
      <c r="AN298" s="72"/>
      <c r="AO298" s="72"/>
    </row>
    <row r="299">
      <c r="A299" s="9" t="s">
        <v>8499</v>
      </c>
      <c r="B299" s="14"/>
      <c r="D299" s="14" t="s">
        <v>5133</v>
      </c>
      <c r="E299" s="14"/>
      <c r="F299" s="14" t="s">
        <v>2330</v>
      </c>
      <c r="G299" s="72"/>
      <c r="H299" s="72"/>
      <c r="I299" s="72"/>
      <c r="J299" s="72"/>
      <c r="K299" s="72"/>
      <c r="L299" s="72"/>
      <c r="M299" s="14" t="s">
        <v>209</v>
      </c>
      <c r="N299" s="14"/>
      <c r="O299" s="14" t="s">
        <v>4472</v>
      </c>
      <c r="P299" s="72"/>
      <c r="Q299" s="72"/>
      <c r="T299" s="72"/>
      <c r="U299" s="72"/>
      <c r="V299" s="72"/>
      <c r="W299" s="72"/>
      <c r="X299" s="72"/>
      <c r="Y299" s="74"/>
      <c r="Z299" s="74"/>
      <c r="AA299" s="72"/>
      <c r="AB299" s="72"/>
      <c r="AC299" s="72"/>
      <c r="AD299" s="72"/>
      <c r="AE299" s="72"/>
      <c r="AF299" s="72"/>
      <c r="AG299" s="72"/>
      <c r="AH299" s="72"/>
      <c r="AI299" s="72"/>
      <c r="AJ299" s="72"/>
      <c r="AK299" s="72"/>
      <c r="AL299" s="72"/>
      <c r="AM299" s="72"/>
      <c r="AN299" s="72"/>
      <c r="AO299" s="72"/>
    </row>
    <row r="300">
      <c r="A300" s="14" t="s">
        <v>8500</v>
      </c>
      <c r="B300" s="14"/>
      <c r="D300" s="14" t="s">
        <v>144</v>
      </c>
      <c r="E300" s="14"/>
      <c r="F300" s="14" t="s">
        <v>1178</v>
      </c>
      <c r="G300" s="72"/>
      <c r="H300" s="72"/>
      <c r="I300" s="72"/>
      <c r="J300" s="72"/>
      <c r="K300" s="72"/>
      <c r="L300" s="14" t="s">
        <v>271</v>
      </c>
      <c r="M300" s="14" t="s">
        <v>209</v>
      </c>
      <c r="N300" s="72"/>
      <c r="O300" s="72"/>
      <c r="P300" s="72"/>
      <c r="Q300" s="72"/>
      <c r="T300" s="72"/>
      <c r="U300" s="72"/>
      <c r="V300" s="72"/>
      <c r="W300" s="72"/>
      <c r="X300" s="72"/>
      <c r="Y300" s="74"/>
      <c r="Z300" s="74"/>
      <c r="AA300" s="72"/>
      <c r="AB300" s="72"/>
      <c r="AC300" s="72"/>
      <c r="AD300" s="72"/>
      <c r="AE300" s="72"/>
      <c r="AF300" s="72"/>
      <c r="AG300" s="72"/>
      <c r="AH300" s="72"/>
      <c r="AI300" s="72"/>
      <c r="AJ300" s="72"/>
      <c r="AK300" s="72"/>
      <c r="AL300" s="72"/>
      <c r="AM300" s="72"/>
      <c r="AN300" s="72"/>
      <c r="AO300" s="72"/>
    </row>
    <row r="301">
      <c r="A301" s="28" t="s">
        <v>8501</v>
      </c>
      <c r="B301" s="72"/>
      <c r="D301" s="72"/>
      <c r="E301" s="3"/>
      <c r="F301" s="3" t="s">
        <v>2794</v>
      </c>
      <c r="G301" s="3" t="s">
        <v>4231</v>
      </c>
      <c r="H301" s="20" t="s">
        <v>7373</v>
      </c>
      <c r="I301" s="72"/>
      <c r="J301" s="3" t="s">
        <v>8502</v>
      </c>
      <c r="K301" s="72"/>
      <c r="L301" s="14" t="s">
        <v>8503</v>
      </c>
      <c r="M301" s="72"/>
      <c r="N301" s="72"/>
      <c r="O301" s="14" t="s">
        <v>8504</v>
      </c>
      <c r="P301" s="72"/>
      <c r="Q301" s="72"/>
      <c r="T301" s="72"/>
      <c r="U301" s="73" t="s">
        <v>8505</v>
      </c>
      <c r="V301" s="72"/>
      <c r="W301" s="72"/>
      <c r="X301" s="72"/>
      <c r="Y301" s="74"/>
      <c r="Z301" s="74"/>
      <c r="AA301" s="72"/>
      <c r="AB301" s="72"/>
      <c r="AC301" s="72"/>
      <c r="AD301" s="72"/>
      <c r="AE301" s="72"/>
      <c r="AF301" s="72"/>
      <c r="AG301" s="72"/>
      <c r="AH301" s="72"/>
      <c r="AI301" s="72"/>
      <c r="AJ301" s="72"/>
      <c r="AK301" s="72"/>
      <c r="AL301" s="72"/>
      <c r="AM301" s="72"/>
      <c r="AN301" s="72"/>
      <c r="AO301" s="72"/>
    </row>
    <row r="302">
      <c r="A302" s="14" t="s">
        <v>8506</v>
      </c>
      <c r="B302" s="14"/>
      <c r="D302" s="14" t="s">
        <v>166</v>
      </c>
      <c r="E302" s="14"/>
      <c r="F302" s="14" t="s">
        <v>4592</v>
      </c>
      <c r="G302" s="14" t="s">
        <v>6322</v>
      </c>
      <c r="H302" s="14" t="s">
        <v>6981</v>
      </c>
      <c r="I302" s="14" t="s">
        <v>8507</v>
      </c>
      <c r="J302" s="72"/>
      <c r="K302" s="14" t="s">
        <v>8508</v>
      </c>
      <c r="L302" s="14" t="s">
        <v>275</v>
      </c>
      <c r="M302" s="14"/>
      <c r="N302" s="14"/>
      <c r="O302" s="14" t="s">
        <v>8509</v>
      </c>
      <c r="P302" s="14"/>
      <c r="Q302" s="14"/>
      <c r="T302" s="14"/>
      <c r="U302" s="73" t="s">
        <v>8510</v>
      </c>
      <c r="V302" s="72"/>
      <c r="W302" s="72"/>
      <c r="X302" s="72"/>
      <c r="Y302" s="74"/>
      <c r="Z302" s="74"/>
      <c r="AA302" s="72"/>
      <c r="AB302" s="72"/>
      <c r="AC302" s="72"/>
      <c r="AD302" s="72"/>
      <c r="AE302" s="72"/>
      <c r="AF302" s="72"/>
      <c r="AG302" s="72"/>
      <c r="AH302" s="72"/>
      <c r="AI302" s="72"/>
      <c r="AJ302" s="72"/>
      <c r="AK302" s="72"/>
      <c r="AL302" s="72"/>
      <c r="AM302" s="72"/>
      <c r="AN302" s="72"/>
      <c r="AO302" s="72"/>
    </row>
    <row r="303">
      <c r="A303" s="3" t="s">
        <v>8511</v>
      </c>
      <c r="B303" s="72"/>
      <c r="D303" s="14" t="s">
        <v>167</v>
      </c>
      <c r="E303" s="14"/>
      <c r="F303" s="14" t="s">
        <v>1421</v>
      </c>
      <c r="G303" s="14" t="s">
        <v>4231</v>
      </c>
      <c r="H303" s="14" t="s">
        <v>7373</v>
      </c>
      <c r="I303" s="72"/>
      <c r="J303" s="72"/>
      <c r="K303" s="72"/>
      <c r="L303" s="72"/>
      <c r="M303" s="72"/>
      <c r="N303" s="72"/>
      <c r="O303" s="14" t="s">
        <v>8512</v>
      </c>
      <c r="P303" s="72"/>
      <c r="Q303" s="72"/>
      <c r="T303" s="72"/>
      <c r="U303" s="73" t="s">
        <v>7719</v>
      </c>
      <c r="V303" s="72"/>
      <c r="W303" s="14" t="s">
        <v>8513</v>
      </c>
      <c r="X303" s="72"/>
      <c r="Y303" s="77">
        <v>2021.0</v>
      </c>
      <c r="Z303" s="74"/>
      <c r="AA303" s="72"/>
      <c r="AB303" s="72"/>
      <c r="AC303" s="72"/>
      <c r="AD303" s="72"/>
      <c r="AE303" s="72"/>
      <c r="AF303" s="72"/>
      <c r="AG303" s="72"/>
      <c r="AH303" s="72"/>
      <c r="AI303" s="72"/>
      <c r="AJ303" s="72"/>
      <c r="AK303" s="72"/>
      <c r="AL303" s="72"/>
      <c r="AM303" s="72"/>
      <c r="AN303" s="72"/>
      <c r="AO303" s="72"/>
    </row>
    <row r="304">
      <c r="A304" s="14" t="s">
        <v>8514</v>
      </c>
      <c r="B304" s="72"/>
      <c r="D304" s="14" t="s">
        <v>119</v>
      </c>
      <c r="E304" s="72"/>
      <c r="F304" s="14" t="s">
        <v>5010</v>
      </c>
      <c r="G304" s="72"/>
      <c r="H304" s="72"/>
      <c r="I304" s="72"/>
      <c r="J304" s="72"/>
      <c r="K304" s="72"/>
      <c r="L304" s="14" t="s">
        <v>309</v>
      </c>
      <c r="M304" s="14" t="s">
        <v>129</v>
      </c>
      <c r="N304" s="72"/>
      <c r="O304" s="14" t="s">
        <v>8369</v>
      </c>
      <c r="P304" s="72"/>
      <c r="Q304" s="72"/>
      <c r="T304" s="72"/>
      <c r="U304" s="73" t="s">
        <v>8515</v>
      </c>
      <c r="V304" s="72"/>
      <c r="W304" s="72"/>
      <c r="X304" s="72"/>
      <c r="Y304" s="74"/>
      <c r="Z304" s="74"/>
      <c r="AA304" s="72"/>
      <c r="AB304" s="72"/>
      <c r="AC304" s="72"/>
      <c r="AD304" s="72"/>
      <c r="AE304" s="72"/>
      <c r="AF304" s="72"/>
      <c r="AG304" s="72"/>
      <c r="AH304" s="72"/>
      <c r="AI304" s="72"/>
      <c r="AJ304" s="72"/>
      <c r="AK304" s="72"/>
      <c r="AL304" s="72"/>
      <c r="AM304" s="72"/>
      <c r="AN304" s="72"/>
      <c r="AO304" s="72"/>
    </row>
    <row r="305">
      <c r="A305" s="14" t="s">
        <v>8516</v>
      </c>
      <c r="B305" s="72"/>
      <c r="D305" s="14" t="s">
        <v>119</v>
      </c>
      <c r="E305" s="72"/>
      <c r="F305" s="14" t="s">
        <v>6306</v>
      </c>
      <c r="G305" s="72"/>
      <c r="H305" s="72"/>
      <c r="I305" s="72"/>
      <c r="J305" s="72"/>
      <c r="K305" s="72"/>
      <c r="L305" s="14" t="s">
        <v>8517</v>
      </c>
      <c r="M305" s="14" t="s">
        <v>1002</v>
      </c>
      <c r="N305" s="72"/>
      <c r="O305" s="14" t="s">
        <v>8518</v>
      </c>
      <c r="P305" s="72"/>
      <c r="Q305" s="72"/>
      <c r="T305" s="72"/>
      <c r="U305" s="73" t="s">
        <v>8519</v>
      </c>
      <c r="V305" s="72"/>
      <c r="W305" s="72"/>
      <c r="X305" s="72"/>
      <c r="Y305" s="74"/>
      <c r="Z305" s="74"/>
      <c r="AA305" s="72"/>
      <c r="AB305" s="72"/>
      <c r="AC305" s="72"/>
      <c r="AD305" s="72"/>
      <c r="AE305" s="72"/>
      <c r="AF305" s="72"/>
      <c r="AG305" s="72"/>
      <c r="AH305" s="72"/>
      <c r="AI305" s="72"/>
      <c r="AJ305" s="72"/>
      <c r="AK305" s="72"/>
      <c r="AL305" s="72"/>
      <c r="AM305" s="72"/>
      <c r="AN305" s="72"/>
      <c r="AO305" s="72"/>
    </row>
    <row r="306">
      <c r="A306" s="14" t="s">
        <v>8520</v>
      </c>
      <c r="B306" s="14"/>
      <c r="D306" s="14" t="s">
        <v>104</v>
      </c>
      <c r="E306" s="14"/>
      <c r="F306" s="14" t="s">
        <v>653</v>
      </c>
      <c r="G306" s="14" t="s">
        <v>6325</v>
      </c>
      <c r="H306" s="20" t="s">
        <v>7304</v>
      </c>
      <c r="J306" s="72"/>
      <c r="K306" s="72"/>
      <c r="L306" s="14" t="s">
        <v>311</v>
      </c>
      <c r="M306" s="72"/>
      <c r="N306" s="72"/>
      <c r="O306" s="14" t="s">
        <v>8521</v>
      </c>
      <c r="P306" s="72"/>
      <c r="Q306" s="72"/>
      <c r="T306" s="72"/>
      <c r="U306" s="73" t="s">
        <v>8522</v>
      </c>
      <c r="V306" s="72"/>
      <c r="W306" s="72"/>
      <c r="X306" s="72"/>
      <c r="Y306" s="74"/>
      <c r="Z306" s="74"/>
      <c r="AA306" s="72"/>
      <c r="AB306" s="72"/>
      <c r="AC306" s="72"/>
      <c r="AD306" s="72"/>
      <c r="AE306" s="72"/>
      <c r="AF306" s="72"/>
      <c r="AG306" s="72"/>
      <c r="AH306" s="72"/>
      <c r="AI306" s="72"/>
      <c r="AJ306" s="72"/>
      <c r="AK306" s="72"/>
      <c r="AL306" s="72"/>
      <c r="AM306" s="72"/>
      <c r="AN306" s="72"/>
      <c r="AO306" s="72"/>
    </row>
    <row r="307">
      <c r="A307" s="14" t="s">
        <v>8523</v>
      </c>
      <c r="B307" s="14"/>
      <c r="D307" s="14" t="s">
        <v>104</v>
      </c>
      <c r="E307" s="14"/>
      <c r="F307" s="14" t="s">
        <v>1401</v>
      </c>
      <c r="G307" s="72"/>
      <c r="H307" s="20" t="s">
        <v>7415</v>
      </c>
      <c r="I307" s="14" t="s">
        <v>8524</v>
      </c>
      <c r="J307" s="14" t="s">
        <v>8525</v>
      </c>
      <c r="K307" s="72"/>
      <c r="L307" s="14" t="s">
        <v>299</v>
      </c>
      <c r="M307" s="14" t="s">
        <v>86</v>
      </c>
      <c r="N307" s="14"/>
      <c r="O307" s="14" t="s">
        <v>8526</v>
      </c>
      <c r="P307" s="72"/>
      <c r="Q307" s="72"/>
      <c r="T307" s="72"/>
      <c r="U307" s="73" t="s">
        <v>8527</v>
      </c>
      <c r="V307" s="14" t="s">
        <v>8528</v>
      </c>
      <c r="W307" s="14" t="s">
        <v>915</v>
      </c>
      <c r="X307" s="72"/>
      <c r="Y307" s="74"/>
      <c r="Z307" s="74"/>
      <c r="AA307" s="72"/>
      <c r="AB307" s="72"/>
      <c r="AC307" s="72"/>
      <c r="AD307" s="72"/>
      <c r="AE307" s="72"/>
      <c r="AF307" s="72"/>
      <c r="AG307" s="72"/>
      <c r="AH307" s="72"/>
      <c r="AI307" s="72"/>
      <c r="AJ307" s="72"/>
      <c r="AK307" s="72"/>
      <c r="AL307" s="72"/>
      <c r="AM307" s="72"/>
      <c r="AN307" s="72"/>
      <c r="AO307" s="72"/>
    </row>
    <row r="308">
      <c r="A308" s="3" t="s">
        <v>8529</v>
      </c>
      <c r="B308" s="72"/>
      <c r="D308" s="14" t="s">
        <v>119</v>
      </c>
      <c r="E308" s="72"/>
      <c r="F308" s="14" t="s">
        <v>5803</v>
      </c>
      <c r="G308" s="72"/>
      <c r="H308" s="72"/>
      <c r="I308" s="72"/>
      <c r="J308" s="72"/>
      <c r="K308" s="3" t="s">
        <v>8530</v>
      </c>
      <c r="L308" s="3" t="s">
        <v>8531</v>
      </c>
      <c r="M308" s="72"/>
      <c r="N308" s="72"/>
      <c r="O308" s="3" t="s">
        <v>7695</v>
      </c>
      <c r="P308" s="72"/>
      <c r="Q308" s="72"/>
      <c r="T308" s="72"/>
      <c r="U308" s="73" t="s">
        <v>8532</v>
      </c>
      <c r="V308" s="72"/>
      <c r="W308" s="72"/>
      <c r="X308" s="72"/>
      <c r="Y308" s="74"/>
      <c r="Z308" s="74"/>
      <c r="AA308" s="72"/>
      <c r="AB308" s="72"/>
      <c r="AC308" s="72"/>
      <c r="AD308" s="72"/>
      <c r="AE308" s="72"/>
      <c r="AF308" s="72"/>
      <c r="AG308" s="72"/>
      <c r="AH308" s="72"/>
      <c r="AI308" s="72"/>
      <c r="AJ308" s="72"/>
      <c r="AK308" s="72"/>
      <c r="AL308" s="72"/>
      <c r="AM308" s="72"/>
      <c r="AN308" s="72"/>
      <c r="AO308" s="72"/>
    </row>
    <row r="309">
      <c r="A309" s="14" t="s">
        <v>8533</v>
      </c>
      <c r="B309" s="14"/>
      <c r="D309" s="14" t="s">
        <v>104</v>
      </c>
      <c r="E309" s="14"/>
      <c r="F309" s="14" t="s">
        <v>533</v>
      </c>
      <c r="G309" s="14" t="s">
        <v>4183</v>
      </c>
      <c r="H309" s="14" t="s">
        <v>7306</v>
      </c>
      <c r="I309" s="72"/>
      <c r="J309" s="72"/>
      <c r="K309" s="14" t="s">
        <v>8024</v>
      </c>
      <c r="L309" s="14" t="s">
        <v>182</v>
      </c>
      <c r="M309" s="14"/>
      <c r="N309" s="14"/>
      <c r="O309" s="14" t="s">
        <v>7896</v>
      </c>
      <c r="P309" s="14"/>
      <c r="Q309" s="14"/>
      <c r="T309" s="72"/>
      <c r="U309" s="72"/>
      <c r="V309" s="72"/>
      <c r="W309" s="72"/>
      <c r="X309" s="72"/>
      <c r="Y309" s="74"/>
      <c r="Z309" s="74"/>
      <c r="AA309" s="72"/>
      <c r="AB309" s="72"/>
      <c r="AC309" s="72"/>
      <c r="AD309" s="72"/>
      <c r="AE309" s="72"/>
      <c r="AF309" s="72"/>
      <c r="AG309" s="72"/>
      <c r="AH309" s="72"/>
      <c r="AI309" s="72"/>
      <c r="AJ309" s="72"/>
      <c r="AK309" s="72"/>
      <c r="AL309" s="72"/>
      <c r="AM309" s="72"/>
      <c r="AN309" s="72"/>
      <c r="AO309" s="72"/>
    </row>
    <row r="310">
      <c r="A310" s="14" t="s">
        <v>8534</v>
      </c>
      <c r="B310" s="14"/>
      <c r="D310" s="14" t="s">
        <v>104</v>
      </c>
      <c r="E310" s="14"/>
      <c r="F310" s="14" t="s">
        <v>8535</v>
      </c>
      <c r="G310" s="72"/>
      <c r="H310" s="72"/>
      <c r="I310" s="72"/>
      <c r="J310" s="14" t="s">
        <v>6295</v>
      </c>
      <c r="K310" s="14" t="s">
        <v>281</v>
      </c>
      <c r="L310" s="14" t="s">
        <v>281</v>
      </c>
      <c r="M310" s="14" t="s">
        <v>129</v>
      </c>
      <c r="N310" s="14"/>
      <c r="O310" s="14" t="s">
        <v>49</v>
      </c>
      <c r="P310" s="14"/>
      <c r="Q310" s="14"/>
      <c r="T310" s="14"/>
      <c r="U310" s="73" t="s">
        <v>8536</v>
      </c>
      <c r="V310" s="14" t="s">
        <v>5025</v>
      </c>
      <c r="W310" s="14" t="s">
        <v>8537</v>
      </c>
      <c r="X310" s="72"/>
      <c r="Y310" s="74"/>
      <c r="Z310" s="74"/>
      <c r="AA310" s="72"/>
      <c r="AB310" s="72"/>
      <c r="AC310" s="72"/>
      <c r="AD310" s="72"/>
      <c r="AE310" s="72"/>
      <c r="AF310" s="72"/>
      <c r="AG310" s="72"/>
      <c r="AH310" s="72"/>
      <c r="AI310" s="72"/>
      <c r="AJ310" s="72"/>
      <c r="AK310" s="72"/>
      <c r="AL310" s="72"/>
      <c r="AM310" s="72"/>
      <c r="AN310" s="72"/>
      <c r="AO310" s="72"/>
    </row>
    <row r="311">
      <c r="A311" s="14" t="s">
        <v>8538</v>
      </c>
      <c r="B311" s="14"/>
      <c r="D311" s="14" t="s">
        <v>144</v>
      </c>
      <c r="E311" s="14"/>
      <c r="F311" s="14" t="s">
        <v>1581</v>
      </c>
      <c r="G311" s="72"/>
      <c r="H311" s="72"/>
      <c r="I311" s="72"/>
      <c r="J311" s="72"/>
      <c r="K311" s="72"/>
      <c r="L311" s="14" t="s">
        <v>281</v>
      </c>
      <c r="M311" s="14" t="s">
        <v>129</v>
      </c>
      <c r="N311" s="72"/>
      <c r="O311" s="14" t="s">
        <v>601</v>
      </c>
      <c r="P311" s="72"/>
      <c r="Q311" s="72"/>
      <c r="T311" s="72"/>
      <c r="U311" s="73" t="s">
        <v>8539</v>
      </c>
      <c r="V311" s="72"/>
      <c r="W311" s="72"/>
      <c r="X311" s="72"/>
      <c r="Y311" s="74"/>
      <c r="Z311" s="74"/>
      <c r="AA311" s="72"/>
      <c r="AB311" s="72"/>
      <c r="AC311" s="72"/>
      <c r="AD311" s="72"/>
      <c r="AE311" s="72"/>
      <c r="AF311" s="72"/>
      <c r="AG311" s="72"/>
      <c r="AH311" s="72"/>
      <c r="AI311" s="72"/>
      <c r="AJ311" s="72"/>
      <c r="AK311" s="72"/>
      <c r="AL311" s="72"/>
      <c r="AM311" s="72"/>
      <c r="AN311" s="72"/>
      <c r="AO311" s="72"/>
    </row>
    <row r="312">
      <c r="A312" s="14" t="s">
        <v>8540</v>
      </c>
      <c r="B312" s="14"/>
      <c r="D312" s="14" t="s">
        <v>144</v>
      </c>
      <c r="E312" s="9"/>
      <c r="F312" s="9" t="s">
        <v>6295</v>
      </c>
      <c r="G312" s="9" t="s">
        <v>1401</v>
      </c>
      <c r="H312" s="72"/>
      <c r="I312" s="14" t="s">
        <v>8541</v>
      </c>
      <c r="J312" s="14" t="s">
        <v>8542</v>
      </c>
      <c r="K312" s="72"/>
      <c r="L312" s="14" t="s">
        <v>299</v>
      </c>
      <c r="M312" s="14" t="s">
        <v>86</v>
      </c>
      <c r="N312" s="14"/>
      <c r="O312" s="14" t="s">
        <v>8543</v>
      </c>
      <c r="P312" s="72"/>
      <c r="Q312" s="72"/>
      <c r="T312" s="72"/>
      <c r="U312" s="73" t="s">
        <v>8544</v>
      </c>
      <c r="V312" s="72"/>
      <c r="W312" s="72"/>
      <c r="X312" s="72"/>
      <c r="Y312" s="74"/>
      <c r="Z312" s="74"/>
      <c r="AA312" s="72"/>
      <c r="AB312" s="72"/>
      <c r="AC312" s="72"/>
      <c r="AD312" s="72"/>
      <c r="AE312" s="72"/>
      <c r="AF312" s="72"/>
      <c r="AG312" s="72"/>
      <c r="AH312" s="72"/>
      <c r="AI312" s="72"/>
      <c r="AJ312" s="72"/>
      <c r="AK312" s="72"/>
      <c r="AL312" s="72"/>
      <c r="AM312" s="72"/>
      <c r="AN312" s="72"/>
      <c r="AO312" s="72"/>
    </row>
    <row r="313">
      <c r="A313" s="80" t="s">
        <v>8545</v>
      </c>
      <c r="B313" s="14"/>
      <c r="D313" s="14" t="s">
        <v>144</v>
      </c>
      <c r="E313" s="14"/>
      <c r="F313" s="14" t="s">
        <v>4191</v>
      </c>
      <c r="G313" s="72"/>
      <c r="H313" s="72"/>
      <c r="I313" s="72"/>
      <c r="J313" s="72"/>
      <c r="K313" s="72"/>
      <c r="L313" s="14" t="s">
        <v>8546</v>
      </c>
      <c r="M313" s="14" t="s">
        <v>86</v>
      </c>
      <c r="N313" s="72"/>
      <c r="O313" s="72"/>
      <c r="P313" s="72"/>
      <c r="Q313" s="72"/>
      <c r="T313" s="72"/>
      <c r="U313" s="73" t="s">
        <v>8547</v>
      </c>
      <c r="V313" s="14" t="s">
        <v>2943</v>
      </c>
      <c r="W313" s="72"/>
      <c r="X313" s="72"/>
      <c r="Y313" s="74"/>
      <c r="Z313" s="74"/>
      <c r="AA313" s="72"/>
      <c r="AB313" s="72"/>
      <c r="AC313" s="72"/>
      <c r="AD313" s="72"/>
      <c r="AE313" s="72"/>
      <c r="AF313" s="72"/>
      <c r="AG313" s="72"/>
      <c r="AH313" s="72"/>
      <c r="AI313" s="72"/>
      <c r="AJ313" s="72"/>
      <c r="AK313" s="72"/>
      <c r="AL313" s="72"/>
      <c r="AM313" s="72"/>
      <c r="AN313" s="72"/>
      <c r="AO313" s="72"/>
    </row>
    <row r="314">
      <c r="A314" s="80" t="s">
        <v>8548</v>
      </c>
      <c r="B314" s="14"/>
      <c r="D314" s="14" t="s">
        <v>144</v>
      </c>
      <c r="E314" s="14"/>
      <c r="F314" s="14" t="s">
        <v>4191</v>
      </c>
      <c r="G314" s="72"/>
      <c r="H314" s="72"/>
      <c r="I314" s="72"/>
      <c r="J314" s="72"/>
      <c r="K314" s="72"/>
      <c r="L314" s="14" t="s">
        <v>8549</v>
      </c>
      <c r="M314" s="72"/>
      <c r="N314" s="72"/>
      <c r="O314" s="72"/>
      <c r="P314" s="72"/>
      <c r="Q314" s="72"/>
      <c r="T314" s="72"/>
      <c r="U314" s="73" t="s">
        <v>8547</v>
      </c>
      <c r="V314" s="14" t="s">
        <v>2943</v>
      </c>
      <c r="W314" s="72"/>
      <c r="X314" s="72"/>
      <c r="Y314" s="74"/>
      <c r="Z314" s="74"/>
      <c r="AA314" s="72"/>
      <c r="AB314" s="72"/>
      <c r="AC314" s="72"/>
      <c r="AD314" s="72"/>
      <c r="AE314" s="72"/>
      <c r="AF314" s="72"/>
      <c r="AG314" s="72"/>
      <c r="AH314" s="72"/>
      <c r="AI314" s="72"/>
      <c r="AJ314" s="72"/>
      <c r="AK314" s="72"/>
      <c r="AL314" s="72"/>
      <c r="AM314" s="72"/>
      <c r="AN314" s="72"/>
      <c r="AO314" s="72"/>
    </row>
    <row r="315">
      <c r="A315" s="28" t="s">
        <v>8550</v>
      </c>
      <c r="B315" s="72"/>
      <c r="D315" s="72"/>
      <c r="E315" s="14"/>
      <c r="F315" s="14" t="s">
        <v>1178</v>
      </c>
      <c r="G315" s="72"/>
      <c r="H315" s="72"/>
      <c r="I315" s="72"/>
      <c r="J315" s="72"/>
      <c r="K315" s="72"/>
      <c r="L315" s="72"/>
      <c r="M315" s="14" t="s">
        <v>235</v>
      </c>
      <c r="N315" s="72"/>
      <c r="O315" s="14" t="s">
        <v>395</v>
      </c>
      <c r="P315" s="72"/>
      <c r="Q315" s="72"/>
      <c r="T315" s="72"/>
      <c r="U315" s="73" t="s">
        <v>8551</v>
      </c>
      <c r="V315" s="14" t="s">
        <v>4197</v>
      </c>
      <c r="W315" s="72"/>
      <c r="X315" s="72"/>
      <c r="Y315" s="74"/>
      <c r="Z315" s="74"/>
      <c r="AA315" s="72"/>
      <c r="AB315" s="72"/>
      <c r="AC315" s="72"/>
      <c r="AD315" s="72"/>
      <c r="AE315" s="72"/>
      <c r="AF315" s="72"/>
      <c r="AG315" s="72"/>
      <c r="AH315" s="72"/>
      <c r="AI315" s="72"/>
      <c r="AJ315" s="72"/>
      <c r="AK315" s="72"/>
      <c r="AL315" s="72"/>
      <c r="AM315" s="72"/>
      <c r="AN315" s="72"/>
      <c r="AO315" s="72"/>
    </row>
    <row r="316">
      <c r="A316" s="14" t="s">
        <v>8552</v>
      </c>
      <c r="B316" s="14"/>
      <c r="D316" s="14" t="s">
        <v>144</v>
      </c>
      <c r="E316" s="9"/>
      <c r="F316" s="9" t="s">
        <v>4192</v>
      </c>
      <c r="G316" s="9" t="s">
        <v>4192</v>
      </c>
      <c r="H316" s="72"/>
      <c r="I316" s="72"/>
      <c r="J316" s="72"/>
      <c r="K316" s="72"/>
      <c r="L316" s="14" t="s">
        <v>8553</v>
      </c>
      <c r="M316" s="14"/>
      <c r="N316" s="14"/>
      <c r="O316" s="14" t="s">
        <v>1386</v>
      </c>
      <c r="P316" s="72"/>
      <c r="Q316" s="72"/>
      <c r="T316" s="14"/>
      <c r="U316" s="73" t="s">
        <v>8554</v>
      </c>
      <c r="V316" s="14" t="s">
        <v>2943</v>
      </c>
      <c r="W316" s="72"/>
      <c r="X316" s="72"/>
      <c r="Y316" s="74"/>
      <c r="Z316" s="74"/>
      <c r="AA316" s="72"/>
      <c r="AB316" s="72"/>
      <c r="AC316" s="72"/>
      <c r="AD316" s="72"/>
      <c r="AE316" s="72"/>
      <c r="AF316" s="72"/>
      <c r="AG316" s="72"/>
      <c r="AH316" s="72"/>
      <c r="AI316" s="72"/>
      <c r="AJ316" s="72"/>
      <c r="AK316" s="72"/>
      <c r="AL316" s="72"/>
      <c r="AM316" s="72"/>
      <c r="AN316" s="72"/>
      <c r="AO316" s="72"/>
    </row>
    <row r="317">
      <c r="A317" s="14" t="s">
        <v>8555</v>
      </c>
      <c r="B317" s="14"/>
      <c r="D317" s="14" t="s">
        <v>104</v>
      </c>
      <c r="E317" s="14"/>
      <c r="F317" s="14" t="s">
        <v>665</v>
      </c>
      <c r="G317" s="72"/>
      <c r="H317" s="72"/>
      <c r="I317" s="72"/>
      <c r="J317" s="72"/>
      <c r="K317" s="72"/>
      <c r="L317" s="14" t="s">
        <v>8556</v>
      </c>
      <c r="M317" s="14" t="s">
        <v>235</v>
      </c>
      <c r="N317" s="72"/>
      <c r="O317" s="14" t="s">
        <v>49</v>
      </c>
      <c r="P317" s="72"/>
      <c r="Q317" s="72"/>
      <c r="T317" s="72"/>
      <c r="U317" s="73" t="s">
        <v>8557</v>
      </c>
      <c r="V317" s="72"/>
      <c r="W317" s="72"/>
      <c r="X317" s="72"/>
      <c r="Y317" s="74"/>
      <c r="Z317" s="74"/>
      <c r="AA317" s="72"/>
      <c r="AB317" s="72"/>
      <c r="AC317" s="72"/>
      <c r="AD317" s="72"/>
      <c r="AE317" s="72"/>
      <c r="AF317" s="72"/>
      <c r="AG317" s="72"/>
      <c r="AH317" s="72"/>
      <c r="AI317" s="72"/>
      <c r="AJ317" s="72"/>
      <c r="AK317" s="72"/>
      <c r="AL317" s="72"/>
      <c r="AM317" s="72"/>
      <c r="AN317" s="72"/>
      <c r="AO317" s="72"/>
    </row>
    <row r="318">
      <c r="A318" s="9" t="s">
        <v>8558</v>
      </c>
      <c r="B318" s="14"/>
      <c r="D318" s="14" t="s">
        <v>144</v>
      </c>
      <c r="E318" s="14"/>
      <c r="F318" s="14" t="s">
        <v>4191</v>
      </c>
      <c r="G318" s="72"/>
      <c r="H318" s="72"/>
      <c r="I318" s="14" t="s">
        <v>8559</v>
      </c>
      <c r="J318" s="72"/>
      <c r="K318" s="72"/>
      <c r="L318" s="14" t="s">
        <v>8560</v>
      </c>
      <c r="M318" s="14" t="s">
        <v>183</v>
      </c>
      <c r="N318" s="14"/>
      <c r="O318" s="14" t="s">
        <v>1250</v>
      </c>
      <c r="P318" s="72"/>
      <c r="Q318" s="72"/>
      <c r="T318" s="72"/>
      <c r="U318" s="73" t="s">
        <v>8561</v>
      </c>
      <c r="V318" s="14" t="s">
        <v>4964</v>
      </c>
      <c r="W318" s="72"/>
      <c r="X318" s="72"/>
      <c r="Y318" s="74"/>
      <c r="Z318" s="74"/>
      <c r="AA318" s="72"/>
      <c r="AB318" s="72"/>
      <c r="AC318" s="72"/>
      <c r="AD318" s="72"/>
      <c r="AE318" s="72"/>
      <c r="AF318" s="72"/>
      <c r="AG318" s="72"/>
      <c r="AH318" s="72"/>
      <c r="AI318" s="72"/>
      <c r="AJ318" s="72"/>
      <c r="AK318" s="72"/>
      <c r="AL318" s="72"/>
      <c r="AM318" s="72"/>
      <c r="AN318" s="72"/>
      <c r="AO318" s="72"/>
    </row>
    <row r="319">
      <c r="A319" s="9" t="s">
        <v>8562</v>
      </c>
      <c r="B319" s="14"/>
      <c r="D319" s="14" t="s">
        <v>144</v>
      </c>
      <c r="E319" s="9"/>
      <c r="F319" s="9" t="s">
        <v>4635</v>
      </c>
      <c r="G319" s="9" t="s">
        <v>8563</v>
      </c>
      <c r="H319" s="72"/>
      <c r="I319" s="9" t="s">
        <v>8564</v>
      </c>
      <c r="J319" s="72"/>
      <c r="K319" s="14" t="s">
        <v>7836</v>
      </c>
      <c r="L319" s="14" t="s">
        <v>7837</v>
      </c>
      <c r="M319" s="14" t="s">
        <v>3401</v>
      </c>
      <c r="N319" s="72"/>
      <c r="O319" s="72"/>
      <c r="P319" s="72"/>
      <c r="Q319" s="72"/>
      <c r="T319" s="14"/>
      <c r="U319" s="73" t="s">
        <v>8565</v>
      </c>
      <c r="V319" s="72"/>
      <c r="W319" s="72"/>
      <c r="X319" s="72"/>
      <c r="Y319" s="74"/>
      <c r="Z319" s="74"/>
      <c r="AA319" s="72"/>
      <c r="AB319" s="72"/>
      <c r="AC319" s="72"/>
      <c r="AD319" s="72"/>
      <c r="AE319" s="72"/>
      <c r="AF319" s="72"/>
      <c r="AG319" s="72"/>
      <c r="AH319" s="72"/>
      <c r="AI319" s="72"/>
      <c r="AJ319" s="72"/>
      <c r="AK319" s="72"/>
      <c r="AL319" s="72"/>
      <c r="AM319" s="72"/>
      <c r="AN319" s="72"/>
      <c r="AO319" s="72"/>
    </row>
    <row r="320">
      <c r="A320" s="14" t="s">
        <v>8566</v>
      </c>
      <c r="B320" s="14"/>
      <c r="D320" s="14" t="s">
        <v>144</v>
      </c>
      <c r="E320" s="72"/>
      <c r="F320" s="72"/>
      <c r="G320" s="72"/>
      <c r="H320" s="72"/>
      <c r="I320" s="72"/>
      <c r="J320" s="72"/>
      <c r="K320" s="72"/>
      <c r="L320" s="14" t="s">
        <v>281</v>
      </c>
      <c r="M320" s="14" t="s">
        <v>129</v>
      </c>
      <c r="N320" s="72"/>
      <c r="O320" s="72"/>
      <c r="P320" s="72"/>
      <c r="Q320" s="72"/>
      <c r="T320" s="72"/>
      <c r="U320" s="72"/>
      <c r="V320" s="72"/>
      <c r="W320" s="72"/>
      <c r="X320" s="72"/>
      <c r="Y320" s="74"/>
      <c r="Z320" s="74"/>
      <c r="AA320" s="72"/>
      <c r="AB320" s="72"/>
      <c r="AC320" s="72"/>
      <c r="AD320" s="72"/>
      <c r="AE320" s="72"/>
      <c r="AF320" s="72"/>
      <c r="AG320" s="72"/>
      <c r="AH320" s="72"/>
      <c r="AI320" s="72"/>
      <c r="AJ320" s="72"/>
      <c r="AK320" s="72"/>
      <c r="AL320" s="72"/>
      <c r="AM320" s="72"/>
      <c r="AN320" s="72"/>
      <c r="AO320" s="72"/>
    </row>
    <row r="321">
      <c r="A321" s="14" t="s">
        <v>8567</v>
      </c>
      <c r="B321" s="72"/>
      <c r="D321" s="14" t="s">
        <v>104</v>
      </c>
      <c r="E321" s="14"/>
      <c r="F321" s="14" t="s">
        <v>665</v>
      </c>
      <c r="G321" s="14"/>
      <c r="H321" s="14" t="s">
        <v>7412</v>
      </c>
      <c r="I321" s="72"/>
      <c r="J321" s="72"/>
      <c r="K321" s="72"/>
      <c r="L321" s="14" t="s">
        <v>208</v>
      </c>
      <c r="M321" s="14" t="s">
        <v>116</v>
      </c>
      <c r="N321" s="72"/>
      <c r="O321" s="14" t="s">
        <v>8568</v>
      </c>
      <c r="P321" s="72"/>
      <c r="Q321" s="72"/>
      <c r="T321" s="72"/>
      <c r="U321" s="73" t="s">
        <v>8569</v>
      </c>
      <c r="V321" s="14"/>
      <c r="W321" s="72"/>
      <c r="X321" s="72"/>
      <c r="Y321" s="74"/>
      <c r="Z321" s="74"/>
      <c r="AA321" s="72"/>
      <c r="AB321" s="72"/>
      <c r="AC321" s="72"/>
      <c r="AD321" s="72"/>
      <c r="AE321" s="72"/>
      <c r="AF321" s="72"/>
      <c r="AG321" s="72"/>
      <c r="AH321" s="72"/>
      <c r="AI321" s="72"/>
      <c r="AJ321" s="72"/>
      <c r="AK321" s="72"/>
      <c r="AL321" s="72"/>
      <c r="AM321" s="72"/>
      <c r="AN321" s="72"/>
      <c r="AO321" s="72"/>
    </row>
    <row r="322">
      <c r="A322" s="14" t="s">
        <v>8570</v>
      </c>
      <c r="B322" s="14"/>
      <c r="D322" s="14" t="s">
        <v>144</v>
      </c>
      <c r="E322" s="14"/>
      <c r="F322" s="14" t="s">
        <v>1178</v>
      </c>
      <c r="G322" s="72"/>
      <c r="H322" s="72"/>
      <c r="I322" s="72"/>
      <c r="J322" s="72"/>
      <c r="K322" s="72"/>
      <c r="L322" s="14" t="s">
        <v>275</v>
      </c>
      <c r="M322" s="72"/>
      <c r="N322" s="72"/>
      <c r="O322" s="72"/>
      <c r="P322" s="72"/>
      <c r="Q322" s="72"/>
      <c r="T322" s="72"/>
      <c r="U322" s="72"/>
      <c r="V322" s="72"/>
      <c r="W322" s="72"/>
      <c r="X322" s="72"/>
      <c r="Y322" s="74"/>
      <c r="Z322" s="74"/>
      <c r="AA322" s="72"/>
      <c r="AB322" s="72"/>
      <c r="AC322" s="72"/>
      <c r="AD322" s="72"/>
      <c r="AE322" s="72"/>
      <c r="AF322" s="72"/>
      <c r="AG322" s="72"/>
      <c r="AH322" s="72"/>
      <c r="AI322" s="72"/>
      <c r="AJ322" s="72"/>
      <c r="AK322" s="72"/>
      <c r="AL322" s="72"/>
      <c r="AM322" s="72"/>
      <c r="AN322" s="72"/>
      <c r="AO322" s="72"/>
    </row>
    <row r="323">
      <c r="A323" s="14" t="s">
        <v>8571</v>
      </c>
      <c r="B323" s="72"/>
      <c r="D323" s="14" t="s">
        <v>119</v>
      </c>
      <c r="E323" s="72"/>
      <c r="F323" s="14" t="s">
        <v>4465</v>
      </c>
      <c r="G323" s="72"/>
      <c r="H323" s="72"/>
      <c r="I323" s="72"/>
      <c r="J323" s="72"/>
      <c r="K323" s="14" t="s">
        <v>7691</v>
      </c>
      <c r="L323" s="14" t="s">
        <v>317</v>
      </c>
      <c r="M323" s="14" t="s">
        <v>209</v>
      </c>
      <c r="N323" s="72"/>
      <c r="O323" s="3" t="s">
        <v>7692</v>
      </c>
      <c r="P323" s="72"/>
      <c r="Q323" s="72"/>
      <c r="T323" s="72"/>
      <c r="U323" s="73" t="s">
        <v>8572</v>
      </c>
      <c r="V323" s="72"/>
      <c r="W323" s="72"/>
      <c r="X323" s="72"/>
      <c r="Y323" s="74"/>
      <c r="Z323" s="74"/>
      <c r="AA323" s="72"/>
      <c r="AB323" s="72"/>
      <c r="AC323" s="72"/>
      <c r="AD323" s="72"/>
      <c r="AE323" s="72"/>
      <c r="AF323" s="72"/>
      <c r="AG323" s="72"/>
      <c r="AH323" s="72"/>
      <c r="AI323" s="72"/>
      <c r="AJ323" s="72"/>
      <c r="AK323" s="72"/>
      <c r="AL323" s="72"/>
      <c r="AM323" s="72"/>
      <c r="AN323" s="72"/>
      <c r="AO323" s="72"/>
    </row>
    <row r="324">
      <c r="A324" s="37" t="s">
        <v>8573</v>
      </c>
      <c r="B324" s="14"/>
      <c r="D324" s="14" t="s">
        <v>104</v>
      </c>
      <c r="E324" s="14"/>
      <c r="F324" s="14" t="s">
        <v>2009</v>
      </c>
      <c r="G324" s="72"/>
      <c r="H324" s="72"/>
      <c r="I324" s="72"/>
      <c r="J324" s="72"/>
      <c r="K324" s="72"/>
      <c r="L324" s="14" t="s">
        <v>287</v>
      </c>
      <c r="M324" s="14" t="s">
        <v>235</v>
      </c>
      <c r="N324" s="72"/>
      <c r="O324" s="72"/>
      <c r="P324" s="72"/>
      <c r="Q324" s="72"/>
      <c r="T324" s="72"/>
      <c r="U324" s="72"/>
      <c r="V324" s="72"/>
      <c r="W324" s="14" t="s">
        <v>7654</v>
      </c>
      <c r="X324" s="72"/>
      <c r="Y324" s="74"/>
      <c r="Z324" s="74"/>
      <c r="AA324" s="72"/>
      <c r="AB324" s="72"/>
      <c r="AC324" s="72"/>
      <c r="AD324" s="72"/>
      <c r="AE324" s="72"/>
      <c r="AF324" s="72"/>
      <c r="AG324" s="72"/>
      <c r="AH324" s="72"/>
      <c r="AI324" s="72"/>
      <c r="AJ324" s="72"/>
      <c r="AK324" s="72"/>
      <c r="AL324" s="72"/>
      <c r="AM324" s="72"/>
      <c r="AN324" s="72"/>
      <c r="AO324" s="72"/>
    </row>
    <row r="325">
      <c r="A325" s="14" t="s">
        <v>8574</v>
      </c>
      <c r="B325" s="72"/>
      <c r="D325" s="14" t="s">
        <v>119</v>
      </c>
      <c r="E325" s="72"/>
      <c r="F325" s="14" t="s">
        <v>8575</v>
      </c>
      <c r="G325" s="72"/>
      <c r="H325" s="72"/>
      <c r="I325" s="72"/>
      <c r="J325" s="72"/>
      <c r="K325" s="72"/>
      <c r="L325" s="14" t="s">
        <v>318</v>
      </c>
      <c r="M325" s="14" t="s">
        <v>566</v>
      </c>
      <c r="N325" s="72"/>
      <c r="O325" s="14" t="s">
        <v>5259</v>
      </c>
      <c r="P325" s="72"/>
      <c r="Q325" s="72"/>
      <c r="T325" s="72"/>
      <c r="U325" s="73" t="s">
        <v>8576</v>
      </c>
      <c r="V325" s="72"/>
      <c r="W325" s="72"/>
      <c r="X325" s="72"/>
      <c r="Y325" s="74"/>
      <c r="Z325" s="74"/>
      <c r="AA325" s="72"/>
      <c r="AB325" s="72"/>
      <c r="AC325" s="72"/>
      <c r="AD325" s="72"/>
      <c r="AE325" s="72"/>
      <c r="AF325" s="72"/>
      <c r="AG325" s="72"/>
      <c r="AH325" s="72"/>
      <c r="AI325" s="72"/>
      <c r="AJ325" s="72"/>
      <c r="AK325" s="72"/>
      <c r="AL325" s="72"/>
      <c r="AM325" s="72"/>
      <c r="AN325" s="72"/>
      <c r="AO325" s="72"/>
    </row>
    <row r="326">
      <c r="A326" s="9" t="s">
        <v>7446</v>
      </c>
      <c r="B326" s="14"/>
      <c r="D326" s="14" t="s">
        <v>144</v>
      </c>
      <c r="E326" s="14"/>
      <c r="F326" s="14" t="s">
        <v>1178</v>
      </c>
      <c r="G326" s="72"/>
      <c r="H326" s="72"/>
      <c r="I326" s="72"/>
      <c r="J326" s="72"/>
      <c r="K326" s="72"/>
      <c r="L326" s="14" t="s">
        <v>71</v>
      </c>
      <c r="M326" s="14" t="s">
        <v>71</v>
      </c>
      <c r="N326" s="72"/>
      <c r="O326" s="72"/>
      <c r="P326" s="72"/>
      <c r="Q326" s="72"/>
      <c r="T326" s="14"/>
      <c r="U326" s="73" t="s">
        <v>7448</v>
      </c>
      <c r="V326" s="72"/>
      <c r="W326" s="72"/>
      <c r="X326" s="72"/>
      <c r="Y326" s="74"/>
      <c r="Z326" s="74"/>
      <c r="AA326" s="72"/>
      <c r="AB326" s="72"/>
      <c r="AC326" s="72"/>
      <c r="AD326" s="73" t="s">
        <v>8577</v>
      </c>
      <c r="AE326" s="72"/>
      <c r="AF326" s="72"/>
      <c r="AG326" s="72"/>
      <c r="AH326" s="72"/>
      <c r="AI326" s="72"/>
      <c r="AJ326" s="72"/>
      <c r="AK326" s="72"/>
      <c r="AL326" s="72"/>
      <c r="AM326" s="72"/>
      <c r="AN326" s="72"/>
      <c r="AO326" s="72"/>
    </row>
    <row r="327">
      <c r="A327" s="14" t="s">
        <v>8578</v>
      </c>
      <c r="B327" s="14"/>
      <c r="D327" s="14" t="s">
        <v>144</v>
      </c>
      <c r="E327" s="14"/>
      <c r="F327" s="14" t="s">
        <v>1178</v>
      </c>
      <c r="G327" s="72"/>
      <c r="H327" s="72"/>
      <c r="I327" s="72"/>
      <c r="J327" s="72"/>
      <c r="K327" s="72"/>
      <c r="L327" s="72"/>
      <c r="M327" s="72"/>
      <c r="N327" s="72"/>
      <c r="O327" s="72"/>
      <c r="P327" s="72"/>
      <c r="Q327" s="72"/>
      <c r="T327" s="14"/>
      <c r="U327" s="73" t="s">
        <v>8579</v>
      </c>
      <c r="V327" s="14" t="s">
        <v>8580</v>
      </c>
      <c r="W327" s="72"/>
      <c r="X327" s="72"/>
      <c r="Y327" s="74"/>
      <c r="Z327" s="74"/>
      <c r="AA327" s="72"/>
      <c r="AB327" s="72"/>
      <c r="AC327" s="72"/>
      <c r="AD327" s="72"/>
      <c r="AE327" s="72"/>
      <c r="AF327" s="72"/>
      <c r="AG327" s="72"/>
      <c r="AH327" s="72"/>
      <c r="AI327" s="72"/>
      <c r="AJ327" s="72"/>
      <c r="AK327" s="72"/>
      <c r="AL327" s="72"/>
      <c r="AM327" s="72"/>
      <c r="AN327" s="72"/>
      <c r="AO327" s="72"/>
    </row>
    <row r="328">
      <c r="A328" s="14" t="s">
        <v>8581</v>
      </c>
      <c r="B328" s="14"/>
      <c r="D328" s="14" t="s">
        <v>144</v>
      </c>
      <c r="E328" s="14"/>
      <c r="F328" s="14" t="s">
        <v>1178</v>
      </c>
      <c r="G328" s="72"/>
      <c r="H328" s="72"/>
      <c r="I328" s="14" t="s">
        <v>8582</v>
      </c>
      <c r="J328" s="72"/>
      <c r="K328" s="72"/>
      <c r="L328" s="72"/>
      <c r="M328" s="72"/>
      <c r="N328" s="72"/>
      <c r="O328" s="72"/>
      <c r="P328" s="72"/>
      <c r="Q328" s="72"/>
      <c r="T328" s="72"/>
      <c r="U328" s="73" t="s">
        <v>8583</v>
      </c>
      <c r="V328" s="14" t="s">
        <v>2943</v>
      </c>
      <c r="W328" s="72"/>
      <c r="X328" s="72"/>
      <c r="Y328" s="74"/>
      <c r="Z328" s="74"/>
      <c r="AA328" s="72"/>
      <c r="AB328" s="72"/>
      <c r="AC328" s="72"/>
      <c r="AD328" s="72"/>
      <c r="AE328" s="72"/>
      <c r="AF328" s="72"/>
      <c r="AG328" s="72"/>
      <c r="AH328" s="72"/>
      <c r="AI328" s="72"/>
      <c r="AJ328" s="72"/>
      <c r="AK328" s="72"/>
      <c r="AL328" s="72"/>
      <c r="AM328" s="72"/>
      <c r="AN328" s="72"/>
      <c r="AO328" s="72"/>
    </row>
    <row r="329">
      <c r="A329" s="14" t="s">
        <v>8584</v>
      </c>
      <c r="B329" s="14"/>
      <c r="D329" s="14" t="s">
        <v>144</v>
      </c>
      <c r="E329" s="14"/>
      <c r="F329" s="14" t="s">
        <v>6325</v>
      </c>
      <c r="G329" s="72"/>
      <c r="H329" s="72"/>
      <c r="I329" s="72"/>
      <c r="J329" s="9" t="s">
        <v>8585</v>
      </c>
      <c r="K329" s="72"/>
      <c r="L329" s="14" t="s">
        <v>309</v>
      </c>
      <c r="M329" s="14" t="s">
        <v>129</v>
      </c>
      <c r="N329" s="14"/>
      <c r="O329" s="14" t="s">
        <v>8586</v>
      </c>
      <c r="P329" s="72"/>
      <c r="Q329" s="72"/>
      <c r="T329" s="72"/>
      <c r="U329" s="73" t="s">
        <v>8587</v>
      </c>
      <c r="V329" s="72"/>
      <c r="W329" s="14" t="s">
        <v>8588</v>
      </c>
      <c r="X329" s="72"/>
      <c r="Y329" s="74"/>
      <c r="Z329" s="74"/>
      <c r="AA329" s="72"/>
      <c r="AB329" s="72"/>
      <c r="AC329" s="72"/>
      <c r="AD329" s="72"/>
      <c r="AE329" s="72"/>
      <c r="AF329" s="72"/>
      <c r="AG329" s="72"/>
      <c r="AH329" s="72"/>
      <c r="AI329" s="72"/>
      <c r="AJ329" s="72"/>
      <c r="AK329" s="72"/>
      <c r="AL329" s="72"/>
      <c r="AM329" s="72"/>
      <c r="AN329" s="72"/>
      <c r="AO329" s="72"/>
    </row>
    <row r="330">
      <c r="A330" s="14" t="s">
        <v>8589</v>
      </c>
      <c r="B330" s="72"/>
      <c r="D330" s="14" t="s">
        <v>144</v>
      </c>
      <c r="E330" s="14"/>
      <c r="F330" s="14" t="s">
        <v>1178</v>
      </c>
      <c r="G330" s="72"/>
      <c r="H330" s="72"/>
      <c r="I330" s="72"/>
      <c r="J330" s="14" t="s">
        <v>5152</v>
      </c>
      <c r="K330" s="72"/>
      <c r="L330" s="14" t="s">
        <v>309</v>
      </c>
      <c r="M330" s="72"/>
      <c r="N330" s="72"/>
      <c r="O330" s="14" t="s">
        <v>3553</v>
      </c>
      <c r="P330" s="72"/>
      <c r="Q330" s="72"/>
      <c r="T330" s="72"/>
      <c r="U330" s="73" t="s">
        <v>8590</v>
      </c>
      <c r="V330" s="72"/>
      <c r="W330" s="72"/>
      <c r="X330" s="72"/>
      <c r="Y330" s="74"/>
      <c r="Z330" s="74"/>
      <c r="AA330" s="72"/>
      <c r="AB330" s="72"/>
      <c r="AC330" s="72"/>
      <c r="AD330" s="72"/>
      <c r="AE330" s="72"/>
      <c r="AF330" s="72"/>
      <c r="AG330" s="72"/>
      <c r="AH330" s="72"/>
      <c r="AI330" s="72"/>
      <c r="AJ330" s="72"/>
      <c r="AK330" s="72"/>
      <c r="AL330" s="72"/>
      <c r="AM330" s="72"/>
      <c r="AN330" s="72"/>
      <c r="AO330" s="72"/>
    </row>
    <row r="331">
      <c r="A331" s="9" t="s">
        <v>8591</v>
      </c>
      <c r="B331" s="14"/>
      <c r="D331" s="14" t="s">
        <v>104</v>
      </c>
      <c r="E331" s="14"/>
      <c r="F331" s="14" t="s">
        <v>4592</v>
      </c>
      <c r="G331" s="72"/>
      <c r="H331" s="14" t="s">
        <v>7358</v>
      </c>
      <c r="I331" s="72"/>
      <c r="J331" s="72"/>
      <c r="K331" s="14" t="s">
        <v>8592</v>
      </c>
      <c r="L331" s="14" t="s">
        <v>275</v>
      </c>
      <c r="M331" s="14"/>
      <c r="N331" s="14"/>
      <c r="O331" s="14" t="s">
        <v>49</v>
      </c>
      <c r="P331" s="72"/>
      <c r="Q331" s="72"/>
      <c r="T331" s="14"/>
      <c r="U331" s="73" t="s">
        <v>8593</v>
      </c>
      <c r="V331" s="72"/>
      <c r="W331" s="14" t="s">
        <v>6773</v>
      </c>
      <c r="X331" s="72"/>
      <c r="Y331" s="74"/>
      <c r="Z331" s="74"/>
      <c r="AA331" s="72"/>
      <c r="AB331" s="72"/>
      <c r="AC331" s="72"/>
      <c r="AD331" s="72"/>
      <c r="AE331" s="72"/>
      <c r="AF331" s="72"/>
      <c r="AG331" s="72"/>
      <c r="AH331" s="72"/>
      <c r="AI331" s="72"/>
      <c r="AJ331" s="72"/>
      <c r="AK331" s="72"/>
      <c r="AL331" s="72"/>
      <c r="AM331" s="72"/>
      <c r="AN331" s="72"/>
      <c r="AO331" s="72"/>
    </row>
    <row r="332">
      <c r="A332" s="14" t="s">
        <v>8594</v>
      </c>
      <c r="B332" s="14"/>
      <c r="D332" s="14" t="s">
        <v>144</v>
      </c>
      <c r="E332" s="14"/>
      <c r="F332" s="14" t="s">
        <v>4592</v>
      </c>
      <c r="G332" s="72"/>
      <c r="H332" s="9" t="s">
        <v>7355</v>
      </c>
      <c r="I332" s="72"/>
      <c r="J332" s="72"/>
      <c r="K332" s="72"/>
      <c r="L332" s="14" t="s">
        <v>275</v>
      </c>
      <c r="M332" s="72"/>
      <c r="N332" s="72"/>
      <c r="O332" s="72"/>
      <c r="P332" s="72"/>
      <c r="Q332" s="72"/>
      <c r="T332" s="14"/>
      <c r="U332" s="73" t="s">
        <v>8595</v>
      </c>
      <c r="V332" s="72"/>
      <c r="W332" s="72"/>
      <c r="X332" s="72"/>
      <c r="Y332" s="74"/>
      <c r="Z332" s="74"/>
      <c r="AA332" s="72"/>
      <c r="AB332" s="72"/>
      <c r="AC332" s="72"/>
      <c r="AD332" s="72"/>
      <c r="AE332" s="72"/>
      <c r="AF332" s="72"/>
      <c r="AG332" s="72"/>
      <c r="AH332" s="72"/>
      <c r="AI332" s="72"/>
      <c r="AJ332" s="72"/>
      <c r="AK332" s="72"/>
      <c r="AL332" s="72"/>
      <c r="AM332" s="72"/>
      <c r="AN332" s="72"/>
      <c r="AO332" s="72"/>
    </row>
    <row r="333">
      <c r="A333" s="9" t="s">
        <v>8596</v>
      </c>
      <c r="B333" s="14"/>
      <c r="D333" s="14" t="s">
        <v>167</v>
      </c>
      <c r="E333" s="14"/>
      <c r="F333" s="14" t="s">
        <v>1178</v>
      </c>
      <c r="G333" s="72"/>
      <c r="H333" s="72"/>
      <c r="I333" s="72"/>
      <c r="J333" s="72"/>
      <c r="K333" s="72"/>
      <c r="L333" s="72"/>
      <c r="M333" s="72"/>
      <c r="N333" s="72"/>
      <c r="O333" s="72"/>
      <c r="P333" s="72"/>
      <c r="Q333" s="72"/>
      <c r="T333" s="72"/>
      <c r="U333" s="72"/>
      <c r="V333" s="72"/>
      <c r="W333" s="72"/>
      <c r="X333" s="72"/>
      <c r="Y333" s="74"/>
      <c r="Z333" s="74"/>
      <c r="AA333" s="72"/>
      <c r="AB333" s="72"/>
      <c r="AC333" s="72"/>
      <c r="AD333" s="72"/>
      <c r="AE333" s="72"/>
      <c r="AF333" s="72"/>
      <c r="AG333" s="72"/>
      <c r="AH333" s="72"/>
      <c r="AI333" s="72"/>
      <c r="AJ333" s="72"/>
      <c r="AK333" s="72"/>
      <c r="AL333" s="72"/>
      <c r="AM333" s="72"/>
      <c r="AN333" s="72"/>
      <c r="AO333" s="72"/>
    </row>
    <row r="334">
      <c r="A334" s="14" t="s">
        <v>8597</v>
      </c>
      <c r="B334" s="14"/>
      <c r="D334" s="14" t="s">
        <v>144</v>
      </c>
      <c r="E334" s="14"/>
      <c r="F334" s="14" t="s">
        <v>4592</v>
      </c>
      <c r="G334" s="72"/>
      <c r="H334" s="9" t="s">
        <v>7355</v>
      </c>
      <c r="I334" s="72"/>
      <c r="J334" s="72"/>
      <c r="K334" s="14" t="s">
        <v>8598</v>
      </c>
      <c r="L334" s="14" t="s">
        <v>275</v>
      </c>
      <c r="M334" s="14" t="s">
        <v>209</v>
      </c>
      <c r="N334" s="72"/>
      <c r="O334" s="72"/>
      <c r="P334" s="72"/>
      <c r="Q334" s="72"/>
      <c r="T334" s="14"/>
      <c r="U334" s="73" t="s">
        <v>8599</v>
      </c>
      <c r="V334" s="72"/>
      <c r="W334" s="72"/>
      <c r="X334" s="72"/>
      <c r="Y334" s="74"/>
      <c r="Z334" s="74"/>
      <c r="AA334" s="72"/>
      <c r="AB334" s="72"/>
      <c r="AC334" s="72"/>
      <c r="AD334" s="72"/>
      <c r="AE334" s="72"/>
      <c r="AF334" s="72"/>
      <c r="AG334" s="72"/>
      <c r="AH334" s="72"/>
      <c r="AI334" s="72"/>
      <c r="AJ334" s="72"/>
      <c r="AK334" s="72"/>
      <c r="AL334" s="72"/>
      <c r="AM334" s="72"/>
      <c r="AN334" s="72"/>
      <c r="AO334" s="72"/>
    </row>
    <row r="335">
      <c r="A335" s="28" t="s">
        <v>8600</v>
      </c>
      <c r="B335" s="72"/>
      <c r="D335" s="14" t="s">
        <v>144</v>
      </c>
      <c r="E335" s="14"/>
      <c r="F335" s="14" t="s">
        <v>5981</v>
      </c>
      <c r="G335" s="72"/>
      <c r="H335" s="72"/>
      <c r="I335" s="14" t="s">
        <v>8601</v>
      </c>
      <c r="J335" s="14" t="s">
        <v>8602</v>
      </c>
      <c r="K335" s="72"/>
      <c r="L335" s="3" t="s">
        <v>5982</v>
      </c>
      <c r="M335" s="3" t="s">
        <v>209</v>
      </c>
      <c r="N335" s="72"/>
      <c r="O335" s="14" t="s">
        <v>2822</v>
      </c>
      <c r="P335" s="72"/>
      <c r="Q335" s="72"/>
      <c r="T335" s="72"/>
      <c r="U335" s="73" t="s">
        <v>8603</v>
      </c>
      <c r="V335" s="72"/>
      <c r="W335" s="72"/>
      <c r="X335" s="72"/>
      <c r="Y335" s="74"/>
      <c r="Z335" s="74"/>
      <c r="AA335" s="72"/>
      <c r="AB335" s="72"/>
      <c r="AC335" s="72"/>
      <c r="AD335" s="72"/>
      <c r="AE335" s="72"/>
      <c r="AF335" s="72"/>
      <c r="AG335" s="72"/>
      <c r="AH335" s="72"/>
      <c r="AI335" s="72"/>
      <c r="AJ335" s="72"/>
      <c r="AK335" s="72"/>
      <c r="AL335" s="72"/>
      <c r="AM335" s="72"/>
      <c r="AN335" s="72"/>
      <c r="AO335" s="72"/>
    </row>
    <row r="336">
      <c r="A336" s="14" t="s">
        <v>8604</v>
      </c>
      <c r="B336" s="14" t="s">
        <v>8605</v>
      </c>
      <c r="D336" s="14" t="s">
        <v>144</v>
      </c>
      <c r="E336" s="72"/>
      <c r="F336" s="14" t="s">
        <v>5822</v>
      </c>
      <c r="G336" s="72"/>
      <c r="H336" s="72"/>
      <c r="I336" s="72"/>
      <c r="J336" s="72"/>
      <c r="K336" s="14" t="s">
        <v>8606</v>
      </c>
      <c r="L336" s="14" t="s">
        <v>5996</v>
      </c>
      <c r="M336" s="14" t="s">
        <v>209</v>
      </c>
      <c r="N336" s="72"/>
      <c r="O336" s="14" t="s">
        <v>2372</v>
      </c>
      <c r="P336" s="72"/>
      <c r="Q336" s="72"/>
      <c r="T336" s="72"/>
      <c r="U336" s="73" t="s">
        <v>5997</v>
      </c>
      <c r="V336" s="72"/>
      <c r="W336" s="72"/>
      <c r="X336" s="72"/>
      <c r="Y336" s="74"/>
      <c r="Z336" s="74"/>
      <c r="AA336" s="72"/>
      <c r="AB336" s="72"/>
      <c r="AC336" s="72"/>
      <c r="AD336" s="72"/>
      <c r="AE336" s="72"/>
      <c r="AF336" s="72"/>
      <c r="AG336" s="72"/>
      <c r="AH336" s="72"/>
      <c r="AI336" s="72"/>
      <c r="AJ336" s="72"/>
      <c r="AK336" s="72"/>
      <c r="AL336" s="72"/>
      <c r="AM336" s="72"/>
      <c r="AN336" s="72"/>
      <c r="AO336" s="72"/>
    </row>
    <row r="337">
      <c r="A337" s="9" t="s">
        <v>8607</v>
      </c>
      <c r="B337" s="14"/>
      <c r="D337" s="14" t="s">
        <v>144</v>
      </c>
      <c r="E337" s="14"/>
      <c r="F337" s="14" t="s">
        <v>2009</v>
      </c>
      <c r="G337" s="72"/>
      <c r="H337" s="72"/>
      <c r="I337" s="72"/>
      <c r="J337" s="72"/>
      <c r="K337" s="72"/>
      <c r="L337" s="14" t="s">
        <v>287</v>
      </c>
      <c r="M337" s="14" t="s">
        <v>235</v>
      </c>
      <c r="N337" s="14"/>
      <c r="O337" s="14" t="s">
        <v>601</v>
      </c>
      <c r="P337" s="72"/>
      <c r="Q337" s="72"/>
      <c r="T337" s="72"/>
      <c r="U337" s="73" t="s">
        <v>8608</v>
      </c>
      <c r="V337" s="14" t="s">
        <v>5025</v>
      </c>
      <c r="W337" s="14"/>
      <c r="X337" s="72"/>
      <c r="Y337" s="74"/>
      <c r="Z337" s="74"/>
      <c r="AA337" s="72"/>
      <c r="AB337" s="72"/>
      <c r="AC337" s="72"/>
      <c r="AD337" s="72"/>
      <c r="AE337" s="72"/>
      <c r="AF337" s="72"/>
      <c r="AG337" s="72"/>
      <c r="AH337" s="72"/>
      <c r="AI337" s="72"/>
      <c r="AJ337" s="72"/>
      <c r="AK337" s="72"/>
      <c r="AL337" s="72"/>
      <c r="AM337" s="72"/>
      <c r="AN337" s="72"/>
      <c r="AO337" s="72"/>
    </row>
    <row r="338">
      <c r="A338" s="14" t="s">
        <v>8609</v>
      </c>
      <c r="B338" s="14"/>
      <c r="D338" s="14" t="s">
        <v>132</v>
      </c>
      <c r="E338" s="3"/>
      <c r="F338" s="3" t="s">
        <v>4186</v>
      </c>
      <c r="G338" s="3" t="s">
        <v>1102</v>
      </c>
      <c r="H338" s="14" t="s">
        <v>8610</v>
      </c>
      <c r="I338" s="72"/>
      <c r="J338" s="14" t="s">
        <v>8611</v>
      </c>
      <c r="K338" s="72"/>
      <c r="L338" s="14" t="s">
        <v>305</v>
      </c>
      <c r="M338" s="14" t="s">
        <v>209</v>
      </c>
      <c r="N338" s="72"/>
      <c r="O338" s="14" t="s">
        <v>7009</v>
      </c>
      <c r="P338" s="72"/>
      <c r="Q338" s="72"/>
      <c r="T338" s="72"/>
      <c r="U338" s="73" t="s">
        <v>8612</v>
      </c>
      <c r="V338" s="72"/>
      <c r="W338" s="72"/>
      <c r="X338" s="72"/>
      <c r="Y338" s="74"/>
      <c r="Z338" s="74"/>
      <c r="AA338" s="72"/>
      <c r="AB338" s="72"/>
      <c r="AC338" s="72"/>
      <c r="AD338" s="72"/>
      <c r="AE338" s="72"/>
      <c r="AF338" s="72"/>
      <c r="AG338" s="72"/>
      <c r="AH338" s="72"/>
      <c r="AI338" s="72"/>
      <c r="AJ338" s="72"/>
      <c r="AK338" s="72"/>
      <c r="AL338" s="72"/>
      <c r="AM338" s="72"/>
      <c r="AN338" s="72"/>
      <c r="AO338" s="72"/>
    </row>
    <row r="339">
      <c r="A339" s="36" t="s">
        <v>8613</v>
      </c>
      <c r="B339" s="14"/>
      <c r="D339" s="14" t="s">
        <v>104</v>
      </c>
      <c r="E339" s="20"/>
      <c r="F339" s="20" t="s">
        <v>653</v>
      </c>
      <c r="G339" s="20" t="s">
        <v>4183</v>
      </c>
      <c r="H339" s="20" t="s">
        <v>7301</v>
      </c>
      <c r="I339" s="72"/>
      <c r="J339" s="72"/>
      <c r="K339" s="72"/>
      <c r="L339" s="14" t="s">
        <v>254</v>
      </c>
      <c r="M339" s="72"/>
      <c r="N339" s="72"/>
      <c r="O339" s="14" t="s">
        <v>8076</v>
      </c>
      <c r="P339" s="72"/>
      <c r="Q339" s="72"/>
      <c r="T339" s="72"/>
      <c r="U339" s="73" t="s">
        <v>8614</v>
      </c>
      <c r="V339" s="72"/>
      <c r="W339" s="72"/>
      <c r="X339" s="72"/>
      <c r="Y339" s="74"/>
      <c r="Z339" s="74"/>
      <c r="AA339" s="72"/>
      <c r="AB339" s="72"/>
      <c r="AC339" s="72"/>
      <c r="AD339" s="72"/>
      <c r="AE339" s="72"/>
      <c r="AF339" s="72"/>
      <c r="AG339" s="72"/>
      <c r="AH339" s="72"/>
      <c r="AI339" s="72"/>
      <c r="AJ339" s="72"/>
      <c r="AK339" s="72"/>
      <c r="AL339" s="72"/>
      <c r="AM339" s="72"/>
      <c r="AN339" s="72"/>
      <c r="AO339" s="72"/>
    </row>
    <row r="340">
      <c r="A340" s="14" t="s">
        <v>8615</v>
      </c>
      <c r="B340" s="72"/>
      <c r="D340" s="72"/>
      <c r="E340" s="53"/>
      <c r="F340" s="53" t="s">
        <v>514</v>
      </c>
      <c r="G340" s="53" t="s">
        <v>4189</v>
      </c>
      <c r="H340" s="3" t="s">
        <v>6975</v>
      </c>
      <c r="I340" s="72"/>
      <c r="J340" s="72"/>
      <c r="K340" s="72"/>
      <c r="L340" s="72"/>
      <c r="M340" s="72"/>
      <c r="N340" s="72"/>
      <c r="O340" s="72"/>
      <c r="P340" s="72"/>
      <c r="Q340" s="72"/>
      <c r="T340" s="72"/>
      <c r="U340" s="73" t="s">
        <v>8616</v>
      </c>
      <c r="V340" s="72"/>
      <c r="W340" s="72"/>
      <c r="X340" s="72"/>
      <c r="Y340" s="74"/>
      <c r="Z340" s="74"/>
      <c r="AA340" s="72"/>
      <c r="AB340" s="72"/>
      <c r="AC340" s="72"/>
      <c r="AD340" s="72"/>
      <c r="AE340" s="72"/>
      <c r="AF340" s="72"/>
      <c r="AG340" s="72"/>
      <c r="AH340" s="72"/>
      <c r="AI340" s="72"/>
      <c r="AJ340" s="72"/>
      <c r="AK340" s="72"/>
      <c r="AL340" s="72"/>
      <c r="AM340" s="72"/>
      <c r="AN340" s="72"/>
      <c r="AO340" s="72"/>
    </row>
    <row r="341">
      <c r="A341" s="14" t="s">
        <v>8617</v>
      </c>
      <c r="B341" s="14"/>
      <c r="D341" s="14" t="s">
        <v>144</v>
      </c>
      <c r="E341" s="14"/>
      <c r="F341" s="14" t="s">
        <v>401</v>
      </c>
      <c r="G341" s="72"/>
      <c r="H341" s="72"/>
      <c r="I341" s="72"/>
      <c r="J341" s="14" t="s">
        <v>4913</v>
      </c>
      <c r="K341" s="72"/>
      <c r="L341" s="14" t="s">
        <v>70</v>
      </c>
      <c r="M341" s="72"/>
      <c r="N341" s="72"/>
      <c r="O341" s="14" t="s">
        <v>4914</v>
      </c>
      <c r="P341" s="72"/>
      <c r="Q341" s="72"/>
      <c r="T341" s="72"/>
      <c r="U341" s="73" t="s">
        <v>8618</v>
      </c>
      <c r="V341" s="72"/>
      <c r="W341" s="72"/>
      <c r="X341" s="72"/>
      <c r="Y341" s="74"/>
      <c r="Z341" s="74"/>
      <c r="AA341" s="72"/>
      <c r="AB341" s="72"/>
      <c r="AC341" s="72"/>
      <c r="AD341" s="72"/>
      <c r="AE341" s="72"/>
      <c r="AF341" s="72"/>
      <c r="AG341" s="72"/>
      <c r="AH341" s="72"/>
      <c r="AI341" s="72"/>
      <c r="AJ341" s="72"/>
      <c r="AK341" s="72"/>
      <c r="AL341" s="72"/>
      <c r="AM341" s="72"/>
      <c r="AN341" s="72"/>
      <c r="AO341" s="72"/>
    </row>
    <row r="342">
      <c r="A342" s="37" t="s">
        <v>8619</v>
      </c>
      <c r="B342" s="14"/>
      <c r="D342" s="14" t="s">
        <v>104</v>
      </c>
      <c r="E342" s="14"/>
      <c r="F342" s="14" t="s">
        <v>2542</v>
      </c>
      <c r="G342" s="72"/>
      <c r="H342" s="72"/>
      <c r="I342" s="72"/>
      <c r="J342" s="9" t="s">
        <v>653</v>
      </c>
      <c r="K342" s="72"/>
      <c r="L342" s="14" t="s">
        <v>222</v>
      </c>
      <c r="M342" s="14" t="s">
        <v>129</v>
      </c>
      <c r="N342" s="72"/>
      <c r="O342" s="14" t="s">
        <v>7015</v>
      </c>
      <c r="P342" s="72"/>
      <c r="Q342" s="72"/>
      <c r="T342" s="72"/>
      <c r="U342" s="72"/>
      <c r="V342" s="14" t="s">
        <v>7857</v>
      </c>
      <c r="W342" s="72"/>
      <c r="X342" s="72"/>
      <c r="Y342" s="74"/>
      <c r="Z342" s="74"/>
      <c r="AA342" s="72"/>
      <c r="AB342" s="72"/>
      <c r="AC342" s="72"/>
      <c r="AD342" s="72"/>
      <c r="AE342" s="72"/>
      <c r="AF342" s="72"/>
      <c r="AG342" s="72"/>
      <c r="AH342" s="72"/>
      <c r="AI342" s="72"/>
      <c r="AJ342" s="72"/>
      <c r="AK342" s="72"/>
      <c r="AL342" s="72"/>
      <c r="AM342" s="72"/>
      <c r="AN342" s="72"/>
      <c r="AO342" s="72"/>
    </row>
    <row r="343">
      <c r="A343" s="14" t="s">
        <v>8620</v>
      </c>
      <c r="B343" s="14"/>
      <c r="D343" s="14" t="s">
        <v>104</v>
      </c>
      <c r="E343" s="14"/>
      <c r="F343" s="14" t="s">
        <v>2053</v>
      </c>
      <c r="G343" s="72"/>
      <c r="H343" s="14" t="s">
        <v>7518</v>
      </c>
      <c r="I343" s="72"/>
      <c r="J343" s="72"/>
      <c r="K343" s="72"/>
      <c r="L343" s="72"/>
      <c r="M343" s="14" t="s">
        <v>209</v>
      </c>
      <c r="N343" s="72"/>
      <c r="O343" s="14" t="s">
        <v>4975</v>
      </c>
      <c r="P343" s="72"/>
      <c r="Q343" s="72"/>
      <c r="T343" s="72"/>
      <c r="U343" s="73" t="s">
        <v>8621</v>
      </c>
      <c r="V343" s="72"/>
      <c r="W343" s="72"/>
      <c r="X343" s="72"/>
      <c r="Y343" s="74"/>
      <c r="Z343" s="74"/>
      <c r="AA343" s="72"/>
      <c r="AB343" s="72"/>
      <c r="AC343" s="72"/>
      <c r="AD343" s="72"/>
      <c r="AE343" s="72"/>
      <c r="AF343" s="72"/>
      <c r="AG343" s="72"/>
      <c r="AH343" s="72"/>
      <c r="AI343" s="72"/>
      <c r="AJ343" s="72"/>
      <c r="AK343" s="72"/>
      <c r="AL343" s="72"/>
      <c r="AM343" s="72"/>
      <c r="AN343" s="72"/>
      <c r="AO343" s="72"/>
    </row>
    <row r="344">
      <c r="A344" s="3" t="s">
        <v>8622</v>
      </c>
      <c r="B344" s="14" t="s">
        <v>8623</v>
      </c>
      <c r="D344" s="14" t="s">
        <v>132</v>
      </c>
      <c r="E344" s="14"/>
      <c r="F344" s="14" t="s">
        <v>515</v>
      </c>
      <c r="G344" s="14" t="s">
        <v>1174</v>
      </c>
      <c r="H344" s="14" t="s">
        <v>7514</v>
      </c>
      <c r="I344" s="72"/>
      <c r="J344" s="72"/>
      <c r="K344" s="72"/>
      <c r="L344" s="14" t="s">
        <v>8624</v>
      </c>
      <c r="M344" s="14" t="s">
        <v>129</v>
      </c>
      <c r="N344" s="72"/>
      <c r="O344" s="14" t="s">
        <v>8625</v>
      </c>
      <c r="P344" s="72"/>
      <c r="Q344" s="72"/>
      <c r="T344" s="72"/>
      <c r="U344" s="73" t="s">
        <v>8626</v>
      </c>
      <c r="V344" s="72"/>
      <c r="W344" s="72"/>
      <c r="X344" s="72"/>
      <c r="Y344" s="74"/>
      <c r="Z344" s="74"/>
      <c r="AA344" s="72"/>
      <c r="AB344" s="72"/>
      <c r="AC344" s="72"/>
      <c r="AD344" s="72"/>
      <c r="AE344" s="72"/>
      <c r="AF344" s="72"/>
      <c r="AG344" s="72"/>
      <c r="AH344" s="72"/>
      <c r="AI344" s="72"/>
      <c r="AJ344" s="72"/>
      <c r="AK344" s="72"/>
      <c r="AL344" s="72"/>
      <c r="AM344" s="72"/>
      <c r="AN344" s="72"/>
      <c r="AO344" s="72"/>
    </row>
    <row r="345">
      <c r="A345" s="37" t="s">
        <v>8627</v>
      </c>
      <c r="B345" s="14"/>
      <c r="D345" s="14" t="s">
        <v>104</v>
      </c>
      <c r="E345" s="14"/>
      <c r="F345" s="14" t="s">
        <v>5890</v>
      </c>
      <c r="G345" s="72"/>
      <c r="H345" s="72"/>
      <c r="I345" s="72"/>
      <c r="J345" s="72"/>
      <c r="K345" s="72"/>
      <c r="L345" s="14" t="s">
        <v>309</v>
      </c>
      <c r="M345" s="14" t="s">
        <v>129</v>
      </c>
      <c r="N345" s="14"/>
      <c r="O345" s="14" t="s">
        <v>8245</v>
      </c>
      <c r="P345" s="72"/>
      <c r="Q345" s="72"/>
      <c r="T345" s="72"/>
      <c r="U345" s="73" t="s">
        <v>8628</v>
      </c>
      <c r="V345" s="14" t="s">
        <v>8629</v>
      </c>
      <c r="W345" s="14" t="s">
        <v>8630</v>
      </c>
      <c r="X345" s="72"/>
      <c r="Y345" s="74"/>
      <c r="Z345" s="74"/>
      <c r="AA345" s="72"/>
      <c r="AB345" s="72"/>
      <c r="AC345" s="72"/>
      <c r="AD345" s="72"/>
      <c r="AE345" s="72"/>
      <c r="AF345" s="72"/>
      <c r="AG345" s="72"/>
      <c r="AH345" s="72"/>
      <c r="AI345" s="72"/>
      <c r="AJ345" s="72"/>
      <c r="AK345" s="72"/>
      <c r="AL345" s="72"/>
      <c r="AM345" s="72"/>
      <c r="AN345" s="72"/>
      <c r="AO345" s="72"/>
    </row>
    <row r="346">
      <c r="A346" s="14" t="s">
        <v>8631</v>
      </c>
      <c r="B346" s="72"/>
      <c r="D346" s="14" t="s">
        <v>119</v>
      </c>
      <c r="E346" s="72"/>
      <c r="F346" s="14" t="s">
        <v>6295</v>
      </c>
      <c r="G346" s="72"/>
      <c r="H346" s="72"/>
      <c r="I346" s="72"/>
      <c r="J346" s="72"/>
      <c r="K346" s="14" t="s">
        <v>2456</v>
      </c>
      <c r="L346" s="14" t="s">
        <v>316</v>
      </c>
      <c r="M346" s="14" t="s">
        <v>216</v>
      </c>
      <c r="N346" s="72"/>
      <c r="O346" s="14" t="s">
        <v>8632</v>
      </c>
      <c r="P346" s="72"/>
      <c r="Q346" s="72"/>
      <c r="T346" s="72"/>
      <c r="U346" s="73" t="s">
        <v>8633</v>
      </c>
      <c r="V346" s="72"/>
      <c r="W346" s="72"/>
      <c r="X346" s="72"/>
      <c r="Y346" s="74"/>
      <c r="Z346" s="74"/>
      <c r="AA346" s="72"/>
      <c r="AB346" s="72"/>
      <c r="AC346" s="72"/>
      <c r="AD346" s="72"/>
      <c r="AE346" s="72"/>
      <c r="AF346" s="72"/>
      <c r="AG346" s="72"/>
      <c r="AH346" s="72"/>
      <c r="AI346" s="72"/>
      <c r="AJ346" s="72"/>
      <c r="AK346" s="72"/>
      <c r="AL346" s="72"/>
      <c r="AM346" s="72"/>
      <c r="AN346" s="72"/>
      <c r="AO346" s="72"/>
    </row>
    <row r="347">
      <c r="A347" s="14" t="s">
        <v>8634</v>
      </c>
      <c r="B347" s="72"/>
      <c r="D347" s="14" t="s">
        <v>119</v>
      </c>
      <c r="E347" s="72"/>
      <c r="F347" s="20" t="s">
        <v>6135</v>
      </c>
      <c r="G347" s="72"/>
      <c r="H347" s="72"/>
      <c r="I347" s="72"/>
      <c r="J347" s="72"/>
      <c r="K347" s="14" t="s">
        <v>6136</v>
      </c>
      <c r="L347" s="14" t="s">
        <v>8635</v>
      </c>
      <c r="M347" s="14" t="s">
        <v>216</v>
      </c>
      <c r="N347" s="72"/>
      <c r="O347" s="3" t="s">
        <v>7692</v>
      </c>
      <c r="P347" s="72"/>
      <c r="Q347" s="72"/>
      <c r="T347" s="72"/>
      <c r="U347" s="73" t="s">
        <v>7693</v>
      </c>
      <c r="V347" s="72"/>
      <c r="W347" s="72"/>
      <c r="X347" s="72"/>
      <c r="Y347" s="74"/>
      <c r="Z347" s="74"/>
      <c r="AA347" s="72"/>
      <c r="AB347" s="72"/>
      <c r="AC347" s="72"/>
      <c r="AD347" s="72"/>
      <c r="AE347" s="72"/>
      <c r="AF347" s="72"/>
      <c r="AG347" s="72"/>
      <c r="AH347" s="72"/>
      <c r="AI347" s="72"/>
      <c r="AJ347" s="72"/>
      <c r="AK347" s="72"/>
      <c r="AL347" s="72"/>
      <c r="AM347" s="72"/>
      <c r="AN347" s="72"/>
      <c r="AO347" s="72"/>
    </row>
    <row r="348">
      <c r="A348" s="14" t="s">
        <v>8636</v>
      </c>
      <c r="B348" s="72"/>
      <c r="D348" s="14" t="s">
        <v>144</v>
      </c>
      <c r="E348" s="72"/>
      <c r="F348" s="14" t="s">
        <v>7927</v>
      </c>
      <c r="G348" s="72"/>
      <c r="H348" s="72"/>
      <c r="I348" s="72"/>
      <c r="J348" s="72"/>
      <c r="K348" s="14" t="s">
        <v>306</v>
      </c>
      <c r="L348" s="14" t="s">
        <v>8113</v>
      </c>
      <c r="M348" s="14" t="s">
        <v>3401</v>
      </c>
      <c r="N348" s="72"/>
      <c r="O348" s="14" t="s">
        <v>8637</v>
      </c>
      <c r="P348" s="72"/>
      <c r="Q348" s="72"/>
      <c r="T348" s="72"/>
      <c r="U348" s="73" t="s">
        <v>8638</v>
      </c>
      <c r="V348" s="72"/>
      <c r="W348" s="72"/>
      <c r="X348" s="72"/>
      <c r="Y348" s="74"/>
      <c r="Z348" s="74"/>
      <c r="AA348" s="72"/>
      <c r="AB348" s="72"/>
      <c r="AC348" s="72"/>
      <c r="AD348" s="72"/>
      <c r="AE348" s="72"/>
      <c r="AF348" s="72"/>
      <c r="AG348" s="72"/>
      <c r="AH348" s="72"/>
      <c r="AI348" s="72"/>
      <c r="AJ348" s="72"/>
      <c r="AK348" s="72"/>
      <c r="AL348" s="72"/>
      <c r="AM348" s="72"/>
      <c r="AN348" s="72"/>
      <c r="AO348" s="72"/>
    </row>
    <row r="349">
      <c r="A349" s="14" t="s">
        <v>8639</v>
      </c>
      <c r="B349" s="72"/>
      <c r="D349" s="14" t="s">
        <v>8044</v>
      </c>
      <c r="E349" s="72"/>
      <c r="F349" s="14" t="s">
        <v>587</v>
      </c>
      <c r="G349" s="72"/>
      <c r="H349" s="72"/>
      <c r="I349" s="72"/>
      <c r="J349" s="14" t="s">
        <v>8640</v>
      </c>
      <c r="K349" s="14" t="s">
        <v>8641</v>
      </c>
      <c r="L349" s="14" t="s">
        <v>246</v>
      </c>
      <c r="M349" s="14" t="s">
        <v>164</v>
      </c>
      <c r="N349" s="72"/>
      <c r="O349" s="14" t="s">
        <v>8642</v>
      </c>
      <c r="P349" s="72"/>
      <c r="Q349" s="72"/>
      <c r="T349" s="72"/>
      <c r="U349" s="73" t="s">
        <v>8643</v>
      </c>
      <c r="V349" s="72"/>
      <c r="W349" s="72"/>
      <c r="X349" s="72"/>
      <c r="Y349" s="74"/>
      <c r="Z349" s="74"/>
      <c r="AA349" s="72"/>
      <c r="AB349" s="72"/>
      <c r="AC349" s="72"/>
      <c r="AD349" s="72"/>
      <c r="AE349" s="72"/>
      <c r="AF349" s="72"/>
      <c r="AG349" s="72"/>
      <c r="AH349" s="72"/>
      <c r="AI349" s="72"/>
      <c r="AJ349" s="72"/>
      <c r="AK349" s="72"/>
      <c r="AL349" s="72"/>
      <c r="AM349" s="72"/>
      <c r="AN349" s="72"/>
      <c r="AO349" s="72"/>
    </row>
    <row r="350">
      <c r="A350" s="3" t="s">
        <v>8644</v>
      </c>
      <c r="B350" s="14" t="s">
        <v>8645</v>
      </c>
      <c r="D350" s="14" t="s">
        <v>119</v>
      </c>
      <c r="E350" s="72"/>
      <c r="F350" s="14" t="s">
        <v>5010</v>
      </c>
      <c r="G350" s="72"/>
      <c r="H350" s="72"/>
      <c r="I350" s="72"/>
      <c r="J350" s="72"/>
      <c r="K350" s="72"/>
      <c r="L350" s="14" t="s">
        <v>182</v>
      </c>
      <c r="M350" s="14" t="s">
        <v>209</v>
      </c>
      <c r="N350" s="72"/>
      <c r="O350" s="14" t="s">
        <v>8646</v>
      </c>
      <c r="P350" s="72"/>
      <c r="Q350" s="72"/>
      <c r="T350" s="72"/>
      <c r="U350" s="73" t="s">
        <v>8647</v>
      </c>
      <c r="V350" s="72"/>
      <c r="W350" s="72"/>
      <c r="X350" s="72"/>
      <c r="Y350" s="74"/>
      <c r="Z350" s="74"/>
      <c r="AA350" s="72"/>
      <c r="AB350" s="72"/>
      <c r="AC350" s="72"/>
      <c r="AD350" s="72"/>
      <c r="AE350" s="72"/>
      <c r="AF350" s="72"/>
      <c r="AG350" s="72"/>
      <c r="AH350" s="72"/>
      <c r="AI350" s="72"/>
      <c r="AJ350" s="72"/>
      <c r="AK350" s="72"/>
      <c r="AL350" s="72"/>
      <c r="AM350" s="72"/>
      <c r="AN350" s="72"/>
      <c r="AO350" s="72"/>
    </row>
    <row r="351">
      <c r="A351" s="14" t="s">
        <v>8648</v>
      </c>
      <c r="B351" s="14"/>
      <c r="D351" s="14" t="s">
        <v>104</v>
      </c>
      <c r="E351" s="14"/>
      <c r="F351" s="14" t="s">
        <v>8535</v>
      </c>
      <c r="G351" s="72"/>
      <c r="H351" s="72"/>
      <c r="I351" s="14" t="s">
        <v>8649</v>
      </c>
      <c r="J351" s="14" t="s">
        <v>8650</v>
      </c>
      <c r="K351" s="14" t="s">
        <v>281</v>
      </c>
      <c r="L351" s="14" t="s">
        <v>281</v>
      </c>
      <c r="M351" s="14"/>
      <c r="N351" s="14"/>
      <c r="O351" s="14" t="s">
        <v>49</v>
      </c>
      <c r="P351" s="14"/>
      <c r="Q351" s="14"/>
      <c r="T351" s="14"/>
      <c r="U351" s="73" t="s">
        <v>8651</v>
      </c>
      <c r="V351" s="72"/>
      <c r="W351" s="14" t="s">
        <v>8652</v>
      </c>
      <c r="X351" s="72"/>
      <c r="Y351" s="74"/>
      <c r="Z351" s="74"/>
      <c r="AA351" s="72"/>
      <c r="AB351" s="72"/>
      <c r="AC351" s="72"/>
      <c r="AD351" s="72"/>
      <c r="AE351" s="72"/>
      <c r="AF351" s="72"/>
      <c r="AG351" s="72"/>
      <c r="AH351" s="72"/>
      <c r="AI351" s="72"/>
      <c r="AJ351" s="72"/>
      <c r="AK351" s="72"/>
      <c r="AL351" s="72"/>
      <c r="AM351" s="72"/>
      <c r="AN351" s="72"/>
      <c r="AO351" s="72"/>
    </row>
    <row r="352">
      <c r="A352" s="3" t="s">
        <v>8653</v>
      </c>
      <c r="B352" s="72"/>
      <c r="D352" s="14" t="s">
        <v>119</v>
      </c>
      <c r="E352" s="72"/>
      <c r="F352" s="14" t="s">
        <v>4465</v>
      </c>
      <c r="G352" s="72"/>
      <c r="H352" s="72"/>
      <c r="I352" s="72"/>
      <c r="J352" s="72"/>
      <c r="K352" s="14" t="s">
        <v>8654</v>
      </c>
      <c r="L352" s="14" t="s">
        <v>2174</v>
      </c>
      <c r="M352" s="14" t="s">
        <v>209</v>
      </c>
      <c r="N352" s="72"/>
      <c r="O352" s="3" t="s">
        <v>7692</v>
      </c>
      <c r="P352" s="72"/>
      <c r="Q352" s="72"/>
      <c r="T352" s="72"/>
      <c r="U352" s="73" t="s">
        <v>8655</v>
      </c>
      <c r="V352" s="72"/>
      <c r="W352" s="72"/>
      <c r="X352" s="72"/>
      <c r="Y352" s="74"/>
      <c r="Z352" s="74"/>
      <c r="AA352" s="72"/>
      <c r="AB352" s="72"/>
      <c r="AC352" s="72"/>
      <c r="AD352" s="72"/>
      <c r="AE352" s="72"/>
      <c r="AF352" s="72"/>
      <c r="AG352" s="72"/>
      <c r="AH352" s="72"/>
      <c r="AI352" s="72"/>
      <c r="AJ352" s="72"/>
      <c r="AK352" s="72"/>
      <c r="AL352" s="72"/>
      <c r="AM352" s="72"/>
      <c r="AN352" s="72"/>
      <c r="AO352" s="72"/>
    </row>
    <row r="353">
      <c r="A353" s="14" t="s">
        <v>8656</v>
      </c>
      <c r="B353" s="72"/>
      <c r="D353" s="14" t="s">
        <v>119</v>
      </c>
      <c r="E353" s="72"/>
      <c r="F353" s="14" t="s">
        <v>1212</v>
      </c>
      <c r="G353" s="72"/>
      <c r="H353" s="72"/>
      <c r="I353" s="72"/>
      <c r="J353" s="72"/>
      <c r="K353" s="72"/>
      <c r="L353" s="72"/>
      <c r="M353" s="72"/>
      <c r="N353" s="72"/>
      <c r="O353" s="3" t="s">
        <v>7692</v>
      </c>
      <c r="P353" s="72"/>
      <c r="Q353" s="72"/>
      <c r="T353" s="72"/>
      <c r="U353" s="72"/>
      <c r="V353" s="72"/>
      <c r="W353" s="72"/>
      <c r="X353" s="72"/>
      <c r="Y353" s="74"/>
      <c r="Z353" s="74"/>
      <c r="AA353" s="72"/>
      <c r="AB353" s="72"/>
      <c r="AC353" s="72"/>
      <c r="AD353" s="72"/>
      <c r="AE353" s="72"/>
      <c r="AF353" s="72"/>
      <c r="AG353" s="72"/>
      <c r="AH353" s="72"/>
      <c r="AI353" s="72"/>
      <c r="AJ353" s="72"/>
      <c r="AK353" s="72"/>
      <c r="AL353" s="72"/>
      <c r="AM353" s="72"/>
      <c r="AN353" s="72"/>
      <c r="AO353" s="72"/>
    </row>
    <row r="354">
      <c r="A354" s="37" t="s">
        <v>8657</v>
      </c>
      <c r="B354" s="14"/>
      <c r="D354" s="14" t="s">
        <v>104</v>
      </c>
      <c r="E354" s="14"/>
      <c r="F354" s="14" t="s">
        <v>1036</v>
      </c>
      <c r="G354" s="14" t="s">
        <v>1489</v>
      </c>
      <c r="H354" s="72"/>
      <c r="I354" s="72"/>
      <c r="J354" s="37" t="s">
        <v>8658</v>
      </c>
      <c r="K354" s="72"/>
      <c r="L354" s="14" t="s">
        <v>115</v>
      </c>
      <c r="M354" s="14" t="s">
        <v>209</v>
      </c>
      <c r="N354" s="72"/>
      <c r="O354" s="14" t="s">
        <v>8659</v>
      </c>
      <c r="P354" s="72"/>
      <c r="Q354" s="72"/>
      <c r="T354" s="72"/>
      <c r="U354" s="73" t="s">
        <v>8660</v>
      </c>
      <c r="V354" s="72"/>
      <c r="W354" s="72"/>
      <c r="X354" s="72"/>
      <c r="Y354" s="74"/>
      <c r="Z354" s="74"/>
      <c r="AA354" s="72"/>
      <c r="AB354" s="72"/>
      <c r="AC354" s="72"/>
      <c r="AD354" s="72"/>
      <c r="AE354" s="72"/>
      <c r="AF354" s="72"/>
      <c r="AG354" s="72"/>
      <c r="AH354" s="72"/>
      <c r="AI354" s="72"/>
      <c r="AJ354" s="72"/>
      <c r="AK354" s="72"/>
      <c r="AL354" s="72"/>
      <c r="AM354" s="72"/>
      <c r="AN354" s="72"/>
      <c r="AO354" s="72"/>
    </row>
    <row r="355">
      <c r="A355" s="3" t="s">
        <v>8661</v>
      </c>
      <c r="B355" s="72"/>
      <c r="C355" s="3" t="s">
        <v>7992</v>
      </c>
      <c r="D355" s="14" t="s">
        <v>119</v>
      </c>
      <c r="E355" s="72"/>
      <c r="F355" s="14" t="s">
        <v>4465</v>
      </c>
      <c r="G355" s="72"/>
      <c r="H355" s="72"/>
      <c r="I355" s="72"/>
      <c r="J355" s="72"/>
      <c r="K355" s="14" t="s">
        <v>8662</v>
      </c>
      <c r="L355" s="14" t="s">
        <v>277</v>
      </c>
      <c r="M355" s="14" t="s">
        <v>8663</v>
      </c>
      <c r="N355" s="72"/>
      <c r="O355" s="3" t="s">
        <v>7692</v>
      </c>
      <c r="P355" s="72"/>
      <c r="Q355" s="72"/>
      <c r="T355" s="72"/>
      <c r="U355" s="22" t="s">
        <v>8664</v>
      </c>
      <c r="V355" s="72"/>
      <c r="W355" s="72"/>
      <c r="X355" s="72"/>
      <c r="Y355" s="74"/>
      <c r="Z355" s="74"/>
      <c r="AA355" s="72"/>
      <c r="AB355" s="72"/>
      <c r="AC355" s="72"/>
      <c r="AD355" s="72"/>
      <c r="AE355" s="72"/>
      <c r="AF355" s="72"/>
      <c r="AG355" s="72"/>
      <c r="AH355" s="72"/>
      <c r="AI355" s="72"/>
      <c r="AJ355" s="72"/>
      <c r="AK355" s="72"/>
      <c r="AL355" s="72"/>
      <c r="AM355" s="72"/>
      <c r="AN355" s="72"/>
      <c r="AO355" s="72"/>
    </row>
    <row r="356">
      <c r="A356" s="14" t="s">
        <v>8665</v>
      </c>
      <c r="B356" s="14"/>
      <c r="D356" s="14" t="s">
        <v>144</v>
      </c>
      <c r="E356" s="14"/>
      <c r="F356" s="14" t="s">
        <v>6503</v>
      </c>
      <c r="G356" s="72"/>
      <c r="H356" s="72"/>
      <c r="I356" s="72"/>
      <c r="J356" s="72"/>
      <c r="K356" s="72"/>
      <c r="L356" s="14" t="s">
        <v>2177</v>
      </c>
      <c r="M356" s="72"/>
      <c r="N356" s="14"/>
      <c r="O356" s="14" t="s">
        <v>601</v>
      </c>
      <c r="P356" s="72"/>
      <c r="Q356" s="72"/>
      <c r="T356" s="72"/>
      <c r="U356" s="73" t="s">
        <v>6504</v>
      </c>
      <c r="V356" s="72"/>
      <c r="W356" s="72"/>
      <c r="X356" s="72"/>
      <c r="Y356" s="74"/>
      <c r="Z356" s="74"/>
      <c r="AA356" s="72"/>
      <c r="AB356" s="72"/>
      <c r="AC356" s="72"/>
      <c r="AD356" s="72"/>
      <c r="AE356" s="72"/>
      <c r="AF356" s="72"/>
      <c r="AG356" s="72"/>
      <c r="AH356" s="72"/>
      <c r="AI356" s="72"/>
      <c r="AJ356" s="72"/>
      <c r="AK356" s="72"/>
      <c r="AL356" s="72"/>
      <c r="AM356" s="72"/>
      <c r="AN356" s="72"/>
      <c r="AO356" s="72"/>
    </row>
    <row r="357">
      <c r="A357" s="9" t="s">
        <v>8666</v>
      </c>
      <c r="B357" s="14"/>
      <c r="D357" s="14" t="s">
        <v>144</v>
      </c>
      <c r="E357" s="14"/>
      <c r="F357" s="14" t="s">
        <v>5106</v>
      </c>
      <c r="G357" s="72"/>
      <c r="H357" s="72"/>
      <c r="I357" s="72"/>
      <c r="J357" s="72"/>
      <c r="K357" s="72"/>
      <c r="L357" s="14" t="s">
        <v>285</v>
      </c>
      <c r="M357" s="72"/>
      <c r="N357" s="14"/>
      <c r="O357" s="14" t="s">
        <v>601</v>
      </c>
      <c r="P357" s="72"/>
      <c r="Q357" s="72"/>
      <c r="T357" s="72"/>
      <c r="U357" s="73" t="s">
        <v>8667</v>
      </c>
      <c r="V357" s="9" t="s">
        <v>8668</v>
      </c>
      <c r="W357" s="72"/>
      <c r="X357" s="72"/>
      <c r="Y357" s="74"/>
      <c r="Z357" s="74"/>
      <c r="AA357" s="72"/>
      <c r="AB357" s="72"/>
      <c r="AC357" s="72"/>
      <c r="AD357" s="72"/>
      <c r="AE357" s="72"/>
      <c r="AF357" s="72"/>
      <c r="AG357" s="72"/>
      <c r="AH357" s="72"/>
      <c r="AI357" s="72"/>
      <c r="AJ357" s="72"/>
      <c r="AK357" s="72"/>
      <c r="AL357" s="72"/>
      <c r="AM357" s="72"/>
      <c r="AN357" s="72"/>
      <c r="AO357" s="72"/>
    </row>
    <row r="358">
      <c r="A358" s="14" t="s">
        <v>8669</v>
      </c>
      <c r="B358" s="14"/>
      <c r="D358" s="14" t="s">
        <v>104</v>
      </c>
      <c r="E358" s="14"/>
      <c r="F358" s="14" t="s">
        <v>1451</v>
      </c>
      <c r="G358" s="14" t="s">
        <v>1489</v>
      </c>
      <c r="H358" s="14"/>
      <c r="I358" s="72"/>
      <c r="J358" s="14" t="s">
        <v>8670</v>
      </c>
      <c r="K358" s="72"/>
      <c r="L358" s="14" t="s">
        <v>182</v>
      </c>
      <c r="M358" s="14" t="s">
        <v>209</v>
      </c>
      <c r="N358" s="14"/>
      <c r="O358" s="14" t="s">
        <v>8671</v>
      </c>
      <c r="P358" s="72"/>
      <c r="Q358" s="72"/>
      <c r="T358" s="72"/>
      <c r="U358" s="73" t="s">
        <v>8672</v>
      </c>
      <c r="V358" s="72"/>
      <c r="W358" s="14" t="s">
        <v>8673</v>
      </c>
      <c r="X358" s="72"/>
      <c r="Y358" s="74"/>
      <c r="Z358" s="74"/>
      <c r="AA358" s="72"/>
      <c r="AB358" s="72"/>
      <c r="AC358" s="72"/>
      <c r="AD358" s="72"/>
      <c r="AE358" s="72"/>
      <c r="AF358" s="72"/>
      <c r="AG358" s="72"/>
      <c r="AH358" s="72"/>
      <c r="AI358" s="72"/>
      <c r="AJ358" s="72"/>
      <c r="AK358" s="72"/>
      <c r="AL358" s="72"/>
      <c r="AM358" s="72"/>
      <c r="AN358" s="72"/>
      <c r="AO358" s="72"/>
    </row>
    <row r="359">
      <c r="A359" s="14" t="s">
        <v>8674</v>
      </c>
      <c r="B359" s="14"/>
      <c r="D359" s="14" t="s">
        <v>104</v>
      </c>
      <c r="E359" s="14"/>
      <c r="F359" s="14" t="s">
        <v>2004</v>
      </c>
      <c r="G359" s="72"/>
      <c r="H359" s="72"/>
      <c r="I359" s="14" t="s">
        <v>8675</v>
      </c>
      <c r="J359" s="9" t="s">
        <v>4977</v>
      </c>
      <c r="K359" s="14" t="s">
        <v>281</v>
      </c>
      <c r="L359" s="14" t="s">
        <v>281</v>
      </c>
      <c r="M359" s="14" t="s">
        <v>129</v>
      </c>
      <c r="N359" s="14"/>
      <c r="O359" s="14" t="s">
        <v>8676</v>
      </c>
      <c r="P359" s="14"/>
      <c r="Q359" s="14"/>
      <c r="T359" s="14"/>
      <c r="U359" s="73" t="s">
        <v>8677</v>
      </c>
      <c r="V359" s="72"/>
      <c r="W359" s="14" t="s">
        <v>1004</v>
      </c>
      <c r="X359" s="72"/>
      <c r="Y359" s="74"/>
      <c r="Z359" s="74"/>
      <c r="AA359" s="72"/>
      <c r="AB359" s="72"/>
      <c r="AC359" s="72"/>
      <c r="AD359" s="72"/>
      <c r="AE359" s="72"/>
      <c r="AF359" s="72"/>
      <c r="AG359" s="72"/>
      <c r="AH359" s="72"/>
      <c r="AI359" s="72"/>
      <c r="AJ359" s="72"/>
      <c r="AK359" s="72"/>
      <c r="AL359" s="72"/>
      <c r="AM359" s="72"/>
      <c r="AN359" s="72"/>
      <c r="AO359" s="72"/>
    </row>
    <row r="360">
      <c r="A360" s="14" t="s">
        <v>8678</v>
      </c>
      <c r="B360" s="72"/>
      <c r="D360" s="14" t="s">
        <v>119</v>
      </c>
      <c r="E360" s="72"/>
      <c r="F360" s="14" t="s">
        <v>5845</v>
      </c>
      <c r="G360" s="72"/>
      <c r="H360" s="72"/>
      <c r="I360" s="72"/>
      <c r="J360" s="72"/>
      <c r="K360" s="14" t="s">
        <v>8349</v>
      </c>
      <c r="L360" s="14" t="s">
        <v>190</v>
      </c>
      <c r="M360" s="14" t="s">
        <v>209</v>
      </c>
      <c r="N360" s="72"/>
      <c r="O360" s="3" t="s">
        <v>7695</v>
      </c>
      <c r="P360" s="72"/>
      <c r="Q360" s="72"/>
      <c r="T360" s="72"/>
      <c r="U360" s="73" t="s">
        <v>7696</v>
      </c>
      <c r="V360" s="72"/>
      <c r="W360" s="72"/>
      <c r="X360" s="72"/>
      <c r="Y360" s="74"/>
      <c r="Z360" s="74"/>
      <c r="AA360" s="72"/>
      <c r="AB360" s="72"/>
      <c r="AC360" s="72"/>
      <c r="AD360" s="72"/>
      <c r="AE360" s="72"/>
      <c r="AF360" s="72"/>
      <c r="AG360" s="72"/>
      <c r="AH360" s="72"/>
      <c r="AI360" s="72"/>
      <c r="AJ360" s="72"/>
      <c r="AK360" s="72"/>
      <c r="AL360" s="72"/>
      <c r="AM360" s="72"/>
      <c r="AN360" s="72"/>
      <c r="AO360" s="72"/>
    </row>
    <row r="361">
      <c r="A361" s="9" t="s">
        <v>8679</v>
      </c>
      <c r="B361" s="14"/>
      <c r="D361" s="14" t="s">
        <v>104</v>
      </c>
      <c r="E361" s="14"/>
      <c r="F361" s="14" t="s">
        <v>6295</v>
      </c>
      <c r="G361" s="72"/>
      <c r="H361" s="72"/>
      <c r="I361" s="72"/>
      <c r="J361" s="72"/>
      <c r="K361" s="14" t="s">
        <v>310</v>
      </c>
      <c r="L361" s="14" t="s">
        <v>320</v>
      </c>
      <c r="M361" s="14"/>
      <c r="N361" s="14"/>
      <c r="O361" s="14" t="s">
        <v>6183</v>
      </c>
      <c r="P361" s="14"/>
      <c r="Q361" s="14"/>
      <c r="T361" s="14"/>
      <c r="U361" s="73" t="s">
        <v>8680</v>
      </c>
      <c r="V361" s="72"/>
      <c r="W361" s="72"/>
      <c r="X361" s="72"/>
      <c r="Y361" s="74"/>
      <c r="Z361" s="74"/>
      <c r="AA361" s="72"/>
      <c r="AB361" s="72"/>
      <c r="AC361" s="72"/>
      <c r="AD361" s="72"/>
      <c r="AE361" s="72"/>
      <c r="AF361" s="72"/>
      <c r="AG361" s="72"/>
      <c r="AH361" s="72"/>
      <c r="AI361" s="72"/>
      <c r="AJ361" s="72"/>
      <c r="AK361" s="72"/>
      <c r="AL361" s="72"/>
      <c r="AM361" s="72"/>
      <c r="AN361" s="72"/>
      <c r="AO361" s="72"/>
    </row>
    <row r="362">
      <c r="A362" s="14" t="s">
        <v>8681</v>
      </c>
      <c r="B362" s="14"/>
      <c r="D362" s="14" t="s">
        <v>104</v>
      </c>
      <c r="E362" s="9"/>
      <c r="F362" s="9" t="s">
        <v>5305</v>
      </c>
      <c r="G362" s="9" t="s">
        <v>8682</v>
      </c>
      <c r="H362" s="9" t="s">
        <v>7406</v>
      </c>
      <c r="I362" s="14" t="s">
        <v>8683</v>
      </c>
      <c r="J362" s="14" t="s">
        <v>8684</v>
      </c>
      <c r="K362" s="72"/>
      <c r="L362" s="14" t="s">
        <v>295</v>
      </c>
      <c r="M362" s="14" t="s">
        <v>86</v>
      </c>
      <c r="N362" s="14"/>
      <c r="O362" s="14" t="s">
        <v>7608</v>
      </c>
      <c r="P362" s="72"/>
      <c r="Q362" s="72"/>
      <c r="T362" s="72"/>
      <c r="U362" s="73" t="s">
        <v>8685</v>
      </c>
      <c r="V362" s="14" t="s">
        <v>8686</v>
      </c>
      <c r="W362" s="72"/>
      <c r="X362" s="72"/>
      <c r="Y362" s="74"/>
      <c r="Z362" s="74"/>
      <c r="AA362" s="72"/>
      <c r="AB362" s="72"/>
      <c r="AC362" s="72"/>
      <c r="AD362" s="72"/>
      <c r="AE362" s="72"/>
      <c r="AF362" s="72"/>
      <c r="AG362" s="72"/>
      <c r="AH362" s="72"/>
      <c r="AI362" s="72"/>
      <c r="AJ362" s="72"/>
      <c r="AK362" s="72"/>
      <c r="AL362" s="72"/>
      <c r="AM362" s="72"/>
      <c r="AN362" s="72"/>
      <c r="AO362" s="72"/>
    </row>
    <row r="363">
      <c r="A363" s="28" t="s">
        <v>8687</v>
      </c>
      <c r="B363" s="14"/>
      <c r="D363" s="14" t="s">
        <v>104</v>
      </c>
      <c r="E363" s="14"/>
      <c r="F363" s="14" t="s">
        <v>1371</v>
      </c>
      <c r="G363" s="14" t="s">
        <v>4231</v>
      </c>
      <c r="H363" s="14" t="s">
        <v>7373</v>
      </c>
      <c r="I363" s="72"/>
      <c r="J363" s="72"/>
      <c r="K363" s="72"/>
      <c r="L363" s="28" t="s">
        <v>8688</v>
      </c>
      <c r="M363" s="14" t="s">
        <v>129</v>
      </c>
      <c r="N363" s="72"/>
      <c r="O363" s="14" t="s">
        <v>8689</v>
      </c>
      <c r="P363" s="72"/>
      <c r="Q363" s="72"/>
      <c r="T363" s="72"/>
      <c r="U363" s="73" t="s">
        <v>8690</v>
      </c>
      <c r="V363" s="14" t="s">
        <v>3786</v>
      </c>
      <c r="W363" s="14" t="s">
        <v>982</v>
      </c>
      <c r="X363" s="72"/>
      <c r="Y363" s="74"/>
      <c r="Z363" s="74"/>
      <c r="AA363" s="72"/>
      <c r="AB363" s="72"/>
      <c r="AC363" s="72"/>
      <c r="AD363" s="72"/>
      <c r="AE363" s="72"/>
      <c r="AF363" s="72"/>
      <c r="AG363" s="72"/>
      <c r="AH363" s="72"/>
      <c r="AI363" s="72"/>
      <c r="AJ363" s="72"/>
      <c r="AK363" s="72"/>
      <c r="AL363" s="72"/>
      <c r="AM363" s="72"/>
      <c r="AN363" s="72"/>
      <c r="AO363" s="72"/>
    </row>
    <row r="364">
      <c r="A364" s="14" t="s">
        <v>8691</v>
      </c>
      <c r="B364" s="14"/>
      <c r="D364" s="14" t="s">
        <v>144</v>
      </c>
      <c r="E364" s="14"/>
      <c r="F364" s="14" t="s">
        <v>6830</v>
      </c>
      <c r="G364" s="72"/>
      <c r="H364" s="14"/>
      <c r="I364" s="14" t="s">
        <v>8692</v>
      </c>
      <c r="J364" s="14" t="s">
        <v>2289</v>
      </c>
      <c r="K364" s="14" t="s">
        <v>8693</v>
      </c>
      <c r="L364" s="14" t="s">
        <v>319</v>
      </c>
      <c r="M364" s="14" t="s">
        <v>129</v>
      </c>
      <c r="N364" s="14"/>
      <c r="O364" s="14"/>
      <c r="P364" s="14"/>
      <c r="Q364" s="14"/>
      <c r="T364" s="14"/>
      <c r="U364" s="73" t="s">
        <v>8694</v>
      </c>
      <c r="V364" s="72"/>
      <c r="W364" s="72"/>
      <c r="X364" s="72"/>
      <c r="Y364" s="74"/>
      <c r="Z364" s="74"/>
      <c r="AA364" s="72"/>
      <c r="AB364" s="72"/>
      <c r="AC364" s="72"/>
      <c r="AD364" s="72"/>
      <c r="AE364" s="72"/>
      <c r="AF364" s="72"/>
      <c r="AG364" s="72"/>
      <c r="AH364" s="72"/>
      <c r="AI364" s="72"/>
      <c r="AJ364" s="72"/>
      <c r="AK364" s="72"/>
      <c r="AL364" s="72"/>
      <c r="AM364" s="72"/>
      <c r="AN364" s="72"/>
      <c r="AO364" s="72"/>
    </row>
    <row r="365">
      <c r="A365" s="14" t="s">
        <v>8695</v>
      </c>
      <c r="B365" s="14"/>
      <c r="D365" s="14" t="s">
        <v>144</v>
      </c>
      <c r="E365" s="14"/>
      <c r="F365" s="14" t="s">
        <v>6830</v>
      </c>
      <c r="G365" s="72"/>
      <c r="H365" s="14"/>
      <c r="I365" s="14" t="s">
        <v>8692</v>
      </c>
      <c r="J365" s="14" t="s">
        <v>8696</v>
      </c>
      <c r="K365" s="72"/>
      <c r="L365" s="14" t="s">
        <v>319</v>
      </c>
      <c r="M365" s="14"/>
      <c r="N365" s="72"/>
      <c r="O365" s="72"/>
      <c r="P365" s="72"/>
      <c r="Q365" s="72"/>
      <c r="T365" s="72"/>
      <c r="U365" s="72"/>
      <c r="V365" s="72"/>
      <c r="W365" s="72"/>
      <c r="X365" s="72"/>
      <c r="Y365" s="74"/>
      <c r="Z365" s="74"/>
      <c r="AA365" s="72"/>
      <c r="AB365" s="72"/>
      <c r="AC365" s="72"/>
      <c r="AD365" s="72"/>
      <c r="AE365" s="72"/>
      <c r="AF365" s="72"/>
      <c r="AG365" s="72"/>
      <c r="AH365" s="72"/>
      <c r="AI365" s="72"/>
      <c r="AJ365" s="72"/>
      <c r="AK365" s="72"/>
      <c r="AL365" s="72"/>
      <c r="AM365" s="72"/>
      <c r="AN365" s="72"/>
      <c r="AO365" s="72"/>
    </row>
    <row r="366">
      <c r="A366" s="14" t="s">
        <v>8697</v>
      </c>
      <c r="B366" s="14"/>
      <c r="D366" s="14" t="s">
        <v>144</v>
      </c>
      <c r="E366" s="14"/>
      <c r="F366" s="14" t="s">
        <v>6830</v>
      </c>
      <c r="G366" s="72"/>
      <c r="H366" s="14"/>
      <c r="I366" s="14" t="s">
        <v>7797</v>
      </c>
      <c r="J366" s="14" t="s">
        <v>4231</v>
      </c>
      <c r="K366" s="14" t="s">
        <v>8698</v>
      </c>
      <c r="L366" s="14" t="s">
        <v>319</v>
      </c>
      <c r="M366" s="14" t="s">
        <v>129</v>
      </c>
      <c r="N366" s="14"/>
      <c r="O366" s="14"/>
      <c r="P366" s="14"/>
      <c r="Q366" s="14"/>
      <c r="T366" s="14"/>
      <c r="U366" s="73" t="s">
        <v>8699</v>
      </c>
      <c r="V366" s="72"/>
      <c r="W366" s="72"/>
      <c r="X366" s="72"/>
      <c r="Y366" s="74"/>
      <c r="Z366" s="74"/>
      <c r="AA366" s="72"/>
      <c r="AB366" s="72"/>
      <c r="AC366" s="72"/>
      <c r="AD366" s="72"/>
      <c r="AE366" s="72"/>
      <c r="AF366" s="72"/>
      <c r="AG366" s="72"/>
      <c r="AH366" s="72"/>
      <c r="AI366" s="72"/>
      <c r="AJ366" s="72"/>
      <c r="AK366" s="72"/>
      <c r="AL366" s="72"/>
      <c r="AM366" s="72"/>
      <c r="AN366" s="72"/>
      <c r="AO366" s="72"/>
    </row>
    <row r="367">
      <c r="A367" s="14" t="s">
        <v>8700</v>
      </c>
      <c r="B367" s="14"/>
      <c r="D367" s="14" t="s">
        <v>144</v>
      </c>
      <c r="E367" s="14"/>
      <c r="F367" s="14" t="s">
        <v>6706</v>
      </c>
      <c r="G367" s="72"/>
      <c r="H367" s="72"/>
      <c r="I367" s="72"/>
      <c r="J367" s="72"/>
      <c r="K367" s="72"/>
      <c r="L367" s="14" t="s">
        <v>71</v>
      </c>
      <c r="M367" s="14" t="s">
        <v>71</v>
      </c>
      <c r="N367" s="14"/>
      <c r="O367" s="14" t="s">
        <v>7772</v>
      </c>
      <c r="P367" s="72"/>
      <c r="Q367" s="72"/>
      <c r="T367" s="72"/>
      <c r="U367" s="73" t="s">
        <v>8701</v>
      </c>
      <c r="V367" s="14" t="s">
        <v>4039</v>
      </c>
      <c r="W367" s="72"/>
      <c r="X367" s="72"/>
      <c r="Y367" s="74"/>
      <c r="Z367" s="74"/>
      <c r="AA367" s="72"/>
      <c r="AB367" s="72"/>
      <c r="AC367" s="72"/>
      <c r="AD367" s="72"/>
      <c r="AE367" s="72"/>
      <c r="AF367" s="72"/>
      <c r="AG367" s="72"/>
      <c r="AH367" s="72"/>
      <c r="AI367" s="72"/>
      <c r="AJ367" s="72"/>
      <c r="AK367" s="72"/>
      <c r="AL367" s="72"/>
      <c r="AM367" s="72"/>
      <c r="AN367" s="72"/>
      <c r="AO367" s="72"/>
    </row>
    <row r="368">
      <c r="A368" s="37" t="s">
        <v>8702</v>
      </c>
      <c r="B368" s="14"/>
      <c r="D368" s="14" t="s">
        <v>144</v>
      </c>
      <c r="E368" s="14"/>
      <c r="F368" s="14" t="s">
        <v>4620</v>
      </c>
      <c r="G368" s="72"/>
      <c r="H368" s="72"/>
      <c r="I368" s="72"/>
      <c r="J368" s="72"/>
      <c r="K368" s="72"/>
      <c r="L368" s="37" t="s">
        <v>8703</v>
      </c>
      <c r="M368" s="14" t="s">
        <v>2350</v>
      </c>
      <c r="N368" s="72"/>
      <c r="O368" s="14" t="s">
        <v>1107</v>
      </c>
      <c r="P368" s="72"/>
      <c r="Q368" s="72"/>
      <c r="T368" s="72"/>
      <c r="U368" s="73" t="s">
        <v>8704</v>
      </c>
      <c r="V368" s="72"/>
      <c r="W368" s="72"/>
      <c r="X368" s="72"/>
      <c r="Y368" s="74"/>
      <c r="Z368" s="74"/>
      <c r="AA368" s="72"/>
      <c r="AB368" s="72"/>
      <c r="AC368" s="72"/>
      <c r="AD368" s="72"/>
      <c r="AE368" s="72"/>
      <c r="AF368" s="72"/>
      <c r="AG368" s="72"/>
      <c r="AH368" s="72"/>
      <c r="AI368" s="72"/>
      <c r="AJ368" s="72"/>
      <c r="AK368" s="72"/>
      <c r="AL368" s="72"/>
      <c r="AM368" s="72"/>
      <c r="AN368" s="72"/>
      <c r="AO368" s="72"/>
    </row>
    <row r="369">
      <c r="A369" s="14" t="s">
        <v>8705</v>
      </c>
      <c r="B369" s="14"/>
      <c r="D369" s="14" t="s">
        <v>1743</v>
      </c>
      <c r="E369" s="14"/>
      <c r="F369" s="14" t="s">
        <v>5985</v>
      </c>
      <c r="G369" s="14" t="s">
        <v>6322</v>
      </c>
      <c r="H369" s="14"/>
      <c r="I369" s="72"/>
      <c r="J369" s="72"/>
      <c r="K369" s="14" t="s">
        <v>8508</v>
      </c>
      <c r="L369" s="14" t="s">
        <v>535</v>
      </c>
      <c r="M369" s="14" t="s">
        <v>209</v>
      </c>
      <c r="N369" s="72"/>
      <c r="O369" s="72"/>
      <c r="P369" s="72"/>
      <c r="Q369" s="72"/>
      <c r="T369" s="72"/>
      <c r="U369" s="72"/>
      <c r="V369" s="72"/>
      <c r="W369" s="72"/>
      <c r="X369" s="72"/>
      <c r="Y369" s="74"/>
      <c r="Z369" s="74"/>
      <c r="AA369" s="72"/>
      <c r="AB369" s="72"/>
      <c r="AC369" s="72"/>
      <c r="AD369" s="72"/>
      <c r="AE369" s="72"/>
      <c r="AF369" s="72"/>
      <c r="AG369" s="72"/>
      <c r="AH369" s="72"/>
      <c r="AI369" s="72"/>
      <c r="AJ369" s="72"/>
      <c r="AK369" s="72"/>
      <c r="AL369" s="72"/>
      <c r="AM369" s="72"/>
      <c r="AN369" s="72"/>
      <c r="AO369" s="72"/>
    </row>
    <row r="370">
      <c r="A370" s="14" t="s">
        <v>8706</v>
      </c>
      <c r="B370" s="14"/>
      <c r="D370" s="14" t="s">
        <v>104</v>
      </c>
      <c r="E370" s="14"/>
      <c r="F370" s="14" t="s">
        <v>1478</v>
      </c>
      <c r="G370" s="14" t="s">
        <v>6325</v>
      </c>
      <c r="H370" s="9" t="s">
        <v>7317</v>
      </c>
      <c r="I370" s="14" t="s">
        <v>8707</v>
      </c>
      <c r="J370" s="9" t="s">
        <v>8708</v>
      </c>
      <c r="K370" s="72"/>
      <c r="L370" s="14" t="s">
        <v>262</v>
      </c>
      <c r="M370" s="14" t="s">
        <v>129</v>
      </c>
      <c r="N370" s="14"/>
      <c r="O370" s="14" t="s">
        <v>5171</v>
      </c>
      <c r="P370" s="72"/>
      <c r="Q370" s="72"/>
      <c r="T370" s="72"/>
      <c r="U370" s="72"/>
      <c r="V370" s="14" t="s">
        <v>3786</v>
      </c>
      <c r="W370" s="14" t="s">
        <v>6773</v>
      </c>
      <c r="X370" s="72"/>
      <c r="Y370" s="74"/>
      <c r="Z370" s="74"/>
      <c r="AA370" s="72"/>
      <c r="AB370" s="72"/>
      <c r="AC370" s="72"/>
      <c r="AD370" s="72"/>
      <c r="AE370" s="72"/>
      <c r="AF370" s="72"/>
      <c r="AG370" s="72"/>
      <c r="AH370" s="72"/>
      <c r="AI370" s="72"/>
      <c r="AJ370" s="72"/>
      <c r="AK370" s="72"/>
      <c r="AL370" s="72"/>
      <c r="AM370" s="72"/>
      <c r="AN370" s="72"/>
      <c r="AO370" s="72"/>
    </row>
    <row r="371">
      <c r="A371" s="14" t="s">
        <v>8709</v>
      </c>
      <c r="B371" s="14"/>
      <c r="D371" s="14" t="s">
        <v>104</v>
      </c>
      <c r="E371" s="14"/>
      <c r="F371" s="14" t="s">
        <v>1478</v>
      </c>
      <c r="G371" s="14" t="s">
        <v>6325</v>
      </c>
      <c r="H371" s="9" t="s">
        <v>7317</v>
      </c>
      <c r="I371" s="14" t="s">
        <v>8707</v>
      </c>
      <c r="J371" s="9" t="s">
        <v>7734</v>
      </c>
      <c r="K371" s="72"/>
      <c r="L371" s="72"/>
      <c r="M371" s="14" t="s">
        <v>129</v>
      </c>
      <c r="N371" s="14"/>
      <c r="O371" s="14" t="s">
        <v>5171</v>
      </c>
      <c r="P371" s="72"/>
      <c r="Q371" s="72"/>
      <c r="T371" s="72"/>
      <c r="U371" s="72"/>
      <c r="V371" s="14" t="s">
        <v>3786</v>
      </c>
      <c r="W371" s="14" t="s">
        <v>6773</v>
      </c>
      <c r="X371" s="72"/>
      <c r="Y371" s="74"/>
      <c r="Z371" s="74"/>
      <c r="AA371" s="72"/>
      <c r="AB371" s="72"/>
      <c r="AC371" s="72"/>
      <c r="AD371" s="72"/>
      <c r="AE371" s="72"/>
      <c r="AF371" s="72"/>
      <c r="AG371" s="72"/>
      <c r="AH371" s="72"/>
      <c r="AI371" s="72"/>
      <c r="AJ371" s="72"/>
      <c r="AK371" s="72"/>
      <c r="AL371" s="72"/>
      <c r="AM371" s="72"/>
      <c r="AN371" s="72"/>
      <c r="AO371" s="72"/>
    </row>
    <row r="372">
      <c r="A372" s="14" t="s">
        <v>8710</v>
      </c>
      <c r="B372" s="14"/>
      <c r="D372" s="14" t="s">
        <v>144</v>
      </c>
      <c r="E372" s="14"/>
      <c r="F372" s="14" t="s">
        <v>1178</v>
      </c>
      <c r="G372" s="72"/>
      <c r="H372" s="72"/>
      <c r="I372" s="72"/>
      <c r="J372" s="72"/>
      <c r="K372" s="72"/>
      <c r="L372" s="14" t="s">
        <v>175</v>
      </c>
      <c r="M372" s="72"/>
      <c r="N372" s="72"/>
      <c r="O372" s="72"/>
      <c r="P372" s="72"/>
      <c r="Q372" s="72"/>
      <c r="T372" s="72"/>
      <c r="U372" s="72"/>
      <c r="V372" s="72"/>
      <c r="W372" s="72"/>
      <c r="X372" s="72"/>
      <c r="Y372" s="74"/>
      <c r="Z372" s="74"/>
      <c r="AA372" s="72"/>
      <c r="AB372" s="72"/>
      <c r="AC372" s="72"/>
      <c r="AD372" s="72"/>
      <c r="AE372" s="72"/>
      <c r="AF372" s="72"/>
      <c r="AG372" s="72"/>
      <c r="AH372" s="72"/>
      <c r="AI372" s="72"/>
      <c r="AJ372" s="72"/>
      <c r="AK372" s="72"/>
      <c r="AL372" s="72"/>
      <c r="AM372" s="72"/>
      <c r="AN372" s="72"/>
      <c r="AO372" s="72"/>
    </row>
    <row r="373">
      <c r="A373" s="37" t="s">
        <v>8711</v>
      </c>
      <c r="B373" s="14"/>
      <c r="D373" s="14" t="s">
        <v>104</v>
      </c>
      <c r="E373" s="9"/>
      <c r="F373" s="9" t="s">
        <v>3219</v>
      </c>
      <c r="G373" s="9" t="s">
        <v>1401</v>
      </c>
      <c r="H373" s="72"/>
      <c r="I373" s="14"/>
      <c r="J373" s="88"/>
      <c r="K373" s="72"/>
      <c r="L373" s="14" t="s">
        <v>202</v>
      </c>
      <c r="M373" s="14" t="s">
        <v>183</v>
      </c>
      <c r="N373" s="14"/>
      <c r="O373" s="14" t="s">
        <v>3553</v>
      </c>
      <c r="P373" s="72"/>
      <c r="Q373" s="72"/>
      <c r="T373" s="72"/>
      <c r="U373" s="73" t="s">
        <v>8712</v>
      </c>
      <c r="V373" s="72"/>
      <c r="W373" s="14" t="s">
        <v>915</v>
      </c>
      <c r="X373" s="72"/>
      <c r="Y373" s="74"/>
      <c r="Z373" s="74"/>
      <c r="AA373" s="72"/>
      <c r="AB373" s="72"/>
      <c r="AC373" s="72"/>
      <c r="AD373" s="72"/>
      <c r="AE373" s="72"/>
      <c r="AF373" s="72"/>
      <c r="AG373" s="72"/>
      <c r="AH373" s="72"/>
      <c r="AI373" s="72"/>
      <c r="AJ373" s="72"/>
      <c r="AK373" s="72"/>
      <c r="AL373" s="72"/>
      <c r="AM373" s="72"/>
      <c r="AN373" s="72"/>
      <c r="AO373" s="72"/>
    </row>
    <row r="374">
      <c r="A374" s="89" t="s">
        <v>8713</v>
      </c>
      <c r="B374" s="14"/>
      <c r="D374" s="14" t="s">
        <v>144</v>
      </c>
      <c r="E374" s="14"/>
      <c r="F374" s="14" t="s">
        <v>1489</v>
      </c>
      <c r="G374" s="72"/>
      <c r="H374" s="72"/>
      <c r="I374" s="72"/>
      <c r="J374" s="72"/>
      <c r="K374" s="72"/>
      <c r="L374" s="72"/>
      <c r="M374" s="72"/>
      <c r="N374" s="72"/>
      <c r="O374" s="72"/>
      <c r="P374" s="75" t="s">
        <v>7613</v>
      </c>
      <c r="Q374" s="72"/>
      <c r="T374" s="72"/>
      <c r="U374" s="90" t="s">
        <v>8714</v>
      </c>
      <c r="V374" s="72"/>
      <c r="W374" s="72"/>
      <c r="X374" s="72"/>
      <c r="Y374" s="74"/>
      <c r="Z374" s="74"/>
      <c r="AA374" s="72"/>
      <c r="AB374" s="72"/>
      <c r="AC374" s="72"/>
      <c r="AD374" s="73" t="s">
        <v>8715</v>
      </c>
      <c r="AE374" s="72"/>
      <c r="AF374" s="72"/>
      <c r="AG374" s="72"/>
      <c r="AH374" s="72"/>
      <c r="AI374" s="72"/>
      <c r="AJ374" s="72"/>
      <c r="AK374" s="72"/>
      <c r="AL374" s="72"/>
      <c r="AM374" s="72"/>
      <c r="AN374" s="72"/>
      <c r="AO374" s="72"/>
    </row>
    <row r="375">
      <c r="A375" s="80" t="s">
        <v>8716</v>
      </c>
      <c r="B375" s="14"/>
      <c r="D375" s="14" t="s">
        <v>104</v>
      </c>
      <c r="E375" s="14"/>
      <c r="F375" s="14" t="s">
        <v>6830</v>
      </c>
      <c r="G375" s="72"/>
      <c r="H375" s="72"/>
      <c r="I375" s="14" t="s">
        <v>8692</v>
      </c>
      <c r="J375" s="72"/>
      <c r="K375" s="72"/>
      <c r="L375" s="14" t="s">
        <v>319</v>
      </c>
      <c r="M375" s="14" t="s">
        <v>129</v>
      </c>
      <c r="N375" s="72"/>
      <c r="O375" s="14" t="s">
        <v>8717</v>
      </c>
      <c r="P375" s="72"/>
      <c r="Q375" s="72"/>
      <c r="T375" s="72"/>
      <c r="U375" s="73" t="s">
        <v>8718</v>
      </c>
      <c r="V375" s="72"/>
      <c r="W375" s="14" t="s">
        <v>8719</v>
      </c>
      <c r="X375" s="72"/>
      <c r="Y375" s="74"/>
      <c r="Z375" s="74"/>
      <c r="AA375" s="72"/>
      <c r="AB375" s="72"/>
      <c r="AC375" s="72"/>
      <c r="AD375" s="72"/>
      <c r="AE375" s="72"/>
      <c r="AF375" s="72"/>
      <c r="AG375" s="72"/>
      <c r="AH375" s="72"/>
      <c r="AI375" s="72"/>
      <c r="AJ375" s="72"/>
      <c r="AK375" s="72"/>
      <c r="AL375" s="72"/>
      <c r="AM375" s="72"/>
      <c r="AN375" s="72"/>
      <c r="AO375" s="72"/>
    </row>
    <row r="376">
      <c r="A376" s="14" t="s">
        <v>8720</v>
      </c>
      <c r="B376" s="14"/>
      <c r="D376" s="14" t="s">
        <v>104</v>
      </c>
      <c r="E376" s="14"/>
      <c r="F376" s="14" t="s">
        <v>3920</v>
      </c>
      <c r="G376" s="14" t="s">
        <v>1503</v>
      </c>
      <c r="H376" s="72"/>
      <c r="I376" s="72"/>
      <c r="J376" s="9" t="s">
        <v>4183</v>
      </c>
      <c r="K376" s="72"/>
      <c r="L376" s="14" t="s">
        <v>260</v>
      </c>
      <c r="M376" s="14" t="s">
        <v>183</v>
      </c>
      <c r="N376" s="14"/>
      <c r="O376" s="14" t="s">
        <v>8721</v>
      </c>
      <c r="P376" s="72"/>
      <c r="Q376" s="72"/>
      <c r="T376" s="72"/>
      <c r="U376" s="73" t="s">
        <v>8722</v>
      </c>
      <c r="V376" s="72"/>
      <c r="W376" s="14" t="s">
        <v>8723</v>
      </c>
      <c r="X376" s="72"/>
      <c r="Y376" s="74"/>
      <c r="Z376" s="74"/>
      <c r="AA376" s="72"/>
      <c r="AB376" s="72"/>
      <c r="AC376" s="72"/>
      <c r="AD376" s="72"/>
      <c r="AE376" s="72"/>
      <c r="AF376" s="72"/>
      <c r="AG376" s="72"/>
      <c r="AH376" s="72"/>
      <c r="AI376" s="72"/>
      <c r="AJ376" s="72"/>
      <c r="AK376" s="72"/>
      <c r="AL376" s="72"/>
      <c r="AM376" s="72"/>
      <c r="AN376" s="72"/>
      <c r="AO376" s="72"/>
    </row>
    <row r="377">
      <c r="A377" s="14" t="s">
        <v>8724</v>
      </c>
      <c r="B377" s="14"/>
      <c r="D377" s="14" t="s">
        <v>132</v>
      </c>
      <c r="E377" s="14"/>
      <c r="F377" s="14" t="s">
        <v>6820</v>
      </c>
      <c r="G377" s="72"/>
      <c r="H377" s="72"/>
      <c r="I377" s="72"/>
      <c r="J377" s="9" t="s">
        <v>6830</v>
      </c>
      <c r="K377" s="72"/>
      <c r="L377" s="14" t="s">
        <v>319</v>
      </c>
      <c r="M377" s="14" t="s">
        <v>129</v>
      </c>
      <c r="N377" s="14"/>
      <c r="O377" s="14"/>
      <c r="P377" s="14"/>
      <c r="Q377" s="14"/>
      <c r="T377" s="14"/>
      <c r="U377" s="73" t="s">
        <v>8725</v>
      </c>
      <c r="V377" s="72"/>
      <c r="W377" s="72"/>
      <c r="X377" s="72"/>
      <c r="Y377" s="74"/>
      <c r="Z377" s="74"/>
      <c r="AA377" s="72"/>
      <c r="AB377" s="72"/>
      <c r="AC377" s="72"/>
      <c r="AD377" s="72"/>
      <c r="AE377" s="72"/>
      <c r="AF377" s="72"/>
      <c r="AG377" s="72"/>
      <c r="AH377" s="72"/>
      <c r="AI377" s="72"/>
      <c r="AJ377" s="72"/>
      <c r="AK377" s="72"/>
      <c r="AL377" s="72"/>
      <c r="AM377" s="72"/>
      <c r="AN377" s="72"/>
      <c r="AO377" s="72"/>
    </row>
    <row r="378">
      <c r="A378" s="9" t="s">
        <v>8726</v>
      </c>
      <c r="B378" s="14"/>
      <c r="D378" s="14" t="s">
        <v>104</v>
      </c>
      <c r="E378" s="14"/>
      <c r="F378" s="14" t="s">
        <v>1212</v>
      </c>
      <c r="G378" s="72"/>
      <c r="H378" s="72"/>
      <c r="I378" s="72"/>
      <c r="J378" s="72"/>
      <c r="K378" s="72"/>
      <c r="L378" s="14" t="s">
        <v>163</v>
      </c>
      <c r="M378" s="14" t="s">
        <v>129</v>
      </c>
      <c r="N378" s="72"/>
      <c r="O378" s="14" t="s">
        <v>8727</v>
      </c>
      <c r="P378" s="72"/>
      <c r="Q378" s="72"/>
      <c r="T378" s="72"/>
      <c r="U378" s="73" t="s">
        <v>8728</v>
      </c>
      <c r="V378" s="14" t="s">
        <v>8729</v>
      </c>
      <c r="W378" s="14" t="s">
        <v>915</v>
      </c>
      <c r="X378" s="72"/>
      <c r="Y378" s="74"/>
      <c r="Z378" s="74"/>
      <c r="AA378" s="72"/>
      <c r="AB378" s="72"/>
      <c r="AC378" s="72"/>
      <c r="AD378" s="72"/>
      <c r="AE378" s="72"/>
      <c r="AF378" s="72"/>
      <c r="AG378" s="72"/>
      <c r="AH378" s="72"/>
      <c r="AI378" s="72"/>
      <c r="AJ378" s="72"/>
      <c r="AK378" s="72"/>
      <c r="AL378" s="72"/>
      <c r="AM378" s="72"/>
      <c r="AN378" s="72"/>
      <c r="AO378" s="72"/>
    </row>
    <row r="379">
      <c r="A379" s="9" t="s">
        <v>8730</v>
      </c>
      <c r="B379" s="14"/>
      <c r="D379" s="14" t="s">
        <v>132</v>
      </c>
      <c r="E379" s="14"/>
      <c r="F379" s="14" t="s">
        <v>6815</v>
      </c>
      <c r="G379" s="72"/>
      <c r="H379" s="9" t="s">
        <v>8731</v>
      </c>
      <c r="I379" s="14" t="s">
        <v>8732</v>
      </c>
      <c r="J379" s="72"/>
      <c r="K379" s="14" t="s">
        <v>8733</v>
      </c>
      <c r="L379" s="14" t="s">
        <v>319</v>
      </c>
      <c r="M379" s="14" t="s">
        <v>129</v>
      </c>
      <c r="N379" s="14"/>
      <c r="O379" s="14" t="s">
        <v>1107</v>
      </c>
      <c r="P379" s="14"/>
      <c r="Q379" s="14"/>
      <c r="T379" s="14"/>
      <c r="U379" s="73" t="s">
        <v>8734</v>
      </c>
      <c r="V379" s="72"/>
      <c r="W379" s="72"/>
      <c r="X379" s="72"/>
      <c r="Y379" s="74"/>
      <c r="Z379" s="74"/>
      <c r="AA379" s="72"/>
      <c r="AB379" s="72"/>
      <c r="AC379" s="72"/>
      <c r="AD379" s="72"/>
      <c r="AE379" s="72"/>
      <c r="AF379" s="72"/>
      <c r="AG379" s="72"/>
      <c r="AH379" s="72"/>
      <c r="AI379" s="72"/>
      <c r="AJ379" s="72"/>
      <c r="AK379" s="72"/>
      <c r="AL379" s="72"/>
      <c r="AM379" s="72"/>
      <c r="AN379" s="72"/>
      <c r="AO379" s="72"/>
    </row>
    <row r="380">
      <c r="A380" s="9" t="s">
        <v>8735</v>
      </c>
      <c r="B380" s="14"/>
      <c r="D380" s="14" t="s">
        <v>104</v>
      </c>
      <c r="E380" s="14"/>
      <c r="F380" s="14" t="s">
        <v>1212</v>
      </c>
      <c r="G380" s="72"/>
      <c r="H380" s="72"/>
      <c r="I380" s="72"/>
      <c r="J380" s="72"/>
      <c r="K380" s="72"/>
      <c r="L380" s="14" t="s">
        <v>319</v>
      </c>
      <c r="M380" s="14" t="s">
        <v>129</v>
      </c>
      <c r="N380" s="72"/>
      <c r="O380" s="14" t="s">
        <v>8736</v>
      </c>
      <c r="P380" s="72"/>
      <c r="Q380" s="72"/>
      <c r="T380" s="72"/>
      <c r="U380" s="73" t="s">
        <v>8737</v>
      </c>
      <c r="V380" s="14" t="s">
        <v>8738</v>
      </c>
      <c r="W380" s="72"/>
      <c r="X380" s="72"/>
      <c r="Y380" s="74"/>
      <c r="Z380" s="74"/>
      <c r="AA380" s="72"/>
      <c r="AB380" s="72"/>
      <c r="AC380" s="72"/>
      <c r="AD380" s="72"/>
      <c r="AE380" s="72"/>
      <c r="AF380" s="72"/>
      <c r="AG380" s="72"/>
      <c r="AH380" s="72"/>
      <c r="AI380" s="72"/>
      <c r="AJ380" s="72"/>
      <c r="AK380" s="72"/>
      <c r="AL380" s="72"/>
      <c r="AM380" s="72"/>
      <c r="AN380" s="72"/>
      <c r="AO380" s="72"/>
    </row>
    <row r="381">
      <c r="A381" s="9" t="s">
        <v>8739</v>
      </c>
      <c r="B381" s="14"/>
      <c r="D381" s="14" t="s">
        <v>144</v>
      </c>
      <c r="E381" s="14"/>
      <c r="F381" s="14" t="s">
        <v>1178</v>
      </c>
      <c r="G381" s="72"/>
      <c r="H381" s="72"/>
      <c r="I381" s="9" t="s">
        <v>8740</v>
      </c>
      <c r="J381" s="14" t="s">
        <v>6815</v>
      </c>
      <c r="K381" s="14" t="s">
        <v>8733</v>
      </c>
      <c r="L381" s="14" t="s">
        <v>319</v>
      </c>
      <c r="M381" s="14" t="s">
        <v>129</v>
      </c>
      <c r="N381" s="14"/>
      <c r="O381" s="14" t="s">
        <v>6209</v>
      </c>
      <c r="P381" s="14"/>
      <c r="Q381" s="14"/>
      <c r="T381" s="14"/>
      <c r="U381" s="73" t="s">
        <v>8741</v>
      </c>
      <c r="V381" s="72"/>
      <c r="W381" s="72"/>
      <c r="X381" s="72"/>
      <c r="Y381" s="74"/>
      <c r="Z381" s="74"/>
      <c r="AA381" s="72"/>
      <c r="AB381" s="72"/>
      <c r="AC381" s="72"/>
      <c r="AD381" s="72"/>
      <c r="AE381" s="72"/>
      <c r="AF381" s="72"/>
      <c r="AG381" s="72"/>
      <c r="AH381" s="72"/>
      <c r="AI381" s="72"/>
      <c r="AJ381" s="72"/>
      <c r="AK381" s="72"/>
      <c r="AL381" s="72"/>
      <c r="AM381" s="72"/>
      <c r="AN381" s="72"/>
      <c r="AO381" s="72"/>
    </row>
    <row r="382">
      <c r="A382" s="91" t="s">
        <v>8742</v>
      </c>
      <c r="B382" s="14"/>
      <c r="D382" s="14" t="s">
        <v>144</v>
      </c>
      <c r="E382" s="14"/>
      <c r="F382" s="14" t="s">
        <v>6820</v>
      </c>
      <c r="G382" s="72"/>
      <c r="H382" s="72"/>
      <c r="I382" s="72"/>
      <c r="J382" s="72"/>
      <c r="K382" s="72"/>
      <c r="L382" s="14" t="s">
        <v>319</v>
      </c>
      <c r="M382" s="14" t="s">
        <v>129</v>
      </c>
      <c r="N382" s="72"/>
      <c r="O382" s="72"/>
      <c r="P382" s="72"/>
      <c r="Q382" s="72"/>
      <c r="T382" s="72"/>
      <c r="U382" s="72"/>
      <c r="V382" s="72"/>
      <c r="W382" s="72"/>
      <c r="X382" s="72"/>
      <c r="Y382" s="74"/>
      <c r="Z382" s="74"/>
      <c r="AA382" s="72"/>
      <c r="AB382" s="72"/>
      <c r="AC382" s="72"/>
      <c r="AD382" s="72"/>
      <c r="AE382" s="72"/>
      <c r="AF382" s="72"/>
      <c r="AG382" s="72"/>
      <c r="AH382" s="72"/>
      <c r="AI382" s="72"/>
      <c r="AJ382" s="72"/>
      <c r="AK382" s="72"/>
      <c r="AL382" s="72"/>
      <c r="AM382" s="72"/>
      <c r="AN382" s="72"/>
      <c r="AO382" s="72"/>
    </row>
    <row r="383">
      <c r="A383" s="9" t="s">
        <v>8731</v>
      </c>
      <c r="B383" s="14" t="s">
        <v>8743</v>
      </c>
      <c r="D383" s="14" t="s">
        <v>132</v>
      </c>
      <c r="E383" s="14"/>
      <c r="F383" s="14" t="s">
        <v>6652</v>
      </c>
      <c r="G383" s="72"/>
      <c r="H383" s="72"/>
      <c r="I383" s="72"/>
      <c r="J383" s="72"/>
      <c r="K383" s="72"/>
      <c r="L383" s="14" t="s">
        <v>319</v>
      </c>
      <c r="M383" s="14" t="s">
        <v>1002</v>
      </c>
      <c r="N383" s="14"/>
      <c r="O383" s="14" t="s">
        <v>2372</v>
      </c>
      <c r="P383" s="14"/>
      <c r="Q383" s="14"/>
      <c r="T383" s="14"/>
      <c r="U383" s="73" t="s">
        <v>8744</v>
      </c>
      <c r="V383" s="72"/>
      <c r="W383" s="72"/>
      <c r="X383" s="72"/>
      <c r="Y383" s="74"/>
      <c r="Z383" s="74"/>
      <c r="AA383" s="72"/>
      <c r="AB383" s="72"/>
      <c r="AC383" s="72"/>
      <c r="AD383" s="72"/>
      <c r="AE383" s="72"/>
      <c r="AF383" s="72"/>
      <c r="AG383" s="72"/>
      <c r="AH383" s="72"/>
      <c r="AI383" s="72"/>
      <c r="AJ383" s="72"/>
      <c r="AK383" s="72"/>
      <c r="AL383" s="72"/>
      <c r="AM383" s="72"/>
      <c r="AN383" s="72"/>
      <c r="AO383" s="72"/>
    </row>
    <row r="384">
      <c r="A384" s="9" t="s">
        <v>8745</v>
      </c>
      <c r="B384" s="14"/>
      <c r="D384" s="14" t="s">
        <v>144</v>
      </c>
      <c r="E384" s="14"/>
      <c r="F384" s="14" t="s">
        <v>6820</v>
      </c>
      <c r="G384" s="14" t="s">
        <v>1489</v>
      </c>
      <c r="H384" s="9" t="s">
        <v>7333</v>
      </c>
      <c r="I384" s="14" t="s">
        <v>8746</v>
      </c>
      <c r="J384" s="72"/>
      <c r="K384" s="14" t="s">
        <v>6820</v>
      </c>
      <c r="L384" s="14" t="s">
        <v>319</v>
      </c>
      <c r="M384" s="14" t="s">
        <v>1002</v>
      </c>
      <c r="N384" s="14"/>
      <c r="O384" s="14" t="s">
        <v>1258</v>
      </c>
      <c r="P384" s="14"/>
      <c r="Q384" s="14"/>
      <c r="T384" s="14"/>
      <c r="U384" s="73" t="s">
        <v>8747</v>
      </c>
      <c r="V384" s="72"/>
      <c r="W384" s="14" t="s">
        <v>7660</v>
      </c>
      <c r="X384" s="72"/>
      <c r="Y384" s="74"/>
      <c r="Z384" s="74"/>
      <c r="AA384" s="72"/>
      <c r="AB384" s="72"/>
      <c r="AC384" s="72"/>
      <c r="AD384" s="72"/>
      <c r="AE384" s="72"/>
      <c r="AF384" s="72"/>
      <c r="AG384" s="72"/>
      <c r="AH384" s="72"/>
      <c r="AI384" s="72"/>
      <c r="AJ384" s="72"/>
      <c r="AK384" s="72"/>
      <c r="AL384" s="72"/>
      <c r="AM384" s="72"/>
      <c r="AN384" s="72"/>
      <c r="AO384" s="72"/>
    </row>
    <row r="385">
      <c r="A385" s="9" t="s">
        <v>8748</v>
      </c>
      <c r="B385" s="14"/>
      <c r="D385" s="14" t="s">
        <v>144</v>
      </c>
      <c r="E385" s="14"/>
      <c r="F385" s="14" t="s">
        <v>6820</v>
      </c>
      <c r="G385" s="72"/>
      <c r="H385" s="72"/>
      <c r="I385" s="72"/>
      <c r="J385" s="72"/>
      <c r="K385" s="72"/>
      <c r="L385" s="14" t="s">
        <v>319</v>
      </c>
      <c r="M385" s="14" t="s">
        <v>1002</v>
      </c>
      <c r="N385" s="72"/>
      <c r="O385" s="72"/>
      <c r="P385" s="72"/>
      <c r="Q385" s="72"/>
      <c r="T385" s="72"/>
      <c r="U385" s="72"/>
      <c r="V385" s="72"/>
      <c r="W385" s="72"/>
      <c r="X385" s="72"/>
      <c r="Y385" s="74"/>
      <c r="Z385" s="74"/>
      <c r="AA385" s="72"/>
      <c r="AB385" s="72"/>
      <c r="AC385" s="72"/>
      <c r="AD385" s="72"/>
      <c r="AE385" s="72"/>
      <c r="AF385" s="72"/>
      <c r="AG385" s="72"/>
      <c r="AH385" s="72"/>
      <c r="AI385" s="72"/>
      <c r="AJ385" s="72"/>
      <c r="AK385" s="72"/>
      <c r="AL385" s="72"/>
      <c r="AM385" s="72"/>
      <c r="AN385" s="72"/>
      <c r="AO385" s="72"/>
    </row>
    <row r="386">
      <c r="A386" s="14" t="s">
        <v>8749</v>
      </c>
      <c r="B386" s="14"/>
      <c r="D386" s="14" t="s">
        <v>1937</v>
      </c>
      <c r="E386" s="14"/>
      <c r="F386" s="14" t="s">
        <v>6830</v>
      </c>
      <c r="G386" s="72"/>
      <c r="H386" s="14"/>
      <c r="I386" s="14" t="s">
        <v>7737</v>
      </c>
      <c r="J386" s="14" t="s">
        <v>1001</v>
      </c>
      <c r="K386" s="72"/>
      <c r="L386" s="14" t="s">
        <v>319</v>
      </c>
      <c r="M386" s="14" t="s">
        <v>1002</v>
      </c>
      <c r="N386" s="14"/>
      <c r="O386" s="14"/>
      <c r="P386" s="14"/>
      <c r="Q386" s="14"/>
      <c r="T386" s="14"/>
      <c r="U386" s="73" t="s">
        <v>8750</v>
      </c>
      <c r="V386" s="72"/>
      <c r="W386" s="72"/>
      <c r="X386" s="72"/>
      <c r="Y386" s="74"/>
      <c r="Z386" s="74"/>
      <c r="AA386" s="72"/>
      <c r="AB386" s="72"/>
      <c r="AC386" s="72"/>
      <c r="AD386" s="72"/>
      <c r="AE386" s="72"/>
      <c r="AF386" s="72"/>
      <c r="AG386" s="72"/>
      <c r="AH386" s="72"/>
      <c r="AI386" s="72"/>
      <c r="AJ386" s="72"/>
      <c r="AK386" s="72"/>
      <c r="AL386" s="72"/>
      <c r="AM386" s="72"/>
      <c r="AN386" s="72"/>
      <c r="AO386" s="72"/>
    </row>
    <row r="387">
      <c r="A387" s="9" t="s">
        <v>8751</v>
      </c>
      <c r="B387" s="14"/>
      <c r="D387" s="14" t="s">
        <v>104</v>
      </c>
      <c r="E387" s="14"/>
      <c r="F387" s="14" t="s">
        <v>5890</v>
      </c>
      <c r="G387" s="72"/>
      <c r="H387" s="72"/>
      <c r="I387" s="72"/>
      <c r="J387" s="72"/>
      <c r="K387" s="72"/>
      <c r="L387" s="14" t="s">
        <v>319</v>
      </c>
      <c r="M387" s="14" t="s">
        <v>129</v>
      </c>
      <c r="N387" s="72"/>
      <c r="O387" s="72"/>
      <c r="P387" s="72"/>
      <c r="Q387" s="72"/>
      <c r="T387" s="72"/>
      <c r="U387" s="72"/>
      <c r="V387" s="72"/>
      <c r="W387" s="72"/>
      <c r="X387" s="72"/>
      <c r="Y387" s="74"/>
      <c r="Z387" s="74"/>
      <c r="AA387" s="72"/>
      <c r="AB387" s="72"/>
      <c r="AC387" s="72"/>
      <c r="AD387" s="72"/>
      <c r="AE387" s="72"/>
      <c r="AF387" s="72"/>
      <c r="AG387" s="72"/>
      <c r="AH387" s="72"/>
      <c r="AI387" s="72"/>
      <c r="AJ387" s="72"/>
      <c r="AK387" s="72"/>
      <c r="AL387" s="72"/>
      <c r="AM387" s="72"/>
      <c r="AN387" s="72"/>
      <c r="AO387" s="72"/>
    </row>
    <row r="388">
      <c r="A388" s="9" t="s">
        <v>8752</v>
      </c>
      <c r="B388" s="14"/>
      <c r="D388" s="14" t="s">
        <v>144</v>
      </c>
      <c r="E388" s="14"/>
      <c r="F388" s="14" t="s">
        <v>6835</v>
      </c>
      <c r="G388" s="72"/>
      <c r="H388" s="72"/>
      <c r="I388" s="14" t="s">
        <v>8753</v>
      </c>
      <c r="J388" s="72"/>
      <c r="K388" s="14"/>
      <c r="L388" s="14" t="s">
        <v>319</v>
      </c>
      <c r="M388" s="72"/>
      <c r="N388" s="72"/>
      <c r="O388" s="72"/>
      <c r="P388" s="72"/>
      <c r="Q388" s="72"/>
      <c r="T388" s="14"/>
      <c r="U388" s="73" t="s">
        <v>6838</v>
      </c>
      <c r="V388" s="72"/>
      <c r="W388" s="72"/>
      <c r="X388" s="72"/>
      <c r="Y388" s="74"/>
      <c r="Z388" s="74"/>
      <c r="AA388" s="72"/>
      <c r="AB388" s="72"/>
      <c r="AC388" s="72"/>
      <c r="AD388" s="72"/>
      <c r="AE388" s="72"/>
      <c r="AF388" s="72"/>
      <c r="AG388" s="72"/>
      <c r="AH388" s="72"/>
      <c r="AI388" s="72"/>
      <c r="AJ388" s="72"/>
      <c r="AK388" s="72"/>
      <c r="AL388" s="72"/>
      <c r="AM388" s="72"/>
      <c r="AN388" s="72"/>
      <c r="AO388" s="72"/>
    </row>
    <row r="389">
      <c r="A389" s="14" t="s">
        <v>8754</v>
      </c>
      <c r="B389" s="14"/>
      <c r="D389" s="14" t="s">
        <v>131</v>
      </c>
      <c r="E389" s="14"/>
      <c r="F389" s="14" t="s">
        <v>1364</v>
      </c>
      <c r="G389" s="14" t="s">
        <v>7764</v>
      </c>
      <c r="H389" s="14"/>
      <c r="I389" s="72"/>
      <c r="J389" s="72"/>
      <c r="K389" s="72"/>
      <c r="L389" s="14" t="s">
        <v>319</v>
      </c>
      <c r="M389" s="14"/>
      <c r="N389" s="14"/>
      <c r="O389" s="14"/>
      <c r="P389" s="14"/>
      <c r="Q389" s="14"/>
      <c r="T389" s="14"/>
      <c r="U389" s="73" t="s">
        <v>8755</v>
      </c>
      <c r="V389" s="72"/>
      <c r="W389" s="72"/>
      <c r="X389" s="72"/>
      <c r="Y389" s="74"/>
      <c r="Z389" s="74"/>
      <c r="AA389" s="72"/>
      <c r="AB389" s="72"/>
      <c r="AC389" s="72"/>
      <c r="AD389" s="72"/>
      <c r="AE389" s="72"/>
      <c r="AF389" s="72"/>
      <c r="AG389" s="72"/>
      <c r="AH389" s="72"/>
      <c r="AI389" s="72"/>
      <c r="AJ389" s="72"/>
      <c r="AK389" s="72"/>
      <c r="AL389" s="72"/>
      <c r="AM389" s="72"/>
      <c r="AN389" s="72"/>
      <c r="AO389" s="72"/>
    </row>
    <row r="390">
      <c r="A390" s="34" t="s">
        <v>8756</v>
      </c>
      <c r="B390" s="72"/>
      <c r="D390" s="14" t="s">
        <v>104</v>
      </c>
      <c r="E390" s="72"/>
      <c r="F390" s="14" t="s">
        <v>3882</v>
      </c>
      <c r="G390" s="14" t="s">
        <v>1489</v>
      </c>
      <c r="H390" s="72"/>
      <c r="I390" s="72"/>
      <c r="J390" s="14" t="s">
        <v>1102</v>
      </c>
      <c r="K390" s="72"/>
      <c r="L390" s="14" t="s">
        <v>8757</v>
      </c>
      <c r="M390" s="14" t="s">
        <v>209</v>
      </c>
      <c r="N390" s="72"/>
      <c r="O390" s="14" t="s">
        <v>8758</v>
      </c>
      <c r="P390" s="72"/>
      <c r="Q390" s="72"/>
      <c r="T390" s="72"/>
      <c r="U390" s="73" t="s">
        <v>8759</v>
      </c>
      <c r="V390" s="72"/>
      <c r="W390" s="72"/>
      <c r="X390" s="72"/>
      <c r="Y390" s="74"/>
      <c r="Z390" s="74"/>
      <c r="AA390" s="72"/>
      <c r="AB390" s="72"/>
      <c r="AC390" s="72"/>
      <c r="AD390" s="72"/>
      <c r="AE390" s="72"/>
      <c r="AF390" s="72"/>
      <c r="AG390" s="72"/>
      <c r="AH390" s="72"/>
      <c r="AI390" s="72"/>
      <c r="AJ390" s="72"/>
      <c r="AK390" s="72"/>
      <c r="AL390" s="72"/>
      <c r="AM390" s="72"/>
      <c r="AN390" s="72"/>
      <c r="AO390" s="72"/>
    </row>
    <row r="391">
      <c r="A391" s="14" t="s">
        <v>8760</v>
      </c>
      <c r="B391" s="14" t="s">
        <v>8761</v>
      </c>
      <c r="D391" s="14" t="s">
        <v>144</v>
      </c>
      <c r="E391" s="72"/>
      <c r="F391" s="72"/>
      <c r="G391" s="72"/>
      <c r="H391" s="72"/>
      <c r="I391" s="72"/>
      <c r="J391" s="72"/>
      <c r="K391" s="72"/>
      <c r="L391" s="14" t="s">
        <v>320</v>
      </c>
      <c r="M391" s="14" t="s">
        <v>4594</v>
      </c>
      <c r="N391" s="14"/>
      <c r="O391" s="14" t="s">
        <v>2372</v>
      </c>
      <c r="P391" s="14"/>
      <c r="Q391" s="14"/>
      <c r="T391" s="72"/>
      <c r="U391" s="73" t="s">
        <v>8762</v>
      </c>
      <c r="V391" s="72"/>
      <c r="W391" s="72"/>
      <c r="X391" s="72"/>
      <c r="Y391" s="74"/>
      <c r="Z391" s="74"/>
      <c r="AA391" s="72"/>
      <c r="AB391" s="72"/>
      <c r="AC391" s="72"/>
      <c r="AD391" s="72"/>
      <c r="AE391" s="72"/>
      <c r="AF391" s="72"/>
      <c r="AG391" s="72"/>
      <c r="AH391" s="72"/>
      <c r="AI391" s="72"/>
      <c r="AJ391" s="72"/>
      <c r="AK391" s="72"/>
      <c r="AL391" s="72"/>
      <c r="AM391" s="72"/>
      <c r="AN391" s="72"/>
      <c r="AO391" s="72"/>
    </row>
    <row r="392">
      <c r="A392" s="14" t="s">
        <v>8763</v>
      </c>
      <c r="B392" s="14"/>
      <c r="D392" s="14" t="s">
        <v>104</v>
      </c>
      <c r="E392" s="14"/>
      <c r="F392" s="14" t="s">
        <v>6325</v>
      </c>
      <c r="G392" s="14" t="s">
        <v>6325</v>
      </c>
      <c r="H392" s="14" t="s">
        <v>6964</v>
      </c>
      <c r="I392" s="72"/>
      <c r="J392" s="14" t="s">
        <v>6850</v>
      </c>
      <c r="K392" s="14" t="s">
        <v>310</v>
      </c>
      <c r="L392" s="14" t="s">
        <v>320</v>
      </c>
      <c r="M392" s="14"/>
      <c r="N392" s="14"/>
      <c r="O392" s="14" t="s">
        <v>6183</v>
      </c>
      <c r="P392" s="14"/>
      <c r="Q392" s="14"/>
      <c r="T392" s="14"/>
      <c r="U392" s="73" t="s">
        <v>8764</v>
      </c>
      <c r="V392" s="14" t="s">
        <v>7402</v>
      </c>
      <c r="W392" s="14" t="s">
        <v>558</v>
      </c>
      <c r="X392" s="72"/>
      <c r="Y392" s="74"/>
      <c r="Z392" s="74"/>
      <c r="AA392" s="72"/>
      <c r="AB392" s="72"/>
      <c r="AC392" s="72"/>
      <c r="AD392" s="72"/>
      <c r="AE392" s="72"/>
      <c r="AF392" s="72"/>
      <c r="AG392" s="72"/>
      <c r="AH392" s="72"/>
      <c r="AI392" s="72"/>
      <c r="AJ392" s="72"/>
      <c r="AK392" s="72"/>
      <c r="AL392" s="72"/>
      <c r="AM392" s="72"/>
      <c r="AN392" s="72"/>
      <c r="AO392" s="72"/>
    </row>
    <row r="393">
      <c r="A393" s="3" t="s">
        <v>8765</v>
      </c>
      <c r="B393" s="72"/>
      <c r="D393" s="14" t="s">
        <v>119</v>
      </c>
      <c r="E393" s="72"/>
      <c r="F393" s="14" t="s">
        <v>6855</v>
      </c>
      <c r="G393" s="72"/>
      <c r="H393" s="72"/>
      <c r="I393" s="72"/>
      <c r="J393" s="72"/>
      <c r="K393" s="14" t="s">
        <v>8766</v>
      </c>
      <c r="L393" s="72"/>
      <c r="M393" s="72"/>
      <c r="N393" s="72"/>
      <c r="O393" s="3" t="s">
        <v>7692</v>
      </c>
      <c r="P393" s="72"/>
      <c r="Q393" s="72"/>
      <c r="T393" s="72"/>
      <c r="U393" s="73" t="s">
        <v>8767</v>
      </c>
      <c r="V393" s="72"/>
      <c r="W393" s="72"/>
      <c r="X393" s="72"/>
      <c r="Y393" s="74"/>
      <c r="Z393" s="74"/>
      <c r="AA393" s="72"/>
      <c r="AB393" s="72"/>
      <c r="AC393" s="72"/>
      <c r="AD393" s="72"/>
      <c r="AE393" s="72"/>
      <c r="AF393" s="72"/>
      <c r="AG393" s="72"/>
      <c r="AH393" s="72"/>
      <c r="AI393" s="72"/>
      <c r="AJ393" s="72"/>
      <c r="AK393" s="72"/>
      <c r="AL393" s="72"/>
      <c r="AM393" s="72"/>
      <c r="AN393" s="72"/>
      <c r="AO393" s="72"/>
    </row>
    <row r="394">
      <c r="A394" s="14" t="s">
        <v>8768</v>
      </c>
      <c r="B394" s="72"/>
      <c r="D394" s="14" t="s">
        <v>119</v>
      </c>
      <c r="E394" s="72"/>
      <c r="F394" s="14" t="s">
        <v>4248</v>
      </c>
      <c r="G394" s="72"/>
      <c r="H394" s="72"/>
      <c r="I394" s="72"/>
      <c r="J394" s="72"/>
      <c r="K394" s="14" t="s">
        <v>8769</v>
      </c>
      <c r="L394" s="14" t="s">
        <v>6197</v>
      </c>
      <c r="M394" s="14" t="s">
        <v>209</v>
      </c>
      <c r="N394" s="72"/>
      <c r="O394" s="3" t="s">
        <v>7692</v>
      </c>
      <c r="P394" s="72"/>
      <c r="Q394" s="72"/>
      <c r="T394" s="72"/>
      <c r="U394" s="73" t="s">
        <v>8770</v>
      </c>
      <c r="V394" s="72"/>
      <c r="W394" s="72"/>
      <c r="X394" s="72"/>
      <c r="Y394" s="74"/>
      <c r="Z394" s="74"/>
      <c r="AA394" s="72"/>
      <c r="AB394" s="72"/>
      <c r="AC394" s="72"/>
      <c r="AD394" s="72"/>
      <c r="AE394" s="72"/>
      <c r="AF394" s="72"/>
      <c r="AG394" s="72"/>
      <c r="AH394" s="72"/>
      <c r="AI394" s="72"/>
      <c r="AJ394" s="72"/>
      <c r="AK394" s="72"/>
      <c r="AL394" s="72"/>
      <c r="AM394" s="72"/>
      <c r="AN394" s="72"/>
      <c r="AO394" s="72"/>
    </row>
    <row r="395">
      <c r="A395" s="14" t="s">
        <v>8771</v>
      </c>
      <c r="B395" s="72"/>
      <c r="D395" s="14" t="s">
        <v>119</v>
      </c>
      <c r="E395" s="72"/>
      <c r="F395" s="14" t="s">
        <v>6306</v>
      </c>
      <c r="G395" s="72"/>
      <c r="H395" s="72"/>
      <c r="I395" s="72"/>
      <c r="J395" s="72"/>
      <c r="K395" s="72"/>
      <c r="L395" s="14" t="s">
        <v>208</v>
      </c>
      <c r="M395" s="14" t="s">
        <v>116</v>
      </c>
      <c r="N395" s="72"/>
      <c r="O395" s="14" t="s">
        <v>7711</v>
      </c>
      <c r="P395" s="72"/>
      <c r="Q395" s="72"/>
      <c r="T395" s="72"/>
      <c r="U395" s="73" t="s">
        <v>8772</v>
      </c>
      <c r="V395" s="72"/>
      <c r="W395" s="72"/>
      <c r="X395" s="72"/>
      <c r="Y395" s="74"/>
      <c r="Z395" s="74"/>
      <c r="AA395" s="72"/>
      <c r="AB395" s="72"/>
      <c r="AC395" s="72"/>
      <c r="AD395" s="72"/>
      <c r="AE395" s="72"/>
      <c r="AF395" s="72"/>
      <c r="AG395" s="72"/>
      <c r="AH395" s="72"/>
      <c r="AI395" s="72"/>
      <c r="AJ395" s="72"/>
      <c r="AK395" s="72"/>
      <c r="AL395" s="72"/>
      <c r="AM395" s="72"/>
      <c r="AN395" s="72"/>
      <c r="AO395" s="72"/>
    </row>
    <row r="396">
      <c r="A396" s="14" t="s">
        <v>8773</v>
      </c>
      <c r="B396" s="14" t="s">
        <v>8774</v>
      </c>
      <c r="D396" s="14" t="s">
        <v>144</v>
      </c>
      <c r="E396" s="14" t="s">
        <v>7240</v>
      </c>
      <c r="F396" s="14" t="s">
        <v>3103</v>
      </c>
      <c r="G396" s="72"/>
      <c r="H396" s="72"/>
      <c r="I396" s="72"/>
      <c r="J396" s="72"/>
      <c r="K396" s="72"/>
      <c r="L396" s="14" t="s">
        <v>291</v>
      </c>
      <c r="M396" s="14" t="s">
        <v>129</v>
      </c>
      <c r="N396" s="72"/>
      <c r="O396" s="14" t="s">
        <v>2372</v>
      </c>
      <c r="P396" s="72"/>
      <c r="Q396" s="72"/>
      <c r="T396" s="72"/>
      <c r="U396" s="73" t="s">
        <v>8775</v>
      </c>
      <c r="V396" s="72"/>
      <c r="W396" s="72"/>
      <c r="X396" s="72"/>
      <c r="Y396" s="74"/>
      <c r="Z396" s="74"/>
      <c r="AA396" s="72"/>
      <c r="AB396" s="72"/>
      <c r="AC396" s="72"/>
      <c r="AD396" s="72"/>
      <c r="AE396" s="72"/>
      <c r="AF396" s="72"/>
      <c r="AG396" s="72"/>
      <c r="AH396" s="72"/>
      <c r="AI396" s="72"/>
      <c r="AJ396" s="72"/>
      <c r="AK396" s="72"/>
      <c r="AL396" s="72"/>
      <c r="AM396" s="72"/>
      <c r="AN396" s="72"/>
      <c r="AO396" s="72"/>
    </row>
    <row r="397">
      <c r="A397" s="3" t="s">
        <v>8776</v>
      </c>
      <c r="B397" s="72"/>
      <c r="D397" s="14" t="s">
        <v>144</v>
      </c>
      <c r="E397" s="14" t="s">
        <v>7240</v>
      </c>
      <c r="F397" s="14" t="s">
        <v>620</v>
      </c>
      <c r="G397" s="72"/>
      <c r="H397" s="72"/>
      <c r="I397" s="72"/>
      <c r="J397" s="72"/>
      <c r="K397" s="72"/>
      <c r="L397" s="14" t="s">
        <v>246</v>
      </c>
      <c r="M397" s="14" t="s">
        <v>2171</v>
      </c>
      <c r="N397" s="72"/>
      <c r="O397" s="14" t="s">
        <v>2372</v>
      </c>
      <c r="P397" s="72"/>
      <c r="Q397" s="72"/>
      <c r="T397" s="72"/>
      <c r="U397" s="73" t="s">
        <v>3102</v>
      </c>
      <c r="V397" s="72"/>
      <c r="W397" s="72"/>
      <c r="X397" s="72"/>
      <c r="Y397" s="74"/>
      <c r="Z397" s="74"/>
      <c r="AA397" s="72"/>
      <c r="AB397" s="72"/>
      <c r="AC397" s="72"/>
      <c r="AD397" s="72"/>
      <c r="AE397" s="72"/>
      <c r="AF397" s="72"/>
      <c r="AG397" s="72"/>
      <c r="AH397" s="72"/>
      <c r="AI397" s="72"/>
      <c r="AJ397" s="72"/>
      <c r="AK397" s="72"/>
      <c r="AL397" s="72"/>
      <c r="AM397" s="72"/>
      <c r="AN397" s="72"/>
      <c r="AO397" s="72"/>
    </row>
    <row r="398">
      <c r="A398" s="14" t="s">
        <v>8777</v>
      </c>
      <c r="B398" s="14" t="s">
        <v>8778</v>
      </c>
      <c r="D398" s="14" t="s">
        <v>144</v>
      </c>
      <c r="E398" s="14" t="s">
        <v>7240</v>
      </c>
      <c r="F398" s="14" t="s">
        <v>834</v>
      </c>
      <c r="G398" s="72"/>
      <c r="H398" s="72"/>
      <c r="I398" s="72"/>
      <c r="J398" s="72"/>
      <c r="K398" s="72"/>
      <c r="L398" s="14" t="s">
        <v>8779</v>
      </c>
      <c r="M398" s="14" t="s">
        <v>8780</v>
      </c>
      <c r="N398" s="72"/>
      <c r="O398" s="14" t="s">
        <v>2372</v>
      </c>
      <c r="P398" s="72"/>
      <c r="Q398" s="72"/>
      <c r="T398" s="72"/>
      <c r="U398" s="73" t="s">
        <v>3334</v>
      </c>
      <c r="V398" s="72"/>
      <c r="W398" s="72"/>
      <c r="X398" s="72"/>
      <c r="Y398" s="74"/>
      <c r="Z398" s="74"/>
      <c r="AA398" s="72"/>
      <c r="AB398" s="72"/>
      <c r="AC398" s="72"/>
      <c r="AD398" s="72"/>
      <c r="AE398" s="72"/>
      <c r="AF398" s="72"/>
      <c r="AG398" s="72"/>
      <c r="AH398" s="72"/>
      <c r="AI398" s="72"/>
      <c r="AJ398" s="72"/>
      <c r="AK398" s="72"/>
      <c r="AL398" s="72"/>
      <c r="AM398" s="72"/>
      <c r="AN398" s="72"/>
      <c r="AO398" s="72"/>
    </row>
    <row r="399">
      <c r="A399" s="14" t="s">
        <v>8781</v>
      </c>
      <c r="B399" s="72"/>
      <c r="D399" s="14" t="s">
        <v>144</v>
      </c>
      <c r="E399" s="14" t="s">
        <v>7240</v>
      </c>
      <c r="F399" s="14" t="s">
        <v>3374</v>
      </c>
      <c r="G399" s="72"/>
      <c r="H399" s="72"/>
      <c r="I399" s="72"/>
      <c r="J399" s="72"/>
      <c r="K399" s="72"/>
      <c r="L399" s="14" t="s">
        <v>5039</v>
      </c>
      <c r="M399" s="14" t="s">
        <v>5040</v>
      </c>
      <c r="N399" s="72"/>
      <c r="O399" s="14" t="s">
        <v>2372</v>
      </c>
      <c r="P399" s="72"/>
      <c r="Q399" s="72"/>
      <c r="T399" s="72"/>
      <c r="U399" s="73" t="s">
        <v>8782</v>
      </c>
      <c r="V399" s="72"/>
      <c r="W399" s="72"/>
      <c r="X399" s="72"/>
      <c r="Y399" s="74"/>
      <c r="Z399" s="74"/>
      <c r="AA399" s="72"/>
      <c r="AB399" s="72"/>
      <c r="AC399" s="72"/>
      <c r="AD399" s="72"/>
      <c r="AE399" s="72"/>
      <c r="AF399" s="72"/>
      <c r="AG399" s="72"/>
      <c r="AH399" s="72"/>
      <c r="AI399" s="72"/>
      <c r="AJ399" s="72"/>
      <c r="AK399" s="72"/>
      <c r="AL399" s="72"/>
      <c r="AM399" s="72"/>
      <c r="AN399" s="72"/>
      <c r="AO399" s="72"/>
    </row>
    <row r="400">
      <c r="A400" s="3" t="s">
        <v>8783</v>
      </c>
      <c r="B400" s="14" t="s">
        <v>8784</v>
      </c>
      <c r="D400" s="14" t="s">
        <v>144</v>
      </c>
      <c r="E400" s="14" t="s">
        <v>7240</v>
      </c>
      <c r="F400" s="14" t="s">
        <v>4820</v>
      </c>
      <c r="G400" s="72"/>
      <c r="H400" s="14"/>
      <c r="I400" s="72"/>
      <c r="J400" s="72"/>
      <c r="K400" s="72"/>
      <c r="L400" s="14" t="s">
        <v>279</v>
      </c>
      <c r="M400" s="14" t="s">
        <v>241</v>
      </c>
      <c r="N400" s="72"/>
      <c r="O400" s="14" t="s">
        <v>2372</v>
      </c>
      <c r="P400" s="72"/>
      <c r="Q400" s="72"/>
      <c r="T400" s="72"/>
      <c r="U400" s="73" t="s">
        <v>4822</v>
      </c>
      <c r="V400" s="72"/>
      <c r="W400" s="72"/>
      <c r="X400" s="72"/>
      <c r="Y400" s="74"/>
      <c r="Z400" s="74"/>
      <c r="AA400" s="72"/>
      <c r="AB400" s="72"/>
      <c r="AC400" s="72"/>
      <c r="AD400" s="72"/>
      <c r="AE400" s="72"/>
      <c r="AF400" s="72"/>
      <c r="AG400" s="72"/>
      <c r="AH400" s="72"/>
      <c r="AI400" s="72"/>
      <c r="AJ400" s="72"/>
      <c r="AK400" s="72"/>
      <c r="AL400" s="72"/>
      <c r="AM400" s="72"/>
      <c r="AN400" s="72"/>
      <c r="AO400" s="72"/>
    </row>
    <row r="401">
      <c r="A401" s="14" t="s">
        <v>8785</v>
      </c>
      <c r="B401" s="14" t="s">
        <v>8786</v>
      </c>
      <c r="D401" s="14" t="s">
        <v>144</v>
      </c>
      <c r="E401" s="14" t="s">
        <v>7240</v>
      </c>
      <c r="F401" s="14" t="s">
        <v>3253</v>
      </c>
      <c r="G401" s="72"/>
      <c r="H401" s="72"/>
      <c r="I401" s="72"/>
      <c r="J401" s="72"/>
      <c r="K401" s="72"/>
      <c r="L401" s="14" t="s">
        <v>208</v>
      </c>
      <c r="M401" s="14" t="s">
        <v>8787</v>
      </c>
      <c r="N401" s="72"/>
      <c r="O401" s="14" t="s">
        <v>2372</v>
      </c>
      <c r="P401" s="72"/>
      <c r="Q401" s="72"/>
      <c r="T401" s="72"/>
      <c r="U401" s="73" t="s">
        <v>3255</v>
      </c>
      <c r="V401" s="72"/>
      <c r="W401" s="72"/>
      <c r="X401" s="72"/>
      <c r="Y401" s="74"/>
      <c r="Z401" s="74"/>
      <c r="AA401" s="72"/>
      <c r="AB401" s="72"/>
      <c r="AC401" s="72"/>
      <c r="AD401" s="72"/>
      <c r="AE401" s="72"/>
      <c r="AF401" s="72"/>
      <c r="AG401" s="72"/>
      <c r="AH401" s="72"/>
      <c r="AI401" s="72"/>
      <c r="AJ401" s="72"/>
      <c r="AK401" s="72"/>
      <c r="AL401" s="72"/>
      <c r="AM401" s="72"/>
      <c r="AN401" s="72"/>
      <c r="AO401" s="72"/>
    </row>
    <row r="402">
      <c r="A402" s="14" t="s">
        <v>8788</v>
      </c>
      <c r="B402" s="72"/>
      <c r="D402" s="14" t="s">
        <v>119</v>
      </c>
      <c r="E402" s="72"/>
      <c r="F402" s="14" t="s">
        <v>2894</v>
      </c>
      <c r="G402" s="72"/>
      <c r="H402" s="72"/>
      <c r="I402" s="72"/>
      <c r="J402" s="72"/>
      <c r="K402" s="14" t="s">
        <v>274</v>
      </c>
      <c r="L402" s="14" t="s">
        <v>8789</v>
      </c>
      <c r="M402" s="14" t="s">
        <v>129</v>
      </c>
      <c r="N402" s="72"/>
      <c r="O402" s="14" t="s">
        <v>8790</v>
      </c>
      <c r="P402" s="72"/>
      <c r="Q402" s="72"/>
      <c r="T402" s="72"/>
      <c r="U402" s="73" t="s">
        <v>2899</v>
      </c>
      <c r="V402" s="72"/>
      <c r="W402" s="72"/>
      <c r="X402" s="72"/>
      <c r="Y402" s="74"/>
      <c r="Z402" s="74"/>
      <c r="AA402" s="72"/>
      <c r="AB402" s="72"/>
      <c r="AC402" s="72"/>
      <c r="AD402" s="72"/>
      <c r="AE402" s="72"/>
      <c r="AF402" s="72"/>
      <c r="AG402" s="72"/>
      <c r="AH402" s="72"/>
      <c r="AI402" s="72"/>
      <c r="AJ402" s="72"/>
      <c r="AK402" s="72"/>
      <c r="AL402" s="72"/>
      <c r="AM402" s="72"/>
      <c r="AN402" s="72"/>
      <c r="AO402" s="72"/>
    </row>
    <row r="403">
      <c r="A403" s="14" t="s">
        <v>8791</v>
      </c>
      <c r="B403" s="72"/>
      <c r="D403" s="14" t="s">
        <v>144</v>
      </c>
      <c r="E403" s="72"/>
      <c r="F403" s="14" t="s">
        <v>665</v>
      </c>
      <c r="G403" s="72"/>
      <c r="H403" s="72"/>
      <c r="I403" s="72"/>
      <c r="J403" s="72"/>
      <c r="K403" s="72"/>
      <c r="L403" s="14" t="s">
        <v>71</v>
      </c>
      <c r="M403" s="14" t="s">
        <v>71</v>
      </c>
      <c r="N403" s="72"/>
      <c r="O403" s="14" t="s">
        <v>8792</v>
      </c>
      <c r="P403" s="72"/>
      <c r="Q403" s="72"/>
      <c r="T403" s="72"/>
      <c r="U403" s="73" t="s">
        <v>8793</v>
      </c>
      <c r="V403" s="72"/>
      <c r="W403" s="72"/>
      <c r="X403" s="72"/>
      <c r="Y403" s="74"/>
      <c r="Z403" s="74"/>
      <c r="AA403" s="72"/>
      <c r="AB403" s="72"/>
      <c r="AC403" s="72"/>
      <c r="AD403" s="72"/>
      <c r="AE403" s="72"/>
      <c r="AF403" s="72"/>
      <c r="AG403" s="72"/>
      <c r="AH403" s="72"/>
      <c r="AI403" s="72"/>
      <c r="AJ403" s="72"/>
      <c r="AK403" s="72"/>
      <c r="AL403" s="72"/>
      <c r="AM403" s="72"/>
      <c r="AN403" s="72"/>
      <c r="AO403" s="72"/>
    </row>
    <row r="404">
      <c r="A404" s="72"/>
      <c r="B404" s="72"/>
      <c r="D404" s="72"/>
      <c r="E404" s="72"/>
      <c r="F404" s="72"/>
      <c r="G404" s="72"/>
      <c r="H404" s="72"/>
      <c r="I404" s="72"/>
      <c r="J404" s="72"/>
      <c r="K404" s="72"/>
      <c r="L404" s="72"/>
      <c r="M404" s="72"/>
      <c r="N404" s="72"/>
      <c r="O404" s="72"/>
      <c r="P404" s="72"/>
      <c r="Q404" s="72"/>
      <c r="T404" s="72"/>
      <c r="U404" s="72"/>
      <c r="V404" s="72"/>
      <c r="W404" s="72"/>
      <c r="X404" s="72"/>
      <c r="Y404" s="74"/>
      <c r="Z404" s="74"/>
      <c r="AA404" s="72"/>
      <c r="AB404" s="72"/>
      <c r="AC404" s="72"/>
      <c r="AD404" s="72"/>
      <c r="AE404" s="72"/>
      <c r="AF404" s="72"/>
      <c r="AG404" s="72"/>
      <c r="AH404" s="72"/>
      <c r="AI404" s="72"/>
      <c r="AJ404" s="72"/>
      <c r="AK404" s="72"/>
      <c r="AL404" s="72"/>
      <c r="AM404" s="72"/>
      <c r="AN404" s="72"/>
      <c r="AO404" s="72"/>
    </row>
    <row r="405">
      <c r="A405" s="72"/>
      <c r="B405" s="72"/>
      <c r="D405" s="72"/>
      <c r="E405" s="72"/>
      <c r="F405" s="72"/>
      <c r="G405" s="72"/>
      <c r="H405" s="72"/>
      <c r="I405" s="72"/>
      <c r="J405" s="72"/>
      <c r="K405" s="72"/>
      <c r="L405" s="72"/>
      <c r="M405" s="72"/>
      <c r="N405" s="72"/>
      <c r="O405" s="72"/>
      <c r="P405" s="72"/>
      <c r="Q405" s="72"/>
      <c r="T405" s="72"/>
      <c r="U405" s="72"/>
      <c r="V405" s="72"/>
      <c r="W405" s="72"/>
      <c r="X405" s="72"/>
      <c r="Y405" s="74"/>
      <c r="Z405" s="74"/>
      <c r="AA405" s="72"/>
      <c r="AB405" s="72"/>
      <c r="AC405" s="72"/>
      <c r="AD405" s="72"/>
      <c r="AE405" s="72"/>
      <c r="AF405" s="72"/>
      <c r="AG405" s="72"/>
      <c r="AH405" s="72"/>
      <c r="AI405" s="72"/>
      <c r="AJ405" s="72"/>
      <c r="AK405" s="72"/>
      <c r="AL405" s="72"/>
      <c r="AM405" s="72"/>
      <c r="AN405" s="72"/>
      <c r="AO405" s="72"/>
    </row>
    <row r="406">
      <c r="A406" s="72"/>
      <c r="B406" s="72"/>
      <c r="D406" s="72"/>
      <c r="E406" s="72"/>
      <c r="F406" s="72"/>
      <c r="G406" s="72"/>
      <c r="H406" s="72"/>
      <c r="I406" s="72"/>
      <c r="J406" s="72"/>
      <c r="K406" s="72"/>
      <c r="L406" s="72"/>
      <c r="M406" s="72"/>
      <c r="N406" s="72"/>
      <c r="O406" s="72"/>
      <c r="P406" s="72"/>
      <c r="Q406" s="72"/>
      <c r="T406" s="72"/>
      <c r="U406" s="72"/>
      <c r="V406" s="72"/>
      <c r="W406" s="72"/>
      <c r="X406" s="72"/>
      <c r="Y406" s="74"/>
      <c r="Z406" s="74"/>
      <c r="AA406" s="72"/>
      <c r="AB406" s="72"/>
      <c r="AC406" s="72"/>
      <c r="AD406" s="72"/>
      <c r="AE406" s="72"/>
      <c r="AF406" s="72"/>
      <c r="AG406" s="72"/>
      <c r="AH406" s="72"/>
      <c r="AI406" s="72"/>
      <c r="AJ406" s="72"/>
      <c r="AK406" s="72"/>
      <c r="AL406" s="72"/>
      <c r="AM406" s="72"/>
      <c r="AN406" s="72"/>
      <c r="AO406" s="72"/>
    </row>
    <row r="407">
      <c r="A407" s="72"/>
      <c r="B407" s="72"/>
      <c r="D407" s="72"/>
      <c r="E407" s="72"/>
      <c r="F407" s="72"/>
      <c r="G407" s="72"/>
      <c r="H407" s="72"/>
      <c r="I407" s="72"/>
      <c r="J407" s="72"/>
      <c r="K407" s="72"/>
      <c r="L407" s="72"/>
      <c r="M407" s="72"/>
      <c r="N407" s="72"/>
      <c r="O407" s="72"/>
      <c r="P407" s="72"/>
      <c r="Q407" s="72"/>
      <c r="T407" s="72"/>
      <c r="U407" s="72"/>
      <c r="V407" s="72"/>
      <c r="W407" s="72"/>
      <c r="X407" s="72"/>
      <c r="Y407" s="74"/>
      <c r="Z407" s="74"/>
      <c r="AA407" s="72"/>
      <c r="AB407" s="72"/>
      <c r="AC407" s="72"/>
      <c r="AD407" s="72"/>
      <c r="AE407" s="72"/>
      <c r="AF407" s="72"/>
      <c r="AG407" s="72"/>
      <c r="AH407" s="72"/>
      <c r="AI407" s="72"/>
      <c r="AJ407" s="72"/>
      <c r="AK407" s="72"/>
      <c r="AL407" s="72"/>
      <c r="AM407" s="72"/>
      <c r="AN407" s="72"/>
      <c r="AO407" s="72"/>
    </row>
    <row r="408">
      <c r="A408" s="72"/>
      <c r="B408" s="72"/>
      <c r="D408" s="72"/>
      <c r="E408" s="72"/>
      <c r="F408" s="72"/>
      <c r="G408" s="72"/>
      <c r="H408" s="72"/>
      <c r="I408" s="72"/>
      <c r="J408" s="72"/>
      <c r="K408" s="72"/>
      <c r="L408" s="72"/>
      <c r="M408" s="72"/>
      <c r="N408" s="72"/>
      <c r="O408" s="72"/>
      <c r="P408" s="72"/>
      <c r="Q408" s="72"/>
      <c r="T408" s="72"/>
      <c r="U408" s="72"/>
      <c r="V408" s="72"/>
      <c r="W408" s="72"/>
      <c r="X408" s="72"/>
      <c r="Y408" s="74"/>
      <c r="Z408" s="74"/>
      <c r="AA408" s="72"/>
      <c r="AB408" s="72"/>
      <c r="AC408" s="72"/>
      <c r="AD408" s="72"/>
      <c r="AE408" s="72"/>
      <c r="AF408" s="72"/>
      <c r="AG408" s="72"/>
      <c r="AH408" s="72"/>
      <c r="AI408" s="72"/>
      <c r="AJ408" s="72"/>
      <c r="AK408" s="72"/>
      <c r="AL408" s="72"/>
      <c r="AM408" s="72"/>
      <c r="AN408" s="72"/>
      <c r="AO408" s="72"/>
    </row>
    <row r="409">
      <c r="A409" s="72"/>
      <c r="B409" s="72"/>
      <c r="D409" s="72"/>
      <c r="E409" s="72"/>
      <c r="F409" s="72"/>
      <c r="G409" s="72"/>
      <c r="H409" s="72"/>
      <c r="I409" s="72"/>
      <c r="J409" s="72"/>
      <c r="K409" s="72"/>
      <c r="L409" s="72"/>
      <c r="M409" s="72"/>
      <c r="N409" s="72"/>
      <c r="O409" s="72"/>
      <c r="P409" s="72"/>
      <c r="Q409" s="72"/>
      <c r="T409" s="72"/>
      <c r="U409" s="72"/>
      <c r="V409" s="72"/>
      <c r="W409" s="72"/>
      <c r="X409" s="72"/>
      <c r="Y409" s="74"/>
      <c r="Z409" s="74"/>
      <c r="AA409" s="72"/>
      <c r="AB409" s="72"/>
      <c r="AC409" s="72"/>
      <c r="AD409" s="72"/>
      <c r="AE409" s="72"/>
      <c r="AF409" s="72"/>
      <c r="AG409" s="72"/>
      <c r="AH409" s="72"/>
      <c r="AI409" s="72"/>
      <c r="AJ409" s="72"/>
      <c r="AK409" s="72"/>
      <c r="AL409" s="72"/>
      <c r="AM409" s="72"/>
      <c r="AN409" s="72"/>
      <c r="AO409" s="72"/>
    </row>
    <row r="410">
      <c r="A410" s="72"/>
      <c r="B410" s="72"/>
      <c r="D410" s="72"/>
      <c r="E410" s="72"/>
      <c r="F410" s="72"/>
      <c r="G410" s="72"/>
      <c r="H410" s="72"/>
      <c r="I410" s="72"/>
      <c r="J410" s="72"/>
      <c r="K410" s="72"/>
      <c r="L410" s="72"/>
      <c r="M410" s="72"/>
      <c r="N410" s="72"/>
      <c r="O410" s="72"/>
      <c r="P410" s="72"/>
      <c r="Q410" s="72"/>
      <c r="T410" s="72"/>
      <c r="U410" s="72"/>
      <c r="V410" s="72"/>
      <c r="W410" s="72"/>
      <c r="X410" s="72"/>
      <c r="Y410" s="74"/>
      <c r="Z410" s="74"/>
      <c r="AA410" s="72"/>
      <c r="AB410" s="72"/>
      <c r="AC410" s="72"/>
      <c r="AD410" s="72"/>
      <c r="AE410" s="72"/>
      <c r="AF410" s="72"/>
      <c r="AG410" s="72"/>
      <c r="AH410" s="72"/>
      <c r="AI410" s="72"/>
      <c r="AJ410" s="72"/>
      <c r="AK410" s="72"/>
      <c r="AL410" s="72"/>
      <c r="AM410" s="72"/>
      <c r="AN410" s="72"/>
      <c r="AO410" s="72"/>
    </row>
    <row r="411">
      <c r="A411" s="72"/>
      <c r="B411" s="72"/>
      <c r="D411" s="72"/>
      <c r="E411" s="72"/>
      <c r="F411" s="72"/>
      <c r="G411" s="72"/>
      <c r="H411" s="72"/>
      <c r="I411" s="72"/>
      <c r="J411" s="72"/>
      <c r="K411" s="72"/>
      <c r="L411" s="72"/>
      <c r="M411" s="72"/>
      <c r="N411" s="72"/>
      <c r="O411" s="72"/>
      <c r="P411" s="72"/>
      <c r="Q411" s="72"/>
      <c r="T411" s="72"/>
      <c r="U411" s="72"/>
      <c r="V411" s="72"/>
      <c r="W411" s="72"/>
      <c r="X411" s="72"/>
      <c r="Y411" s="74"/>
      <c r="Z411" s="74"/>
      <c r="AA411" s="72"/>
      <c r="AB411" s="72"/>
      <c r="AC411" s="72"/>
      <c r="AD411" s="72"/>
      <c r="AE411" s="72"/>
      <c r="AF411" s="72"/>
      <c r="AG411" s="72"/>
      <c r="AH411" s="72"/>
      <c r="AI411" s="72"/>
      <c r="AJ411" s="72"/>
      <c r="AK411" s="72"/>
      <c r="AL411" s="72"/>
      <c r="AM411" s="72"/>
      <c r="AN411" s="72"/>
      <c r="AO411" s="72"/>
    </row>
    <row r="412">
      <c r="A412" s="72"/>
      <c r="B412" s="72"/>
      <c r="D412" s="72"/>
      <c r="E412" s="72"/>
      <c r="F412" s="72"/>
      <c r="G412" s="72"/>
      <c r="H412" s="72"/>
      <c r="I412" s="72"/>
      <c r="J412" s="72"/>
      <c r="K412" s="72"/>
      <c r="L412" s="72"/>
      <c r="M412" s="72"/>
      <c r="N412" s="72"/>
      <c r="O412" s="72"/>
      <c r="P412" s="72"/>
      <c r="Q412" s="72"/>
      <c r="T412" s="72"/>
      <c r="U412" s="72"/>
      <c r="V412" s="72"/>
      <c r="W412" s="72"/>
      <c r="X412" s="72"/>
      <c r="Y412" s="74"/>
      <c r="Z412" s="74"/>
      <c r="AA412" s="72"/>
      <c r="AB412" s="72"/>
      <c r="AC412" s="72"/>
      <c r="AD412" s="72"/>
      <c r="AE412" s="72"/>
      <c r="AF412" s="72"/>
      <c r="AG412" s="72"/>
      <c r="AH412" s="72"/>
      <c r="AI412" s="72"/>
      <c r="AJ412" s="72"/>
      <c r="AK412" s="72"/>
      <c r="AL412" s="72"/>
      <c r="AM412" s="72"/>
      <c r="AN412" s="72"/>
      <c r="AO412" s="72"/>
    </row>
    <row r="413">
      <c r="A413" s="72"/>
      <c r="B413" s="72"/>
      <c r="D413" s="72"/>
      <c r="E413" s="72"/>
      <c r="F413" s="72"/>
      <c r="G413" s="72"/>
      <c r="H413" s="72"/>
      <c r="I413" s="72"/>
      <c r="J413" s="72"/>
      <c r="K413" s="72"/>
      <c r="L413" s="72"/>
      <c r="M413" s="72"/>
      <c r="N413" s="72"/>
      <c r="O413" s="72"/>
      <c r="P413" s="72"/>
      <c r="Q413" s="72"/>
      <c r="T413" s="72"/>
      <c r="U413" s="72"/>
      <c r="V413" s="72"/>
      <c r="W413" s="72"/>
      <c r="X413" s="72"/>
      <c r="Y413" s="74"/>
      <c r="Z413" s="74"/>
      <c r="AA413" s="72"/>
      <c r="AB413" s="72"/>
      <c r="AC413" s="72"/>
      <c r="AD413" s="72"/>
      <c r="AE413" s="72"/>
      <c r="AF413" s="72"/>
      <c r="AG413" s="72"/>
      <c r="AH413" s="72"/>
      <c r="AI413" s="72"/>
      <c r="AJ413" s="72"/>
      <c r="AK413" s="72"/>
      <c r="AL413" s="72"/>
      <c r="AM413" s="72"/>
      <c r="AN413" s="72"/>
      <c r="AO413" s="72"/>
    </row>
    <row r="414">
      <c r="A414" s="72"/>
      <c r="B414" s="72"/>
      <c r="D414" s="72"/>
      <c r="E414" s="72"/>
      <c r="F414" s="72"/>
      <c r="G414" s="72"/>
      <c r="H414" s="72"/>
      <c r="I414" s="72"/>
      <c r="J414" s="72"/>
      <c r="K414" s="72"/>
      <c r="L414" s="72"/>
      <c r="M414" s="72"/>
      <c r="N414" s="72"/>
      <c r="O414" s="72"/>
      <c r="P414" s="72"/>
      <c r="Q414" s="72"/>
      <c r="T414" s="72"/>
      <c r="U414" s="72"/>
      <c r="V414" s="72"/>
      <c r="W414" s="72"/>
      <c r="X414" s="72"/>
      <c r="Y414" s="74"/>
      <c r="Z414" s="74"/>
      <c r="AA414" s="72"/>
      <c r="AB414" s="72"/>
      <c r="AC414" s="72"/>
      <c r="AD414" s="72"/>
      <c r="AE414" s="72"/>
      <c r="AF414" s="72"/>
      <c r="AG414" s="72"/>
      <c r="AH414" s="72"/>
      <c r="AI414" s="72"/>
      <c r="AJ414" s="72"/>
      <c r="AK414" s="72"/>
      <c r="AL414" s="72"/>
      <c r="AM414" s="72"/>
      <c r="AN414" s="72"/>
      <c r="AO414" s="72"/>
    </row>
    <row r="415">
      <c r="A415" s="72"/>
      <c r="B415" s="72"/>
      <c r="D415" s="72"/>
      <c r="E415" s="72"/>
      <c r="F415" s="72"/>
      <c r="G415" s="72"/>
      <c r="H415" s="72"/>
      <c r="I415" s="72"/>
      <c r="J415" s="72"/>
      <c r="K415" s="72"/>
      <c r="L415" s="72"/>
      <c r="M415" s="72"/>
      <c r="N415" s="72"/>
      <c r="O415" s="72"/>
      <c r="P415" s="72"/>
      <c r="Q415" s="72"/>
      <c r="T415" s="72"/>
      <c r="U415" s="72"/>
      <c r="V415" s="72"/>
      <c r="W415" s="72"/>
      <c r="X415" s="72"/>
      <c r="Y415" s="74"/>
      <c r="Z415" s="74"/>
      <c r="AA415" s="72"/>
      <c r="AB415" s="72"/>
      <c r="AC415" s="72"/>
      <c r="AD415" s="72"/>
      <c r="AE415" s="72"/>
      <c r="AF415" s="72"/>
      <c r="AG415" s="72"/>
      <c r="AH415" s="72"/>
      <c r="AI415" s="72"/>
      <c r="AJ415" s="72"/>
      <c r="AK415" s="72"/>
      <c r="AL415" s="72"/>
      <c r="AM415" s="72"/>
      <c r="AN415" s="72"/>
      <c r="AO415" s="72"/>
    </row>
    <row r="416">
      <c r="A416" s="72"/>
      <c r="B416" s="72"/>
      <c r="D416" s="72"/>
      <c r="E416" s="72"/>
      <c r="F416" s="72"/>
      <c r="G416" s="72"/>
      <c r="H416" s="72"/>
      <c r="I416" s="72"/>
      <c r="J416" s="72"/>
      <c r="K416" s="72"/>
      <c r="L416" s="72"/>
      <c r="M416" s="72"/>
      <c r="N416" s="72"/>
      <c r="O416" s="72"/>
      <c r="P416" s="72"/>
      <c r="Q416" s="72"/>
      <c r="T416" s="72"/>
      <c r="U416" s="72"/>
      <c r="V416" s="72"/>
      <c r="W416" s="72"/>
      <c r="X416" s="72"/>
      <c r="Y416" s="74"/>
      <c r="Z416" s="74"/>
      <c r="AA416" s="72"/>
      <c r="AB416" s="72"/>
      <c r="AC416" s="72"/>
      <c r="AD416" s="72"/>
      <c r="AE416" s="72"/>
      <c r="AF416" s="72"/>
      <c r="AG416" s="72"/>
      <c r="AH416" s="72"/>
      <c r="AI416" s="72"/>
      <c r="AJ416" s="72"/>
      <c r="AK416" s="72"/>
      <c r="AL416" s="72"/>
      <c r="AM416" s="72"/>
      <c r="AN416" s="72"/>
      <c r="AO416" s="72"/>
    </row>
    <row r="417">
      <c r="A417" s="72"/>
      <c r="B417" s="72"/>
      <c r="D417" s="72"/>
      <c r="E417" s="72"/>
      <c r="F417" s="72"/>
      <c r="G417" s="72"/>
      <c r="H417" s="72"/>
      <c r="I417" s="72"/>
      <c r="J417" s="72"/>
      <c r="K417" s="72"/>
      <c r="L417" s="72"/>
      <c r="M417" s="72"/>
      <c r="N417" s="72"/>
      <c r="O417" s="72"/>
      <c r="P417" s="72"/>
      <c r="Q417" s="72"/>
      <c r="T417" s="72"/>
      <c r="U417" s="72"/>
      <c r="V417" s="72"/>
      <c r="W417" s="72"/>
      <c r="X417" s="72"/>
      <c r="Y417" s="74"/>
      <c r="Z417" s="74"/>
      <c r="AA417" s="72"/>
      <c r="AB417" s="72"/>
      <c r="AC417" s="72"/>
      <c r="AD417" s="72"/>
      <c r="AE417" s="72"/>
      <c r="AF417" s="72"/>
      <c r="AG417" s="72"/>
      <c r="AH417" s="72"/>
      <c r="AI417" s="72"/>
      <c r="AJ417" s="72"/>
      <c r="AK417" s="72"/>
      <c r="AL417" s="72"/>
      <c r="AM417" s="72"/>
      <c r="AN417" s="72"/>
      <c r="AO417" s="72"/>
    </row>
    <row r="418">
      <c r="A418" s="72"/>
      <c r="B418" s="72"/>
      <c r="D418" s="72"/>
      <c r="E418" s="72"/>
      <c r="F418" s="72"/>
      <c r="G418" s="72"/>
      <c r="H418" s="72"/>
      <c r="I418" s="72"/>
      <c r="J418" s="72"/>
      <c r="K418" s="72"/>
      <c r="L418" s="72"/>
      <c r="M418" s="72"/>
      <c r="N418" s="72"/>
      <c r="O418" s="72"/>
      <c r="P418" s="72"/>
      <c r="Q418" s="72"/>
      <c r="T418" s="72"/>
      <c r="U418" s="72"/>
      <c r="V418" s="72"/>
      <c r="W418" s="72"/>
      <c r="X418" s="72"/>
      <c r="Y418" s="74"/>
      <c r="Z418" s="74"/>
      <c r="AA418" s="72"/>
      <c r="AB418" s="72"/>
      <c r="AC418" s="72"/>
      <c r="AD418" s="72"/>
      <c r="AE418" s="72"/>
      <c r="AF418" s="72"/>
      <c r="AG418" s="72"/>
      <c r="AH418" s="72"/>
      <c r="AI418" s="72"/>
      <c r="AJ418" s="72"/>
      <c r="AK418" s="72"/>
      <c r="AL418" s="72"/>
      <c r="AM418" s="72"/>
      <c r="AN418" s="72"/>
      <c r="AO418" s="72"/>
    </row>
    <row r="419">
      <c r="A419" s="72"/>
      <c r="B419" s="72"/>
      <c r="D419" s="72"/>
      <c r="E419" s="72"/>
      <c r="F419" s="72"/>
      <c r="G419" s="72"/>
      <c r="H419" s="72"/>
      <c r="I419" s="72"/>
      <c r="J419" s="72"/>
      <c r="K419" s="72"/>
      <c r="L419" s="72"/>
      <c r="M419" s="72"/>
      <c r="N419" s="72"/>
      <c r="O419" s="72"/>
      <c r="P419" s="72"/>
      <c r="Q419" s="72"/>
      <c r="T419" s="72"/>
      <c r="U419" s="72"/>
      <c r="V419" s="72"/>
      <c r="W419" s="72"/>
      <c r="X419" s="72"/>
      <c r="Y419" s="74"/>
      <c r="Z419" s="74"/>
      <c r="AA419" s="72"/>
      <c r="AB419" s="72"/>
      <c r="AC419" s="72"/>
      <c r="AD419" s="72"/>
      <c r="AE419" s="72"/>
      <c r="AF419" s="72"/>
      <c r="AG419" s="72"/>
      <c r="AH419" s="72"/>
      <c r="AI419" s="72"/>
      <c r="AJ419" s="72"/>
      <c r="AK419" s="72"/>
      <c r="AL419" s="72"/>
      <c r="AM419" s="72"/>
      <c r="AN419" s="72"/>
      <c r="AO419" s="72"/>
    </row>
    <row r="420">
      <c r="A420" s="72"/>
      <c r="B420" s="72"/>
      <c r="D420" s="72"/>
      <c r="E420" s="72"/>
      <c r="F420" s="72"/>
      <c r="G420" s="72"/>
      <c r="H420" s="72"/>
      <c r="I420" s="72"/>
      <c r="J420" s="72"/>
      <c r="K420" s="72"/>
      <c r="L420" s="72"/>
      <c r="M420" s="72"/>
      <c r="N420" s="72"/>
      <c r="O420" s="72"/>
      <c r="P420" s="72"/>
      <c r="Q420" s="72"/>
      <c r="T420" s="72"/>
      <c r="U420" s="72"/>
      <c r="V420" s="72"/>
      <c r="W420" s="72"/>
      <c r="X420" s="72"/>
      <c r="Y420" s="74"/>
      <c r="Z420" s="74"/>
      <c r="AA420" s="72"/>
      <c r="AB420" s="72"/>
      <c r="AC420" s="72"/>
      <c r="AD420" s="72"/>
      <c r="AE420" s="72"/>
      <c r="AF420" s="72"/>
      <c r="AG420" s="72"/>
      <c r="AH420" s="72"/>
      <c r="AI420" s="72"/>
      <c r="AJ420" s="72"/>
      <c r="AK420" s="72"/>
      <c r="AL420" s="72"/>
      <c r="AM420" s="72"/>
      <c r="AN420" s="72"/>
      <c r="AO420" s="72"/>
    </row>
    <row r="421">
      <c r="A421" s="72"/>
      <c r="B421" s="72"/>
      <c r="D421" s="72"/>
      <c r="E421" s="72"/>
      <c r="F421" s="72"/>
      <c r="G421" s="72"/>
      <c r="H421" s="72"/>
      <c r="I421" s="72"/>
      <c r="J421" s="72"/>
      <c r="K421" s="72"/>
      <c r="L421" s="72"/>
      <c r="M421" s="72"/>
      <c r="N421" s="72"/>
      <c r="O421" s="72"/>
      <c r="P421" s="72"/>
      <c r="Q421" s="72"/>
      <c r="T421" s="72"/>
      <c r="U421" s="72"/>
      <c r="V421" s="72"/>
      <c r="W421" s="72"/>
      <c r="X421" s="72"/>
      <c r="Y421" s="74"/>
      <c r="Z421" s="74"/>
      <c r="AA421" s="72"/>
      <c r="AB421" s="72"/>
      <c r="AC421" s="72"/>
      <c r="AD421" s="72"/>
      <c r="AE421" s="72"/>
      <c r="AF421" s="72"/>
      <c r="AG421" s="72"/>
      <c r="AH421" s="72"/>
      <c r="AI421" s="72"/>
      <c r="AJ421" s="72"/>
      <c r="AK421" s="72"/>
      <c r="AL421" s="72"/>
      <c r="AM421" s="72"/>
      <c r="AN421" s="72"/>
      <c r="AO421" s="72"/>
    </row>
    <row r="422">
      <c r="A422" s="72"/>
      <c r="B422" s="72"/>
      <c r="D422" s="72"/>
      <c r="E422" s="72"/>
      <c r="F422" s="72"/>
      <c r="G422" s="72"/>
      <c r="H422" s="72"/>
      <c r="I422" s="72"/>
      <c r="J422" s="72"/>
      <c r="K422" s="72"/>
      <c r="L422" s="72"/>
      <c r="M422" s="72"/>
      <c r="N422" s="72"/>
      <c r="O422" s="72"/>
      <c r="P422" s="72"/>
      <c r="Q422" s="72"/>
      <c r="T422" s="72"/>
      <c r="U422" s="72"/>
      <c r="V422" s="72"/>
      <c r="W422" s="72"/>
      <c r="X422" s="72"/>
      <c r="Y422" s="74"/>
      <c r="Z422" s="74"/>
      <c r="AA422" s="72"/>
      <c r="AB422" s="72"/>
      <c r="AC422" s="72"/>
      <c r="AD422" s="72"/>
      <c r="AE422" s="72"/>
      <c r="AF422" s="72"/>
      <c r="AG422" s="72"/>
      <c r="AH422" s="72"/>
      <c r="AI422" s="72"/>
      <c r="AJ422" s="72"/>
      <c r="AK422" s="72"/>
      <c r="AL422" s="72"/>
      <c r="AM422" s="72"/>
      <c r="AN422" s="72"/>
      <c r="AO422" s="72"/>
    </row>
    <row r="423">
      <c r="A423" s="72"/>
      <c r="B423" s="72"/>
      <c r="D423" s="72"/>
      <c r="E423" s="72"/>
      <c r="F423" s="72"/>
      <c r="G423" s="72"/>
      <c r="H423" s="72"/>
      <c r="I423" s="72"/>
      <c r="J423" s="72"/>
      <c r="K423" s="72"/>
      <c r="L423" s="72"/>
      <c r="M423" s="72"/>
      <c r="N423" s="72"/>
      <c r="O423" s="72"/>
      <c r="P423" s="72"/>
      <c r="Q423" s="72"/>
      <c r="T423" s="72"/>
      <c r="U423" s="72"/>
      <c r="V423" s="72"/>
      <c r="W423" s="72"/>
      <c r="X423" s="72"/>
      <c r="Y423" s="74"/>
      <c r="Z423" s="74"/>
      <c r="AA423" s="72"/>
      <c r="AB423" s="72"/>
      <c r="AC423" s="72"/>
      <c r="AD423" s="72"/>
      <c r="AE423" s="72"/>
      <c r="AF423" s="72"/>
      <c r="AG423" s="72"/>
      <c r="AH423" s="72"/>
      <c r="AI423" s="72"/>
      <c r="AJ423" s="72"/>
      <c r="AK423" s="72"/>
      <c r="AL423" s="72"/>
      <c r="AM423" s="72"/>
      <c r="AN423" s="72"/>
      <c r="AO423" s="72"/>
    </row>
    <row r="424">
      <c r="A424" s="72"/>
      <c r="B424" s="72"/>
      <c r="D424" s="72"/>
      <c r="E424" s="72"/>
      <c r="F424" s="72"/>
      <c r="G424" s="72"/>
      <c r="H424" s="72"/>
      <c r="I424" s="72"/>
      <c r="J424" s="72"/>
      <c r="K424" s="72"/>
      <c r="L424" s="72"/>
      <c r="M424" s="72"/>
      <c r="N424" s="72"/>
      <c r="O424" s="72"/>
      <c r="P424" s="72"/>
      <c r="Q424" s="72"/>
      <c r="T424" s="72"/>
      <c r="U424" s="72"/>
      <c r="V424" s="72"/>
      <c r="W424" s="72"/>
      <c r="X424" s="72"/>
      <c r="Y424" s="74"/>
      <c r="Z424" s="74"/>
      <c r="AA424" s="72"/>
      <c r="AB424" s="72"/>
      <c r="AC424" s="72"/>
      <c r="AD424" s="72"/>
      <c r="AE424" s="72"/>
      <c r="AF424" s="72"/>
      <c r="AG424" s="72"/>
      <c r="AH424" s="72"/>
      <c r="AI424" s="72"/>
      <c r="AJ424" s="72"/>
      <c r="AK424" s="72"/>
      <c r="AL424" s="72"/>
      <c r="AM424" s="72"/>
      <c r="AN424" s="72"/>
      <c r="AO424" s="72"/>
    </row>
    <row r="425">
      <c r="A425" s="72"/>
      <c r="B425" s="72"/>
      <c r="D425" s="72"/>
      <c r="E425" s="72"/>
      <c r="F425" s="72"/>
      <c r="G425" s="72"/>
      <c r="H425" s="72"/>
      <c r="I425" s="72"/>
      <c r="J425" s="72"/>
      <c r="K425" s="72"/>
      <c r="L425" s="72"/>
      <c r="M425" s="72"/>
      <c r="N425" s="72"/>
      <c r="O425" s="72"/>
      <c r="P425" s="72"/>
      <c r="Q425" s="72"/>
      <c r="T425" s="72"/>
      <c r="U425" s="72"/>
      <c r="V425" s="72"/>
      <c r="W425" s="72"/>
      <c r="X425" s="72"/>
      <c r="Y425" s="74"/>
      <c r="Z425" s="74"/>
      <c r="AA425" s="72"/>
      <c r="AB425" s="72"/>
      <c r="AC425" s="72"/>
      <c r="AD425" s="72"/>
      <c r="AE425" s="72"/>
      <c r="AF425" s="72"/>
      <c r="AG425" s="72"/>
      <c r="AH425" s="72"/>
      <c r="AI425" s="72"/>
      <c r="AJ425" s="72"/>
      <c r="AK425" s="72"/>
      <c r="AL425" s="72"/>
      <c r="AM425" s="72"/>
      <c r="AN425" s="72"/>
      <c r="AO425" s="72"/>
    </row>
    <row r="426">
      <c r="A426" s="72"/>
      <c r="B426" s="72"/>
      <c r="D426" s="72"/>
      <c r="E426" s="72"/>
      <c r="F426" s="72"/>
      <c r="G426" s="72"/>
      <c r="H426" s="72"/>
      <c r="I426" s="72"/>
      <c r="J426" s="72"/>
      <c r="K426" s="72"/>
      <c r="L426" s="72"/>
      <c r="M426" s="72"/>
      <c r="N426" s="72"/>
      <c r="O426" s="72"/>
      <c r="P426" s="72"/>
      <c r="Q426" s="72"/>
      <c r="T426" s="72"/>
      <c r="U426" s="72"/>
      <c r="V426" s="72"/>
      <c r="W426" s="72"/>
      <c r="X426" s="72"/>
      <c r="Y426" s="74"/>
      <c r="Z426" s="74"/>
      <c r="AA426" s="72"/>
      <c r="AB426" s="72"/>
      <c r="AC426" s="72"/>
      <c r="AD426" s="72"/>
      <c r="AE426" s="72"/>
      <c r="AF426" s="72"/>
      <c r="AG426" s="72"/>
      <c r="AH426" s="72"/>
      <c r="AI426" s="72"/>
      <c r="AJ426" s="72"/>
      <c r="AK426" s="72"/>
      <c r="AL426" s="72"/>
      <c r="AM426" s="72"/>
      <c r="AN426" s="72"/>
      <c r="AO426" s="72"/>
    </row>
    <row r="427">
      <c r="A427" s="72"/>
      <c r="B427" s="72"/>
      <c r="D427" s="72"/>
      <c r="E427" s="72"/>
      <c r="F427" s="72"/>
      <c r="G427" s="72"/>
      <c r="H427" s="72"/>
      <c r="I427" s="72"/>
      <c r="J427" s="72"/>
      <c r="K427" s="72"/>
      <c r="L427" s="72"/>
      <c r="M427" s="72"/>
      <c r="N427" s="72"/>
      <c r="O427" s="72"/>
      <c r="P427" s="72"/>
      <c r="Q427" s="72"/>
      <c r="T427" s="72"/>
      <c r="U427" s="72"/>
      <c r="V427" s="72"/>
      <c r="W427" s="72"/>
      <c r="X427" s="72"/>
      <c r="Y427" s="74"/>
      <c r="Z427" s="74"/>
      <c r="AA427" s="72"/>
      <c r="AB427" s="72"/>
      <c r="AC427" s="72"/>
      <c r="AD427" s="72"/>
      <c r="AE427" s="72"/>
      <c r="AF427" s="72"/>
      <c r="AG427" s="72"/>
      <c r="AH427" s="72"/>
      <c r="AI427" s="72"/>
      <c r="AJ427" s="72"/>
      <c r="AK427" s="72"/>
      <c r="AL427" s="72"/>
      <c r="AM427" s="72"/>
      <c r="AN427" s="72"/>
      <c r="AO427" s="72"/>
    </row>
    <row r="428">
      <c r="A428" s="72"/>
      <c r="B428" s="72"/>
      <c r="D428" s="72"/>
      <c r="E428" s="72"/>
      <c r="F428" s="72"/>
      <c r="G428" s="72"/>
      <c r="H428" s="72"/>
      <c r="I428" s="72"/>
      <c r="J428" s="72"/>
      <c r="K428" s="72"/>
      <c r="L428" s="72"/>
      <c r="M428" s="72"/>
      <c r="N428" s="72"/>
      <c r="O428" s="72"/>
      <c r="P428" s="72"/>
      <c r="Q428" s="72"/>
      <c r="T428" s="72"/>
      <c r="U428" s="72"/>
      <c r="V428" s="72"/>
      <c r="W428" s="72"/>
      <c r="X428" s="72"/>
      <c r="Y428" s="74"/>
      <c r="Z428" s="74"/>
      <c r="AA428" s="72"/>
      <c r="AB428" s="72"/>
      <c r="AC428" s="72"/>
      <c r="AD428" s="72"/>
      <c r="AE428" s="72"/>
      <c r="AF428" s="72"/>
      <c r="AG428" s="72"/>
      <c r="AH428" s="72"/>
      <c r="AI428" s="72"/>
      <c r="AJ428" s="72"/>
      <c r="AK428" s="72"/>
      <c r="AL428" s="72"/>
      <c r="AM428" s="72"/>
      <c r="AN428" s="72"/>
      <c r="AO428" s="72"/>
    </row>
    <row r="429">
      <c r="A429" s="72"/>
      <c r="B429" s="72"/>
      <c r="D429" s="72"/>
      <c r="E429" s="72"/>
      <c r="F429" s="72"/>
      <c r="G429" s="72"/>
      <c r="H429" s="72"/>
      <c r="I429" s="72"/>
      <c r="J429" s="72"/>
      <c r="K429" s="72"/>
      <c r="L429" s="72"/>
      <c r="M429" s="72"/>
      <c r="N429" s="72"/>
      <c r="O429" s="72"/>
      <c r="P429" s="72"/>
      <c r="Q429" s="72"/>
      <c r="T429" s="72"/>
      <c r="U429" s="72"/>
      <c r="V429" s="72"/>
      <c r="W429" s="72"/>
      <c r="X429" s="72"/>
      <c r="Y429" s="74"/>
      <c r="Z429" s="74"/>
      <c r="AA429" s="72"/>
      <c r="AB429" s="72"/>
      <c r="AC429" s="72"/>
      <c r="AD429" s="72"/>
      <c r="AE429" s="72"/>
      <c r="AF429" s="72"/>
      <c r="AG429" s="72"/>
      <c r="AH429" s="72"/>
      <c r="AI429" s="72"/>
      <c r="AJ429" s="72"/>
      <c r="AK429" s="72"/>
      <c r="AL429" s="72"/>
      <c r="AM429" s="72"/>
      <c r="AN429" s="72"/>
      <c r="AO429" s="72"/>
    </row>
    <row r="430">
      <c r="A430" s="72"/>
      <c r="B430" s="72"/>
      <c r="D430" s="72"/>
      <c r="E430" s="72"/>
      <c r="F430" s="72"/>
      <c r="G430" s="72"/>
      <c r="H430" s="72"/>
      <c r="I430" s="72"/>
      <c r="J430" s="72"/>
      <c r="K430" s="72"/>
      <c r="L430" s="72"/>
      <c r="M430" s="72"/>
      <c r="N430" s="72"/>
      <c r="O430" s="72"/>
      <c r="P430" s="72"/>
      <c r="Q430" s="72"/>
      <c r="T430" s="72"/>
      <c r="U430" s="72"/>
      <c r="V430" s="72"/>
      <c r="W430" s="72"/>
      <c r="X430" s="72"/>
      <c r="Y430" s="74"/>
      <c r="Z430" s="74"/>
      <c r="AA430" s="72"/>
      <c r="AB430" s="72"/>
      <c r="AC430" s="72"/>
      <c r="AD430" s="72"/>
      <c r="AE430" s="72"/>
      <c r="AF430" s="72"/>
      <c r="AG430" s="72"/>
      <c r="AH430" s="72"/>
      <c r="AI430" s="72"/>
      <c r="AJ430" s="72"/>
      <c r="AK430" s="72"/>
      <c r="AL430" s="72"/>
      <c r="AM430" s="72"/>
      <c r="AN430" s="72"/>
      <c r="AO430" s="72"/>
    </row>
    <row r="431">
      <c r="A431" s="72"/>
      <c r="B431" s="72"/>
      <c r="D431" s="72"/>
      <c r="E431" s="72"/>
      <c r="F431" s="72"/>
      <c r="G431" s="72"/>
      <c r="H431" s="72"/>
      <c r="I431" s="72"/>
      <c r="J431" s="72"/>
      <c r="K431" s="72"/>
      <c r="L431" s="72"/>
      <c r="M431" s="72"/>
      <c r="N431" s="72"/>
      <c r="O431" s="72"/>
      <c r="P431" s="72"/>
      <c r="Q431" s="72"/>
      <c r="T431" s="72"/>
      <c r="U431" s="72"/>
      <c r="V431" s="72"/>
      <c r="W431" s="72"/>
      <c r="X431" s="72"/>
      <c r="Y431" s="74"/>
      <c r="Z431" s="74"/>
      <c r="AA431" s="72"/>
      <c r="AB431" s="72"/>
      <c r="AC431" s="72"/>
      <c r="AD431" s="72"/>
      <c r="AE431" s="72"/>
      <c r="AF431" s="72"/>
      <c r="AG431" s="72"/>
      <c r="AH431" s="72"/>
      <c r="AI431" s="72"/>
      <c r="AJ431" s="72"/>
      <c r="AK431" s="72"/>
      <c r="AL431" s="72"/>
      <c r="AM431" s="72"/>
      <c r="AN431" s="72"/>
      <c r="AO431" s="72"/>
    </row>
    <row r="432">
      <c r="A432" s="72"/>
      <c r="B432" s="72"/>
      <c r="D432" s="72"/>
      <c r="E432" s="72"/>
      <c r="F432" s="72"/>
      <c r="G432" s="72"/>
      <c r="H432" s="72"/>
      <c r="I432" s="72"/>
      <c r="J432" s="72"/>
      <c r="K432" s="72"/>
      <c r="L432" s="72"/>
      <c r="M432" s="72"/>
      <c r="N432" s="72"/>
      <c r="O432" s="72"/>
      <c r="P432" s="72"/>
      <c r="Q432" s="72"/>
      <c r="T432" s="72"/>
      <c r="U432" s="72"/>
      <c r="V432" s="72"/>
      <c r="W432" s="72"/>
      <c r="X432" s="72"/>
      <c r="Y432" s="74"/>
      <c r="Z432" s="74"/>
      <c r="AA432" s="72"/>
      <c r="AB432" s="72"/>
      <c r="AC432" s="72"/>
      <c r="AD432" s="72"/>
      <c r="AE432" s="72"/>
      <c r="AF432" s="72"/>
      <c r="AG432" s="72"/>
      <c r="AH432" s="72"/>
      <c r="AI432" s="72"/>
      <c r="AJ432" s="72"/>
      <c r="AK432" s="72"/>
      <c r="AL432" s="72"/>
      <c r="AM432" s="72"/>
      <c r="AN432" s="72"/>
      <c r="AO432" s="72"/>
    </row>
    <row r="433">
      <c r="A433" s="72"/>
      <c r="B433" s="72"/>
      <c r="D433" s="72"/>
      <c r="E433" s="72"/>
      <c r="F433" s="72"/>
      <c r="G433" s="72"/>
      <c r="H433" s="72"/>
      <c r="I433" s="72"/>
      <c r="J433" s="72"/>
      <c r="K433" s="72"/>
      <c r="L433" s="72"/>
      <c r="M433" s="72"/>
      <c r="N433" s="72"/>
      <c r="O433" s="72"/>
      <c r="P433" s="72"/>
      <c r="Q433" s="72"/>
      <c r="T433" s="72"/>
      <c r="U433" s="72"/>
      <c r="V433" s="72"/>
      <c r="W433" s="72"/>
      <c r="X433" s="72"/>
      <c r="Y433" s="74"/>
      <c r="Z433" s="74"/>
      <c r="AA433" s="72"/>
      <c r="AB433" s="72"/>
      <c r="AC433" s="72"/>
      <c r="AD433" s="72"/>
      <c r="AE433" s="72"/>
      <c r="AF433" s="72"/>
      <c r="AG433" s="72"/>
      <c r="AH433" s="72"/>
      <c r="AI433" s="72"/>
      <c r="AJ433" s="72"/>
      <c r="AK433" s="72"/>
      <c r="AL433" s="72"/>
      <c r="AM433" s="72"/>
      <c r="AN433" s="72"/>
      <c r="AO433" s="72"/>
    </row>
    <row r="434">
      <c r="A434" s="72"/>
      <c r="B434" s="72"/>
      <c r="D434" s="72"/>
      <c r="E434" s="72"/>
      <c r="F434" s="72"/>
      <c r="G434" s="72"/>
      <c r="H434" s="72"/>
      <c r="I434" s="72"/>
      <c r="J434" s="72"/>
      <c r="K434" s="72"/>
      <c r="L434" s="72"/>
      <c r="M434" s="72"/>
      <c r="N434" s="72"/>
      <c r="O434" s="72"/>
      <c r="P434" s="72"/>
      <c r="Q434" s="72"/>
      <c r="T434" s="72"/>
      <c r="U434" s="72"/>
      <c r="V434" s="72"/>
      <c r="W434" s="72"/>
      <c r="X434" s="72"/>
      <c r="Y434" s="74"/>
      <c r="Z434" s="74"/>
      <c r="AA434" s="72"/>
      <c r="AB434" s="72"/>
      <c r="AC434" s="72"/>
      <c r="AD434" s="72"/>
      <c r="AE434" s="72"/>
      <c r="AF434" s="72"/>
      <c r="AG434" s="72"/>
      <c r="AH434" s="72"/>
      <c r="AI434" s="72"/>
      <c r="AJ434" s="72"/>
      <c r="AK434" s="72"/>
      <c r="AL434" s="72"/>
      <c r="AM434" s="72"/>
      <c r="AN434" s="72"/>
      <c r="AO434" s="72"/>
    </row>
    <row r="435">
      <c r="A435" s="72"/>
      <c r="B435" s="72"/>
      <c r="D435" s="72"/>
      <c r="E435" s="72"/>
      <c r="F435" s="72"/>
      <c r="G435" s="72"/>
      <c r="H435" s="72"/>
      <c r="I435" s="72"/>
      <c r="J435" s="72"/>
      <c r="K435" s="72"/>
      <c r="L435" s="72"/>
      <c r="M435" s="72"/>
      <c r="N435" s="72"/>
      <c r="O435" s="72"/>
      <c r="P435" s="72"/>
      <c r="Q435" s="72"/>
      <c r="T435" s="72"/>
      <c r="U435" s="72"/>
      <c r="V435" s="72"/>
      <c r="W435" s="72"/>
      <c r="X435" s="72"/>
      <c r="Y435" s="74"/>
      <c r="Z435" s="74"/>
      <c r="AA435" s="72"/>
      <c r="AB435" s="72"/>
      <c r="AC435" s="72"/>
      <c r="AD435" s="72"/>
      <c r="AE435" s="72"/>
      <c r="AF435" s="72"/>
      <c r="AG435" s="72"/>
      <c r="AH435" s="72"/>
      <c r="AI435" s="72"/>
      <c r="AJ435" s="72"/>
      <c r="AK435" s="72"/>
      <c r="AL435" s="72"/>
      <c r="AM435" s="72"/>
      <c r="AN435" s="72"/>
      <c r="AO435" s="72"/>
    </row>
    <row r="436">
      <c r="A436" s="72"/>
      <c r="B436" s="72"/>
      <c r="D436" s="72"/>
      <c r="E436" s="72"/>
      <c r="F436" s="72"/>
      <c r="G436" s="72"/>
      <c r="H436" s="72"/>
      <c r="I436" s="72"/>
      <c r="J436" s="72"/>
      <c r="K436" s="72"/>
      <c r="L436" s="72"/>
      <c r="M436" s="72"/>
      <c r="N436" s="72"/>
      <c r="O436" s="72"/>
      <c r="P436" s="72"/>
      <c r="Q436" s="72"/>
      <c r="T436" s="72"/>
      <c r="U436" s="72"/>
      <c r="V436" s="72"/>
      <c r="W436" s="72"/>
      <c r="X436" s="72"/>
      <c r="Y436" s="74"/>
      <c r="Z436" s="74"/>
      <c r="AA436" s="72"/>
      <c r="AB436" s="72"/>
      <c r="AC436" s="72"/>
      <c r="AD436" s="72"/>
      <c r="AE436" s="72"/>
      <c r="AF436" s="72"/>
      <c r="AG436" s="72"/>
      <c r="AH436" s="72"/>
      <c r="AI436" s="72"/>
      <c r="AJ436" s="72"/>
      <c r="AK436" s="72"/>
      <c r="AL436" s="72"/>
      <c r="AM436" s="72"/>
      <c r="AN436" s="72"/>
      <c r="AO436" s="72"/>
    </row>
    <row r="437">
      <c r="A437" s="72"/>
      <c r="B437" s="72"/>
      <c r="D437" s="72"/>
      <c r="E437" s="72"/>
      <c r="F437" s="72"/>
      <c r="G437" s="72"/>
      <c r="H437" s="72"/>
      <c r="I437" s="72"/>
      <c r="J437" s="72"/>
      <c r="K437" s="72"/>
      <c r="L437" s="72"/>
      <c r="M437" s="72"/>
      <c r="N437" s="72"/>
      <c r="O437" s="72"/>
      <c r="P437" s="72"/>
      <c r="Q437" s="72"/>
      <c r="T437" s="72"/>
      <c r="U437" s="72"/>
      <c r="V437" s="72"/>
      <c r="W437" s="72"/>
      <c r="X437" s="72"/>
      <c r="Y437" s="74"/>
      <c r="Z437" s="74"/>
      <c r="AA437" s="72"/>
      <c r="AB437" s="72"/>
      <c r="AC437" s="72"/>
      <c r="AD437" s="72"/>
      <c r="AE437" s="72"/>
      <c r="AF437" s="72"/>
      <c r="AG437" s="72"/>
      <c r="AH437" s="72"/>
      <c r="AI437" s="72"/>
      <c r="AJ437" s="72"/>
      <c r="AK437" s="72"/>
      <c r="AL437" s="72"/>
      <c r="AM437" s="72"/>
      <c r="AN437" s="72"/>
      <c r="AO437" s="72"/>
    </row>
    <row r="438">
      <c r="A438" s="72"/>
      <c r="B438" s="72"/>
      <c r="D438" s="72"/>
      <c r="E438" s="72"/>
      <c r="F438" s="72"/>
      <c r="G438" s="72"/>
      <c r="H438" s="72"/>
      <c r="I438" s="72"/>
      <c r="J438" s="72"/>
      <c r="K438" s="72"/>
      <c r="L438" s="72"/>
      <c r="M438" s="72"/>
      <c r="N438" s="72"/>
      <c r="O438" s="72"/>
      <c r="P438" s="72"/>
      <c r="Q438" s="72"/>
      <c r="T438" s="72"/>
      <c r="U438" s="72"/>
      <c r="V438" s="72"/>
      <c r="W438" s="72"/>
      <c r="X438" s="72"/>
      <c r="Y438" s="74"/>
      <c r="Z438" s="74"/>
      <c r="AA438" s="72"/>
      <c r="AB438" s="72"/>
      <c r="AC438" s="72"/>
      <c r="AD438" s="72"/>
      <c r="AE438" s="72"/>
      <c r="AF438" s="72"/>
      <c r="AG438" s="72"/>
      <c r="AH438" s="72"/>
      <c r="AI438" s="72"/>
      <c r="AJ438" s="72"/>
      <c r="AK438" s="72"/>
      <c r="AL438" s="72"/>
      <c r="AM438" s="72"/>
      <c r="AN438" s="72"/>
      <c r="AO438" s="72"/>
    </row>
    <row r="439">
      <c r="A439" s="72"/>
      <c r="B439" s="72"/>
      <c r="D439" s="72"/>
      <c r="E439" s="72"/>
      <c r="F439" s="72"/>
      <c r="G439" s="72"/>
      <c r="H439" s="72"/>
      <c r="I439" s="72"/>
      <c r="J439" s="72"/>
      <c r="K439" s="72"/>
      <c r="L439" s="72"/>
      <c r="M439" s="72"/>
      <c r="N439" s="72"/>
      <c r="O439" s="72"/>
      <c r="P439" s="72"/>
      <c r="Q439" s="72"/>
      <c r="T439" s="72"/>
      <c r="U439" s="72"/>
      <c r="V439" s="72"/>
      <c r="W439" s="72"/>
      <c r="X439" s="72"/>
      <c r="Y439" s="74"/>
      <c r="Z439" s="74"/>
      <c r="AA439" s="72"/>
      <c r="AB439" s="72"/>
      <c r="AC439" s="72"/>
      <c r="AD439" s="72"/>
      <c r="AE439" s="72"/>
      <c r="AF439" s="72"/>
      <c r="AG439" s="72"/>
      <c r="AH439" s="72"/>
      <c r="AI439" s="72"/>
      <c r="AJ439" s="72"/>
      <c r="AK439" s="72"/>
      <c r="AL439" s="72"/>
      <c r="AM439" s="72"/>
      <c r="AN439" s="72"/>
      <c r="AO439" s="72"/>
    </row>
    <row r="440">
      <c r="A440" s="72"/>
      <c r="B440" s="72"/>
      <c r="D440" s="72"/>
      <c r="E440" s="72"/>
      <c r="F440" s="72"/>
      <c r="G440" s="72"/>
      <c r="H440" s="72"/>
      <c r="I440" s="72"/>
      <c r="J440" s="72"/>
      <c r="K440" s="72"/>
      <c r="L440" s="72"/>
      <c r="M440" s="72"/>
      <c r="N440" s="72"/>
      <c r="O440" s="72"/>
      <c r="P440" s="72"/>
      <c r="Q440" s="72"/>
      <c r="T440" s="72"/>
      <c r="U440" s="72"/>
      <c r="V440" s="72"/>
      <c r="W440" s="72"/>
      <c r="X440" s="72"/>
      <c r="Y440" s="74"/>
      <c r="Z440" s="74"/>
      <c r="AA440" s="72"/>
      <c r="AB440" s="72"/>
      <c r="AC440" s="72"/>
      <c r="AD440" s="72"/>
      <c r="AE440" s="72"/>
      <c r="AF440" s="72"/>
      <c r="AG440" s="72"/>
      <c r="AH440" s="72"/>
      <c r="AI440" s="72"/>
      <c r="AJ440" s="72"/>
      <c r="AK440" s="72"/>
      <c r="AL440" s="72"/>
      <c r="AM440" s="72"/>
      <c r="AN440" s="72"/>
      <c r="AO440" s="72"/>
    </row>
    <row r="441">
      <c r="A441" s="72"/>
      <c r="B441" s="72"/>
      <c r="D441" s="72"/>
      <c r="E441" s="72"/>
      <c r="F441" s="72"/>
      <c r="G441" s="72"/>
      <c r="H441" s="72"/>
      <c r="I441" s="72"/>
      <c r="J441" s="72"/>
      <c r="K441" s="72"/>
      <c r="L441" s="72"/>
      <c r="M441" s="72"/>
      <c r="N441" s="72"/>
      <c r="O441" s="72"/>
      <c r="P441" s="72"/>
      <c r="Q441" s="72"/>
      <c r="T441" s="72"/>
      <c r="U441" s="72"/>
      <c r="V441" s="72"/>
      <c r="W441" s="72"/>
      <c r="X441" s="72"/>
      <c r="Y441" s="74"/>
      <c r="Z441" s="74"/>
      <c r="AA441" s="72"/>
      <c r="AB441" s="72"/>
      <c r="AC441" s="72"/>
      <c r="AD441" s="72"/>
      <c r="AE441" s="72"/>
      <c r="AF441" s="72"/>
      <c r="AG441" s="72"/>
      <c r="AH441" s="72"/>
      <c r="AI441" s="72"/>
      <c r="AJ441" s="72"/>
      <c r="AK441" s="72"/>
      <c r="AL441" s="72"/>
      <c r="AM441" s="72"/>
      <c r="AN441" s="72"/>
      <c r="AO441" s="72"/>
    </row>
    <row r="442">
      <c r="A442" s="72"/>
      <c r="B442" s="72"/>
      <c r="D442" s="72"/>
      <c r="E442" s="72"/>
      <c r="F442" s="72"/>
      <c r="G442" s="72"/>
      <c r="H442" s="72"/>
      <c r="I442" s="72"/>
      <c r="J442" s="72"/>
      <c r="K442" s="72"/>
      <c r="L442" s="72"/>
      <c r="M442" s="72"/>
      <c r="N442" s="72"/>
      <c r="O442" s="72"/>
      <c r="P442" s="72"/>
      <c r="Q442" s="72"/>
      <c r="T442" s="72"/>
      <c r="U442" s="72"/>
      <c r="V442" s="72"/>
      <c r="W442" s="72"/>
      <c r="X442" s="72"/>
      <c r="Y442" s="74"/>
      <c r="Z442" s="74"/>
      <c r="AA442" s="72"/>
      <c r="AB442" s="72"/>
      <c r="AC442" s="72"/>
      <c r="AD442" s="72"/>
      <c r="AE442" s="72"/>
      <c r="AF442" s="72"/>
      <c r="AG442" s="72"/>
      <c r="AH442" s="72"/>
      <c r="AI442" s="72"/>
      <c r="AJ442" s="72"/>
      <c r="AK442" s="72"/>
      <c r="AL442" s="72"/>
      <c r="AM442" s="72"/>
      <c r="AN442" s="72"/>
      <c r="AO442" s="72"/>
    </row>
    <row r="443">
      <c r="A443" s="72"/>
      <c r="B443" s="72"/>
      <c r="D443" s="72"/>
      <c r="E443" s="72"/>
      <c r="F443" s="72"/>
      <c r="G443" s="72"/>
      <c r="H443" s="72"/>
      <c r="I443" s="72"/>
      <c r="J443" s="72"/>
      <c r="K443" s="72"/>
      <c r="L443" s="72"/>
      <c r="M443" s="72"/>
      <c r="N443" s="72"/>
      <c r="O443" s="72"/>
      <c r="P443" s="72"/>
      <c r="Q443" s="72"/>
      <c r="T443" s="72"/>
      <c r="U443" s="72"/>
      <c r="V443" s="72"/>
      <c r="W443" s="72"/>
      <c r="X443" s="72"/>
      <c r="Y443" s="74"/>
      <c r="Z443" s="74"/>
      <c r="AA443" s="72"/>
      <c r="AB443" s="72"/>
      <c r="AC443" s="72"/>
      <c r="AD443" s="72"/>
      <c r="AE443" s="72"/>
      <c r="AF443" s="72"/>
      <c r="AG443" s="72"/>
      <c r="AH443" s="72"/>
      <c r="AI443" s="72"/>
      <c r="AJ443" s="72"/>
      <c r="AK443" s="72"/>
      <c r="AL443" s="72"/>
      <c r="AM443" s="72"/>
      <c r="AN443" s="72"/>
      <c r="AO443" s="72"/>
    </row>
    <row r="444">
      <c r="A444" s="72"/>
      <c r="B444" s="72"/>
      <c r="D444" s="72"/>
      <c r="E444" s="72"/>
      <c r="F444" s="72"/>
      <c r="G444" s="72"/>
      <c r="H444" s="72"/>
      <c r="I444" s="72"/>
      <c r="J444" s="72"/>
      <c r="K444" s="72"/>
      <c r="L444" s="72"/>
      <c r="M444" s="72"/>
      <c r="N444" s="72"/>
      <c r="O444" s="72"/>
      <c r="P444" s="72"/>
      <c r="Q444" s="72"/>
      <c r="T444" s="72"/>
      <c r="U444" s="72"/>
      <c r="V444" s="72"/>
      <c r="W444" s="72"/>
      <c r="X444" s="72"/>
      <c r="Y444" s="74"/>
      <c r="Z444" s="74"/>
      <c r="AA444" s="72"/>
      <c r="AB444" s="72"/>
      <c r="AC444" s="72"/>
      <c r="AD444" s="72"/>
      <c r="AE444" s="72"/>
      <c r="AF444" s="72"/>
      <c r="AG444" s="72"/>
      <c r="AH444" s="72"/>
      <c r="AI444" s="72"/>
      <c r="AJ444" s="72"/>
      <c r="AK444" s="72"/>
      <c r="AL444" s="72"/>
      <c r="AM444" s="72"/>
      <c r="AN444" s="72"/>
      <c r="AO444" s="72"/>
    </row>
    <row r="445">
      <c r="A445" s="72"/>
      <c r="B445" s="72"/>
      <c r="D445" s="72"/>
      <c r="E445" s="72"/>
      <c r="F445" s="72"/>
      <c r="G445" s="72"/>
      <c r="H445" s="72"/>
      <c r="I445" s="72"/>
      <c r="J445" s="72"/>
      <c r="K445" s="72"/>
      <c r="L445" s="72"/>
      <c r="M445" s="72"/>
      <c r="N445" s="72"/>
      <c r="O445" s="72"/>
      <c r="P445" s="72"/>
      <c r="Q445" s="72"/>
      <c r="T445" s="72"/>
      <c r="U445" s="72"/>
      <c r="V445" s="72"/>
      <c r="W445" s="72"/>
      <c r="X445" s="72"/>
      <c r="Y445" s="74"/>
      <c r="Z445" s="74"/>
      <c r="AA445" s="72"/>
      <c r="AB445" s="72"/>
      <c r="AC445" s="72"/>
      <c r="AD445" s="72"/>
      <c r="AE445" s="72"/>
      <c r="AF445" s="72"/>
      <c r="AG445" s="72"/>
      <c r="AH445" s="72"/>
      <c r="AI445" s="72"/>
      <c r="AJ445" s="72"/>
      <c r="AK445" s="72"/>
      <c r="AL445" s="72"/>
      <c r="AM445" s="72"/>
      <c r="AN445" s="72"/>
      <c r="AO445" s="72"/>
    </row>
    <row r="446">
      <c r="A446" s="72"/>
      <c r="B446" s="72"/>
      <c r="D446" s="72"/>
      <c r="E446" s="72"/>
      <c r="F446" s="72"/>
      <c r="G446" s="72"/>
      <c r="H446" s="72"/>
      <c r="I446" s="72"/>
      <c r="J446" s="72"/>
      <c r="K446" s="72"/>
      <c r="L446" s="72"/>
      <c r="M446" s="72"/>
      <c r="N446" s="72"/>
      <c r="O446" s="72"/>
      <c r="P446" s="72"/>
      <c r="Q446" s="72"/>
      <c r="T446" s="72"/>
      <c r="U446" s="72"/>
      <c r="V446" s="72"/>
      <c r="W446" s="72"/>
      <c r="X446" s="72"/>
      <c r="Y446" s="74"/>
      <c r="Z446" s="74"/>
      <c r="AA446" s="72"/>
      <c r="AB446" s="72"/>
      <c r="AC446" s="72"/>
      <c r="AD446" s="72"/>
      <c r="AE446" s="72"/>
      <c r="AF446" s="72"/>
      <c r="AG446" s="72"/>
      <c r="AH446" s="72"/>
      <c r="AI446" s="72"/>
      <c r="AJ446" s="72"/>
      <c r="AK446" s="72"/>
      <c r="AL446" s="72"/>
      <c r="AM446" s="72"/>
      <c r="AN446" s="72"/>
      <c r="AO446" s="72"/>
    </row>
    <row r="447">
      <c r="A447" s="72"/>
      <c r="B447" s="72"/>
      <c r="D447" s="72"/>
      <c r="E447" s="72"/>
      <c r="F447" s="72"/>
      <c r="G447" s="72"/>
      <c r="H447" s="72"/>
      <c r="I447" s="72"/>
      <c r="J447" s="72"/>
      <c r="K447" s="72"/>
      <c r="L447" s="72"/>
      <c r="M447" s="72"/>
      <c r="N447" s="72"/>
      <c r="O447" s="72"/>
      <c r="P447" s="72"/>
      <c r="Q447" s="72"/>
      <c r="T447" s="72"/>
      <c r="U447" s="72"/>
      <c r="V447" s="72"/>
      <c r="W447" s="72"/>
      <c r="X447" s="72"/>
      <c r="Y447" s="74"/>
      <c r="Z447" s="74"/>
      <c r="AA447" s="72"/>
      <c r="AB447" s="72"/>
      <c r="AC447" s="72"/>
      <c r="AD447" s="72"/>
      <c r="AE447" s="72"/>
      <c r="AF447" s="72"/>
      <c r="AG447" s="72"/>
      <c r="AH447" s="72"/>
      <c r="AI447" s="72"/>
      <c r="AJ447" s="72"/>
      <c r="AK447" s="72"/>
      <c r="AL447" s="72"/>
      <c r="AM447" s="72"/>
      <c r="AN447" s="72"/>
      <c r="AO447" s="72"/>
    </row>
    <row r="448">
      <c r="A448" s="72"/>
      <c r="B448" s="72"/>
      <c r="D448" s="72"/>
      <c r="E448" s="72"/>
      <c r="F448" s="72"/>
      <c r="G448" s="72"/>
      <c r="H448" s="72"/>
      <c r="I448" s="72"/>
      <c r="J448" s="72"/>
      <c r="K448" s="72"/>
      <c r="L448" s="72"/>
      <c r="M448" s="72"/>
      <c r="N448" s="72"/>
      <c r="O448" s="72"/>
      <c r="P448" s="72"/>
      <c r="Q448" s="72"/>
      <c r="T448" s="72"/>
      <c r="U448" s="72"/>
      <c r="V448" s="72"/>
      <c r="W448" s="72"/>
      <c r="X448" s="72"/>
      <c r="Y448" s="74"/>
      <c r="Z448" s="74"/>
      <c r="AA448" s="72"/>
      <c r="AB448" s="72"/>
      <c r="AC448" s="72"/>
      <c r="AD448" s="72"/>
      <c r="AE448" s="72"/>
      <c r="AF448" s="72"/>
      <c r="AG448" s="72"/>
      <c r="AH448" s="72"/>
      <c r="AI448" s="72"/>
      <c r="AJ448" s="72"/>
      <c r="AK448" s="72"/>
      <c r="AL448" s="72"/>
      <c r="AM448" s="72"/>
      <c r="AN448" s="72"/>
      <c r="AO448" s="72"/>
    </row>
    <row r="449">
      <c r="A449" s="72"/>
      <c r="B449" s="72"/>
      <c r="D449" s="72"/>
      <c r="E449" s="72"/>
      <c r="F449" s="72"/>
      <c r="G449" s="72"/>
      <c r="H449" s="72"/>
      <c r="I449" s="72"/>
      <c r="J449" s="72"/>
      <c r="K449" s="72"/>
      <c r="L449" s="72"/>
      <c r="M449" s="72"/>
      <c r="N449" s="72"/>
      <c r="O449" s="72"/>
      <c r="P449" s="72"/>
      <c r="Q449" s="72"/>
      <c r="T449" s="72"/>
      <c r="U449" s="72"/>
      <c r="V449" s="72"/>
      <c r="W449" s="72"/>
      <c r="X449" s="72"/>
      <c r="Y449" s="74"/>
      <c r="Z449" s="74"/>
      <c r="AA449" s="72"/>
      <c r="AB449" s="72"/>
      <c r="AC449" s="72"/>
      <c r="AD449" s="72"/>
      <c r="AE449" s="72"/>
      <c r="AF449" s="72"/>
      <c r="AG449" s="72"/>
      <c r="AH449" s="72"/>
      <c r="AI449" s="72"/>
      <c r="AJ449" s="72"/>
      <c r="AK449" s="72"/>
      <c r="AL449" s="72"/>
      <c r="AM449" s="72"/>
      <c r="AN449" s="72"/>
      <c r="AO449" s="72"/>
    </row>
    <row r="450">
      <c r="A450" s="72"/>
      <c r="B450" s="72"/>
      <c r="D450" s="72"/>
      <c r="E450" s="72"/>
      <c r="F450" s="72"/>
      <c r="G450" s="72"/>
      <c r="H450" s="72"/>
      <c r="I450" s="72"/>
      <c r="J450" s="72"/>
      <c r="K450" s="72"/>
      <c r="L450" s="72"/>
      <c r="M450" s="72"/>
      <c r="N450" s="72"/>
      <c r="O450" s="72"/>
      <c r="P450" s="72"/>
      <c r="Q450" s="72"/>
      <c r="T450" s="72"/>
      <c r="U450" s="72"/>
      <c r="V450" s="72"/>
      <c r="W450" s="72"/>
      <c r="X450" s="72"/>
      <c r="Y450" s="74"/>
      <c r="Z450" s="74"/>
      <c r="AA450" s="72"/>
      <c r="AB450" s="72"/>
      <c r="AC450" s="72"/>
      <c r="AD450" s="72"/>
      <c r="AE450" s="72"/>
      <c r="AF450" s="72"/>
      <c r="AG450" s="72"/>
      <c r="AH450" s="72"/>
      <c r="AI450" s="72"/>
      <c r="AJ450" s="72"/>
      <c r="AK450" s="72"/>
      <c r="AL450" s="72"/>
      <c r="AM450" s="72"/>
      <c r="AN450" s="72"/>
      <c r="AO450" s="72"/>
    </row>
    <row r="451">
      <c r="A451" s="72"/>
      <c r="B451" s="72"/>
      <c r="D451" s="72"/>
      <c r="E451" s="72"/>
      <c r="F451" s="72"/>
      <c r="G451" s="72"/>
      <c r="H451" s="72"/>
      <c r="I451" s="72"/>
      <c r="J451" s="72"/>
      <c r="K451" s="72"/>
      <c r="L451" s="72"/>
      <c r="M451" s="72"/>
      <c r="N451" s="72"/>
      <c r="O451" s="72"/>
      <c r="P451" s="72"/>
      <c r="Q451" s="72"/>
      <c r="T451" s="72"/>
      <c r="U451" s="72"/>
      <c r="V451" s="72"/>
      <c r="W451" s="72"/>
      <c r="X451" s="72"/>
      <c r="Y451" s="74"/>
      <c r="Z451" s="74"/>
      <c r="AA451" s="72"/>
      <c r="AB451" s="72"/>
      <c r="AC451" s="72"/>
      <c r="AD451" s="72"/>
      <c r="AE451" s="72"/>
      <c r="AF451" s="72"/>
      <c r="AG451" s="72"/>
      <c r="AH451" s="72"/>
      <c r="AI451" s="72"/>
      <c r="AJ451" s="72"/>
      <c r="AK451" s="72"/>
      <c r="AL451" s="72"/>
      <c r="AM451" s="72"/>
      <c r="AN451" s="72"/>
      <c r="AO451" s="72"/>
    </row>
    <row r="452">
      <c r="A452" s="72"/>
      <c r="B452" s="72"/>
      <c r="D452" s="72"/>
      <c r="E452" s="72"/>
      <c r="F452" s="72"/>
      <c r="G452" s="72"/>
      <c r="H452" s="72"/>
      <c r="I452" s="72"/>
      <c r="J452" s="72"/>
      <c r="K452" s="72"/>
      <c r="L452" s="72"/>
      <c r="M452" s="72"/>
      <c r="N452" s="72"/>
      <c r="O452" s="72"/>
      <c r="P452" s="72"/>
      <c r="Q452" s="72"/>
      <c r="T452" s="72"/>
      <c r="U452" s="72"/>
      <c r="V452" s="72"/>
      <c r="W452" s="72"/>
      <c r="X452" s="72"/>
      <c r="Y452" s="74"/>
      <c r="Z452" s="74"/>
      <c r="AA452" s="72"/>
      <c r="AB452" s="72"/>
      <c r="AC452" s="72"/>
      <c r="AD452" s="72"/>
      <c r="AE452" s="72"/>
      <c r="AF452" s="72"/>
      <c r="AG452" s="72"/>
      <c r="AH452" s="72"/>
      <c r="AI452" s="72"/>
      <c r="AJ452" s="72"/>
      <c r="AK452" s="72"/>
      <c r="AL452" s="72"/>
      <c r="AM452" s="72"/>
      <c r="AN452" s="72"/>
      <c r="AO452" s="72"/>
    </row>
    <row r="453">
      <c r="A453" s="72"/>
      <c r="B453" s="72"/>
      <c r="D453" s="72"/>
      <c r="E453" s="72"/>
      <c r="F453" s="72"/>
      <c r="G453" s="72"/>
      <c r="H453" s="72"/>
      <c r="I453" s="72"/>
      <c r="J453" s="72"/>
      <c r="K453" s="72"/>
      <c r="L453" s="72"/>
      <c r="M453" s="72"/>
      <c r="N453" s="72"/>
      <c r="O453" s="72"/>
      <c r="P453" s="72"/>
      <c r="Q453" s="72"/>
      <c r="T453" s="72"/>
      <c r="U453" s="72"/>
      <c r="V453" s="72"/>
      <c r="W453" s="72"/>
      <c r="X453" s="72"/>
      <c r="Y453" s="74"/>
      <c r="Z453" s="74"/>
      <c r="AA453" s="72"/>
      <c r="AB453" s="72"/>
      <c r="AC453" s="72"/>
      <c r="AD453" s="72"/>
      <c r="AE453" s="72"/>
      <c r="AF453" s="72"/>
      <c r="AG453" s="72"/>
      <c r="AH453" s="72"/>
      <c r="AI453" s="72"/>
      <c r="AJ453" s="72"/>
      <c r="AK453" s="72"/>
      <c r="AL453" s="72"/>
      <c r="AM453" s="72"/>
      <c r="AN453" s="72"/>
      <c r="AO453" s="72"/>
    </row>
    <row r="454">
      <c r="A454" s="72"/>
      <c r="B454" s="72"/>
      <c r="D454" s="72"/>
      <c r="E454" s="72"/>
      <c r="F454" s="72"/>
      <c r="G454" s="72"/>
      <c r="H454" s="72"/>
      <c r="I454" s="72"/>
      <c r="J454" s="72"/>
      <c r="K454" s="72"/>
      <c r="L454" s="72"/>
      <c r="M454" s="72"/>
      <c r="N454" s="72"/>
      <c r="O454" s="72"/>
      <c r="P454" s="72"/>
      <c r="Q454" s="72"/>
      <c r="T454" s="72"/>
      <c r="U454" s="72"/>
      <c r="V454" s="72"/>
      <c r="W454" s="72"/>
      <c r="X454" s="72"/>
      <c r="Y454" s="74"/>
      <c r="Z454" s="74"/>
      <c r="AA454" s="72"/>
      <c r="AB454" s="72"/>
      <c r="AC454" s="72"/>
      <c r="AD454" s="72"/>
      <c r="AE454" s="72"/>
      <c r="AF454" s="72"/>
      <c r="AG454" s="72"/>
      <c r="AH454" s="72"/>
      <c r="AI454" s="72"/>
      <c r="AJ454" s="72"/>
      <c r="AK454" s="72"/>
      <c r="AL454" s="72"/>
      <c r="AM454" s="72"/>
      <c r="AN454" s="72"/>
      <c r="AO454" s="72"/>
    </row>
    <row r="455">
      <c r="A455" s="72"/>
      <c r="B455" s="72"/>
      <c r="D455" s="72"/>
      <c r="E455" s="72"/>
      <c r="F455" s="72"/>
      <c r="G455" s="72"/>
      <c r="H455" s="72"/>
      <c r="I455" s="72"/>
      <c r="J455" s="72"/>
      <c r="K455" s="72"/>
      <c r="L455" s="72"/>
      <c r="M455" s="72"/>
      <c r="N455" s="72"/>
      <c r="O455" s="72"/>
      <c r="P455" s="72"/>
      <c r="Q455" s="72"/>
      <c r="T455" s="72"/>
      <c r="U455" s="72"/>
      <c r="V455" s="72"/>
      <c r="W455" s="72"/>
      <c r="X455" s="72"/>
      <c r="Y455" s="74"/>
      <c r="Z455" s="74"/>
      <c r="AA455" s="72"/>
      <c r="AB455" s="72"/>
      <c r="AC455" s="72"/>
      <c r="AD455" s="72"/>
      <c r="AE455" s="72"/>
      <c r="AF455" s="72"/>
      <c r="AG455" s="72"/>
      <c r="AH455" s="72"/>
      <c r="AI455" s="72"/>
      <c r="AJ455" s="72"/>
      <c r="AK455" s="72"/>
      <c r="AL455" s="72"/>
      <c r="AM455" s="72"/>
      <c r="AN455" s="72"/>
      <c r="AO455" s="72"/>
    </row>
    <row r="456">
      <c r="A456" s="72"/>
      <c r="B456" s="72"/>
      <c r="D456" s="72"/>
      <c r="E456" s="72"/>
      <c r="F456" s="72"/>
      <c r="G456" s="72"/>
      <c r="H456" s="72"/>
      <c r="I456" s="72"/>
      <c r="J456" s="72"/>
      <c r="K456" s="72"/>
      <c r="L456" s="72"/>
      <c r="M456" s="72"/>
      <c r="N456" s="72"/>
      <c r="O456" s="72"/>
      <c r="P456" s="72"/>
      <c r="Q456" s="72"/>
      <c r="T456" s="72"/>
      <c r="U456" s="72"/>
      <c r="V456" s="72"/>
      <c r="W456" s="72"/>
      <c r="X456" s="72"/>
      <c r="Y456" s="74"/>
      <c r="Z456" s="74"/>
      <c r="AA456" s="72"/>
      <c r="AB456" s="72"/>
      <c r="AC456" s="72"/>
      <c r="AD456" s="72"/>
      <c r="AE456" s="72"/>
      <c r="AF456" s="72"/>
      <c r="AG456" s="72"/>
      <c r="AH456" s="72"/>
      <c r="AI456" s="72"/>
      <c r="AJ456" s="72"/>
      <c r="AK456" s="72"/>
      <c r="AL456" s="72"/>
      <c r="AM456" s="72"/>
      <c r="AN456" s="72"/>
      <c r="AO456" s="72"/>
    </row>
    <row r="457">
      <c r="A457" s="72"/>
      <c r="B457" s="72"/>
      <c r="D457" s="72"/>
      <c r="E457" s="72"/>
      <c r="F457" s="72"/>
      <c r="G457" s="72"/>
      <c r="H457" s="72"/>
      <c r="I457" s="72"/>
      <c r="J457" s="72"/>
      <c r="K457" s="72"/>
      <c r="L457" s="72"/>
      <c r="M457" s="72"/>
      <c r="N457" s="72"/>
      <c r="O457" s="72"/>
      <c r="P457" s="72"/>
      <c r="Q457" s="72"/>
      <c r="T457" s="72"/>
      <c r="U457" s="72"/>
      <c r="V457" s="72"/>
      <c r="W457" s="72"/>
      <c r="X457" s="72"/>
      <c r="Y457" s="74"/>
      <c r="Z457" s="74"/>
      <c r="AA457" s="72"/>
      <c r="AB457" s="72"/>
      <c r="AC457" s="72"/>
      <c r="AD457" s="72"/>
      <c r="AE457" s="72"/>
      <c r="AF457" s="72"/>
      <c r="AG457" s="72"/>
      <c r="AH457" s="72"/>
      <c r="AI457" s="72"/>
      <c r="AJ457" s="72"/>
      <c r="AK457" s="72"/>
      <c r="AL457" s="72"/>
      <c r="AM457" s="72"/>
      <c r="AN457" s="72"/>
      <c r="AO457" s="72"/>
    </row>
    <row r="458">
      <c r="A458" s="72"/>
      <c r="B458" s="72"/>
      <c r="D458" s="72"/>
      <c r="E458" s="72"/>
      <c r="F458" s="72"/>
      <c r="G458" s="72"/>
      <c r="H458" s="72"/>
      <c r="I458" s="72"/>
      <c r="J458" s="72"/>
      <c r="K458" s="72"/>
      <c r="L458" s="72"/>
      <c r="M458" s="72"/>
      <c r="N458" s="72"/>
      <c r="O458" s="72"/>
      <c r="P458" s="72"/>
      <c r="Q458" s="72"/>
      <c r="T458" s="72"/>
      <c r="U458" s="72"/>
      <c r="V458" s="72"/>
      <c r="W458" s="72"/>
      <c r="X458" s="72"/>
      <c r="Y458" s="74"/>
      <c r="Z458" s="74"/>
      <c r="AA458" s="72"/>
      <c r="AB458" s="72"/>
      <c r="AC458" s="72"/>
      <c r="AD458" s="72"/>
      <c r="AE458" s="72"/>
      <c r="AF458" s="72"/>
      <c r="AG458" s="72"/>
      <c r="AH458" s="72"/>
      <c r="AI458" s="72"/>
      <c r="AJ458" s="72"/>
      <c r="AK458" s="72"/>
      <c r="AL458" s="72"/>
      <c r="AM458" s="72"/>
      <c r="AN458" s="72"/>
      <c r="AO458" s="72"/>
    </row>
    <row r="459">
      <c r="A459" s="72"/>
      <c r="B459" s="72"/>
      <c r="D459" s="72"/>
      <c r="E459" s="72"/>
      <c r="F459" s="72"/>
      <c r="G459" s="72"/>
      <c r="H459" s="72"/>
      <c r="I459" s="72"/>
      <c r="J459" s="72"/>
      <c r="K459" s="72"/>
      <c r="L459" s="72"/>
      <c r="M459" s="72"/>
      <c r="N459" s="72"/>
      <c r="O459" s="72"/>
      <c r="P459" s="72"/>
      <c r="Q459" s="72"/>
      <c r="T459" s="72"/>
      <c r="U459" s="72"/>
      <c r="V459" s="72"/>
      <c r="W459" s="72"/>
      <c r="X459" s="72"/>
      <c r="Y459" s="74"/>
      <c r="Z459" s="74"/>
      <c r="AA459" s="72"/>
      <c r="AB459" s="72"/>
      <c r="AC459" s="72"/>
      <c r="AD459" s="72"/>
      <c r="AE459" s="72"/>
      <c r="AF459" s="72"/>
      <c r="AG459" s="72"/>
      <c r="AH459" s="72"/>
      <c r="AI459" s="72"/>
      <c r="AJ459" s="72"/>
      <c r="AK459" s="72"/>
      <c r="AL459" s="72"/>
      <c r="AM459" s="72"/>
      <c r="AN459" s="72"/>
      <c r="AO459" s="72"/>
    </row>
    <row r="460">
      <c r="A460" s="72"/>
      <c r="B460" s="72"/>
      <c r="D460" s="72"/>
      <c r="E460" s="72"/>
      <c r="F460" s="72"/>
      <c r="G460" s="72"/>
      <c r="H460" s="72"/>
      <c r="I460" s="72"/>
      <c r="J460" s="72"/>
      <c r="K460" s="72"/>
      <c r="L460" s="72"/>
      <c r="M460" s="72"/>
      <c r="N460" s="72"/>
      <c r="O460" s="72"/>
      <c r="P460" s="72"/>
      <c r="Q460" s="72"/>
      <c r="T460" s="72"/>
      <c r="U460" s="72"/>
      <c r="V460" s="72"/>
      <c r="W460" s="72"/>
      <c r="X460" s="72"/>
      <c r="Y460" s="74"/>
      <c r="Z460" s="74"/>
      <c r="AA460" s="72"/>
      <c r="AB460" s="72"/>
      <c r="AC460" s="72"/>
      <c r="AD460" s="72"/>
      <c r="AE460" s="72"/>
      <c r="AF460" s="72"/>
      <c r="AG460" s="72"/>
      <c r="AH460" s="72"/>
      <c r="AI460" s="72"/>
      <c r="AJ460" s="72"/>
      <c r="AK460" s="72"/>
      <c r="AL460" s="72"/>
      <c r="AM460" s="72"/>
      <c r="AN460" s="72"/>
      <c r="AO460" s="72"/>
    </row>
    <row r="461">
      <c r="A461" s="72"/>
      <c r="B461" s="72"/>
      <c r="D461" s="72"/>
      <c r="E461" s="72"/>
      <c r="F461" s="72"/>
      <c r="G461" s="72"/>
      <c r="H461" s="72"/>
      <c r="I461" s="72"/>
      <c r="J461" s="72"/>
      <c r="K461" s="72"/>
      <c r="L461" s="72"/>
      <c r="M461" s="72"/>
      <c r="N461" s="72"/>
      <c r="O461" s="72"/>
      <c r="P461" s="72"/>
      <c r="Q461" s="72"/>
      <c r="T461" s="72"/>
      <c r="U461" s="72"/>
      <c r="V461" s="72"/>
      <c r="W461" s="72"/>
      <c r="X461" s="72"/>
      <c r="Y461" s="74"/>
      <c r="Z461" s="74"/>
      <c r="AA461" s="72"/>
      <c r="AB461" s="72"/>
      <c r="AC461" s="72"/>
      <c r="AD461" s="72"/>
      <c r="AE461" s="72"/>
      <c r="AF461" s="72"/>
      <c r="AG461" s="72"/>
      <c r="AH461" s="72"/>
      <c r="AI461" s="72"/>
      <c r="AJ461" s="72"/>
      <c r="AK461" s="72"/>
      <c r="AL461" s="72"/>
      <c r="AM461" s="72"/>
      <c r="AN461" s="72"/>
      <c r="AO461" s="72"/>
    </row>
    <row r="462">
      <c r="A462" s="72"/>
      <c r="B462" s="72"/>
      <c r="D462" s="72"/>
      <c r="E462" s="72"/>
      <c r="F462" s="72"/>
      <c r="G462" s="72"/>
      <c r="H462" s="72"/>
      <c r="I462" s="72"/>
      <c r="J462" s="72"/>
      <c r="K462" s="72"/>
      <c r="L462" s="72"/>
      <c r="M462" s="72"/>
      <c r="N462" s="72"/>
      <c r="O462" s="72"/>
      <c r="P462" s="72"/>
      <c r="Q462" s="72"/>
      <c r="T462" s="72"/>
      <c r="U462" s="72"/>
      <c r="V462" s="72"/>
      <c r="W462" s="72"/>
      <c r="X462" s="72"/>
      <c r="Y462" s="74"/>
      <c r="Z462" s="74"/>
      <c r="AA462" s="72"/>
      <c r="AB462" s="72"/>
      <c r="AC462" s="72"/>
      <c r="AD462" s="72"/>
      <c r="AE462" s="72"/>
      <c r="AF462" s="72"/>
      <c r="AG462" s="72"/>
      <c r="AH462" s="72"/>
      <c r="AI462" s="72"/>
      <c r="AJ462" s="72"/>
      <c r="AK462" s="72"/>
      <c r="AL462" s="72"/>
      <c r="AM462" s="72"/>
      <c r="AN462" s="72"/>
      <c r="AO462" s="72"/>
    </row>
    <row r="463">
      <c r="A463" s="72"/>
      <c r="B463" s="72"/>
      <c r="D463" s="72"/>
      <c r="E463" s="72"/>
      <c r="F463" s="72"/>
      <c r="G463" s="72"/>
      <c r="H463" s="72"/>
      <c r="I463" s="72"/>
      <c r="J463" s="72"/>
      <c r="K463" s="72"/>
      <c r="L463" s="72"/>
      <c r="M463" s="72"/>
      <c r="N463" s="72"/>
      <c r="O463" s="72"/>
      <c r="P463" s="72"/>
      <c r="Q463" s="72"/>
      <c r="T463" s="72"/>
      <c r="U463" s="72"/>
      <c r="V463" s="72"/>
      <c r="W463" s="72"/>
      <c r="X463" s="72"/>
      <c r="Y463" s="74"/>
      <c r="Z463" s="74"/>
      <c r="AA463" s="72"/>
      <c r="AB463" s="72"/>
      <c r="AC463" s="72"/>
      <c r="AD463" s="72"/>
      <c r="AE463" s="72"/>
      <c r="AF463" s="72"/>
      <c r="AG463" s="72"/>
      <c r="AH463" s="72"/>
      <c r="AI463" s="72"/>
      <c r="AJ463" s="72"/>
      <c r="AK463" s="72"/>
      <c r="AL463" s="72"/>
      <c r="AM463" s="72"/>
      <c r="AN463" s="72"/>
      <c r="AO463" s="72"/>
    </row>
    <row r="464">
      <c r="A464" s="72"/>
      <c r="B464" s="72"/>
      <c r="D464" s="72"/>
      <c r="E464" s="72"/>
      <c r="F464" s="72"/>
      <c r="G464" s="72"/>
      <c r="H464" s="72"/>
      <c r="I464" s="72"/>
      <c r="J464" s="72"/>
      <c r="K464" s="72"/>
      <c r="L464" s="72"/>
      <c r="M464" s="72"/>
      <c r="N464" s="72"/>
      <c r="O464" s="72"/>
      <c r="P464" s="72"/>
      <c r="Q464" s="72"/>
      <c r="T464" s="72"/>
      <c r="U464" s="72"/>
      <c r="V464" s="72"/>
      <c r="W464" s="72"/>
      <c r="X464" s="72"/>
      <c r="Y464" s="74"/>
      <c r="Z464" s="74"/>
      <c r="AA464" s="72"/>
      <c r="AB464" s="72"/>
      <c r="AC464" s="72"/>
      <c r="AD464" s="72"/>
      <c r="AE464" s="72"/>
      <c r="AF464" s="72"/>
      <c r="AG464" s="72"/>
      <c r="AH464" s="72"/>
      <c r="AI464" s="72"/>
      <c r="AJ464" s="72"/>
      <c r="AK464" s="72"/>
      <c r="AL464" s="72"/>
      <c r="AM464" s="72"/>
      <c r="AN464" s="72"/>
      <c r="AO464" s="72"/>
    </row>
    <row r="465">
      <c r="A465" s="72"/>
      <c r="B465" s="72"/>
      <c r="D465" s="72"/>
      <c r="E465" s="72"/>
      <c r="F465" s="72"/>
      <c r="G465" s="72"/>
      <c r="H465" s="72"/>
      <c r="I465" s="72"/>
      <c r="J465" s="72"/>
      <c r="K465" s="72"/>
      <c r="L465" s="72"/>
      <c r="M465" s="72"/>
      <c r="N465" s="72"/>
      <c r="O465" s="72"/>
      <c r="P465" s="72"/>
      <c r="Q465" s="72"/>
      <c r="T465" s="72"/>
      <c r="U465" s="72"/>
      <c r="V465" s="72"/>
      <c r="W465" s="72"/>
      <c r="X465" s="72"/>
      <c r="Y465" s="74"/>
      <c r="Z465" s="74"/>
      <c r="AA465" s="72"/>
      <c r="AB465" s="72"/>
      <c r="AC465" s="72"/>
      <c r="AD465" s="72"/>
      <c r="AE465" s="72"/>
      <c r="AF465" s="72"/>
      <c r="AG465" s="72"/>
      <c r="AH465" s="72"/>
      <c r="AI465" s="72"/>
      <c r="AJ465" s="72"/>
      <c r="AK465" s="72"/>
      <c r="AL465" s="72"/>
      <c r="AM465" s="72"/>
      <c r="AN465" s="72"/>
      <c r="AO465" s="72"/>
    </row>
    <row r="466">
      <c r="A466" s="72"/>
      <c r="B466" s="72"/>
      <c r="D466" s="72"/>
      <c r="E466" s="72"/>
      <c r="F466" s="72"/>
      <c r="G466" s="72"/>
      <c r="H466" s="72"/>
      <c r="I466" s="72"/>
      <c r="J466" s="72"/>
      <c r="K466" s="72"/>
      <c r="L466" s="72"/>
      <c r="M466" s="72"/>
      <c r="N466" s="72"/>
      <c r="O466" s="72"/>
      <c r="P466" s="72"/>
      <c r="Q466" s="72"/>
      <c r="T466" s="72"/>
      <c r="U466" s="72"/>
      <c r="V466" s="72"/>
      <c r="W466" s="72"/>
      <c r="X466" s="72"/>
      <c r="Y466" s="74"/>
      <c r="Z466" s="74"/>
      <c r="AA466" s="72"/>
      <c r="AB466" s="72"/>
      <c r="AC466" s="72"/>
      <c r="AD466" s="72"/>
      <c r="AE466" s="72"/>
      <c r="AF466" s="72"/>
      <c r="AG466" s="72"/>
      <c r="AH466" s="72"/>
      <c r="AI466" s="72"/>
      <c r="AJ466" s="72"/>
      <c r="AK466" s="72"/>
      <c r="AL466" s="72"/>
      <c r="AM466" s="72"/>
      <c r="AN466" s="72"/>
      <c r="AO466" s="72"/>
    </row>
    <row r="467">
      <c r="A467" s="72"/>
      <c r="B467" s="72"/>
      <c r="D467" s="72"/>
      <c r="E467" s="72"/>
      <c r="F467" s="72"/>
      <c r="G467" s="72"/>
      <c r="H467" s="72"/>
      <c r="I467" s="72"/>
      <c r="J467" s="72"/>
      <c r="K467" s="72"/>
      <c r="L467" s="72"/>
      <c r="M467" s="72"/>
      <c r="N467" s="72"/>
      <c r="O467" s="72"/>
      <c r="P467" s="72"/>
      <c r="Q467" s="72"/>
      <c r="T467" s="72"/>
      <c r="U467" s="72"/>
      <c r="V467" s="72"/>
      <c r="W467" s="72"/>
      <c r="X467" s="72"/>
      <c r="Y467" s="74"/>
      <c r="Z467" s="74"/>
      <c r="AA467" s="72"/>
      <c r="AB467" s="72"/>
      <c r="AC467" s="72"/>
      <c r="AD467" s="72"/>
      <c r="AE467" s="72"/>
      <c r="AF467" s="72"/>
      <c r="AG467" s="72"/>
      <c r="AH467" s="72"/>
      <c r="AI467" s="72"/>
      <c r="AJ467" s="72"/>
      <c r="AK467" s="72"/>
      <c r="AL467" s="72"/>
      <c r="AM467" s="72"/>
      <c r="AN467" s="72"/>
      <c r="AO467" s="72"/>
    </row>
    <row r="468">
      <c r="A468" s="72"/>
      <c r="B468" s="72"/>
      <c r="D468" s="72"/>
      <c r="E468" s="72"/>
      <c r="F468" s="72"/>
      <c r="G468" s="72"/>
      <c r="H468" s="72"/>
      <c r="I468" s="72"/>
      <c r="J468" s="72"/>
      <c r="K468" s="72"/>
      <c r="L468" s="72"/>
      <c r="M468" s="72"/>
      <c r="N468" s="72"/>
      <c r="O468" s="72"/>
      <c r="P468" s="72"/>
      <c r="Q468" s="72"/>
      <c r="T468" s="72"/>
      <c r="U468" s="72"/>
      <c r="V468" s="72"/>
      <c r="W468" s="72"/>
      <c r="X468" s="72"/>
      <c r="Y468" s="74"/>
      <c r="Z468" s="74"/>
      <c r="AA468" s="72"/>
      <c r="AB468" s="72"/>
      <c r="AC468" s="72"/>
      <c r="AD468" s="72"/>
      <c r="AE468" s="72"/>
      <c r="AF468" s="72"/>
      <c r="AG468" s="72"/>
      <c r="AH468" s="72"/>
      <c r="AI468" s="72"/>
      <c r="AJ468" s="72"/>
      <c r="AK468" s="72"/>
      <c r="AL468" s="72"/>
      <c r="AM468" s="72"/>
      <c r="AN468" s="72"/>
      <c r="AO468" s="72"/>
    </row>
    <row r="469">
      <c r="A469" s="72"/>
      <c r="B469" s="72"/>
      <c r="D469" s="72"/>
      <c r="E469" s="72"/>
      <c r="F469" s="72"/>
      <c r="G469" s="72"/>
      <c r="H469" s="72"/>
      <c r="I469" s="72"/>
      <c r="J469" s="72"/>
      <c r="K469" s="72"/>
      <c r="L469" s="72"/>
      <c r="M469" s="72"/>
      <c r="N469" s="72"/>
      <c r="O469" s="72"/>
      <c r="P469" s="72"/>
      <c r="Q469" s="72"/>
      <c r="T469" s="72"/>
      <c r="U469" s="72"/>
      <c r="V469" s="72"/>
      <c r="W469" s="72"/>
      <c r="X469" s="72"/>
      <c r="Y469" s="74"/>
      <c r="Z469" s="74"/>
      <c r="AA469" s="72"/>
      <c r="AB469" s="72"/>
      <c r="AC469" s="72"/>
      <c r="AD469" s="72"/>
      <c r="AE469" s="72"/>
      <c r="AF469" s="72"/>
      <c r="AG469" s="72"/>
      <c r="AH469" s="72"/>
      <c r="AI469" s="72"/>
      <c r="AJ469" s="72"/>
      <c r="AK469" s="72"/>
      <c r="AL469" s="72"/>
      <c r="AM469" s="72"/>
      <c r="AN469" s="72"/>
      <c r="AO469" s="72"/>
    </row>
    <row r="470">
      <c r="A470" s="72"/>
      <c r="B470" s="72"/>
      <c r="D470" s="72"/>
      <c r="E470" s="72"/>
      <c r="F470" s="72"/>
      <c r="G470" s="72"/>
      <c r="H470" s="72"/>
      <c r="I470" s="72"/>
      <c r="J470" s="72"/>
      <c r="K470" s="72"/>
      <c r="L470" s="72"/>
      <c r="M470" s="72"/>
      <c r="N470" s="72"/>
      <c r="O470" s="72"/>
      <c r="P470" s="72"/>
      <c r="Q470" s="72"/>
      <c r="T470" s="72"/>
      <c r="U470" s="72"/>
      <c r="V470" s="72"/>
      <c r="W470" s="72"/>
      <c r="X470" s="72"/>
      <c r="Y470" s="74"/>
      <c r="Z470" s="74"/>
      <c r="AA470" s="72"/>
      <c r="AB470" s="72"/>
      <c r="AC470" s="72"/>
      <c r="AD470" s="72"/>
      <c r="AE470" s="72"/>
      <c r="AF470" s="72"/>
      <c r="AG470" s="72"/>
      <c r="AH470" s="72"/>
      <c r="AI470" s="72"/>
      <c r="AJ470" s="72"/>
      <c r="AK470" s="72"/>
      <c r="AL470" s="72"/>
      <c r="AM470" s="72"/>
      <c r="AN470" s="72"/>
      <c r="AO470" s="72"/>
    </row>
    <row r="471">
      <c r="A471" s="72"/>
      <c r="B471" s="72"/>
      <c r="D471" s="72"/>
      <c r="E471" s="72"/>
      <c r="F471" s="72"/>
      <c r="G471" s="72"/>
      <c r="H471" s="72"/>
      <c r="I471" s="72"/>
      <c r="J471" s="72"/>
      <c r="K471" s="72"/>
      <c r="L471" s="72"/>
      <c r="M471" s="72"/>
      <c r="N471" s="72"/>
      <c r="O471" s="72"/>
      <c r="P471" s="72"/>
      <c r="Q471" s="72"/>
      <c r="T471" s="72"/>
      <c r="U471" s="72"/>
      <c r="V471" s="72"/>
      <c r="W471" s="72"/>
      <c r="X471" s="72"/>
      <c r="Y471" s="74"/>
      <c r="Z471" s="74"/>
      <c r="AA471" s="72"/>
      <c r="AB471" s="72"/>
      <c r="AC471" s="72"/>
      <c r="AD471" s="72"/>
      <c r="AE471" s="72"/>
      <c r="AF471" s="72"/>
      <c r="AG471" s="72"/>
      <c r="AH471" s="72"/>
      <c r="AI471" s="72"/>
      <c r="AJ471" s="72"/>
      <c r="AK471" s="72"/>
      <c r="AL471" s="72"/>
      <c r="AM471" s="72"/>
      <c r="AN471" s="72"/>
      <c r="AO471" s="72"/>
    </row>
    <row r="472">
      <c r="A472" s="72"/>
      <c r="B472" s="72"/>
      <c r="D472" s="72"/>
      <c r="E472" s="72"/>
      <c r="F472" s="72"/>
      <c r="G472" s="72"/>
      <c r="H472" s="72"/>
      <c r="I472" s="72"/>
      <c r="J472" s="72"/>
      <c r="K472" s="72"/>
      <c r="L472" s="72"/>
      <c r="M472" s="72"/>
      <c r="N472" s="72"/>
      <c r="O472" s="72"/>
      <c r="P472" s="72"/>
      <c r="Q472" s="72"/>
      <c r="T472" s="72"/>
      <c r="U472" s="72"/>
      <c r="V472" s="72"/>
      <c r="W472" s="72"/>
      <c r="X472" s="72"/>
      <c r="Y472" s="74"/>
      <c r="Z472" s="74"/>
      <c r="AA472" s="72"/>
      <c r="AB472" s="72"/>
      <c r="AC472" s="72"/>
      <c r="AD472" s="72"/>
      <c r="AE472" s="72"/>
      <c r="AF472" s="72"/>
      <c r="AG472" s="72"/>
      <c r="AH472" s="72"/>
      <c r="AI472" s="72"/>
      <c r="AJ472" s="72"/>
      <c r="AK472" s="72"/>
      <c r="AL472" s="72"/>
      <c r="AM472" s="72"/>
      <c r="AN472" s="72"/>
      <c r="AO472" s="72"/>
    </row>
    <row r="473">
      <c r="A473" s="72"/>
      <c r="B473" s="72"/>
      <c r="D473" s="72"/>
      <c r="E473" s="72"/>
      <c r="F473" s="72"/>
      <c r="G473" s="72"/>
      <c r="H473" s="72"/>
      <c r="I473" s="72"/>
      <c r="J473" s="72"/>
      <c r="K473" s="72"/>
      <c r="L473" s="72"/>
      <c r="M473" s="72"/>
      <c r="N473" s="72"/>
      <c r="O473" s="72"/>
      <c r="P473" s="72"/>
      <c r="Q473" s="72"/>
      <c r="T473" s="72"/>
      <c r="U473" s="72"/>
      <c r="V473" s="72"/>
      <c r="W473" s="72"/>
      <c r="X473" s="72"/>
      <c r="Y473" s="74"/>
      <c r="Z473" s="74"/>
      <c r="AA473" s="72"/>
      <c r="AB473" s="72"/>
      <c r="AC473" s="72"/>
      <c r="AD473" s="72"/>
      <c r="AE473" s="72"/>
      <c r="AF473" s="72"/>
      <c r="AG473" s="72"/>
      <c r="AH473" s="72"/>
      <c r="AI473" s="72"/>
      <c r="AJ473" s="72"/>
      <c r="AK473" s="72"/>
      <c r="AL473" s="72"/>
      <c r="AM473" s="72"/>
      <c r="AN473" s="72"/>
      <c r="AO473" s="72"/>
    </row>
    <row r="474">
      <c r="A474" s="72"/>
      <c r="B474" s="72"/>
      <c r="D474" s="72"/>
      <c r="E474" s="72"/>
      <c r="F474" s="72"/>
      <c r="G474" s="72"/>
      <c r="H474" s="72"/>
      <c r="I474" s="72"/>
      <c r="J474" s="72"/>
      <c r="K474" s="72"/>
      <c r="L474" s="72"/>
      <c r="M474" s="72"/>
      <c r="N474" s="72"/>
      <c r="O474" s="72"/>
      <c r="P474" s="72"/>
      <c r="Q474" s="72"/>
      <c r="T474" s="72"/>
      <c r="U474" s="72"/>
      <c r="V474" s="72"/>
      <c r="W474" s="72"/>
      <c r="X474" s="72"/>
      <c r="Y474" s="74"/>
      <c r="Z474" s="74"/>
      <c r="AA474" s="72"/>
      <c r="AB474" s="72"/>
      <c r="AC474" s="72"/>
      <c r="AD474" s="72"/>
      <c r="AE474" s="72"/>
      <c r="AF474" s="72"/>
      <c r="AG474" s="72"/>
      <c r="AH474" s="72"/>
      <c r="AI474" s="72"/>
      <c r="AJ474" s="72"/>
      <c r="AK474" s="72"/>
      <c r="AL474" s="72"/>
      <c r="AM474" s="72"/>
      <c r="AN474" s="72"/>
      <c r="AO474" s="72"/>
    </row>
    <row r="475">
      <c r="A475" s="72"/>
      <c r="B475" s="72"/>
      <c r="D475" s="72"/>
      <c r="E475" s="72"/>
      <c r="F475" s="72"/>
      <c r="G475" s="72"/>
      <c r="H475" s="72"/>
      <c r="I475" s="72"/>
      <c r="J475" s="72"/>
      <c r="K475" s="72"/>
      <c r="L475" s="72"/>
      <c r="M475" s="72"/>
      <c r="N475" s="72"/>
      <c r="O475" s="72"/>
      <c r="P475" s="72"/>
      <c r="Q475" s="72"/>
      <c r="T475" s="72"/>
      <c r="U475" s="72"/>
      <c r="V475" s="72"/>
      <c r="W475" s="72"/>
      <c r="X475" s="72"/>
      <c r="Y475" s="74"/>
      <c r="Z475" s="74"/>
      <c r="AA475" s="72"/>
      <c r="AB475" s="72"/>
      <c r="AC475" s="72"/>
      <c r="AD475" s="72"/>
      <c r="AE475" s="72"/>
      <c r="AF475" s="72"/>
      <c r="AG475" s="72"/>
      <c r="AH475" s="72"/>
      <c r="AI475" s="72"/>
      <c r="AJ475" s="72"/>
      <c r="AK475" s="72"/>
      <c r="AL475" s="72"/>
      <c r="AM475" s="72"/>
      <c r="AN475" s="72"/>
      <c r="AO475" s="72"/>
    </row>
    <row r="476">
      <c r="A476" s="72"/>
      <c r="B476" s="72"/>
      <c r="D476" s="72"/>
      <c r="E476" s="72"/>
      <c r="F476" s="72"/>
      <c r="G476" s="72"/>
      <c r="H476" s="72"/>
      <c r="I476" s="72"/>
      <c r="J476" s="72"/>
      <c r="K476" s="72"/>
      <c r="L476" s="72"/>
      <c r="M476" s="72"/>
      <c r="N476" s="72"/>
      <c r="O476" s="72"/>
      <c r="P476" s="72"/>
      <c r="Q476" s="72"/>
      <c r="T476" s="72"/>
      <c r="U476" s="72"/>
      <c r="V476" s="72"/>
      <c r="W476" s="72"/>
      <c r="X476" s="72"/>
      <c r="Y476" s="74"/>
      <c r="Z476" s="74"/>
      <c r="AA476" s="72"/>
      <c r="AB476" s="72"/>
      <c r="AC476" s="72"/>
      <c r="AD476" s="72"/>
      <c r="AE476" s="72"/>
      <c r="AF476" s="72"/>
      <c r="AG476" s="72"/>
      <c r="AH476" s="72"/>
      <c r="AI476" s="72"/>
      <c r="AJ476" s="72"/>
      <c r="AK476" s="72"/>
      <c r="AL476" s="72"/>
      <c r="AM476" s="72"/>
      <c r="AN476" s="72"/>
      <c r="AO476" s="72"/>
    </row>
    <row r="477">
      <c r="A477" s="72"/>
      <c r="B477" s="72"/>
      <c r="D477" s="72"/>
      <c r="E477" s="72"/>
      <c r="F477" s="72"/>
      <c r="G477" s="72"/>
      <c r="H477" s="72"/>
      <c r="I477" s="72"/>
      <c r="J477" s="72"/>
      <c r="K477" s="72"/>
      <c r="L477" s="72"/>
      <c r="M477" s="72"/>
      <c r="N477" s="72"/>
      <c r="O477" s="72"/>
      <c r="P477" s="72"/>
      <c r="Q477" s="72"/>
      <c r="T477" s="72"/>
      <c r="U477" s="72"/>
      <c r="V477" s="72"/>
      <c r="W477" s="72"/>
      <c r="X477" s="72"/>
      <c r="Y477" s="74"/>
      <c r="Z477" s="74"/>
      <c r="AA477" s="72"/>
      <c r="AB477" s="72"/>
      <c r="AC477" s="72"/>
      <c r="AD477" s="72"/>
      <c r="AE477" s="72"/>
      <c r="AF477" s="72"/>
      <c r="AG477" s="72"/>
      <c r="AH477" s="72"/>
      <c r="AI477" s="72"/>
      <c r="AJ477" s="72"/>
      <c r="AK477" s="72"/>
      <c r="AL477" s="72"/>
      <c r="AM477" s="72"/>
      <c r="AN477" s="72"/>
      <c r="AO477" s="72"/>
    </row>
    <row r="478">
      <c r="A478" s="72"/>
      <c r="B478" s="72"/>
      <c r="D478" s="72"/>
      <c r="E478" s="72"/>
      <c r="F478" s="72"/>
      <c r="G478" s="72"/>
      <c r="H478" s="72"/>
      <c r="I478" s="72"/>
      <c r="J478" s="72"/>
      <c r="K478" s="72"/>
      <c r="L478" s="72"/>
      <c r="M478" s="72"/>
      <c r="N478" s="72"/>
      <c r="O478" s="72"/>
      <c r="P478" s="72"/>
      <c r="Q478" s="72"/>
      <c r="T478" s="72"/>
      <c r="U478" s="72"/>
      <c r="V478" s="72"/>
      <c r="W478" s="72"/>
      <c r="X478" s="72"/>
      <c r="Y478" s="74"/>
      <c r="Z478" s="74"/>
      <c r="AA478" s="72"/>
      <c r="AB478" s="72"/>
      <c r="AC478" s="72"/>
      <c r="AD478" s="72"/>
      <c r="AE478" s="72"/>
      <c r="AF478" s="72"/>
      <c r="AG478" s="72"/>
      <c r="AH478" s="72"/>
      <c r="AI478" s="72"/>
      <c r="AJ478" s="72"/>
      <c r="AK478" s="72"/>
      <c r="AL478" s="72"/>
      <c r="AM478" s="72"/>
      <c r="AN478" s="72"/>
      <c r="AO478" s="72"/>
    </row>
    <row r="479">
      <c r="A479" s="72"/>
      <c r="B479" s="72"/>
      <c r="D479" s="72"/>
      <c r="E479" s="72"/>
      <c r="F479" s="72"/>
      <c r="G479" s="72"/>
      <c r="H479" s="72"/>
      <c r="I479" s="72"/>
      <c r="J479" s="72"/>
      <c r="K479" s="72"/>
      <c r="L479" s="72"/>
      <c r="M479" s="72"/>
      <c r="N479" s="72"/>
      <c r="O479" s="72"/>
      <c r="P479" s="72"/>
      <c r="Q479" s="72"/>
      <c r="T479" s="72"/>
      <c r="U479" s="72"/>
      <c r="V479" s="72"/>
      <c r="W479" s="72"/>
      <c r="X479" s="72"/>
      <c r="Y479" s="74"/>
      <c r="Z479" s="74"/>
      <c r="AA479" s="72"/>
      <c r="AB479" s="72"/>
      <c r="AC479" s="72"/>
      <c r="AD479" s="72"/>
      <c r="AE479" s="72"/>
      <c r="AF479" s="72"/>
      <c r="AG479" s="72"/>
      <c r="AH479" s="72"/>
      <c r="AI479" s="72"/>
      <c r="AJ479" s="72"/>
      <c r="AK479" s="72"/>
      <c r="AL479" s="72"/>
      <c r="AM479" s="72"/>
      <c r="AN479" s="72"/>
      <c r="AO479" s="72"/>
    </row>
    <row r="480">
      <c r="A480" s="72"/>
      <c r="B480" s="72"/>
      <c r="D480" s="72"/>
      <c r="E480" s="72"/>
      <c r="F480" s="72"/>
      <c r="G480" s="72"/>
      <c r="H480" s="72"/>
      <c r="I480" s="72"/>
      <c r="J480" s="72"/>
      <c r="K480" s="72"/>
      <c r="L480" s="72"/>
      <c r="M480" s="72"/>
      <c r="N480" s="72"/>
      <c r="O480" s="72"/>
      <c r="P480" s="72"/>
      <c r="Q480" s="72"/>
      <c r="T480" s="72"/>
      <c r="U480" s="72"/>
      <c r="V480" s="72"/>
      <c r="W480" s="72"/>
      <c r="X480" s="72"/>
      <c r="Y480" s="74"/>
      <c r="Z480" s="74"/>
      <c r="AA480" s="72"/>
      <c r="AB480" s="72"/>
      <c r="AC480" s="72"/>
      <c r="AD480" s="72"/>
      <c r="AE480" s="72"/>
      <c r="AF480" s="72"/>
      <c r="AG480" s="72"/>
      <c r="AH480" s="72"/>
      <c r="AI480" s="72"/>
      <c r="AJ480" s="72"/>
      <c r="AK480" s="72"/>
      <c r="AL480" s="72"/>
      <c r="AM480" s="72"/>
      <c r="AN480" s="72"/>
      <c r="AO480" s="72"/>
    </row>
    <row r="481">
      <c r="A481" s="72"/>
      <c r="B481" s="72"/>
      <c r="D481" s="72"/>
      <c r="E481" s="72"/>
      <c r="F481" s="72"/>
      <c r="G481" s="72"/>
      <c r="H481" s="72"/>
      <c r="I481" s="72"/>
      <c r="J481" s="72"/>
      <c r="K481" s="72"/>
      <c r="L481" s="72"/>
      <c r="M481" s="72"/>
      <c r="N481" s="72"/>
      <c r="O481" s="72"/>
      <c r="P481" s="72"/>
      <c r="Q481" s="72"/>
      <c r="T481" s="72"/>
      <c r="U481" s="72"/>
      <c r="V481" s="72"/>
      <c r="W481" s="72"/>
      <c r="X481" s="72"/>
      <c r="Y481" s="74"/>
      <c r="Z481" s="74"/>
      <c r="AA481" s="72"/>
      <c r="AB481" s="72"/>
      <c r="AC481" s="72"/>
      <c r="AD481" s="72"/>
      <c r="AE481" s="72"/>
      <c r="AF481" s="72"/>
      <c r="AG481" s="72"/>
      <c r="AH481" s="72"/>
      <c r="AI481" s="72"/>
      <c r="AJ481" s="72"/>
      <c r="AK481" s="72"/>
      <c r="AL481" s="72"/>
      <c r="AM481" s="72"/>
      <c r="AN481" s="72"/>
      <c r="AO481" s="72"/>
    </row>
    <row r="482">
      <c r="A482" s="72"/>
      <c r="B482" s="72"/>
      <c r="D482" s="72"/>
      <c r="E482" s="72"/>
      <c r="F482" s="72"/>
      <c r="G482" s="72"/>
      <c r="H482" s="72"/>
      <c r="I482" s="72"/>
      <c r="J482" s="72"/>
      <c r="K482" s="72"/>
      <c r="L482" s="72"/>
      <c r="M482" s="72"/>
      <c r="N482" s="72"/>
      <c r="O482" s="72"/>
      <c r="P482" s="72"/>
      <c r="Q482" s="72"/>
      <c r="T482" s="72"/>
      <c r="U482" s="72"/>
      <c r="V482" s="72"/>
      <c r="W482" s="72"/>
      <c r="X482" s="72"/>
      <c r="Y482" s="74"/>
      <c r="Z482" s="74"/>
      <c r="AA482" s="72"/>
      <c r="AB482" s="72"/>
      <c r="AC482" s="72"/>
      <c r="AD482" s="72"/>
      <c r="AE482" s="72"/>
      <c r="AF482" s="72"/>
      <c r="AG482" s="72"/>
      <c r="AH482" s="72"/>
      <c r="AI482" s="72"/>
      <c r="AJ482" s="72"/>
      <c r="AK482" s="72"/>
      <c r="AL482" s="72"/>
      <c r="AM482" s="72"/>
      <c r="AN482" s="72"/>
      <c r="AO482" s="72"/>
    </row>
    <row r="483">
      <c r="A483" s="72"/>
      <c r="B483" s="72"/>
      <c r="D483" s="72"/>
      <c r="E483" s="72"/>
      <c r="F483" s="72"/>
      <c r="G483" s="72"/>
      <c r="H483" s="72"/>
      <c r="I483" s="72"/>
      <c r="J483" s="72"/>
      <c r="K483" s="72"/>
      <c r="L483" s="72"/>
      <c r="M483" s="72"/>
      <c r="N483" s="72"/>
      <c r="O483" s="72"/>
      <c r="P483" s="72"/>
      <c r="Q483" s="72"/>
      <c r="T483" s="72"/>
      <c r="U483" s="72"/>
      <c r="V483" s="72"/>
      <c r="W483" s="72"/>
      <c r="X483" s="72"/>
      <c r="Y483" s="74"/>
      <c r="Z483" s="74"/>
      <c r="AA483" s="72"/>
      <c r="AB483" s="72"/>
      <c r="AC483" s="72"/>
      <c r="AD483" s="72"/>
      <c r="AE483" s="72"/>
      <c r="AF483" s="72"/>
      <c r="AG483" s="72"/>
      <c r="AH483" s="72"/>
      <c r="AI483" s="72"/>
      <c r="AJ483" s="72"/>
      <c r="AK483" s="72"/>
      <c r="AL483" s="72"/>
      <c r="AM483" s="72"/>
      <c r="AN483" s="72"/>
      <c r="AO483" s="72"/>
    </row>
    <row r="484">
      <c r="A484" s="72"/>
      <c r="B484" s="72"/>
      <c r="D484" s="72"/>
      <c r="E484" s="72"/>
      <c r="F484" s="72"/>
      <c r="G484" s="72"/>
      <c r="H484" s="72"/>
      <c r="I484" s="72"/>
      <c r="J484" s="72"/>
      <c r="K484" s="72"/>
      <c r="L484" s="72"/>
      <c r="M484" s="72"/>
      <c r="N484" s="72"/>
      <c r="O484" s="72"/>
      <c r="P484" s="72"/>
      <c r="Q484" s="72"/>
      <c r="T484" s="72"/>
      <c r="U484" s="72"/>
      <c r="V484" s="72"/>
      <c r="W484" s="72"/>
      <c r="X484" s="72"/>
      <c r="Y484" s="74"/>
      <c r="Z484" s="74"/>
      <c r="AA484" s="72"/>
      <c r="AB484" s="72"/>
      <c r="AC484" s="72"/>
      <c r="AD484" s="72"/>
      <c r="AE484" s="72"/>
      <c r="AF484" s="72"/>
      <c r="AG484" s="72"/>
      <c r="AH484" s="72"/>
      <c r="AI484" s="72"/>
      <c r="AJ484" s="72"/>
      <c r="AK484" s="72"/>
      <c r="AL484" s="72"/>
      <c r="AM484" s="72"/>
      <c r="AN484" s="72"/>
      <c r="AO484" s="72"/>
    </row>
    <row r="485">
      <c r="A485" s="72"/>
      <c r="B485" s="72"/>
      <c r="D485" s="72"/>
      <c r="E485" s="72"/>
      <c r="F485" s="72"/>
      <c r="G485" s="72"/>
      <c r="H485" s="72"/>
      <c r="I485" s="72"/>
      <c r="J485" s="72"/>
      <c r="K485" s="72"/>
      <c r="L485" s="72"/>
      <c r="M485" s="72"/>
      <c r="N485" s="72"/>
      <c r="O485" s="72"/>
      <c r="P485" s="72"/>
      <c r="Q485" s="72"/>
      <c r="T485" s="72"/>
      <c r="U485" s="72"/>
      <c r="V485" s="72"/>
      <c r="W485" s="72"/>
      <c r="X485" s="72"/>
      <c r="Y485" s="74"/>
      <c r="Z485" s="74"/>
      <c r="AA485" s="72"/>
      <c r="AB485" s="72"/>
      <c r="AC485" s="72"/>
      <c r="AD485" s="72"/>
      <c r="AE485" s="72"/>
      <c r="AF485" s="72"/>
      <c r="AG485" s="72"/>
      <c r="AH485" s="72"/>
      <c r="AI485" s="72"/>
      <c r="AJ485" s="72"/>
      <c r="AK485" s="72"/>
      <c r="AL485" s="72"/>
      <c r="AM485" s="72"/>
      <c r="AN485" s="72"/>
      <c r="AO485" s="72"/>
    </row>
    <row r="486">
      <c r="A486" s="72"/>
      <c r="B486" s="72"/>
      <c r="D486" s="72"/>
      <c r="E486" s="72"/>
      <c r="F486" s="72"/>
      <c r="G486" s="72"/>
      <c r="H486" s="72"/>
      <c r="I486" s="72"/>
      <c r="J486" s="72"/>
      <c r="K486" s="72"/>
      <c r="L486" s="72"/>
      <c r="M486" s="72"/>
      <c r="N486" s="72"/>
      <c r="O486" s="72"/>
      <c r="P486" s="72"/>
      <c r="Q486" s="72"/>
      <c r="T486" s="72"/>
      <c r="U486" s="72"/>
      <c r="V486" s="72"/>
      <c r="W486" s="72"/>
      <c r="X486" s="72"/>
      <c r="Y486" s="74"/>
      <c r="Z486" s="74"/>
      <c r="AA486" s="72"/>
      <c r="AB486" s="72"/>
      <c r="AC486" s="72"/>
      <c r="AD486" s="72"/>
      <c r="AE486" s="72"/>
      <c r="AF486" s="72"/>
      <c r="AG486" s="72"/>
      <c r="AH486" s="72"/>
      <c r="AI486" s="72"/>
      <c r="AJ486" s="72"/>
      <c r="AK486" s="72"/>
      <c r="AL486" s="72"/>
      <c r="AM486" s="72"/>
      <c r="AN486" s="72"/>
      <c r="AO486" s="72"/>
    </row>
    <row r="487">
      <c r="A487" s="72"/>
      <c r="B487" s="72"/>
      <c r="D487" s="72"/>
      <c r="E487" s="72"/>
      <c r="F487" s="72"/>
      <c r="G487" s="72"/>
      <c r="H487" s="72"/>
      <c r="I487" s="72"/>
      <c r="J487" s="72"/>
      <c r="K487" s="72"/>
      <c r="L487" s="72"/>
      <c r="M487" s="72"/>
      <c r="N487" s="72"/>
      <c r="O487" s="72"/>
      <c r="P487" s="72"/>
      <c r="Q487" s="72"/>
      <c r="T487" s="72"/>
      <c r="U487" s="72"/>
      <c r="V487" s="72"/>
      <c r="W487" s="72"/>
      <c r="X487" s="72"/>
      <c r="Y487" s="74"/>
      <c r="Z487" s="74"/>
      <c r="AA487" s="72"/>
      <c r="AB487" s="72"/>
      <c r="AC487" s="72"/>
      <c r="AD487" s="72"/>
      <c r="AE487" s="72"/>
      <c r="AF487" s="72"/>
      <c r="AG487" s="72"/>
      <c r="AH487" s="72"/>
      <c r="AI487" s="72"/>
      <c r="AJ487" s="72"/>
      <c r="AK487" s="72"/>
      <c r="AL487" s="72"/>
      <c r="AM487" s="72"/>
      <c r="AN487" s="72"/>
      <c r="AO487" s="72"/>
    </row>
    <row r="488">
      <c r="A488" s="72"/>
      <c r="B488" s="72"/>
      <c r="D488" s="72"/>
      <c r="E488" s="72"/>
      <c r="F488" s="72"/>
      <c r="G488" s="72"/>
      <c r="H488" s="72"/>
      <c r="I488" s="72"/>
      <c r="J488" s="72"/>
      <c r="K488" s="72"/>
      <c r="L488" s="72"/>
      <c r="M488" s="72"/>
      <c r="N488" s="72"/>
      <c r="O488" s="72"/>
      <c r="P488" s="72"/>
      <c r="Q488" s="72"/>
      <c r="T488" s="72"/>
      <c r="U488" s="72"/>
      <c r="V488" s="72"/>
      <c r="W488" s="72"/>
      <c r="X488" s="72"/>
      <c r="Y488" s="74"/>
      <c r="Z488" s="74"/>
      <c r="AA488" s="72"/>
      <c r="AB488" s="72"/>
      <c r="AC488" s="72"/>
      <c r="AD488" s="72"/>
      <c r="AE488" s="72"/>
      <c r="AF488" s="72"/>
      <c r="AG488" s="72"/>
      <c r="AH488" s="72"/>
      <c r="AI488" s="72"/>
      <c r="AJ488" s="72"/>
      <c r="AK488" s="72"/>
      <c r="AL488" s="72"/>
      <c r="AM488" s="72"/>
      <c r="AN488" s="72"/>
      <c r="AO488" s="72"/>
    </row>
    <row r="489">
      <c r="A489" s="72"/>
      <c r="B489" s="72"/>
      <c r="D489" s="72"/>
      <c r="E489" s="72"/>
      <c r="F489" s="72"/>
      <c r="G489" s="72"/>
      <c r="H489" s="72"/>
      <c r="I489" s="72"/>
      <c r="J489" s="72"/>
      <c r="K489" s="72"/>
      <c r="L489" s="72"/>
      <c r="M489" s="72"/>
      <c r="N489" s="72"/>
      <c r="O489" s="72"/>
      <c r="P489" s="72"/>
      <c r="Q489" s="72"/>
      <c r="T489" s="72"/>
      <c r="U489" s="72"/>
      <c r="V489" s="72"/>
      <c r="W489" s="72"/>
      <c r="X489" s="72"/>
      <c r="Y489" s="74"/>
      <c r="Z489" s="74"/>
      <c r="AA489" s="72"/>
      <c r="AB489" s="72"/>
      <c r="AC489" s="72"/>
      <c r="AD489" s="72"/>
      <c r="AE489" s="72"/>
      <c r="AF489" s="72"/>
      <c r="AG489" s="72"/>
      <c r="AH489" s="72"/>
      <c r="AI489" s="72"/>
      <c r="AJ489" s="72"/>
      <c r="AK489" s="72"/>
      <c r="AL489" s="72"/>
      <c r="AM489" s="72"/>
      <c r="AN489" s="72"/>
      <c r="AO489" s="72"/>
    </row>
    <row r="490">
      <c r="A490" s="72"/>
      <c r="B490" s="72"/>
      <c r="D490" s="72"/>
      <c r="E490" s="72"/>
      <c r="F490" s="72"/>
      <c r="G490" s="72"/>
      <c r="H490" s="72"/>
      <c r="I490" s="72"/>
      <c r="J490" s="72"/>
      <c r="K490" s="72"/>
      <c r="L490" s="72"/>
      <c r="M490" s="72"/>
      <c r="N490" s="72"/>
      <c r="O490" s="72"/>
      <c r="P490" s="72"/>
      <c r="Q490" s="72"/>
      <c r="T490" s="72"/>
      <c r="U490" s="72"/>
      <c r="V490" s="72"/>
      <c r="W490" s="72"/>
      <c r="X490" s="72"/>
      <c r="Y490" s="74"/>
      <c r="Z490" s="74"/>
      <c r="AA490" s="72"/>
      <c r="AB490" s="72"/>
      <c r="AC490" s="72"/>
      <c r="AD490" s="72"/>
      <c r="AE490" s="72"/>
      <c r="AF490" s="72"/>
      <c r="AG490" s="72"/>
      <c r="AH490" s="72"/>
      <c r="AI490" s="72"/>
      <c r="AJ490" s="72"/>
      <c r="AK490" s="72"/>
      <c r="AL490" s="72"/>
      <c r="AM490" s="72"/>
      <c r="AN490" s="72"/>
      <c r="AO490" s="72"/>
    </row>
    <row r="491">
      <c r="A491" s="72"/>
      <c r="B491" s="72"/>
      <c r="D491" s="72"/>
      <c r="E491" s="72"/>
      <c r="F491" s="72"/>
      <c r="G491" s="72"/>
      <c r="H491" s="72"/>
      <c r="I491" s="72"/>
      <c r="J491" s="72"/>
      <c r="K491" s="72"/>
      <c r="L491" s="72"/>
      <c r="M491" s="72"/>
      <c r="N491" s="72"/>
      <c r="O491" s="72"/>
      <c r="P491" s="72"/>
      <c r="Q491" s="72"/>
      <c r="T491" s="72"/>
      <c r="U491" s="72"/>
      <c r="V491" s="72"/>
      <c r="W491" s="72"/>
      <c r="X491" s="72"/>
      <c r="Y491" s="74"/>
      <c r="Z491" s="74"/>
      <c r="AA491" s="72"/>
      <c r="AB491" s="72"/>
      <c r="AC491" s="72"/>
      <c r="AD491" s="72"/>
      <c r="AE491" s="72"/>
      <c r="AF491" s="72"/>
      <c r="AG491" s="72"/>
      <c r="AH491" s="72"/>
      <c r="AI491" s="72"/>
      <c r="AJ491" s="72"/>
      <c r="AK491" s="72"/>
      <c r="AL491" s="72"/>
      <c r="AM491" s="72"/>
      <c r="AN491" s="72"/>
      <c r="AO491" s="72"/>
    </row>
    <row r="492">
      <c r="A492" s="72"/>
      <c r="B492" s="72"/>
      <c r="D492" s="72"/>
      <c r="E492" s="72"/>
      <c r="F492" s="72"/>
      <c r="G492" s="72"/>
      <c r="H492" s="72"/>
      <c r="I492" s="72"/>
      <c r="J492" s="72"/>
      <c r="K492" s="72"/>
      <c r="L492" s="72"/>
      <c r="M492" s="72"/>
      <c r="N492" s="72"/>
      <c r="O492" s="72"/>
      <c r="P492" s="72"/>
      <c r="Q492" s="72"/>
      <c r="T492" s="72"/>
      <c r="U492" s="72"/>
      <c r="V492" s="72"/>
      <c r="W492" s="72"/>
      <c r="X492" s="72"/>
      <c r="Y492" s="74"/>
      <c r="Z492" s="74"/>
      <c r="AA492" s="72"/>
      <c r="AB492" s="72"/>
      <c r="AC492" s="72"/>
      <c r="AD492" s="72"/>
      <c r="AE492" s="72"/>
      <c r="AF492" s="72"/>
      <c r="AG492" s="72"/>
      <c r="AH492" s="72"/>
      <c r="AI492" s="72"/>
      <c r="AJ492" s="72"/>
      <c r="AK492" s="72"/>
      <c r="AL492" s="72"/>
      <c r="AM492" s="72"/>
      <c r="AN492" s="72"/>
      <c r="AO492" s="72"/>
    </row>
    <row r="493">
      <c r="A493" s="72"/>
      <c r="B493" s="72"/>
      <c r="D493" s="72"/>
      <c r="E493" s="72"/>
      <c r="F493" s="72"/>
      <c r="G493" s="72"/>
      <c r="H493" s="72"/>
      <c r="I493" s="72"/>
      <c r="J493" s="72"/>
      <c r="K493" s="72"/>
      <c r="L493" s="72"/>
      <c r="M493" s="72"/>
      <c r="N493" s="72"/>
      <c r="O493" s="72"/>
      <c r="P493" s="72"/>
      <c r="Q493" s="72"/>
      <c r="T493" s="72"/>
      <c r="U493" s="72"/>
      <c r="V493" s="72"/>
      <c r="W493" s="72"/>
      <c r="X493" s="72"/>
      <c r="Y493" s="74"/>
      <c r="Z493" s="74"/>
      <c r="AA493" s="72"/>
      <c r="AB493" s="72"/>
      <c r="AC493" s="72"/>
      <c r="AD493" s="72"/>
      <c r="AE493" s="72"/>
      <c r="AF493" s="72"/>
      <c r="AG493" s="72"/>
      <c r="AH493" s="72"/>
      <c r="AI493" s="72"/>
      <c r="AJ493" s="72"/>
      <c r="AK493" s="72"/>
      <c r="AL493" s="72"/>
      <c r="AM493" s="72"/>
      <c r="AN493" s="72"/>
      <c r="AO493" s="72"/>
    </row>
    <row r="494">
      <c r="A494" s="72"/>
      <c r="B494" s="72"/>
      <c r="D494" s="72"/>
      <c r="E494" s="72"/>
      <c r="F494" s="72"/>
      <c r="G494" s="72"/>
      <c r="H494" s="72"/>
      <c r="I494" s="72"/>
      <c r="J494" s="72"/>
      <c r="K494" s="72"/>
      <c r="L494" s="72"/>
      <c r="M494" s="72"/>
      <c r="N494" s="72"/>
      <c r="O494" s="72"/>
      <c r="P494" s="72"/>
      <c r="Q494" s="72"/>
      <c r="T494" s="72"/>
      <c r="U494" s="72"/>
      <c r="V494" s="72"/>
      <c r="W494" s="72"/>
      <c r="X494" s="72"/>
      <c r="Y494" s="74"/>
      <c r="Z494" s="74"/>
      <c r="AA494" s="72"/>
      <c r="AB494" s="72"/>
      <c r="AC494" s="72"/>
      <c r="AD494" s="72"/>
      <c r="AE494" s="72"/>
      <c r="AF494" s="72"/>
      <c r="AG494" s="72"/>
      <c r="AH494" s="72"/>
      <c r="AI494" s="72"/>
      <c r="AJ494" s="72"/>
      <c r="AK494" s="72"/>
      <c r="AL494" s="72"/>
      <c r="AM494" s="72"/>
      <c r="AN494" s="72"/>
      <c r="AO494" s="72"/>
    </row>
    <row r="495">
      <c r="A495" s="72"/>
      <c r="B495" s="72"/>
      <c r="D495" s="72"/>
      <c r="E495" s="72"/>
      <c r="F495" s="72"/>
      <c r="G495" s="72"/>
      <c r="H495" s="72"/>
      <c r="I495" s="72"/>
      <c r="J495" s="72"/>
      <c r="K495" s="72"/>
      <c r="L495" s="72"/>
      <c r="M495" s="72"/>
      <c r="N495" s="72"/>
      <c r="O495" s="72"/>
      <c r="P495" s="72"/>
      <c r="Q495" s="72"/>
      <c r="T495" s="72"/>
      <c r="U495" s="72"/>
      <c r="V495" s="72"/>
      <c r="W495" s="72"/>
      <c r="X495" s="72"/>
      <c r="Y495" s="74"/>
      <c r="Z495" s="74"/>
      <c r="AA495" s="72"/>
      <c r="AB495" s="72"/>
      <c r="AC495" s="72"/>
      <c r="AD495" s="72"/>
      <c r="AE495" s="72"/>
      <c r="AF495" s="72"/>
      <c r="AG495" s="72"/>
      <c r="AH495" s="72"/>
      <c r="AI495" s="72"/>
      <c r="AJ495" s="72"/>
      <c r="AK495" s="72"/>
      <c r="AL495" s="72"/>
      <c r="AM495" s="72"/>
      <c r="AN495" s="72"/>
      <c r="AO495" s="72"/>
    </row>
    <row r="496">
      <c r="A496" s="72"/>
      <c r="B496" s="72"/>
      <c r="D496" s="72"/>
      <c r="E496" s="72"/>
      <c r="F496" s="72"/>
      <c r="G496" s="72"/>
      <c r="H496" s="72"/>
      <c r="I496" s="72"/>
      <c r="J496" s="72"/>
      <c r="K496" s="72"/>
      <c r="L496" s="72"/>
      <c r="M496" s="72"/>
      <c r="N496" s="72"/>
      <c r="O496" s="72"/>
      <c r="P496" s="72"/>
      <c r="Q496" s="72"/>
      <c r="T496" s="72"/>
      <c r="U496" s="72"/>
      <c r="V496" s="72"/>
      <c r="W496" s="72"/>
      <c r="X496" s="72"/>
      <c r="Y496" s="74"/>
      <c r="Z496" s="74"/>
      <c r="AA496" s="72"/>
      <c r="AB496" s="72"/>
      <c r="AC496" s="72"/>
      <c r="AD496" s="72"/>
      <c r="AE496" s="72"/>
      <c r="AF496" s="72"/>
      <c r="AG496" s="72"/>
      <c r="AH496" s="72"/>
      <c r="AI496" s="72"/>
      <c r="AJ496" s="72"/>
      <c r="AK496" s="72"/>
      <c r="AL496" s="72"/>
      <c r="AM496" s="72"/>
      <c r="AN496" s="72"/>
      <c r="AO496" s="72"/>
    </row>
    <row r="497">
      <c r="A497" s="72"/>
      <c r="B497" s="72"/>
      <c r="D497" s="72"/>
      <c r="E497" s="72"/>
      <c r="F497" s="72"/>
      <c r="G497" s="72"/>
      <c r="H497" s="72"/>
      <c r="I497" s="72"/>
      <c r="J497" s="72"/>
      <c r="K497" s="72"/>
      <c r="L497" s="72"/>
      <c r="M497" s="72"/>
      <c r="N497" s="72"/>
      <c r="O497" s="72"/>
      <c r="P497" s="72"/>
      <c r="Q497" s="72"/>
      <c r="T497" s="72"/>
      <c r="U497" s="72"/>
      <c r="V497" s="72"/>
      <c r="W497" s="72"/>
      <c r="X497" s="72"/>
      <c r="Y497" s="74"/>
      <c r="Z497" s="74"/>
      <c r="AA497" s="72"/>
      <c r="AB497" s="72"/>
      <c r="AC497" s="72"/>
      <c r="AD497" s="72"/>
      <c r="AE497" s="72"/>
      <c r="AF497" s="72"/>
      <c r="AG497" s="72"/>
      <c r="AH497" s="72"/>
      <c r="AI497" s="72"/>
      <c r="AJ497" s="72"/>
      <c r="AK497" s="72"/>
      <c r="AL497" s="72"/>
      <c r="AM497" s="72"/>
      <c r="AN497" s="72"/>
      <c r="AO497" s="72"/>
    </row>
    <row r="498">
      <c r="A498" s="72"/>
      <c r="B498" s="72"/>
      <c r="D498" s="72"/>
      <c r="E498" s="72"/>
      <c r="F498" s="72"/>
      <c r="G498" s="72"/>
      <c r="H498" s="72"/>
      <c r="I498" s="72"/>
      <c r="J498" s="72"/>
      <c r="K498" s="72"/>
      <c r="L498" s="72"/>
      <c r="M498" s="72"/>
      <c r="N498" s="72"/>
      <c r="O498" s="72"/>
      <c r="P498" s="72"/>
      <c r="Q498" s="72"/>
      <c r="T498" s="72"/>
      <c r="U498" s="72"/>
      <c r="V498" s="72"/>
      <c r="W498" s="72"/>
      <c r="X498" s="72"/>
      <c r="Y498" s="74"/>
      <c r="Z498" s="74"/>
      <c r="AA498" s="72"/>
      <c r="AB498" s="72"/>
      <c r="AC498" s="72"/>
      <c r="AD498" s="72"/>
      <c r="AE498" s="72"/>
      <c r="AF498" s="72"/>
      <c r="AG498" s="72"/>
      <c r="AH498" s="72"/>
      <c r="AI498" s="72"/>
      <c r="AJ498" s="72"/>
      <c r="AK498" s="72"/>
      <c r="AL498" s="72"/>
      <c r="AM498" s="72"/>
      <c r="AN498" s="72"/>
      <c r="AO498" s="72"/>
    </row>
    <row r="499">
      <c r="A499" s="72"/>
      <c r="B499" s="72"/>
      <c r="D499" s="72"/>
      <c r="E499" s="72"/>
      <c r="F499" s="72"/>
      <c r="G499" s="72"/>
      <c r="H499" s="72"/>
      <c r="I499" s="72"/>
      <c r="J499" s="72"/>
      <c r="K499" s="72"/>
      <c r="L499" s="72"/>
      <c r="M499" s="72"/>
      <c r="N499" s="72"/>
      <c r="O499" s="72"/>
      <c r="P499" s="72"/>
      <c r="Q499" s="72"/>
      <c r="T499" s="72"/>
      <c r="U499" s="72"/>
      <c r="V499" s="72"/>
      <c r="W499" s="72"/>
      <c r="X499" s="72"/>
      <c r="Y499" s="74"/>
      <c r="Z499" s="74"/>
      <c r="AA499" s="72"/>
      <c r="AB499" s="72"/>
      <c r="AC499" s="72"/>
      <c r="AD499" s="72"/>
      <c r="AE499" s="72"/>
      <c r="AF499" s="72"/>
      <c r="AG499" s="72"/>
      <c r="AH499" s="72"/>
      <c r="AI499" s="72"/>
      <c r="AJ499" s="72"/>
      <c r="AK499" s="72"/>
      <c r="AL499" s="72"/>
      <c r="AM499" s="72"/>
      <c r="AN499" s="72"/>
      <c r="AO499" s="72"/>
    </row>
    <row r="500">
      <c r="A500" s="72"/>
      <c r="B500" s="72"/>
      <c r="D500" s="72"/>
      <c r="E500" s="72"/>
      <c r="F500" s="72"/>
      <c r="G500" s="72"/>
      <c r="H500" s="72"/>
      <c r="I500" s="72"/>
      <c r="J500" s="72"/>
      <c r="K500" s="72"/>
      <c r="L500" s="72"/>
      <c r="M500" s="72"/>
      <c r="N500" s="72"/>
      <c r="O500" s="72"/>
      <c r="P500" s="72"/>
      <c r="Q500" s="72"/>
      <c r="T500" s="72"/>
      <c r="U500" s="72"/>
      <c r="V500" s="72"/>
      <c r="W500" s="72"/>
      <c r="X500" s="72"/>
      <c r="Y500" s="74"/>
      <c r="Z500" s="74"/>
      <c r="AA500" s="72"/>
      <c r="AB500" s="72"/>
      <c r="AC500" s="72"/>
      <c r="AD500" s="72"/>
      <c r="AE500" s="72"/>
      <c r="AF500" s="72"/>
      <c r="AG500" s="72"/>
      <c r="AH500" s="72"/>
      <c r="AI500" s="72"/>
      <c r="AJ500" s="72"/>
      <c r="AK500" s="72"/>
      <c r="AL500" s="72"/>
      <c r="AM500" s="72"/>
      <c r="AN500" s="72"/>
      <c r="AO500" s="72"/>
    </row>
    <row r="501">
      <c r="A501" s="72"/>
      <c r="B501" s="72"/>
      <c r="D501" s="72"/>
      <c r="E501" s="72"/>
      <c r="F501" s="72"/>
      <c r="G501" s="72"/>
      <c r="H501" s="72"/>
      <c r="I501" s="72"/>
      <c r="J501" s="72"/>
      <c r="K501" s="72"/>
      <c r="L501" s="72"/>
      <c r="M501" s="72"/>
      <c r="N501" s="72"/>
      <c r="O501" s="72"/>
      <c r="P501" s="72"/>
      <c r="Q501" s="72"/>
      <c r="T501" s="72"/>
      <c r="U501" s="72"/>
      <c r="V501" s="72"/>
      <c r="W501" s="72"/>
      <c r="X501" s="72"/>
      <c r="Y501" s="74"/>
      <c r="Z501" s="74"/>
      <c r="AA501" s="72"/>
      <c r="AB501" s="72"/>
      <c r="AC501" s="72"/>
      <c r="AD501" s="72"/>
      <c r="AE501" s="72"/>
      <c r="AF501" s="72"/>
      <c r="AG501" s="72"/>
      <c r="AH501" s="72"/>
      <c r="AI501" s="72"/>
      <c r="AJ501" s="72"/>
      <c r="AK501" s="72"/>
      <c r="AL501" s="72"/>
      <c r="AM501" s="72"/>
      <c r="AN501" s="72"/>
      <c r="AO501" s="72"/>
    </row>
    <row r="502">
      <c r="A502" s="72"/>
      <c r="B502" s="72"/>
      <c r="D502" s="72"/>
      <c r="E502" s="72"/>
      <c r="F502" s="72"/>
      <c r="G502" s="72"/>
      <c r="H502" s="72"/>
      <c r="I502" s="72"/>
      <c r="J502" s="72"/>
      <c r="K502" s="72"/>
      <c r="L502" s="72"/>
      <c r="M502" s="72"/>
      <c r="N502" s="72"/>
      <c r="O502" s="72"/>
      <c r="P502" s="72"/>
      <c r="Q502" s="72"/>
      <c r="T502" s="72"/>
      <c r="U502" s="72"/>
      <c r="V502" s="72"/>
      <c r="W502" s="72"/>
      <c r="X502" s="72"/>
      <c r="Y502" s="74"/>
      <c r="Z502" s="74"/>
      <c r="AA502" s="72"/>
      <c r="AB502" s="72"/>
      <c r="AC502" s="72"/>
      <c r="AD502" s="72"/>
      <c r="AE502" s="72"/>
      <c r="AF502" s="72"/>
      <c r="AG502" s="72"/>
      <c r="AH502" s="72"/>
      <c r="AI502" s="72"/>
      <c r="AJ502" s="72"/>
      <c r="AK502" s="72"/>
      <c r="AL502" s="72"/>
      <c r="AM502" s="72"/>
      <c r="AN502" s="72"/>
      <c r="AO502" s="72"/>
    </row>
    <row r="503">
      <c r="A503" s="72"/>
      <c r="B503" s="72"/>
      <c r="D503" s="72"/>
      <c r="E503" s="72"/>
      <c r="F503" s="72"/>
      <c r="G503" s="72"/>
      <c r="H503" s="72"/>
      <c r="I503" s="72"/>
      <c r="J503" s="72"/>
      <c r="K503" s="72"/>
      <c r="L503" s="72"/>
      <c r="M503" s="72"/>
      <c r="N503" s="72"/>
      <c r="O503" s="72"/>
      <c r="P503" s="72"/>
      <c r="Q503" s="72"/>
      <c r="T503" s="72"/>
      <c r="U503" s="72"/>
      <c r="V503" s="72"/>
      <c r="W503" s="72"/>
      <c r="X503" s="72"/>
      <c r="Y503" s="74"/>
      <c r="Z503" s="74"/>
      <c r="AA503" s="72"/>
      <c r="AB503" s="72"/>
      <c r="AC503" s="72"/>
      <c r="AD503" s="72"/>
      <c r="AE503" s="72"/>
      <c r="AF503" s="72"/>
      <c r="AG503" s="72"/>
      <c r="AH503" s="72"/>
      <c r="AI503" s="72"/>
      <c r="AJ503" s="72"/>
      <c r="AK503" s="72"/>
      <c r="AL503" s="72"/>
      <c r="AM503" s="72"/>
      <c r="AN503" s="72"/>
      <c r="AO503" s="72"/>
    </row>
    <row r="504">
      <c r="A504" s="72"/>
      <c r="B504" s="72"/>
      <c r="D504" s="72"/>
      <c r="E504" s="72"/>
      <c r="F504" s="72"/>
      <c r="G504" s="72"/>
      <c r="H504" s="72"/>
      <c r="I504" s="72"/>
      <c r="J504" s="72"/>
      <c r="K504" s="72"/>
      <c r="L504" s="72"/>
      <c r="M504" s="72"/>
      <c r="N504" s="72"/>
      <c r="O504" s="72"/>
      <c r="P504" s="72"/>
      <c r="Q504" s="72"/>
      <c r="T504" s="72"/>
      <c r="U504" s="72"/>
      <c r="V504" s="72"/>
      <c r="W504" s="72"/>
      <c r="X504" s="72"/>
      <c r="Y504" s="74"/>
      <c r="Z504" s="74"/>
      <c r="AA504" s="72"/>
      <c r="AB504" s="72"/>
      <c r="AC504" s="72"/>
      <c r="AD504" s="72"/>
      <c r="AE504" s="72"/>
      <c r="AF504" s="72"/>
      <c r="AG504" s="72"/>
      <c r="AH504" s="72"/>
      <c r="AI504" s="72"/>
      <c r="AJ504" s="72"/>
      <c r="AK504" s="72"/>
      <c r="AL504" s="72"/>
      <c r="AM504" s="72"/>
      <c r="AN504" s="72"/>
      <c r="AO504" s="72"/>
    </row>
    <row r="505">
      <c r="A505" s="72"/>
      <c r="B505" s="72"/>
      <c r="D505" s="72"/>
      <c r="E505" s="72"/>
      <c r="F505" s="72"/>
      <c r="G505" s="72"/>
      <c r="H505" s="72"/>
      <c r="I505" s="72"/>
      <c r="J505" s="72"/>
      <c r="K505" s="72"/>
      <c r="L505" s="72"/>
      <c r="M505" s="72"/>
      <c r="N505" s="72"/>
      <c r="O505" s="72"/>
      <c r="P505" s="72"/>
      <c r="Q505" s="72"/>
      <c r="T505" s="72"/>
      <c r="U505" s="72"/>
      <c r="V505" s="72"/>
      <c r="W505" s="72"/>
      <c r="X505" s="72"/>
      <c r="Y505" s="74"/>
      <c r="Z505" s="74"/>
      <c r="AA505" s="72"/>
      <c r="AB505" s="72"/>
      <c r="AC505" s="72"/>
      <c r="AD505" s="72"/>
      <c r="AE505" s="72"/>
      <c r="AF505" s="72"/>
      <c r="AG505" s="72"/>
      <c r="AH505" s="72"/>
      <c r="AI505" s="72"/>
      <c r="AJ505" s="72"/>
      <c r="AK505" s="72"/>
      <c r="AL505" s="72"/>
      <c r="AM505" s="72"/>
      <c r="AN505" s="72"/>
      <c r="AO505" s="72"/>
    </row>
    <row r="506">
      <c r="A506" s="72"/>
      <c r="B506" s="72"/>
      <c r="D506" s="72"/>
      <c r="E506" s="72"/>
      <c r="F506" s="72"/>
      <c r="G506" s="72"/>
      <c r="H506" s="72"/>
      <c r="I506" s="72"/>
      <c r="J506" s="72"/>
      <c r="K506" s="72"/>
      <c r="L506" s="72"/>
      <c r="M506" s="72"/>
      <c r="N506" s="72"/>
      <c r="O506" s="72"/>
      <c r="P506" s="72"/>
      <c r="Q506" s="72"/>
      <c r="T506" s="72"/>
      <c r="U506" s="72"/>
      <c r="V506" s="72"/>
      <c r="W506" s="72"/>
      <c r="X506" s="72"/>
      <c r="Y506" s="74"/>
      <c r="Z506" s="74"/>
      <c r="AA506" s="72"/>
      <c r="AB506" s="72"/>
      <c r="AC506" s="72"/>
      <c r="AD506" s="72"/>
      <c r="AE506" s="72"/>
      <c r="AF506" s="72"/>
      <c r="AG506" s="72"/>
      <c r="AH506" s="72"/>
      <c r="AI506" s="72"/>
      <c r="AJ506" s="72"/>
      <c r="AK506" s="72"/>
      <c r="AL506" s="72"/>
      <c r="AM506" s="72"/>
      <c r="AN506" s="72"/>
      <c r="AO506" s="72"/>
    </row>
    <row r="507">
      <c r="A507" s="72"/>
      <c r="B507" s="72"/>
      <c r="D507" s="72"/>
      <c r="E507" s="72"/>
      <c r="F507" s="72"/>
      <c r="G507" s="72"/>
      <c r="H507" s="72"/>
      <c r="I507" s="72"/>
      <c r="J507" s="72"/>
      <c r="K507" s="72"/>
      <c r="L507" s="72"/>
      <c r="M507" s="72"/>
      <c r="N507" s="72"/>
      <c r="O507" s="72"/>
      <c r="P507" s="72"/>
      <c r="Q507" s="72"/>
      <c r="T507" s="72"/>
      <c r="U507" s="72"/>
      <c r="V507" s="72"/>
      <c r="W507" s="72"/>
      <c r="X507" s="72"/>
      <c r="Y507" s="74"/>
      <c r="Z507" s="74"/>
      <c r="AA507" s="72"/>
      <c r="AB507" s="72"/>
      <c r="AC507" s="72"/>
      <c r="AD507" s="72"/>
      <c r="AE507" s="72"/>
      <c r="AF507" s="72"/>
      <c r="AG507" s="72"/>
      <c r="AH507" s="72"/>
      <c r="AI507" s="72"/>
      <c r="AJ507" s="72"/>
      <c r="AK507" s="72"/>
      <c r="AL507" s="72"/>
      <c r="AM507" s="72"/>
      <c r="AN507" s="72"/>
      <c r="AO507" s="72"/>
    </row>
    <row r="508">
      <c r="A508" s="72"/>
      <c r="B508" s="72"/>
      <c r="D508" s="72"/>
      <c r="E508" s="72"/>
      <c r="F508" s="72"/>
      <c r="G508" s="72"/>
      <c r="H508" s="72"/>
      <c r="I508" s="72"/>
      <c r="J508" s="72"/>
      <c r="K508" s="72"/>
      <c r="L508" s="72"/>
      <c r="M508" s="72"/>
      <c r="N508" s="72"/>
      <c r="O508" s="72"/>
      <c r="P508" s="72"/>
      <c r="Q508" s="72"/>
      <c r="T508" s="72"/>
      <c r="U508" s="72"/>
      <c r="V508" s="72"/>
      <c r="W508" s="72"/>
      <c r="X508" s="72"/>
      <c r="Y508" s="74"/>
      <c r="Z508" s="74"/>
      <c r="AA508" s="72"/>
      <c r="AB508" s="72"/>
      <c r="AC508" s="72"/>
      <c r="AD508" s="72"/>
      <c r="AE508" s="72"/>
      <c r="AF508" s="72"/>
      <c r="AG508" s="72"/>
      <c r="AH508" s="72"/>
      <c r="AI508" s="72"/>
      <c r="AJ508" s="72"/>
      <c r="AK508" s="72"/>
      <c r="AL508" s="72"/>
      <c r="AM508" s="72"/>
      <c r="AN508" s="72"/>
      <c r="AO508" s="72"/>
    </row>
    <row r="509">
      <c r="A509" s="72"/>
      <c r="B509" s="72"/>
      <c r="D509" s="72"/>
      <c r="E509" s="72"/>
      <c r="F509" s="72"/>
      <c r="G509" s="72"/>
      <c r="H509" s="72"/>
      <c r="I509" s="72"/>
      <c r="J509" s="72"/>
      <c r="K509" s="72"/>
      <c r="L509" s="72"/>
      <c r="M509" s="72"/>
      <c r="N509" s="72"/>
      <c r="O509" s="72"/>
      <c r="P509" s="72"/>
      <c r="Q509" s="72"/>
      <c r="T509" s="72"/>
      <c r="U509" s="72"/>
      <c r="V509" s="72"/>
      <c r="W509" s="72"/>
      <c r="X509" s="72"/>
      <c r="Y509" s="74"/>
      <c r="Z509" s="74"/>
      <c r="AA509" s="72"/>
      <c r="AB509" s="72"/>
      <c r="AC509" s="72"/>
      <c r="AD509" s="72"/>
      <c r="AE509" s="72"/>
      <c r="AF509" s="72"/>
      <c r="AG509" s="72"/>
      <c r="AH509" s="72"/>
      <c r="AI509" s="72"/>
      <c r="AJ509" s="72"/>
      <c r="AK509" s="72"/>
      <c r="AL509" s="72"/>
      <c r="AM509" s="72"/>
      <c r="AN509" s="72"/>
      <c r="AO509" s="72"/>
    </row>
    <row r="510">
      <c r="A510" s="72"/>
      <c r="B510" s="72"/>
      <c r="D510" s="72"/>
      <c r="E510" s="72"/>
      <c r="F510" s="72"/>
      <c r="G510" s="72"/>
      <c r="H510" s="72"/>
      <c r="I510" s="72"/>
      <c r="J510" s="72"/>
      <c r="K510" s="72"/>
      <c r="L510" s="72"/>
      <c r="M510" s="72"/>
      <c r="N510" s="72"/>
      <c r="O510" s="72"/>
      <c r="P510" s="72"/>
      <c r="Q510" s="72"/>
      <c r="T510" s="72"/>
      <c r="U510" s="72"/>
      <c r="V510" s="72"/>
      <c r="W510" s="72"/>
      <c r="X510" s="72"/>
      <c r="Y510" s="74"/>
      <c r="Z510" s="74"/>
      <c r="AA510" s="72"/>
      <c r="AB510" s="72"/>
      <c r="AC510" s="72"/>
      <c r="AD510" s="72"/>
      <c r="AE510" s="72"/>
      <c r="AF510" s="72"/>
      <c r="AG510" s="72"/>
      <c r="AH510" s="72"/>
      <c r="AI510" s="72"/>
      <c r="AJ510" s="72"/>
      <c r="AK510" s="72"/>
      <c r="AL510" s="72"/>
      <c r="AM510" s="72"/>
      <c r="AN510" s="72"/>
      <c r="AO510" s="72"/>
    </row>
    <row r="511">
      <c r="A511" s="72"/>
      <c r="B511" s="72"/>
      <c r="D511" s="72"/>
      <c r="E511" s="72"/>
      <c r="F511" s="72"/>
      <c r="G511" s="72"/>
      <c r="H511" s="72"/>
      <c r="I511" s="72"/>
      <c r="J511" s="72"/>
      <c r="K511" s="72"/>
      <c r="L511" s="72"/>
      <c r="M511" s="72"/>
      <c r="N511" s="72"/>
      <c r="O511" s="72"/>
      <c r="P511" s="72"/>
      <c r="Q511" s="72"/>
      <c r="T511" s="72"/>
      <c r="U511" s="72"/>
      <c r="V511" s="72"/>
      <c r="W511" s="72"/>
      <c r="X511" s="72"/>
      <c r="Y511" s="74"/>
      <c r="Z511" s="74"/>
      <c r="AA511" s="72"/>
      <c r="AB511" s="72"/>
      <c r="AC511" s="72"/>
      <c r="AD511" s="72"/>
      <c r="AE511" s="72"/>
      <c r="AF511" s="72"/>
      <c r="AG511" s="72"/>
      <c r="AH511" s="72"/>
      <c r="AI511" s="72"/>
      <c r="AJ511" s="72"/>
      <c r="AK511" s="72"/>
      <c r="AL511" s="72"/>
      <c r="AM511" s="72"/>
      <c r="AN511" s="72"/>
      <c r="AO511" s="72"/>
    </row>
    <row r="512">
      <c r="A512" s="72"/>
      <c r="B512" s="72"/>
      <c r="D512" s="72"/>
      <c r="E512" s="72"/>
      <c r="F512" s="72"/>
      <c r="G512" s="72"/>
      <c r="H512" s="72"/>
      <c r="I512" s="72"/>
      <c r="J512" s="72"/>
      <c r="K512" s="72"/>
      <c r="L512" s="72"/>
      <c r="M512" s="72"/>
      <c r="N512" s="72"/>
      <c r="O512" s="72"/>
      <c r="P512" s="72"/>
      <c r="Q512" s="72"/>
      <c r="T512" s="72"/>
      <c r="U512" s="72"/>
      <c r="V512" s="72"/>
      <c r="W512" s="72"/>
      <c r="X512" s="72"/>
      <c r="Y512" s="74"/>
      <c r="Z512" s="74"/>
      <c r="AA512" s="72"/>
      <c r="AB512" s="72"/>
      <c r="AC512" s="72"/>
      <c r="AD512" s="72"/>
      <c r="AE512" s="72"/>
      <c r="AF512" s="72"/>
      <c r="AG512" s="72"/>
      <c r="AH512" s="72"/>
      <c r="AI512" s="72"/>
      <c r="AJ512" s="72"/>
      <c r="AK512" s="72"/>
      <c r="AL512" s="72"/>
      <c r="AM512" s="72"/>
      <c r="AN512" s="72"/>
      <c r="AO512" s="72"/>
    </row>
    <row r="513">
      <c r="A513" s="72"/>
      <c r="B513" s="72"/>
      <c r="D513" s="72"/>
      <c r="E513" s="72"/>
      <c r="F513" s="72"/>
      <c r="G513" s="72"/>
      <c r="H513" s="72"/>
      <c r="I513" s="72"/>
      <c r="J513" s="72"/>
      <c r="K513" s="72"/>
      <c r="L513" s="72"/>
      <c r="M513" s="72"/>
      <c r="N513" s="72"/>
      <c r="O513" s="72"/>
      <c r="P513" s="72"/>
      <c r="Q513" s="72"/>
      <c r="T513" s="72"/>
      <c r="U513" s="72"/>
      <c r="V513" s="72"/>
      <c r="W513" s="72"/>
      <c r="X513" s="72"/>
      <c r="Y513" s="74"/>
      <c r="Z513" s="74"/>
      <c r="AA513" s="72"/>
      <c r="AB513" s="72"/>
      <c r="AC513" s="72"/>
      <c r="AD513" s="72"/>
      <c r="AE513" s="72"/>
      <c r="AF513" s="72"/>
      <c r="AG513" s="72"/>
      <c r="AH513" s="72"/>
      <c r="AI513" s="72"/>
      <c r="AJ513" s="72"/>
      <c r="AK513" s="72"/>
      <c r="AL513" s="72"/>
      <c r="AM513" s="72"/>
      <c r="AN513" s="72"/>
      <c r="AO513" s="72"/>
    </row>
    <row r="514">
      <c r="A514" s="72"/>
      <c r="B514" s="72"/>
      <c r="D514" s="72"/>
      <c r="E514" s="72"/>
      <c r="F514" s="72"/>
      <c r="G514" s="72"/>
      <c r="H514" s="72"/>
      <c r="I514" s="72"/>
      <c r="J514" s="72"/>
      <c r="K514" s="72"/>
      <c r="L514" s="72"/>
      <c r="M514" s="72"/>
      <c r="N514" s="72"/>
      <c r="O514" s="72"/>
      <c r="P514" s="72"/>
      <c r="Q514" s="72"/>
      <c r="T514" s="72"/>
      <c r="U514" s="72"/>
      <c r="V514" s="72"/>
      <c r="W514" s="72"/>
      <c r="X514" s="72"/>
      <c r="Y514" s="74"/>
      <c r="Z514" s="74"/>
      <c r="AA514" s="72"/>
      <c r="AB514" s="72"/>
      <c r="AC514" s="72"/>
      <c r="AD514" s="72"/>
      <c r="AE514" s="72"/>
      <c r="AF514" s="72"/>
      <c r="AG514" s="72"/>
      <c r="AH514" s="72"/>
      <c r="AI514" s="72"/>
      <c r="AJ514" s="72"/>
      <c r="AK514" s="72"/>
      <c r="AL514" s="72"/>
      <c r="AM514" s="72"/>
      <c r="AN514" s="72"/>
      <c r="AO514" s="72"/>
    </row>
    <row r="515">
      <c r="A515" s="72"/>
      <c r="B515" s="72"/>
      <c r="D515" s="72"/>
      <c r="E515" s="72"/>
      <c r="F515" s="72"/>
      <c r="G515" s="72"/>
      <c r="H515" s="72"/>
      <c r="I515" s="72"/>
      <c r="J515" s="72"/>
      <c r="K515" s="72"/>
      <c r="L515" s="72"/>
      <c r="M515" s="72"/>
      <c r="N515" s="72"/>
      <c r="O515" s="72"/>
      <c r="P515" s="72"/>
      <c r="Q515" s="72"/>
      <c r="T515" s="72"/>
      <c r="U515" s="72"/>
      <c r="V515" s="72"/>
      <c r="W515" s="72"/>
      <c r="X515" s="72"/>
      <c r="Y515" s="74"/>
      <c r="Z515" s="74"/>
      <c r="AA515" s="72"/>
      <c r="AB515" s="72"/>
      <c r="AC515" s="72"/>
      <c r="AD515" s="72"/>
      <c r="AE515" s="72"/>
      <c r="AF515" s="72"/>
      <c r="AG515" s="72"/>
      <c r="AH515" s="72"/>
      <c r="AI515" s="72"/>
      <c r="AJ515" s="72"/>
      <c r="AK515" s="72"/>
      <c r="AL515" s="72"/>
      <c r="AM515" s="72"/>
      <c r="AN515" s="72"/>
      <c r="AO515" s="72"/>
    </row>
    <row r="516">
      <c r="A516" s="72"/>
      <c r="B516" s="72"/>
      <c r="D516" s="72"/>
      <c r="E516" s="72"/>
      <c r="F516" s="72"/>
      <c r="G516" s="72"/>
      <c r="H516" s="72"/>
      <c r="I516" s="72"/>
      <c r="J516" s="72"/>
      <c r="K516" s="72"/>
      <c r="L516" s="72"/>
      <c r="M516" s="72"/>
      <c r="N516" s="72"/>
      <c r="O516" s="72"/>
      <c r="P516" s="72"/>
      <c r="Q516" s="72"/>
      <c r="T516" s="72"/>
      <c r="U516" s="72"/>
      <c r="V516" s="72"/>
      <c r="W516" s="72"/>
      <c r="X516" s="72"/>
      <c r="Y516" s="74"/>
      <c r="Z516" s="74"/>
      <c r="AA516" s="72"/>
      <c r="AB516" s="72"/>
      <c r="AC516" s="72"/>
      <c r="AD516" s="72"/>
      <c r="AE516" s="72"/>
      <c r="AF516" s="72"/>
      <c r="AG516" s="72"/>
      <c r="AH516" s="72"/>
      <c r="AI516" s="72"/>
      <c r="AJ516" s="72"/>
      <c r="AK516" s="72"/>
      <c r="AL516" s="72"/>
      <c r="AM516" s="72"/>
      <c r="AN516" s="72"/>
      <c r="AO516" s="72"/>
    </row>
    <row r="517">
      <c r="A517" s="72"/>
      <c r="B517" s="72"/>
      <c r="D517" s="72"/>
      <c r="E517" s="72"/>
      <c r="F517" s="72"/>
      <c r="G517" s="72"/>
      <c r="H517" s="72"/>
      <c r="I517" s="72"/>
      <c r="J517" s="72"/>
      <c r="K517" s="72"/>
      <c r="L517" s="72"/>
      <c r="M517" s="72"/>
      <c r="N517" s="72"/>
      <c r="O517" s="72"/>
      <c r="P517" s="72"/>
      <c r="Q517" s="72"/>
      <c r="T517" s="72"/>
      <c r="U517" s="72"/>
      <c r="V517" s="72"/>
      <c r="W517" s="72"/>
      <c r="X517" s="72"/>
      <c r="Y517" s="74"/>
      <c r="Z517" s="74"/>
      <c r="AA517" s="72"/>
      <c r="AB517" s="72"/>
      <c r="AC517" s="72"/>
      <c r="AD517" s="72"/>
      <c r="AE517" s="72"/>
      <c r="AF517" s="72"/>
      <c r="AG517" s="72"/>
      <c r="AH517" s="72"/>
      <c r="AI517" s="72"/>
      <c r="AJ517" s="72"/>
      <c r="AK517" s="72"/>
      <c r="AL517" s="72"/>
      <c r="AM517" s="72"/>
      <c r="AN517" s="72"/>
      <c r="AO517" s="72"/>
    </row>
    <row r="518">
      <c r="A518" s="72"/>
      <c r="B518" s="72"/>
      <c r="D518" s="72"/>
      <c r="E518" s="72"/>
      <c r="F518" s="72"/>
      <c r="G518" s="72"/>
      <c r="H518" s="72"/>
      <c r="I518" s="72"/>
      <c r="J518" s="72"/>
      <c r="K518" s="72"/>
      <c r="L518" s="72"/>
      <c r="M518" s="72"/>
      <c r="N518" s="72"/>
      <c r="O518" s="72"/>
      <c r="P518" s="72"/>
      <c r="Q518" s="72"/>
      <c r="T518" s="72"/>
      <c r="U518" s="72"/>
      <c r="V518" s="72"/>
      <c r="W518" s="72"/>
      <c r="X518" s="72"/>
      <c r="Y518" s="74"/>
      <c r="Z518" s="74"/>
      <c r="AA518" s="72"/>
      <c r="AB518" s="72"/>
      <c r="AC518" s="72"/>
      <c r="AD518" s="72"/>
      <c r="AE518" s="72"/>
      <c r="AF518" s="72"/>
      <c r="AG518" s="72"/>
      <c r="AH518" s="72"/>
      <c r="AI518" s="72"/>
      <c r="AJ518" s="72"/>
      <c r="AK518" s="72"/>
      <c r="AL518" s="72"/>
      <c r="AM518" s="72"/>
      <c r="AN518" s="72"/>
      <c r="AO518" s="72"/>
    </row>
    <row r="519">
      <c r="A519" s="72"/>
      <c r="B519" s="72"/>
      <c r="D519" s="72"/>
      <c r="E519" s="72"/>
      <c r="F519" s="72"/>
      <c r="G519" s="72"/>
      <c r="H519" s="72"/>
      <c r="I519" s="72"/>
      <c r="J519" s="72"/>
      <c r="K519" s="72"/>
      <c r="L519" s="72"/>
      <c r="M519" s="72"/>
      <c r="N519" s="72"/>
      <c r="O519" s="72"/>
      <c r="P519" s="72"/>
      <c r="Q519" s="72"/>
      <c r="T519" s="72"/>
      <c r="U519" s="72"/>
      <c r="V519" s="72"/>
      <c r="W519" s="72"/>
      <c r="X519" s="72"/>
      <c r="Y519" s="74"/>
      <c r="Z519" s="74"/>
      <c r="AA519" s="72"/>
      <c r="AB519" s="72"/>
      <c r="AC519" s="72"/>
      <c r="AD519" s="72"/>
      <c r="AE519" s="72"/>
      <c r="AF519" s="72"/>
      <c r="AG519" s="72"/>
      <c r="AH519" s="72"/>
      <c r="AI519" s="72"/>
      <c r="AJ519" s="72"/>
      <c r="AK519" s="72"/>
      <c r="AL519" s="72"/>
      <c r="AM519" s="72"/>
      <c r="AN519" s="72"/>
      <c r="AO519" s="72"/>
    </row>
    <row r="520">
      <c r="A520" s="72"/>
      <c r="B520" s="72"/>
      <c r="D520" s="72"/>
      <c r="E520" s="72"/>
      <c r="F520" s="72"/>
      <c r="G520" s="72"/>
      <c r="H520" s="72"/>
      <c r="I520" s="72"/>
      <c r="J520" s="72"/>
      <c r="K520" s="72"/>
      <c r="L520" s="72"/>
      <c r="M520" s="72"/>
      <c r="N520" s="72"/>
      <c r="O520" s="72"/>
      <c r="P520" s="72"/>
      <c r="Q520" s="72"/>
      <c r="T520" s="72"/>
      <c r="U520" s="72"/>
      <c r="V520" s="72"/>
      <c r="W520" s="72"/>
      <c r="X520" s="72"/>
      <c r="Y520" s="74"/>
      <c r="Z520" s="74"/>
      <c r="AA520" s="72"/>
      <c r="AB520" s="72"/>
      <c r="AC520" s="72"/>
      <c r="AD520" s="72"/>
      <c r="AE520" s="72"/>
      <c r="AF520" s="72"/>
      <c r="AG520" s="72"/>
      <c r="AH520" s="72"/>
      <c r="AI520" s="72"/>
      <c r="AJ520" s="72"/>
      <c r="AK520" s="72"/>
      <c r="AL520" s="72"/>
      <c r="AM520" s="72"/>
      <c r="AN520" s="72"/>
      <c r="AO520" s="72"/>
    </row>
    <row r="521">
      <c r="A521" s="72"/>
      <c r="B521" s="72"/>
      <c r="D521" s="72"/>
      <c r="E521" s="72"/>
      <c r="F521" s="72"/>
      <c r="G521" s="72"/>
      <c r="H521" s="72"/>
      <c r="I521" s="72"/>
      <c r="J521" s="72"/>
      <c r="K521" s="72"/>
      <c r="L521" s="72"/>
      <c r="M521" s="72"/>
      <c r="N521" s="72"/>
      <c r="O521" s="72"/>
      <c r="P521" s="72"/>
      <c r="Q521" s="72"/>
      <c r="T521" s="72"/>
      <c r="U521" s="72"/>
      <c r="V521" s="72"/>
      <c r="W521" s="72"/>
      <c r="X521" s="72"/>
      <c r="Y521" s="74"/>
      <c r="Z521" s="74"/>
      <c r="AA521" s="72"/>
      <c r="AB521" s="72"/>
      <c r="AC521" s="72"/>
      <c r="AD521" s="72"/>
      <c r="AE521" s="72"/>
      <c r="AF521" s="72"/>
      <c r="AG521" s="72"/>
      <c r="AH521" s="72"/>
      <c r="AI521" s="72"/>
      <c r="AJ521" s="72"/>
      <c r="AK521" s="72"/>
      <c r="AL521" s="72"/>
      <c r="AM521" s="72"/>
      <c r="AN521" s="72"/>
      <c r="AO521" s="72"/>
    </row>
    <row r="522">
      <c r="A522" s="72"/>
      <c r="B522" s="72"/>
      <c r="D522" s="72"/>
      <c r="E522" s="72"/>
      <c r="F522" s="72"/>
      <c r="G522" s="72"/>
      <c r="H522" s="72"/>
      <c r="I522" s="72"/>
      <c r="J522" s="72"/>
      <c r="K522" s="72"/>
      <c r="L522" s="72"/>
      <c r="M522" s="72"/>
      <c r="N522" s="72"/>
      <c r="O522" s="72"/>
      <c r="P522" s="72"/>
      <c r="Q522" s="72"/>
      <c r="T522" s="72"/>
      <c r="U522" s="72"/>
      <c r="V522" s="72"/>
      <c r="W522" s="72"/>
      <c r="X522" s="72"/>
      <c r="Y522" s="74"/>
      <c r="Z522" s="74"/>
      <c r="AA522" s="72"/>
      <c r="AB522" s="72"/>
      <c r="AC522" s="72"/>
      <c r="AD522" s="72"/>
      <c r="AE522" s="72"/>
      <c r="AF522" s="72"/>
      <c r="AG522" s="72"/>
      <c r="AH522" s="72"/>
      <c r="AI522" s="72"/>
      <c r="AJ522" s="72"/>
      <c r="AK522" s="72"/>
      <c r="AL522" s="72"/>
      <c r="AM522" s="72"/>
      <c r="AN522" s="72"/>
      <c r="AO522" s="72"/>
    </row>
    <row r="523">
      <c r="A523" s="72"/>
      <c r="B523" s="72"/>
      <c r="D523" s="72"/>
      <c r="E523" s="72"/>
      <c r="F523" s="72"/>
      <c r="G523" s="72"/>
      <c r="H523" s="72"/>
      <c r="I523" s="72"/>
      <c r="J523" s="72"/>
      <c r="K523" s="72"/>
      <c r="L523" s="72"/>
      <c r="M523" s="72"/>
      <c r="N523" s="72"/>
      <c r="O523" s="72"/>
      <c r="P523" s="72"/>
      <c r="Q523" s="72"/>
      <c r="T523" s="72"/>
      <c r="U523" s="72"/>
      <c r="V523" s="72"/>
      <c r="W523" s="72"/>
      <c r="X523" s="72"/>
      <c r="Y523" s="74"/>
      <c r="Z523" s="74"/>
      <c r="AA523" s="72"/>
      <c r="AB523" s="72"/>
      <c r="AC523" s="72"/>
      <c r="AD523" s="72"/>
      <c r="AE523" s="72"/>
      <c r="AF523" s="72"/>
      <c r="AG523" s="72"/>
      <c r="AH523" s="72"/>
      <c r="AI523" s="72"/>
      <c r="AJ523" s="72"/>
      <c r="AK523" s="72"/>
      <c r="AL523" s="72"/>
      <c r="AM523" s="72"/>
      <c r="AN523" s="72"/>
      <c r="AO523" s="72"/>
    </row>
    <row r="524">
      <c r="A524" s="72"/>
      <c r="B524" s="72"/>
      <c r="D524" s="72"/>
      <c r="E524" s="72"/>
      <c r="F524" s="72"/>
      <c r="G524" s="72"/>
      <c r="H524" s="72"/>
      <c r="I524" s="72"/>
      <c r="J524" s="72"/>
      <c r="K524" s="72"/>
      <c r="L524" s="72"/>
      <c r="M524" s="72"/>
      <c r="N524" s="72"/>
      <c r="O524" s="72"/>
      <c r="P524" s="72"/>
      <c r="Q524" s="72"/>
      <c r="T524" s="72"/>
      <c r="U524" s="72"/>
      <c r="V524" s="72"/>
      <c r="W524" s="72"/>
      <c r="X524" s="72"/>
      <c r="Y524" s="74"/>
      <c r="Z524" s="74"/>
      <c r="AA524" s="72"/>
      <c r="AB524" s="72"/>
      <c r="AC524" s="72"/>
      <c r="AD524" s="72"/>
      <c r="AE524" s="72"/>
      <c r="AF524" s="72"/>
      <c r="AG524" s="72"/>
      <c r="AH524" s="72"/>
      <c r="AI524" s="72"/>
      <c r="AJ524" s="72"/>
      <c r="AK524" s="72"/>
      <c r="AL524" s="72"/>
      <c r="AM524" s="72"/>
      <c r="AN524" s="72"/>
      <c r="AO524" s="72"/>
    </row>
    <row r="525">
      <c r="A525" s="72"/>
      <c r="B525" s="72"/>
      <c r="D525" s="72"/>
      <c r="E525" s="72"/>
      <c r="F525" s="72"/>
      <c r="G525" s="72"/>
      <c r="H525" s="72"/>
      <c r="I525" s="72"/>
      <c r="J525" s="72"/>
      <c r="K525" s="72"/>
      <c r="L525" s="72"/>
      <c r="M525" s="72"/>
      <c r="N525" s="72"/>
      <c r="O525" s="72"/>
      <c r="P525" s="72"/>
      <c r="Q525" s="72"/>
      <c r="T525" s="72"/>
      <c r="U525" s="72"/>
      <c r="V525" s="72"/>
      <c r="W525" s="72"/>
      <c r="X525" s="72"/>
      <c r="Y525" s="74"/>
      <c r="Z525" s="74"/>
      <c r="AA525" s="72"/>
      <c r="AB525" s="72"/>
      <c r="AC525" s="72"/>
      <c r="AD525" s="72"/>
      <c r="AE525" s="72"/>
      <c r="AF525" s="72"/>
      <c r="AG525" s="72"/>
      <c r="AH525" s="72"/>
      <c r="AI525" s="72"/>
      <c r="AJ525" s="72"/>
      <c r="AK525" s="72"/>
      <c r="AL525" s="72"/>
      <c r="AM525" s="72"/>
      <c r="AN525" s="72"/>
      <c r="AO525" s="72"/>
    </row>
    <row r="526">
      <c r="A526" s="72"/>
      <c r="B526" s="72"/>
      <c r="D526" s="72"/>
      <c r="E526" s="72"/>
      <c r="F526" s="72"/>
      <c r="G526" s="72"/>
      <c r="H526" s="72"/>
      <c r="I526" s="72"/>
      <c r="J526" s="72"/>
      <c r="K526" s="72"/>
      <c r="L526" s="72"/>
      <c r="M526" s="72"/>
      <c r="N526" s="72"/>
      <c r="O526" s="72"/>
      <c r="P526" s="72"/>
      <c r="Q526" s="72"/>
      <c r="T526" s="72"/>
      <c r="U526" s="72"/>
      <c r="V526" s="72"/>
      <c r="W526" s="72"/>
      <c r="X526" s="72"/>
      <c r="Y526" s="74"/>
      <c r="Z526" s="74"/>
      <c r="AA526" s="72"/>
      <c r="AB526" s="72"/>
      <c r="AC526" s="72"/>
      <c r="AD526" s="72"/>
      <c r="AE526" s="72"/>
      <c r="AF526" s="72"/>
      <c r="AG526" s="72"/>
      <c r="AH526" s="72"/>
      <c r="AI526" s="72"/>
      <c r="AJ526" s="72"/>
      <c r="AK526" s="72"/>
      <c r="AL526" s="72"/>
      <c r="AM526" s="72"/>
      <c r="AN526" s="72"/>
      <c r="AO526" s="72"/>
    </row>
    <row r="527">
      <c r="A527" s="72"/>
      <c r="B527" s="72"/>
      <c r="D527" s="72"/>
      <c r="E527" s="72"/>
      <c r="F527" s="72"/>
      <c r="G527" s="72"/>
      <c r="H527" s="72"/>
      <c r="I527" s="72"/>
      <c r="J527" s="72"/>
      <c r="K527" s="72"/>
      <c r="L527" s="72"/>
      <c r="M527" s="72"/>
      <c r="N527" s="72"/>
      <c r="O527" s="72"/>
      <c r="P527" s="72"/>
      <c r="Q527" s="72"/>
      <c r="T527" s="72"/>
      <c r="U527" s="72"/>
      <c r="V527" s="72"/>
      <c r="W527" s="72"/>
      <c r="X527" s="72"/>
      <c r="Y527" s="74"/>
      <c r="Z527" s="74"/>
      <c r="AA527" s="72"/>
      <c r="AB527" s="72"/>
      <c r="AC527" s="72"/>
      <c r="AD527" s="72"/>
      <c r="AE527" s="72"/>
      <c r="AF527" s="72"/>
      <c r="AG527" s="72"/>
      <c r="AH527" s="72"/>
      <c r="AI527" s="72"/>
      <c r="AJ527" s="72"/>
      <c r="AK527" s="72"/>
      <c r="AL527" s="72"/>
      <c r="AM527" s="72"/>
      <c r="AN527" s="72"/>
      <c r="AO527" s="72"/>
    </row>
    <row r="528">
      <c r="A528" s="72"/>
      <c r="B528" s="72"/>
      <c r="D528" s="72"/>
      <c r="E528" s="72"/>
      <c r="F528" s="72"/>
      <c r="G528" s="72"/>
      <c r="H528" s="72"/>
      <c r="I528" s="72"/>
      <c r="J528" s="72"/>
      <c r="K528" s="72"/>
      <c r="L528" s="72"/>
      <c r="M528" s="72"/>
      <c r="N528" s="72"/>
      <c r="O528" s="72"/>
      <c r="P528" s="72"/>
      <c r="Q528" s="72"/>
      <c r="T528" s="72"/>
      <c r="U528" s="72"/>
      <c r="V528" s="72"/>
      <c r="W528" s="72"/>
      <c r="X528" s="72"/>
      <c r="Y528" s="74"/>
      <c r="Z528" s="74"/>
      <c r="AA528" s="72"/>
      <c r="AB528" s="72"/>
      <c r="AC528" s="72"/>
      <c r="AD528" s="72"/>
      <c r="AE528" s="72"/>
      <c r="AF528" s="72"/>
      <c r="AG528" s="72"/>
      <c r="AH528" s="72"/>
      <c r="AI528" s="72"/>
      <c r="AJ528" s="72"/>
      <c r="AK528" s="72"/>
      <c r="AL528" s="72"/>
      <c r="AM528" s="72"/>
      <c r="AN528" s="72"/>
      <c r="AO528" s="72"/>
    </row>
    <row r="529">
      <c r="A529" s="72"/>
      <c r="B529" s="72"/>
      <c r="D529" s="72"/>
      <c r="E529" s="72"/>
      <c r="F529" s="72"/>
      <c r="G529" s="72"/>
      <c r="H529" s="72"/>
      <c r="I529" s="72"/>
      <c r="J529" s="72"/>
      <c r="K529" s="72"/>
      <c r="L529" s="72"/>
      <c r="M529" s="72"/>
      <c r="N529" s="72"/>
      <c r="O529" s="72"/>
      <c r="P529" s="72"/>
      <c r="Q529" s="72"/>
      <c r="T529" s="72"/>
      <c r="U529" s="72"/>
      <c r="V529" s="72"/>
      <c r="W529" s="72"/>
      <c r="X529" s="72"/>
      <c r="Y529" s="74"/>
      <c r="Z529" s="74"/>
      <c r="AA529" s="72"/>
      <c r="AB529" s="72"/>
      <c r="AC529" s="72"/>
      <c r="AD529" s="72"/>
      <c r="AE529" s="72"/>
      <c r="AF529" s="72"/>
      <c r="AG529" s="72"/>
      <c r="AH529" s="72"/>
      <c r="AI529" s="72"/>
      <c r="AJ529" s="72"/>
      <c r="AK529" s="72"/>
      <c r="AL529" s="72"/>
      <c r="AM529" s="72"/>
      <c r="AN529" s="72"/>
      <c r="AO529" s="72"/>
    </row>
    <row r="530">
      <c r="A530" s="72"/>
      <c r="B530" s="72"/>
      <c r="D530" s="72"/>
      <c r="E530" s="72"/>
      <c r="F530" s="72"/>
      <c r="G530" s="72"/>
      <c r="H530" s="72"/>
      <c r="I530" s="72"/>
      <c r="J530" s="72"/>
      <c r="K530" s="72"/>
      <c r="L530" s="72"/>
      <c r="M530" s="72"/>
      <c r="N530" s="72"/>
      <c r="O530" s="72"/>
      <c r="P530" s="72"/>
      <c r="Q530" s="72"/>
      <c r="T530" s="72"/>
      <c r="U530" s="72"/>
      <c r="V530" s="72"/>
      <c r="W530" s="72"/>
      <c r="X530" s="72"/>
      <c r="Y530" s="74"/>
      <c r="Z530" s="74"/>
      <c r="AA530" s="72"/>
      <c r="AB530" s="72"/>
      <c r="AC530" s="72"/>
      <c r="AD530" s="72"/>
      <c r="AE530" s="72"/>
      <c r="AF530" s="72"/>
      <c r="AG530" s="72"/>
      <c r="AH530" s="72"/>
      <c r="AI530" s="72"/>
      <c r="AJ530" s="72"/>
      <c r="AK530" s="72"/>
      <c r="AL530" s="72"/>
      <c r="AM530" s="72"/>
      <c r="AN530" s="72"/>
      <c r="AO530" s="72"/>
    </row>
    <row r="531">
      <c r="A531" s="72"/>
      <c r="B531" s="72"/>
      <c r="D531" s="72"/>
      <c r="E531" s="72"/>
      <c r="F531" s="72"/>
      <c r="G531" s="72"/>
      <c r="H531" s="72"/>
      <c r="I531" s="72"/>
      <c r="J531" s="72"/>
      <c r="K531" s="72"/>
      <c r="L531" s="72"/>
      <c r="M531" s="72"/>
      <c r="N531" s="72"/>
      <c r="O531" s="72"/>
      <c r="P531" s="72"/>
      <c r="Q531" s="72"/>
      <c r="T531" s="72"/>
      <c r="U531" s="72"/>
      <c r="V531" s="72"/>
      <c r="W531" s="72"/>
      <c r="X531" s="72"/>
      <c r="Y531" s="74"/>
      <c r="Z531" s="74"/>
      <c r="AA531" s="72"/>
      <c r="AB531" s="72"/>
      <c r="AC531" s="72"/>
      <c r="AD531" s="72"/>
      <c r="AE531" s="72"/>
      <c r="AF531" s="72"/>
      <c r="AG531" s="72"/>
      <c r="AH531" s="72"/>
      <c r="AI531" s="72"/>
      <c r="AJ531" s="72"/>
      <c r="AK531" s="72"/>
      <c r="AL531" s="72"/>
      <c r="AM531" s="72"/>
      <c r="AN531" s="72"/>
      <c r="AO531" s="72"/>
    </row>
    <row r="532">
      <c r="A532" s="72"/>
      <c r="B532" s="72"/>
      <c r="D532" s="72"/>
      <c r="E532" s="72"/>
      <c r="F532" s="72"/>
      <c r="G532" s="72"/>
      <c r="H532" s="72"/>
      <c r="I532" s="72"/>
      <c r="J532" s="72"/>
      <c r="K532" s="72"/>
      <c r="L532" s="72"/>
      <c r="M532" s="72"/>
      <c r="N532" s="72"/>
      <c r="O532" s="72"/>
      <c r="P532" s="72"/>
      <c r="Q532" s="72"/>
      <c r="T532" s="72"/>
      <c r="U532" s="72"/>
      <c r="V532" s="72"/>
      <c r="W532" s="72"/>
      <c r="X532" s="72"/>
      <c r="Y532" s="74"/>
      <c r="Z532" s="74"/>
      <c r="AA532" s="72"/>
      <c r="AB532" s="72"/>
      <c r="AC532" s="72"/>
      <c r="AD532" s="72"/>
      <c r="AE532" s="72"/>
      <c r="AF532" s="72"/>
      <c r="AG532" s="72"/>
      <c r="AH532" s="72"/>
      <c r="AI532" s="72"/>
      <c r="AJ532" s="72"/>
      <c r="AK532" s="72"/>
      <c r="AL532" s="72"/>
      <c r="AM532" s="72"/>
      <c r="AN532" s="72"/>
      <c r="AO532" s="72"/>
    </row>
    <row r="533">
      <c r="A533" s="72"/>
      <c r="B533" s="72"/>
      <c r="D533" s="72"/>
      <c r="E533" s="72"/>
      <c r="F533" s="72"/>
      <c r="G533" s="72"/>
      <c r="H533" s="72"/>
      <c r="I533" s="72"/>
      <c r="J533" s="72"/>
      <c r="K533" s="72"/>
      <c r="L533" s="72"/>
      <c r="M533" s="72"/>
      <c r="N533" s="72"/>
      <c r="O533" s="72"/>
      <c r="P533" s="72"/>
      <c r="Q533" s="72"/>
      <c r="T533" s="72"/>
      <c r="U533" s="72"/>
      <c r="V533" s="72"/>
      <c r="W533" s="72"/>
      <c r="X533" s="72"/>
      <c r="Y533" s="74"/>
      <c r="Z533" s="74"/>
      <c r="AA533" s="72"/>
      <c r="AB533" s="72"/>
      <c r="AC533" s="72"/>
      <c r="AD533" s="72"/>
      <c r="AE533" s="72"/>
      <c r="AF533" s="72"/>
      <c r="AG533" s="72"/>
      <c r="AH533" s="72"/>
      <c r="AI533" s="72"/>
      <c r="AJ533" s="72"/>
      <c r="AK533" s="72"/>
      <c r="AL533" s="72"/>
      <c r="AM533" s="72"/>
      <c r="AN533" s="72"/>
      <c r="AO533" s="72"/>
    </row>
    <row r="534">
      <c r="A534" s="72"/>
      <c r="B534" s="72"/>
      <c r="D534" s="72"/>
      <c r="E534" s="72"/>
      <c r="F534" s="72"/>
      <c r="G534" s="72"/>
      <c r="H534" s="72"/>
      <c r="I534" s="72"/>
      <c r="J534" s="72"/>
      <c r="K534" s="72"/>
      <c r="L534" s="72"/>
      <c r="M534" s="72"/>
      <c r="N534" s="72"/>
      <c r="O534" s="72"/>
      <c r="P534" s="72"/>
      <c r="Q534" s="72"/>
      <c r="T534" s="72"/>
      <c r="U534" s="72"/>
      <c r="V534" s="72"/>
      <c r="W534" s="72"/>
      <c r="X534" s="72"/>
      <c r="Y534" s="74"/>
      <c r="Z534" s="74"/>
      <c r="AA534" s="72"/>
      <c r="AB534" s="72"/>
      <c r="AC534" s="72"/>
      <c r="AD534" s="72"/>
      <c r="AE534" s="72"/>
      <c r="AF534" s="72"/>
      <c r="AG534" s="72"/>
      <c r="AH534" s="72"/>
      <c r="AI534" s="72"/>
      <c r="AJ534" s="72"/>
      <c r="AK534" s="72"/>
      <c r="AL534" s="72"/>
      <c r="AM534" s="72"/>
      <c r="AN534" s="72"/>
      <c r="AO534" s="72"/>
    </row>
    <row r="535">
      <c r="A535" s="72"/>
      <c r="B535" s="72"/>
      <c r="D535" s="72"/>
      <c r="E535" s="72"/>
      <c r="F535" s="72"/>
      <c r="G535" s="72"/>
      <c r="H535" s="72"/>
      <c r="I535" s="72"/>
      <c r="J535" s="72"/>
      <c r="K535" s="72"/>
      <c r="L535" s="72"/>
      <c r="M535" s="72"/>
      <c r="N535" s="72"/>
      <c r="O535" s="72"/>
      <c r="P535" s="72"/>
      <c r="Q535" s="72"/>
      <c r="T535" s="72"/>
      <c r="U535" s="72"/>
      <c r="V535" s="72"/>
      <c r="W535" s="72"/>
      <c r="X535" s="72"/>
      <c r="Y535" s="74"/>
      <c r="Z535" s="74"/>
      <c r="AA535" s="72"/>
      <c r="AB535" s="72"/>
      <c r="AC535" s="72"/>
      <c r="AD535" s="72"/>
      <c r="AE535" s="72"/>
      <c r="AF535" s="72"/>
      <c r="AG535" s="72"/>
      <c r="AH535" s="72"/>
      <c r="AI535" s="72"/>
      <c r="AJ535" s="72"/>
      <c r="AK535" s="72"/>
      <c r="AL535" s="72"/>
      <c r="AM535" s="72"/>
      <c r="AN535" s="72"/>
      <c r="AO535" s="72"/>
    </row>
    <row r="536">
      <c r="A536" s="72"/>
      <c r="B536" s="72"/>
      <c r="D536" s="72"/>
      <c r="E536" s="72"/>
      <c r="F536" s="72"/>
      <c r="G536" s="72"/>
      <c r="H536" s="72"/>
      <c r="I536" s="72"/>
      <c r="J536" s="72"/>
      <c r="K536" s="72"/>
      <c r="L536" s="72"/>
      <c r="M536" s="72"/>
      <c r="N536" s="72"/>
      <c r="O536" s="72"/>
      <c r="P536" s="72"/>
      <c r="Q536" s="72"/>
      <c r="T536" s="72"/>
      <c r="U536" s="72"/>
      <c r="V536" s="72"/>
      <c r="W536" s="72"/>
      <c r="X536" s="72"/>
      <c r="Y536" s="74"/>
      <c r="Z536" s="74"/>
      <c r="AA536" s="72"/>
      <c r="AB536" s="72"/>
      <c r="AC536" s="72"/>
      <c r="AD536" s="72"/>
      <c r="AE536" s="72"/>
      <c r="AF536" s="72"/>
      <c r="AG536" s="72"/>
      <c r="AH536" s="72"/>
      <c r="AI536" s="72"/>
      <c r="AJ536" s="72"/>
      <c r="AK536" s="72"/>
      <c r="AL536" s="72"/>
      <c r="AM536" s="72"/>
      <c r="AN536" s="72"/>
      <c r="AO536" s="72"/>
    </row>
    <row r="537">
      <c r="A537" s="72"/>
      <c r="B537" s="72"/>
      <c r="D537" s="72"/>
      <c r="E537" s="72"/>
      <c r="F537" s="72"/>
      <c r="G537" s="72"/>
      <c r="H537" s="72"/>
      <c r="I537" s="72"/>
      <c r="J537" s="72"/>
      <c r="K537" s="72"/>
      <c r="L537" s="72"/>
      <c r="M537" s="72"/>
      <c r="N537" s="72"/>
      <c r="O537" s="72"/>
      <c r="P537" s="72"/>
      <c r="Q537" s="72"/>
      <c r="T537" s="72"/>
      <c r="U537" s="72"/>
      <c r="V537" s="72"/>
      <c r="W537" s="72"/>
      <c r="X537" s="72"/>
      <c r="Y537" s="74"/>
      <c r="Z537" s="74"/>
      <c r="AA537" s="72"/>
      <c r="AB537" s="72"/>
      <c r="AC537" s="72"/>
      <c r="AD537" s="72"/>
      <c r="AE537" s="72"/>
      <c r="AF537" s="72"/>
      <c r="AG537" s="72"/>
      <c r="AH537" s="72"/>
      <c r="AI537" s="72"/>
      <c r="AJ537" s="72"/>
      <c r="AK537" s="72"/>
      <c r="AL537" s="72"/>
      <c r="AM537" s="72"/>
      <c r="AN537" s="72"/>
      <c r="AO537" s="72"/>
    </row>
    <row r="538">
      <c r="A538" s="72"/>
      <c r="B538" s="72"/>
      <c r="D538" s="72"/>
      <c r="E538" s="72"/>
      <c r="F538" s="72"/>
      <c r="G538" s="72"/>
      <c r="H538" s="72"/>
      <c r="I538" s="72"/>
      <c r="J538" s="72"/>
      <c r="K538" s="72"/>
      <c r="L538" s="72"/>
      <c r="M538" s="72"/>
      <c r="N538" s="72"/>
      <c r="O538" s="72"/>
      <c r="P538" s="72"/>
      <c r="Q538" s="72"/>
      <c r="T538" s="72"/>
      <c r="U538" s="72"/>
      <c r="V538" s="72"/>
      <c r="W538" s="72"/>
      <c r="X538" s="72"/>
      <c r="Y538" s="74"/>
      <c r="Z538" s="74"/>
      <c r="AA538" s="72"/>
      <c r="AB538" s="72"/>
      <c r="AC538" s="72"/>
      <c r="AD538" s="72"/>
      <c r="AE538" s="72"/>
      <c r="AF538" s="72"/>
      <c r="AG538" s="72"/>
      <c r="AH538" s="72"/>
      <c r="AI538" s="72"/>
      <c r="AJ538" s="72"/>
      <c r="AK538" s="72"/>
      <c r="AL538" s="72"/>
      <c r="AM538" s="72"/>
      <c r="AN538" s="72"/>
      <c r="AO538" s="72"/>
    </row>
    <row r="539">
      <c r="A539" s="72"/>
      <c r="B539" s="72"/>
      <c r="D539" s="72"/>
      <c r="E539" s="72"/>
      <c r="F539" s="72"/>
      <c r="G539" s="72"/>
      <c r="H539" s="72"/>
      <c r="I539" s="72"/>
      <c r="J539" s="72"/>
      <c r="K539" s="72"/>
      <c r="L539" s="72"/>
      <c r="M539" s="72"/>
      <c r="N539" s="72"/>
      <c r="O539" s="72"/>
      <c r="P539" s="72"/>
      <c r="Q539" s="72"/>
      <c r="T539" s="72"/>
      <c r="U539" s="72"/>
      <c r="V539" s="72"/>
      <c r="W539" s="72"/>
      <c r="X539" s="72"/>
      <c r="Y539" s="74"/>
      <c r="Z539" s="74"/>
      <c r="AA539" s="72"/>
      <c r="AB539" s="72"/>
      <c r="AC539" s="72"/>
      <c r="AD539" s="72"/>
      <c r="AE539" s="72"/>
      <c r="AF539" s="72"/>
      <c r="AG539" s="72"/>
      <c r="AH539" s="72"/>
      <c r="AI539" s="72"/>
      <c r="AJ539" s="72"/>
      <c r="AK539" s="72"/>
      <c r="AL539" s="72"/>
      <c r="AM539" s="72"/>
      <c r="AN539" s="72"/>
      <c r="AO539" s="72"/>
    </row>
    <row r="540">
      <c r="A540" s="72"/>
      <c r="B540" s="72"/>
      <c r="D540" s="72"/>
      <c r="E540" s="72"/>
      <c r="F540" s="72"/>
      <c r="G540" s="72"/>
      <c r="H540" s="72"/>
      <c r="I540" s="72"/>
      <c r="J540" s="72"/>
      <c r="K540" s="72"/>
      <c r="L540" s="72"/>
      <c r="M540" s="72"/>
      <c r="N540" s="72"/>
      <c r="O540" s="72"/>
      <c r="P540" s="72"/>
      <c r="Q540" s="72"/>
      <c r="T540" s="72"/>
      <c r="U540" s="72"/>
      <c r="V540" s="72"/>
      <c r="W540" s="72"/>
      <c r="X540" s="72"/>
      <c r="Y540" s="74"/>
      <c r="Z540" s="74"/>
      <c r="AA540" s="72"/>
      <c r="AB540" s="72"/>
      <c r="AC540" s="72"/>
      <c r="AD540" s="72"/>
      <c r="AE540" s="72"/>
      <c r="AF540" s="72"/>
      <c r="AG540" s="72"/>
      <c r="AH540" s="72"/>
      <c r="AI540" s="72"/>
      <c r="AJ540" s="72"/>
      <c r="AK540" s="72"/>
      <c r="AL540" s="72"/>
      <c r="AM540" s="72"/>
      <c r="AN540" s="72"/>
      <c r="AO540" s="72"/>
    </row>
    <row r="541">
      <c r="A541" s="72"/>
      <c r="B541" s="72"/>
      <c r="D541" s="72"/>
      <c r="E541" s="72"/>
      <c r="F541" s="72"/>
      <c r="G541" s="72"/>
      <c r="H541" s="72"/>
      <c r="I541" s="72"/>
      <c r="J541" s="72"/>
      <c r="K541" s="72"/>
      <c r="L541" s="72"/>
      <c r="M541" s="72"/>
      <c r="N541" s="72"/>
      <c r="O541" s="72"/>
      <c r="P541" s="72"/>
      <c r="Q541" s="72"/>
      <c r="T541" s="72"/>
      <c r="U541" s="72"/>
      <c r="V541" s="72"/>
      <c r="W541" s="72"/>
      <c r="X541" s="72"/>
      <c r="Y541" s="74"/>
      <c r="Z541" s="74"/>
      <c r="AA541" s="72"/>
      <c r="AB541" s="72"/>
      <c r="AC541" s="72"/>
      <c r="AD541" s="72"/>
      <c r="AE541" s="72"/>
      <c r="AF541" s="72"/>
      <c r="AG541" s="72"/>
      <c r="AH541" s="72"/>
      <c r="AI541" s="72"/>
      <c r="AJ541" s="72"/>
      <c r="AK541" s="72"/>
      <c r="AL541" s="72"/>
      <c r="AM541" s="72"/>
      <c r="AN541" s="72"/>
      <c r="AO541" s="72"/>
    </row>
    <row r="542">
      <c r="A542" s="72"/>
      <c r="B542" s="72"/>
      <c r="D542" s="72"/>
      <c r="E542" s="72"/>
      <c r="F542" s="72"/>
      <c r="G542" s="72"/>
      <c r="H542" s="72"/>
      <c r="I542" s="72"/>
      <c r="J542" s="72"/>
      <c r="K542" s="72"/>
      <c r="L542" s="72"/>
      <c r="M542" s="72"/>
      <c r="N542" s="72"/>
      <c r="O542" s="72"/>
      <c r="P542" s="72"/>
      <c r="Q542" s="72"/>
      <c r="T542" s="72"/>
      <c r="U542" s="72"/>
      <c r="V542" s="72"/>
      <c r="W542" s="72"/>
      <c r="X542" s="72"/>
      <c r="Y542" s="74"/>
      <c r="Z542" s="74"/>
      <c r="AA542" s="72"/>
      <c r="AB542" s="72"/>
      <c r="AC542" s="72"/>
      <c r="AD542" s="72"/>
      <c r="AE542" s="72"/>
      <c r="AF542" s="72"/>
      <c r="AG542" s="72"/>
      <c r="AH542" s="72"/>
      <c r="AI542" s="72"/>
      <c r="AJ542" s="72"/>
      <c r="AK542" s="72"/>
      <c r="AL542" s="72"/>
      <c r="AM542" s="72"/>
      <c r="AN542" s="72"/>
      <c r="AO542" s="72"/>
    </row>
    <row r="543">
      <c r="A543" s="72"/>
      <c r="B543" s="72"/>
      <c r="D543" s="72"/>
      <c r="E543" s="72"/>
      <c r="F543" s="72"/>
      <c r="G543" s="72"/>
      <c r="H543" s="72"/>
      <c r="I543" s="72"/>
      <c r="J543" s="72"/>
      <c r="K543" s="72"/>
      <c r="L543" s="72"/>
      <c r="M543" s="72"/>
      <c r="N543" s="72"/>
      <c r="O543" s="72"/>
      <c r="P543" s="72"/>
      <c r="Q543" s="72"/>
      <c r="T543" s="72"/>
      <c r="U543" s="72"/>
      <c r="V543" s="72"/>
      <c r="W543" s="72"/>
      <c r="X543" s="72"/>
      <c r="Y543" s="74"/>
      <c r="Z543" s="74"/>
      <c r="AA543" s="72"/>
      <c r="AB543" s="72"/>
      <c r="AC543" s="72"/>
      <c r="AD543" s="72"/>
      <c r="AE543" s="72"/>
      <c r="AF543" s="72"/>
      <c r="AG543" s="72"/>
      <c r="AH543" s="72"/>
      <c r="AI543" s="72"/>
      <c r="AJ543" s="72"/>
      <c r="AK543" s="72"/>
      <c r="AL543" s="72"/>
      <c r="AM543" s="72"/>
      <c r="AN543" s="72"/>
      <c r="AO543" s="72"/>
    </row>
    <row r="544">
      <c r="A544" s="72"/>
      <c r="B544" s="72"/>
      <c r="D544" s="72"/>
      <c r="E544" s="72"/>
      <c r="F544" s="72"/>
      <c r="G544" s="72"/>
      <c r="H544" s="72"/>
      <c r="I544" s="72"/>
      <c r="J544" s="72"/>
      <c r="K544" s="72"/>
      <c r="L544" s="72"/>
      <c r="M544" s="72"/>
      <c r="N544" s="72"/>
      <c r="O544" s="72"/>
      <c r="P544" s="72"/>
      <c r="Q544" s="72"/>
      <c r="T544" s="72"/>
      <c r="U544" s="72"/>
      <c r="V544" s="72"/>
      <c r="W544" s="72"/>
      <c r="X544" s="72"/>
      <c r="Y544" s="74"/>
      <c r="Z544" s="74"/>
      <c r="AA544" s="72"/>
      <c r="AB544" s="72"/>
      <c r="AC544" s="72"/>
      <c r="AD544" s="72"/>
      <c r="AE544" s="72"/>
      <c r="AF544" s="72"/>
      <c r="AG544" s="72"/>
      <c r="AH544" s="72"/>
      <c r="AI544" s="72"/>
      <c r="AJ544" s="72"/>
      <c r="AK544" s="72"/>
      <c r="AL544" s="72"/>
      <c r="AM544" s="72"/>
      <c r="AN544" s="72"/>
      <c r="AO544" s="72"/>
    </row>
    <row r="545">
      <c r="A545" s="72"/>
      <c r="B545" s="72"/>
      <c r="D545" s="72"/>
      <c r="E545" s="72"/>
      <c r="F545" s="72"/>
      <c r="G545" s="72"/>
      <c r="H545" s="72"/>
      <c r="I545" s="72"/>
      <c r="J545" s="72"/>
      <c r="K545" s="72"/>
      <c r="L545" s="72"/>
      <c r="M545" s="72"/>
      <c r="N545" s="72"/>
      <c r="O545" s="72"/>
      <c r="P545" s="72"/>
      <c r="Q545" s="72"/>
      <c r="T545" s="72"/>
      <c r="U545" s="72"/>
      <c r="V545" s="72"/>
      <c r="W545" s="72"/>
      <c r="X545" s="72"/>
      <c r="Y545" s="74"/>
      <c r="Z545" s="74"/>
      <c r="AA545" s="72"/>
      <c r="AB545" s="72"/>
      <c r="AC545" s="72"/>
      <c r="AD545" s="72"/>
      <c r="AE545" s="72"/>
      <c r="AF545" s="72"/>
      <c r="AG545" s="72"/>
      <c r="AH545" s="72"/>
      <c r="AI545" s="72"/>
      <c r="AJ545" s="72"/>
      <c r="AK545" s="72"/>
      <c r="AL545" s="72"/>
      <c r="AM545" s="72"/>
      <c r="AN545" s="72"/>
      <c r="AO545" s="72"/>
    </row>
    <row r="546">
      <c r="A546" s="72"/>
      <c r="B546" s="72"/>
      <c r="D546" s="72"/>
      <c r="E546" s="72"/>
      <c r="F546" s="72"/>
      <c r="G546" s="72"/>
      <c r="H546" s="72"/>
      <c r="I546" s="72"/>
      <c r="J546" s="72"/>
      <c r="K546" s="72"/>
      <c r="L546" s="72"/>
      <c r="M546" s="72"/>
      <c r="N546" s="72"/>
      <c r="O546" s="72"/>
      <c r="P546" s="72"/>
      <c r="Q546" s="72"/>
      <c r="T546" s="72"/>
      <c r="U546" s="72"/>
      <c r="V546" s="72"/>
      <c r="W546" s="72"/>
      <c r="X546" s="72"/>
      <c r="Y546" s="74"/>
      <c r="Z546" s="74"/>
      <c r="AA546" s="72"/>
      <c r="AB546" s="72"/>
      <c r="AC546" s="72"/>
      <c r="AD546" s="72"/>
      <c r="AE546" s="72"/>
      <c r="AF546" s="72"/>
      <c r="AG546" s="72"/>
      <c r="AH546" s="72"/>
      <c r="AI546" s="72"/>
      <c r="AJ546" s="72"/>
      <c r="AK546" s="72"/>
      <c r="AL546" s="72"/>
      <c r="AM546" s="72"/>
      <c r="AN546" s="72"/>
      <c r="AO546" s="72"/>
    </row>
    <row r="547">
      <c r="A547" s="72"/>
      <c r="B547" s="72"/>
      <c r="D547" s="72"/>
      <c r="E547" s="72"/>
      <c r="F547" s="72"/>
      <c r="G547" s="72"/>
      <c r="H547" s="72"/>
      <c r="I547" s="72"/>
      <c r="J547" s="72"/>
      <c r="K547" s="72"/>
      <c r="L547" s="72"/>
      <c r="M547" s="72"/>
      <c r="N547" s="72"/>
      <c r="O547" s="72"/>
      <c r="P547" s="72"/>
      <c r="Q547" s="72"/>
      <c r="T547" s="72"/>
      <c r="U547" s="72"/>
      <c r="V547" s="72"/>
      <c r="W547" s="72"/>
      <c r="X547" s="72"/>
      <c r="Y547" s="74"/>
      <c r="Z547" s="74"/>
      <c r="AA547" s="72"/>
      <c r="AB547" s="72"/>
      <c r="AC547" s="72"/>
      <c r="AD547" s="72"/>
      <c r="AE547" s="72"/>
      <c r="AF547" s="72"/>
      <c r="AG547" s="72"/>
      <c r="AH547" s="72"/>
      <c r="AI547" s="72"/>
      <c r="AJ547" s="72"/>
      <c r="AK547" s="72"/>
      <c r="AL547" s="72"/>
      <c r="AM547" s="72"/>
      <c r="AN547" s="72"/>
      <c r="AO547" s="72"/>
    </row>
    <row r="548">
      <c r="A548" s="72"/>
      <c r="B548" s="72"/>
      <c r="D548" s="72"/>
      <c r="E548" s="72"/>
      <c r="F548" s="72"/>
      <c r="G548" s="72"/>
      <c r="H548" s="72"/>
      <c r="I548" s="72"/>
      <c r="J548" s="72"/>
      <c r="K548" s="72"/>
      <c r="L548" s="72"/>
      <c r="M548" s="72"/>
      <c r="N548" s="72"/>
      <c r="O548" s="72"/>
      <c r="P548" s="72"/>
      <c r="Q548" s="72"/>
      <c r="T548" s="72"/>
      <c r="U548" s="72"/>
      <c r="V548" s="72"/>
      <c r="W548" s="72"/>
      <c r="X548" s="72"/>
      <c r="Y548" s="74"/>
      <c r="Z548" s="74"/>
      <c r="AA548" s="72"/>
      <c r="AB548" s="72"/>
      <c r="AC548" s="72"/>
      <c r="AD548" s="72"/>
      <c r="AE548" s="72"/>
      <c r="AF548" s="72"/>
      <c r="AG548" s="72"/>
      <c r="AH548" s="72"/>
      <c r="AI548" s="72"/>
      <c r="AJ548" s="72"/>
      <c r="AK548" s="72"/>
      <c r="AL548" s="72"/>
      <c r="AM548" s="72"/>
      <c r="AN548" s="72"/>
      <c r="AO548" s="72"/>
    </row>
    <row r="549">
      <c r="A549" s="72"/>
      <c r="B549" s="72"/>
      <c r="D549" s="72"/>
      <c r="E549" s="72"/>
      <c r="F549" s="72"/>
      <c r="G549" s="72"/>
      <c r="H549" s="72"/>
      <c r="I549" s="72"/>
      <c r="J549" s="72"/>
      <c r="K549" s="72"/>
      <c r="L549" s="72"/>
      <c r="M549" s="72"/>
      <c r="N549" s="72"/>
      <c r="O549" s="72"/>
      <c r="P549" s="72"/>
      <c r="Q549" s="72"/>
      <c r="T549" s="72"/>
      <c r="U549" s="72"/>
      <c r="V549" s="72"/>
      <c r="W549" s="72"/>
      <c r="X549" s="72"/>
      <c r="Y549" s="74"/>
      <c r="Z549" s="74"/>
      <c r="AA549" s="72"/>
      <c r="AB549" s="72"/>
      <c r="AC549" s="72"/>
      <c r="AD549" s="72"/>
      <c r="AE549" s="72"/>
      <c r="AF549" s="72"/>
      <c r="AG549" s="72"/>
      <c r="AH549" s="72"/>
      <c r="AI549" s="72"/>
      <c r="AJ549" s="72"/>
      <c r="AK549" s="72"/>
      <c r="AL549" s="72"/>
      <c r="AM549" s="72"/>
      <c r="AN549" s="72"/>
      <c r="AO549" s="72"/>
    </row>
    <row r="550">
      <c r="A550" s="72"/>
      <c r="B550" s="72"/>
      <c r="D550" s="72"/>
      <c r="E550" s="72"/>
      <c r="F550" s="72"/>
      <c r="G550" s="72"/>
      <c r="H550" s="72"/>
      <c r="I550" s="72"/>
      <c r="J550" s="72"/>
      <c r="K550" s="72"/>
      <c r="L550" s="72"/>
      <c r="M550" s="72"/>
      <c r="N550" s="72"/>
      <c r="O550" s="72"/>
      <c r="P550" s="72"/>
      <c r="Q550" s="72"/>
      <c r="T550" s="72"/>
      <c r="U550" s="72"/>
      <c r="V550" s="72"/>
      <c r="W550" s="72"/>
      <c r="X550" s="72"/>
      <c r="Y550" s="74"/>
      <c r="Z550" s="74"/>
      <c r="AA550" s="72"/>
      <c r="AB550" s="72"/>
      <c r="AC550" s="72"/>
      <c r="AD550" s="72"/>
      <c r="AE550" s="72"/>
      <c r="AF550" s="72"/>
      <c r="AG550" s="72"/>
      <c r="AH550" s="72"/>
      <c r="AI550" s="72"/>
      <c r="AJ550" s="72"/>
      <c r="AK550" s="72"/>
      <c r="AL550" s="72"/>
      <c r="AM550" s="72"/>
      <c r="AN550" s="72"/>
      <c r="AO550" s="72"/>
    </row>
    <row r="551">
      <c r="A551" s="72"/>
      <c r="B551" s="72"/>
      <c r="D551" s="72"/>
      <c r="E551" s="72"/>
      <c r="F551" s="72"/>
      <c r="G551" s="72"/>
      <c r="H551" s="72"/>
      <c r="I551" s="72"/>
      <c r="J551" s="72"/>
      <c r="K551" s="72"/>
      <c r="L551" s="72"/>
      <c r="M551" s="72"/>
      <c r="N551" s="72"/>
      <c r="O551" s="72"/>
      <c r="P551" s="72"/>
      <c r="Q551" s="72"/>
      <c r="T551" s="72"/>
      <c r="U551" s="72"/>
      <c r="V551" s="72"/>
      <c r="W551" s="72"/>
      <c r="X551" s="72"/>
      <c r="Y551" s="74"/>
      <c r="Z551" s="74"/>
      <c r="AA551" s="72"/>
      <c r="AB551" s="72"/>
      <c r="AC551" s="72"/>
      <c r="AD551" s="72"/>
      <c r="AE551" s="72"/>
      <c r="AF551" s="72"/>
      <c r="AG551" s="72"/>
      <c r="AH551" s="72"/>
      <c r="AI551" s="72"/>
      <c r="AJ551" s="72"/>
      <c r="AK551" s="72"/>
      <c r="AL551" s="72"/>
      <c r="AM551" s="72"/>
      <c r="AN551" s="72"/>
      <c r="AO551" s="72"/>
    </row>
    <row r="552">
      <c r="A552" s="72"/>
      <c r="B552" s="72"/>
      <c r="D552" s="72"/>
      <c r="E552" s="72"/>
      <c r="F552" s="72"/>
      <c r="G552" s="72"/>
      <c r="H552" s="72"/>
      <c r="I552" s="72"/>
      <c r="J552" s="72"/>
      <c r="K552" s="72"/>
      <c r="L552" s="72"/>
      <c r="M552" s="72"/>
      <c r="N552" s="72"/>
      <c r="O552" s="72"/>
      <c r="P552" s="72"/>
      <c r="Q552" s="72"/>
      <c r="T552" s="72"/>
      <c r="U552" s="72"/>
      <c r="V552" s="72"/>
      <c r="W552" s="72"/>
      <c r="X552" s="72"/>
      <c r="Y552" s="74"/>
      <c r="Z552" s="74"/>
      <c r="AA552" s="72"/>
      <c r="AB552" s="72"/>
      <c r="AC552" s="72"/>
      <c r="AD552" s="72"/>
      <c r="AE552" s="72"/>
      <c r="AF552" s="72"/>
      <c r="AG552" s="72"/>
      <c r="AH552" s="72"/>
      <c r="AI552" s="72"/>
      <c r="AJ552" s="72"/>
      <c r="AK552" s="72"/>
      <c r="AL552" s="72"/>
      <c r="AM552" s="72"/>
      <c r="AN552" s="72"/>
      <c r="AO552" s="72"/>
    </row>
    <row r="553">
      <c r="A553" s="72"/>
      <c r="B553" s="72"/>
      <c r="D553" s="72"/>
      <c r="E553" s="72"/>
      <c r="F553" s="72"/>
      <c r="G553" s="72"/>
      <c r="H553" s="72"/>
      <c r="I553" s="72"/>
      <c r="J553" s="72"/>
      <c r="K553" s="72"/>
      <c r="L553" s="72"/>
      <c r="M553" s="72"/>
      <c r="N553" s="72"/>
      <c r="O553" s="72"/>
      <c r="P553" s="72"/>
      <c r="Q553" s="72"/>
      <c r="T553" s="72"/>
      <c r="U553" s="72"/>
      <c r="V553" s="72"/>
      <c r="W553" s="72"/>
      <c r="X553" s="72"/>
      <c r="Y553" s="74"/>
      <c r="Z553" s="74"/>
      <c r="AA553" s="72"/>
      <c r="AB553" s="72"/>
      <c r="AC553" s="72"/>
      <c r="AD553" s="72"/>
      <c r="AE553" s="72"/>
      <c r="AF553" s="72"/>
      <c r="AG553" s="72"/>
      <c r="AH553" s="72"/>
      <c r="AI553" s="72"/>
      <c r="AJ553" s="72"/>
      <c r="AK553" s="72"/>
      <c r="AL553" s="72"/>
      <c r="AM553" s="72"/>
      <c r="AN553" s="72"/>
      <c r="AO553" s="72"/>
    </row>
    <row r="554">
      <c r="A554" s="72"/>
      <c r="B554" s="72"/>
      <c r="D554" s="72"/>
      <c r="E554" s="72"/>
      <c r="F554" s="72"/>
      <c r="G554" s="72"/>
      <c r="H554" s="72"/>
      <c r="I554" s="72"/>
      <c r="J554" s="72"/>
      <c r="K554" s="72"/>
      <c r="L554" s="72"/>
      <c r="M554" s="72"/>
      <c r="N554" s="72"/>
      <c r="O554" s="72"/>
      <c r="P554" s="72"/>
      <c r="Q554" s="72"/>
      <c r="T554" s="72"/>
      <c r="U554" s="72"/>
      <c r="V554" s="72"/>
      <c r="W554" s="72"/>
      <c r="X554" s="72"/>
      <c r="Y554" s="74"/>
      <c r="Z554" s="74"/>
      <c r="AA554" s="72"/>
      <c r="AB554" s="72"/>
      <c r="AC554" s="72"/>
      <c r="AD554" s="72"/>
      <c r="AE554" s="72"/>
      <c r="AF554" s="72"/>
      <c r="AG554" s="72"/>
      <c r="AH554" s="72"/>
      <c r="AI554" s="72"/>
      <c r="AJ554" s="72"/>
      <c r="AK554" s="72"/>
      <c r="AL554" s="72"/>
      <c r="AM554" s="72"/>
      <c r="AN554" s="72"/>
      <c r="AO554" s="72"/>
    </row>
    <row r="555">
      <c r="A555" s="72"/>
      <c r="B555" s="72"/>
      <c r="D555" s="72"/>
      <c r="E555" s="72"/>
      <c r="F555" s="72"/>
      <c r="G555" s="72"/>
      <c r="H555" s="72"/>
      <c r="I555" s="72"/>
      <c r="J555" s="72"/>
      <c r="K555" s="72"/>
      <c r="L555" s="72"/>
      <c r="M555" s="72"/>
      <c r="N555" s="72"/>
      <c r="O555" s="72"/>
      <c r="P555" s="72"/>
      <c r="Q555" s="72"/>
      <c r="T555" s="72"/>
      <c r="U555" s="72"/>
      <c r="V555" s="72"/>
      <c r="W555" s="72"/>
      <c r="X555" s="72"/>
      <c r="Y555" s="74"/>
      <c r="Z555" s="74"/>
      <c r="AA555" s="72"/>
      <c r="AB555" s="72"/>
      <c r="AC555" s="72"/>
      <c r="AD555" s="72"/>
      <c r="AE555" s="72"/>
      <c r="AF555" s="72"/>
      <c r="AG555" s="72"/>
      <c r="AH555" s="72"/>
      <c r="AI555" s="72"/>
      <c r="AJ555" s="72"/>
      <c r="AK555" s="72"/>
      <c r="AL555" s="72"/>
      <c r="AM555" s="72"/>
      <c r="AN555" s="72"/>
      <c r="AO555" s="72"/>
    </row>
    <row r="556">
      <c r="A556" s="72"/>
      <c r="B556" s="72"/>
      <c r="D556" s="72"/>
      <c r="E556" s="72"/>
      <c r="F556" s="72"/>
      <c r="G556" s="72"/>
      <c r="H556" s="72"/>
      <c r="I556" s="72"/>
      <c r="J556" s="72"/>
      <c r="K556" s="72"/>
      <c r="L556" s="72"/>
      <c r="M556" s="72"/>
      <c r="N556" s="72"/>
      <c r="O556" s="72"/>
      <c r="P556" s="72"/>
      <c r="Q556" s="72"/>
      <c r="T556" s="72"/>
      <c r="U556" s="72"/>
      <c r="V556" s="72"/>
      <c r="W556" s="72"/>
      <c r="X556" s="72"/>
      <c r="Y556" s="74"/>
      <c r="Z556" s="74"/>
      <c r="AA556" s="72"/>
      <c r="AB556" s="72"/>
      <c r="AC556" s="72"/>
      <c r="AD556" s="72"/>
      <c r="AE556" s="72"/>
      <c r="AF556" s="72"/>
      <c r="AG556" s="72"/>
      <c r="AH556" s="72"/>
      <c r="AI556" s="72"/>
      <c r="AJ556" s="72"/>
      <c r="AK556" s="72"/>
      <c r="AL556" s="72"/>
      <c r="AM556" s="72"/>
      <c r="AN556" s="72"/>
      <c r="AO556" s="72"/>
    </row>
    <row r="557">
      <c r="A557" s="72"/>
      <c r="B557" s="72"/>
      <c r="D557" s="72"/>
      <c r="E557" s="72"/>
      <c r="F557" s="72"/>
      <c r="G557" s="72"/>
      <c r="H557" s="72"/>
      <c r="I557" s="72"/>
      <c r="J557" s="72"/>
      <c r="K557" s="72"/>
      <c r="L557" s="72"/>
      <c r="M557" s="72"/>
      <c r="N557" s="72"/>
      <c r="O557" s="72"/>
      <c r="P557" s="72"/>
      <c r="Q557" s="72"/>
      <c r="T557" s="72"/>
      <c r="U557" s="72"/>
      <c r="V557" s="72"/>
      <c r="W557" s="72"/>
      <c r="X557" s="72"/>
      <c r="Y557" s="74"/>
      <c r="Z557" s="74"/>
      <c r="AA557" s="72"/>
      <c r="AB557" s="72"/>
      <c r="AC557" s="72"/>
      <c r="AD557" s="72"/>
      <c r="AE557" s="72"/>
      <c r="AF557" s="72"/>
      <c r="AG557" s="72"/>
      <c r="AH557" s="72"/>
      <c r="AI557" s="72"/>
      <c r="AJ557" s="72"/>
      <c r="AK557" s="72"/>
      <c r="AL557" s="72"/>
      <c r="AM557" s="72"/>
      <c r="AN557" s="72"/>
      <c r="AO557" s="72"/>
    </row>
    <row r="558">
      <c r="A558" s="72"/>
      <c r="B558" s="72"/>
      <c r="D558" s="72"/>
      <c r="E558" s="72"/>
      <c r="F558" s="72"/>
      <c r="G558" s="72"/>
      <c r="H558" s="72"/>
      <c r="I558" s="72"/>
      <c r="J558" s="72"/>
      <c r="K558" s="72"/>
      <c r="L558" s="72"/>
      <c r="M558" s="72"/>
      <c r="N558" s="72"/>
      <c r="O558" s="72"/>
      <c r="P558" s="72"/>
      <c r="Q558" s="72"/>
      <c r="T558" s="72"/>
      <c r="U558" s="72"/>
      <c r="V558" s="72"/>
      <c r="W558" s="72"/>
      <c r="X558" s="72"/>
      <c r="Y558" s="74"/>
      <c r="Z558" s="74"/>
      <c r="AA558" s="72"/>
      <c r="AB558" s="72"/>
      <c r="AC558" s="72"/>
      <c r="AD558" s="72"/>
      <c r="AE558" s="72"/>
      <c r="AF558" s="72"/>
      <c r="AG558" s="72"/>
      <c r="AH558" s="72"/>
      <c r="AI558" s="72"/>
      <c r="AJ558" s="72"/>
      <c r="AK558" s="72"/>
      <c r="AL558" s="72"/>
      <c r="AM558" s="72"/>
      <c r="AN558" s="72"/>
      <c r="AO558" s="72"/>
    </row>
    <row r="559">
      <c r="A559" s="72"/>
      <c r="B559" s="72"/>
      <c r="D559" s="72"/>
      <c r="E559" s="72"/>
      <c r="F559" s="72"/>
      <c r="G559" s="72"/>
      <c r="H559" s="72"/>
      <c r="I559" s="72"/>
      <c r="J559" s="72"/>
      <c r="K559" s="72"/>
      <c r="L559" s="72"/>
      <c r="M559" s="72"/>
      <c r="N559" s="72"/>
      <c r="O559" s="72"/>
      <c r="P559" s="72"/>
      <c r="Q559" s="72"/>
      <c r="T559" s="72"/>
      <c r="U559" s="72"/>
      <c r="V559" s="72"/>
      <c r="W559" s="72"/>
      <c r="X559" s="72"/>
      <c r="Y559" s="74"/>
      <c r="Z559" s="74"/>
      <c r="AA559" s="72"/>
      <c r="AB559" s="72"/>
      <c r="AC559" s="72"/>
      <c r="AD559" s="72"/>
      <c r="AE559" s="72"/>
      <c r="AF559" s="72"/>
      <c r="AG559" s="72"/>
      <c r="AH559" s="72"/>
      <c r="AI559" s="72"/>
      <c r="AJ559" s="72"/>
      <c r="AK559" s="72"/>
      <c r="AL559" s="72"/>
      <c r="AM559" s="72"/>
      <c r="AN559" s="72"/>
      <c r="AO559" s="72"/>
    </row>
    <row r="560">
      <c r="A560" s="72"/>
      <c r="B560" s="72"/>
      <c r="D560" s="72"/>
      <c r="E560" s="72"/>
      <c r="F560" s="72"/>
      <c r="G560" s="72"/>
      <c r="H560" s="72"/>
      <c r="I560" s="72"/>
      <c r="J560" s="72"/>
      <c r="K560" s="72"/>
      <c r="L560" s="72"/>
      <c r="M560" s="72"/>
      <c r="N560" s="72"/>
      <c r="O560" s="72"/>
      <c r="P560" s="72"/>
      <c r="Q560" s="72"/>
      <c r="T560" s="72"/>
      <c r="U560" s="72"/>
      <c r="V560" s="72"/>
      <c r="W560" s="72"/>
      <c r="X560" s="72"/>
      <c r="Y560" s="74"/>
      <c r="Z560" s="74"/>
      <c r="AA560" s="72"/>
      <c r="AB560" s="72"/>
      <c r="AC560" s="72"/>
      <c r="AD560" s="72"/>
      <c r="AE560" s="72"/>
      <c r="AF560" s="72"/>
      <c r="AG560" s="72"/>
      <c r="AH560" s="72"/>
      <c r="AI560" s="72"/>
      <c r="AJ560" s="72"/>
      <c r="AK560" s="72"/>
      <c r="AL560" s="72"/>
      <c r="AM560" s="72"/>
      <c r="AN560" s="72"/>
      <c r="AO560" s="72"/>
    </row>
    <row r="561">
      <c r="A561" s="72"/>
      <c r="B561" s="72"/>
      <c r="D561" s="72"/>
      <c r="E561" s="72"/>
      <c r="F561" s="72"/>
      <c r="G561" s="72"/>
      <c r="H561" s="72"/>
      <c r="I561" s="72"/>
      <c r="J561" s="72"/>
      <c r="K561" s="72"/>
      <c r="L561" s="72"/>
      <c r="M561" s="72"/>
      <c r="N561" s="72"/>
      <c r="O561" s="72"/>
      <c r="P561" s="72"/>
      <c r="Q561" s="72"/>
      <c r="T561" s="72"/>
      <c r="U561" s="72"/>
      <c r="V561" s="72"/>
      <c r="W561" s="72"/>
      <c r="X561" s="72"/>
      <c r="Y561" s="74"/>
      <c r="Z561" s="74"/>
      <c r="AA561" s="72"/>
      <c r="AB561" s="72"/>
      <c r="AC561" s="72"/>
      <c r="AD561" s="72"/>
      <c r="AE561" s="72"/>
      <c r="AF561" s="72"/>
      <c r="AG561" s="72"/>
      <c r="AH561" s="72"/>
      <c r="AI561" s="72"/>
      <c r="AJ561" s="72"/>
      <c r="AK561" s="72"/>
      <c r="AL561" s="72"/>
      <c r="AM561" s="72"/>
      <c r="AN561" s="72"/>
      <c r="AO561" s="72"/>
    </row>
    <row r="562">
      <c r="A562" s="72"/>
      <c r="B562" s="72"/>
      <c r="D562" s="72"/>
      <c r="E562" s="72"/>
      <c r="F562" s="72"/>
      <c r="G562" s="72"/>
      <c r="H562" s="72"/>
      <c r="I562" s="72"/>
      <c r="J562" s="72"/>
      <c r="K562" s="72"/>
      <c r="L562" s="72"/>
      <c r="M562" s="72"/>
      <c r="N562" s="72"/>
      <c r="O562" s="72"/>
      <c r="P562" s="72"/>
      <c r="Q562" s="72"/>
      <c r="T562" s="72"/>
      <c r="U562" s="72"/>
      <c r="V562" s="72"/>
      <c r="W562" s="72"/>
      <c r="X562" s="72"/>
      <c r="Y562" s="74"/>
      <c r="Z562" s="74"/>
      <c r="AA562" s="72"/>
      <c r="AB562" s="72"/>
      <c r="AC562" s="72"/>
      <c r="AD562" s="72"/>
      <c r="AE562" s="72"/>
      <c r="AF562" s="72"/>
      <c r="AG562" s="72"/>
      <c r="AH562" s="72"/>
      <c r="AI562" s="72"/>
      <c r="AJ562" s="72"/>
      <c r="AK562" s="72"/>
      <c r="AL562" s="72"/>
      <c r="AM562" s="72"/>
      <c r="AN562" s="72"/>
      <c r="AO562" s="72"/>
    </row>
    <row r="563">
      <c r="A563" s="72"/>
      <c r="B563" s="72"/>
      <c r="D563" s="72"/>
      <c r="E563" s="72"/>
      <c r="F563" s="72"/>
      <c r="G563" s="72"/>
      <c r="H563" s="72"/>
      <c r="I563" s="72"/>
      <c r="J563" s="72"/>
      <c r="K563" s="72"/>
      <c r="L563" s="72"/>
      <c r="M563" s="72"/>
      <c r="N563" s="72"/>
      <c r="O563" s="72"/>
      <c r="P563" s="72"/>
      <c r="Q563" s="72"/>
      <c r="T563" s="72"/>
      <c r="U563" s="72"/>
      <c r="V563" s="72"/>
      <c r="W563" s="72"/>
      <c r="X563" s="72"/>
      <c r="Y563" s="74"/>
      <c r="Z563" s="74"/>
      <c r="AA563" s="72"/>
      <c r="AB563" s="72"/>
      <c r="AC563" s="72"/>
      <c r="AD563" s="72"/>
      <c r="AE563" s="72"/>
      <c r="AF563" s="72"/>
      <c r="AG563" s="72"/>
      <c r="AH563" s="72"/>
      <c r="AI563" s="72"/>
      <c r="AJ563" s="72"/>
      <c r="AK563" s="72"/>
      <c r="AL563" s="72"/>
      <c r="AM563" s="72"/>
      <c r="AN563" s="72"/>
      <c r="AO563" s="72"/>
    </row>
    <row r="564">
      <c r="A564" s="72"/>
      <c r="B564" s="72"/>
      <c r="D564" s="72"/>
      <c r="E564" s="72"/>
      <c r="F564" s="72"/>
      <c r="G564" s="72"/>
      <c r="H564" s="72"/>
      <c r="I564" s="72"/>
      <c r="J564" s="72"/>
      <c r="K564" s="72"/>
      <c r="L564" s="72"/>
      <c r="M564" s="72"/>
      <c r="N564" s="72"/>
      <c r="O564" s="72"/>
      <c r="P564" s="72"/>
      <c r="Q564" s="72"/>
      <c r="T564" s="72"/>
      <c r="U564" s="72"/>
      <c r="V564" s="72"/>
      <c r="W564" s="72"/>
      <c r="X564" s="72"/>
      <c r="Y564" s="74"/>
      <c r="Z564" s="74"/>
      <c r="AA564" s="72"/>
      <c r="AB564" s="72"/>
      <c r="AC564" s="72"/>
      <c r="AD564" s="72"/>
      <c r="AE564" s="72"/>
      <c r="AF564" s="72"/>
      <c r="AG564" s="72"/>
      <c r="AH564" s="72"/>
      <c r="AI564" s="72"/>
      <c r="AJ564" s="72"/>
      <c r="AK564" s="72"/>
      <c r="AL564" s="72"/>
      <c r="AM564" s="72"/>
      <c r="AN564" s="72"/>
      <c r="AO564" s="72"/>
    </row>
    <row r="565">
      <c r="A565" s="72"/>
      <c r="B565" s="72"/>
      <c r="D565" s="72"/>
      <c r="E565" s="72"/>
      <c r="F565" s="72"/>
      <c r="G565" s="72"/>
      <c r="H565" s="72"/>
      <c r="I565" s="72"/>
      <c r="J565" s="72"/>
      <c r="K565" s="72"/>
      <c r="L565" s="72"/>
      <c r="M565" s="72"/>
      <c r="N565" s="72"/>
      <c r="O565" s="72"/>
      <c r="P565" s="72"/>
      <c r="Q565" s="72"/>
      <c r="T565" s="72"/>
      <c r="U565" s="72"/>
      <c r="V565" s="72"/>
      <c r="W565" s="72"/>
      <c r="X565" s="72"/>
      <c r="Y565" s="74"/>
      <c r="Z565" s="74"/>
      <c r="AA565" s="72"/>
      <c r="AB565" s="72"/>
      <c r="AC565" s="72"/>
      <c r="AD565" s="72"/>
      <c r="AE565" s="72"/>
      <c r="AF565" s="72"/>
      <c r="AG565" s="72"/>
      <c r="AH565" s="72"/>
      <c r="AI565" s="72"/>
      <c r="AJ565" s="72"/>
      <c r="AK565" s="72"/>
      <c r="AL565" s="72"/>
      <c r="AM565" s="72"/>
      <c r="AN565" s="72"/>
      <c r="AO565" s="72"/>
    </row>
    <row r="566">
      <c r="A566" s="72"/>
      <c r="B566" s="72"/>
      <c r="D566" s="72"/>
      <c r="E566" s="72"/>
      <c r="F566" s="72"/>
      <c r="G566" s="72"/>
      <c r="H566" s="72"/>
      <c r="I566" s="72"/>
      <c r="J566" s="72"/>
      <c r="K566" s="72"/>
      <c r="L566" s="72"/>
      <c r="M566" s="72"/>
      <c r="N566" s="72"/>
      <c r="O566" s="72"/>
      <c r="P566" s="72"/>
      <c r="Q566" s="72"/>
      <c r="T566" s="72"/>
      <c r="U566" s="72"/>
      <c r="V566" s="72"/>
      <c r="W566" s="72"/>
      <c r="X566" s="72"/>
      <c r="Y566" s="74"/>
      <c r="Z566" s="74"/>
      <c r="AA566" s="72"/>
      <c r="AB566" s="72"/>
      <c r="AC566" s="72"/>
      <c r="AD566" s="72"/>
      <c r="AE566" s="72"/>
      <c r="AF566" s="72"/>
      <c r="AG566" s="72"/>
      <c r="AH566" s="72"/>
      <c r="AI566" s="72"/>
      <c r="AJ566" s="72"/>
      <c r="AK566" s="72"/>
      <c r="AL566" s="72"/>
      <c r="AM566" s="72"/>
      <c r="AN566" s="72"/>
      <c r="AO566" s="72"/>
    </row>
    <row r="567">
      <c r="A567" s="72"/>
      <c r="B567" s="72"/>
      <c r="D567" s="72"/>
      <c r="E567" s="72"/>
      <c r="F567" s="72"/>
      <c r="G567" s="72"/>
      <c r="H567" s="72"/>
      <c r="I567" s="72"/>
      <c r="J567" s="72"/>
      <c r="K567" s="72"/>
      <c r="L567" s="72"/>
      <c r="M567" s="72"/>
      <c r="N567" s="72"/>
      <c r="O567" s="72"/>
      <c r="P567" s="72"/>
      <c r="Q567" s="72"/>
      <c r="T567" s="72"/>
      <c r="U567" s="72"/>
      <c r="V567" s="72"/>
      <c r="W567" s="72"/>
      <c r="X567" s="72"/>
      <c r="Y567" s="74"/>
      <c r="Z567" s="74"/>
      <c r="AA567" s="72"/>
      <c r="AB567" s="72"/>
      <c r="AC567" s="72"/>
      <c r="AD567" s="72"/>
      <c r="AE567" s="72"/>
      <c r="AF567" s="72"/>
      <c r="AG567" s="72"/>
      <c r="AH567" s="72"/>
      <c r="AI567" s="72"/>
      <c r="AJ567" s="72"/>
      <c r="AK567" s="72"/>
      <c r="AL567" s="72"/>
      <c r="AM567" s="72"/>
      <c r="AN567" s="72"/>
      <c r="AO567" s="72"/>
    </row>
    <row r="568">
      <c r="A568" s="72"/>
      <c r="B568" s="72"/>
      <c r="D568" s="72"/>
      <c r="E568" s="72"/>
      <c r="F568" s="72"/>
      <c r="G568" s="72"/>
      <c r="H568" s="72"/>
      <c r="I568" s="72"/>
      <c r="J568" s="72"/>
      <c r="K568" s="72"/>
      <c r="L568" s="72"/>
      <c r="M568" s="72"/>
      <c r="N568" s="72"/>
      <c r="O568" s="72"/>
      <c r="P568" s="72"/>
      <c r="Q568" s="72"/>
      <c r="T568" s="72"/>
      <c r="U568" s="72"/>
      <c r="V568" s="72"/>
      <c r="W568" s="72"/>
      <c r="X568" s="72"/>
      <c r="Y568" s="74"/>
      <c r="Z568" s="74"/>
      <c r="AA568" s="72"/>
      <c r="AB568" s="72"/>
      <c r="AC568" s="72"/>
      <c r="AD568" s="72"/>
      <c r="AE568" s="72"/>
      <c r="AF568" s="72"/>
      <c r="AG568" s="72"/>
      <c r="AH568" s="72"/>
      <c r="AI568" s="72"/>
      <c r="AJ568" s="72"/>
      <c r="AK568" s="72"/>
      <c r="AL568" s="72"/>
      <c r="AM568" s="72"/>
      <c r="AN568" s="72"/>
      <c r="AO568" s="72"/>
    </row>
    <row r="569">
      <c r="A569" s="72"/>
      <c r="B569" s="72"/>
      <c r="D569" s="72"/>
      <c r="E569" s="72"/>
      <c r="F569" s="72"/>
      <c r="G569" s="72"/>
      <c r="H569" s="72"/>
      <c r="I569" s="72"/>
      <c r="J569" s="72"/>
      <c r="K569" s="72"/>
      <c r="L569" s="72"/>
      <c r="M569" s="72"/>
      <c r="N569" s="72"/>
      <c r="O569" s="72"/>
      <c r="P569" s="72"/>
      <c r="Q569" s="72"/>
      <c r="T569" s="72"/>
      <c r="U569" s="72"/>
      <c r="V569" s="72"/>
      <c r="W569" s="72"/>
      <c r="X569" s="72"/>
      <c r="Y569" s="74"/>
      <c r="Z569" s="74"/>
      <c r="AA569" s="72"/>
      <c r="AB569" s="72"/>
      <c r="AC569" s="72"/>
      <c r="AD569" s="72"/>
      <c r="AE569" s="72"/>
      <c r="AF569" s="72"/>
      <c r="AG569" s="72"/>
      <c r="AH569" s="72"/>
      <c r="AI569" s="72"/>
      <c r="AJ569" s="72"/>
      <c r="AK569" s="72"/>
      <c r="AL569" s="72"/>
      <c r="AM569" s="72"/>
      <c r="AN569" s="72"/>
      <c r="AO569" s="72"/>
    </row>
    <row r="570">
      <c r="A570" s="72"/>
      <c r="B570" s="72"/>
      <c r="D570" s="72"/>
      <c r="E570" s="72"/>
      <c r="F570" s="72"/>
      <c r="G570" s="72"/>
      <c r="H570" s="72"/>
      <c r="I570" s="72"/>
      <c r="J570" s="72"/>
      <c r="K570" s="72"/>
      <c r="L570" s="72"/>
      <c r="M570" s="72"/>
      <c r="N570" s="72"/>
      <c r="O570" s="72"/>
      <c r="P570" s="72"/>
      <c r="Q570" s="72"/>
      <c r="T570" s="72"/>
      <c r="U570" s="72"/>
      <c r="V570" s="72"/>
      <c r="W570" s="72"/>
      <c r="X570" s="72"/>
      <c r="Y570" s="74"/>
      <c r="Z570" s="74"/>
      <c r="AA570" s="72"/>
      <c r="AB570" s="72"/>
      <c r="AC570" s="72"/>
      <c r="AD570" s="72"/>
      <c r="AE570" s="72"/>
      <c r="AF570" s="72"/>
      <c r="AG570" s="72"/>
      <c r="AH570" s="72"/>
      <c r="AI570" s="72"/>
      <c r="AJ570" s="72"/>
      <c r="AK570" s="72"/>
      <c r="AL570" s="72"/>
      <c r="AM570" s="72"/>
      <c r="AN570" s="72"/>
      <c r="AO570" s="72"/>
    </row>
    <row r="571">
      <c r="A571" s="72"/>
      <c r="B571" s="72"/>
      <c r="D571" s="72"/>
      <c r="E571" s="72"/>
      <c r="F571" s="72"/>
      <c r="G571" s="72"/>
      <c r="H571" s="72"/>
      <c r="I571" s="72"/>
      <c r="J571" s="72"/>
      <c r="K571" s="72"/>
      <c r="L571" s="72"/>
      <c r="M571" s="72"/>
      <c r="N571" s="72"/>
      <c r="O571" s="72"/>
      <c r="P571" s="72"/>
      <c r="Q571" s="72"/>
      <c r="T571" s="72"/>
      <c r="U571" s="72"/>
      <c r="V571" s="72"/>
      <c r="W571" s="72"/>
      <c r="X571" s="72"/>
      <c r="Y571" s="74"/>
      <c r="Z571" s="74"/>
      <c r="AA571" s="72"/>
      <c r="AB571" s="72"/>
      <c r="AC571" s="72"/>
      <c r="AD571" s="72"/>
      <c r="AE571" s="72"/>
      <c r="AF571" s="72"/>
      <c r="AG571" s="72"/>
      <c r="AH571" s="72"/>
      <c r="AI571" s="72"/>
      <c r="AJ571" s="72"/>
      <c r="AK571" s="72"/>
      <c r="AL571" s="72"/>
      <c r="AM571" s="72"/>
      <c r="AN571" s="72"/>
      <c r="AO571" s="72"/>
    </row>
    <row r="572">
      <c r="A572" s="72"/>
      <c r="B572" s="72"/>
      <c r="D572" s="72"/>
      <c r="E572" s="72"/>
      <c r="F572" s="72"/>
      <c r="G572" s="72"/>
      <c r="H572" s="72"/>
      <c r="I572" s="72"/>
      <c r="J572" s="72"/>
      <c r="K572" s="72"/>
      <c r="L572" s="72"/>
      <c r="M572" s="72"/>
      <c r="N572" s="72"/>
      <c r="O572" s="72"/>
      <c r="P572" s="72"/>
      <c r="Q572" s="72"/>
      <c r="T572" s="72"/>
      <c r="U572" s="72"/>
      <c r="V572" s="72"/>
      <c r="W572" s="72"/>
      <c r="X572" s="72"/>
      <c r="Y572" s="74"/>
      <c r="Z572" s="74"/>
      <c r="AA572" s="72"/>
      <c r="AB572" s="72"/>
      <c r="AC572" s="72"/>
      <c r="AD572" s="72"/>
      <c r="AE572" s="72"/>
      <c r="AF572" s="72"/>
      <c r="AG572" s="72"/>
      <c r="AH572" s="72"/>
      <c r="AI572" s="72"/>
      <c r="AJ572" s="72"/>
      <c r="AK572" s="72"/>
      <c r="AL572" s="72"/>
      <c r="AM572" s="72"/>
      <c r="AN572" s="72"/>
      <c r="AO572" s="72"/>
    </row>
    <row r="573">
      <c r="A573" s="72"/>
      <c r="B573" s="72"/>
      <c r="D573" s="72"/>
      <c r="E573" s="72"/>
      <c r="F573" s="72"/>
      <c r="G573" s="72"/>
      <c r="H573" s="72"/>
      <c r="I573" s="72"/>
      <c r="J573" s="72"/>
      <c r="K573" s="72"/>
      <c r="L573" s="72"/>
      <c r="M573" s="72"/>
      <c r="N573" s="72"/>
      <c r="O573" s="72"/>
      <c r="P573" s="72"/>
      <c r="Q573" s="72"/>
      <c r="T573" s="72"/>
      <c r="U573" s="72"/>
      <c r="V573" s="72"/>
      <c r="W573" s="72"/>
      <c r="X573" s="72"/>
      <c r="Y573" s="74"/>
      <c r="Z573" s="74"/>
      <c r="AA573" s="72"/>
      <c r="AB573" s="72"/>
      <c r="AC573" s="72"/>
      <c r="AD573" s="72"/>
      <c r="AE573" s="72"/>
      <c r="AF573" s="72"/>
      <c r="AG573" s="72"/>
      <c r="AH573" s="72"/>
      <c r="AI573" s="72"/>
      <c r="AJ573" s="72"/>
      <c r="AK573" s="72"/>
      <c r="AL573" s="72"/>
      <c r="AM573" s="72"/>
      <c r="AN573" s="72"/>
      <c r="AO573" s="72"/>
    </row>
    <row r="574">
      <c r="A574" s="72"/>
      <c r="B574" s="72"/>
      <c r="D574" s="72"/>
      <c r="E574" s="72"/>
      <c r="F574" s="72"/>
      <c r="G574" s="72"/>
      <c r="H574" s="72"/>
      <c r="I574" s="72"/>
      <c r="J574" s="72"/>
      <c r="K574" s="72"/>
      <c r="L574" s="72"/>
      <c r="M574" s="72"/>
      <c r="N574" s="72"/>
      <c r="O574" s="72"/>
      <c r="P574" s="72"/>
      <c r="Q574" s="72"/>
      <c r="T574" s="72"/>
      <c r="U574" s="72"/>
      <c r="V574" s="72"/>
      <c r="W574" s="72"/>
      <c r="X574" s="72"/>
      <c r="Y574" s="74"/>
      <c r="Z574" s="74"/>
      <c r="AA574" s="72"/>
      <c r="AB574" s="72"/>
      <c r="AC574" s="72"/>
      <c r="AD574" s="72"/>
      <c r="AE574" s="72"/>
      <c r="AF574" s="72"/>
      <c r="AG574" s="72"/>
      <c r="AH574" s="72"/>
      <c r="AI574" s="72"/>
      <c r="AJ574" s="72"/>
      <c r="AK574" s="72"/>
      <c r="AL574" s="72"/>
      <c r="AM574" s="72"/>
      <c r="AN574" s="72"/>
      <c r="AO574" s="72"/>
    </row>
    <row r="575">
      <c r="A575" s="72"/>
      <c r="B575" s="72"/>
      <c r="D575" s="72"/>
      <c r="E575" s="72"/>
      <c r="F575" s="72"/>
      <c r="G575" s="72"/>
      <c r="H575" s="72"/>
      <c r="I575" s="72"/>
      <c r="J575" s="72"/>
      <c r="K575" s="72"/>
      <c r="L575" s="72"/>
      <c r="M575" s="72"/>
      <c r="N575" s="72"/>
      <c r="O575" s="72"/>
      <c r="P575" s="72"/>
      <c r="Q575" s="72"/>
      <c r="T575" s="72"/>
      <c r="U575" s="72"/>
      <c r="V575" s="72"/>
      <c r="W575" s="72"/>
      <c r="X575" s="72"/>
      <c r="Y575" s="74"/>
      <c r="Z575" s="74"/>
      <c r="AA575" s="72"/>
      <c r="AB575" s="72"/>
      <c r="AC575" s="72"/>
      <c r="AD575" s="72"/>
      <c r="AE575" s="72"/>
      <c r="AF575" s="72"/>
      <c r="AG575" s="72"/>
      <c r="AH575" s="72"/>
      <c r="AI575" s="72"/>
      <c r="AJ575" s="72"/>
      <c r="AK575" s="72"/>
      <c r="AL575" s="72"/>
      <c r="AM575" s="72"/>
      <c r="AN575" s="72"/>
      <c r="AO575" s="72"/>
    </row>
    <row r="576">
      <c r="A576" s="72"/>
      <c r="B576" s="72"/>
      <c r="D576" s="72"/>
      <c r="E576" s="72"/>
      <c r="F576" s="72"/>
      <c r="G576" s="72"/>
      <c r="H576" s="72"/>
      <c r="I576" s="72"/>
      <c r="J576" s="72"/>
      <c r="K576" s="72"/>
      <c r="L576" s="72"/>
      <c r="M576" s="72"/>
      <c r="N576" s="72"/>
      <c r="O576" s="72"/>
      <c r="P576" s="72"/>
      <c r="Q576" s="72"/>
      <c r="T576" s="72"/>
      <c r="U576" s="72"/>
      <c r="V576" s="72"/>
      <c r="W576" s="72"/>
      <c r="X576" s="72"/>
      <c r="Y576" s="74"/>
      <c r="Z576" s="74"/>
      <c r="AA576" s="72"/>
      <c r="AB576" s="72"/>
      <c r="AC576" s="72"/>
      <c r="AD576" s="72"/>
      <c r="AE576" s="72"/>
      <c r="AF576" s="72"/>
      <c r="AG576" s="72"/>
      <c r="AH576" s="72"/>
      <c r="AI576" s="72"/>
      <c r="AJ576" s="72"/>
      <c r="AK576" s="72"/>
      <c r="AL576" s="72"/>
      <c r="AM576" s="72"/>
      <c r="AN576" s="72"/>
      <c r="AO576" s="72"/>
    </row>
    <row r="577">
      <c r="A577" s="72"/>
      <c r="B577" s="72"/>
      <c r="D577" s="72"/>
      <c r="E577" s="72"/>
      <c r="F577" s="72"/>
      <c r="G577" s="72"/>
      <c r="H577" s="72"/>
      <c r="I577" s="72"/>
      <c r="J577" s="72"/>
      <c r="K577" s="72"/>
      <c r="L577" s="72"/>
      <c r="M577" s="72"/>
      <c r="N577" s="72"/>
      <c r="O577" s="72"/>
      <c r="P577" s="72"/>
      <c r="Q577" s="72"/>
      <c r="T577" s="72"/>
      <c r="U577" s="72"/>
      <c r="V577" s="72"/>
      <c r="W577" s="72"/>
      <c r="X577" s="72"/>
      <c r="Y577" s="74"/>
      <c r="Z577" s="74"/>
      <c r="AA577" s="72"/>
      <c r="AB577" s="72"/>
      <c r="AC577" s="72"/>
      <c r="AD577" s="72"/>
      <c r="AE577" s="72"/>
      <c r="AF577" s="72"/>
      <c r="AG577" s="72"/>
      <c r="AH577" s="72"/>
      <c r="AI577" s="72"/>
      <c r="AJ577" s="72"/>
      <c r="AK577" s="72"/>
      <c r="AL577" s="72"/>
      <c r="AM577" s="72"/>
      <c r="AN577" s="72"/>
      <c r="AO577" s="72"/>
    </row>
    <row r="578">
      <c r="A578" s="72"/>
      <c r="B578" s="72"/>
      <c r="D578" s="72"/>
      <c r="E578" s="72"/>
      <c r="F578" s="72"/>
      <c r="G578" s="72"/>
      <c r="H578" s="72"/>
      <c r="I578" s="72"/>
      <c r="J578" s="72"/>
      <c r="K578" s="72"/>
      <c r="L578" s="72"/>
      <c r="M578" s="72"/>
      <c r="N578" s="72"/>
      <c r="O578" s="72"/>
      <c r="P578" s="72"/>
      <c r="Q578" s="72"/>
      <c r="T578" s="72"/>
      <c r="U578" s="72"/>
      <c r="V578" s="72"/>
      <c r="W578" s="72"/>
      <c r="X578" s="72"/>
      <c r="Y578" s="74"/>
      <c r="Z578" s="74"/>
      <c r="AA578" s="72"/>
      <c r="AB578" s="72"/>
      <c r="AC578" s="72"/>
      <c r="AD578" s="72"/>
      <c r="AE578" s="72"/>
      <c r="AF578" s="72"/>
      <c r="AG578" s="72"/>
      <c r="AH578" s="72"/>
      <c r="AI578" s="72"/>
      <c r="AJ578" s="72"/>
      <c r="AK578" s="72"/>
      <c r="AL578" s="72"/>
      <c r="AM578" s="72"/>
      <c r="AN578" s="72"/>
      <c r="AO578" s="72"/>
    </row>
    <row r="579">
      <c r="A579" s="72"/>
      <c r="B579" s="72"/>
      <c r="D579" s="72"/>
      <c r="E579" s="72"/>
      <c r="F579" s="72"/>
      <c r="G579" s="72"/>
      <c r="H579" s="72"/>
      <c r="I579" s="72"/>
      <c r="J579" s="72"/>
      <c r="K579" s="72"/>
      <c r="L579" s="72"/>
      <c r="M579" s="72"/>
      <c r="N579" s="72"/>
      <c r="O579" s="72"/>
      <c r="P579" s="72"/>
      <c r="Q579" s="72"/>
      <c r="T579" s="72"/>
      <c r="U579" s="72"/>
      <c r="V579" s="72"/>
      <c r="W579" s="72"/>
      <c r="X579" s="72"/>
      <c r="Y579" s="74"/>
      <c r="Z579" s="74"/>
      <c r="AA579" s="72"/>
      <c r="AB579" s="72"/>
      <c r="AC579" s="72"/>
      <c r="AD579" s="72"/>
      <c r="AE579" s="72"/>
      <c r="AF579" s="72"/>
      <c r="AG579" s="72"/>
      <c r="AH579" s="72"/>
      <c r="AI579" s="72"/>
      <c r="AJ579" s="72"/>
      <c r="AK579" s="72"/>
      <c r="AL579" s="72"/>
      <c r="AM579" s="72"/>
      <c r="AN579" s="72"/>
      <c r="AO579" s="72"/>
    </row>
    <row r="580">
      <c r="A580" s="72"/>
      <c r="B580" s="72"/>
      <c r="D580" s="72"/>
      <c r="E580" s="72"/>
      <c r="F580" s="72"/>
      <c r="G580" s="72"/>
      <c r="H580" s="72"/>
      <c r="I580" s="72"/>
      <c r="J580" s="72"/>
      <c r="K580" s="72"/>
      <c r="L580" s="72"/>
      <c r="M580" s="72"/>
      <c r="N580" s="72"/>
      <c r="O580" s="72"/>
      <c r="P580" s="72"/>
      <c r="Q580" s="72"/>
      <c r="T580" s="72"/>
      <c r="U580" s="72"/>
      <c r="V580" s="72"/>
      <c r="W580" s="72"/>
      <c r="X580" s="72"/>
      <c r="Y580" s="74"/>
      <c r="Z580" s="74"/>
      <c r="AA580" s="72"/>
      <c r="AB580" s="72"/>
      <c r="AC580" s="72"/>
      <c r="AD580" s="72"/>
      <c r="AE580" s="72"/>
      <c r="AF580" s="72"/>
      <c r="AG580" s="72"/>
      <c r="AH580" s="72"/>
      <c r="AI580" s="72"/>
      <c r="AJ580" s="72"/>
      <c r="AK580" s="72"/>
      <c r="AL580" s="72"/>
      <c r="AM580" s="72"/>
      <c r="AN580" s="72"/>
      <c r="AO580" s="72"/>
    </row>
    <row r="581">
      <c r="A581" s="72"/>
      <c r="B581" s="72"/>
      <c r="D581" s="72"/>
      <c r="E581" s="72"/>
      <c r="F581" s="72"/>
      <c r="G581" s="72"/>
      <c r="H581" s="72"/>
      <c r="I581" s="72"/>
      <c r="J581" s="72"/>
      <c r="K581" s="72"/>
      <c r="L581" s="72"/>
      <c r="M581" s="72"/>
      <c r="N581" s="72"/>
      <c r="O581" s="72"/>
      <c r="P581" s="72"/>
      <c r="Q581" s="72"/>
      <c r="T581" s="72"/>
      <c r="U581" s="72"/>
      <c r="V581" s="72"/>
      <c r="W581" s="72"/>
      <c r="X581" s="72"/>
      <c r="Y581" s="74"/>
      <c r="Z581" s="74"/>
      <c r="AA581" s="72"/>
      <c r="AB581" s="72"/>
      <c r="AC581" s="72"/>
      <c r="AD581" s="72"/>
      <c r="AE581" s="72"/>
      <c r="AF581" s="72"/>
      <c r="AG581" s="72"/>
      <c r="AH581" s="72"/>
      <c r="AI581" s="72"/>
      <c r="AJ581" s="72"/>
      <c r="AK581" s="72"/>
      <c r="AL581" s="72"/>
      <c r="AM581" s="72"/>
      <c r="AN581" s="72"/>
      <c r="AO581" s="72"/>
    </row>
    <row r="582">
      <c r="A582" s="72"/>
      <c r="B582" s="72"/>
      <c r="D582" s="72"/>
      <c r="E582" s="72"/>
      <c r="F582" s="72"/>
      <c r="G582" s="72"/>
      <c r="H582" s="72"/>
      <c r="I582" s="72"/>
      <c r="J582" s="72"/>
      <c r="K582" s="72"/>
      <c r="L582" s="72"/>
      <c r="M582" s="72"/>
      <c r="N582" s="72"/>
      <c r="O582" s="72"/>
      <c r="P582" s="72"/>
      <c r="Q582" s="72"/>
      <c r="T582" s="72"/>
      <c r="U582" s="72"/>
      <c r="V582" s="72"/>
      <c r="W582" s="72"/>
      <c r="X582" s="72"/>
      <c r="Y582" s="74"/>
      <c r="Z582" s="74"/>
      <c r="AA582" s="72"/>
      <c r="AB582" s="72"/>
      <c r="AC582" s="72"/>
      <c r="AD582" s="72"/>
      <c r="AE582" s="72"/>
      <c r="AF582" s="72"/>
      <c r="AG582" s="72"/>
      <c r="AH582" s="72"/>
      <c r="AI582" s="72"/>
      <c r="AJ582" s="72"/>
      <c r="AK582" s="72"/>
      <c r="AL582" s="72"/>
      <c r="AM582" s="72"/>
      <c r="AN582" s="72"/>
      <c r="AO582" s="72"/>
    </row>
    <row r="583">
      <c r="A583" s="72"/>
      <c r="B583" s="72"/>
      <c r="D583" s="72"/>
      <c r="E583" s="72"/>
      <c r="F583" s="72"/>
      <c r="G583" s="72"/>
      <c r="H583" s="72"/>
      <c r="I583" s="72"/>
      <c r="J583" s="72"/>
      <c r="K583" s="72"/>
      <c r="L583" s="72"/>
      <c r="M583" s="72"/>
      <c r="N583" s="72"/>
      <c r="O583" s="72"/>
      <c r="P583" s="72"/>
      <c r="Q583" s="72"/>
      <c r="T583" s="72"/>
      <c r="U583" s="72"/>
      <c r="V583" s="72"/>
      <c r="W583" s="72"/>
      <c r="X583" s="72"/>
      <c r="Y583" s="74"/>
      <c r="Z583" s="74"/>
      <c r="AA583" s="72"/>
      <c r="AB583" s="72"/>
      <c r="AC583" s="72"/>
      <c r="AD583" s="72"/>
      <c r="AE583" s="72"/>
      <c r="AF583" s="72"/>
      <c r="AG583" s="72"/>
      <c r="AH583" s="72"/>
      <c r="AI583" s="72"/>
      <c r="AJ583" s="72"/>
      <c r="AK583" s="72"/>
      <c r="AL583" s="72"/>
      <c r="AM583" s="72"/>
      <c r="AN583" s="72"/>
      <c r="AO583" s="72"/>
    </row>
    <row r="584">
      <c r="A584" s="72"/>
      <c r="B584" s="72"/>
      <c r="D584" s="72"/>
      <c r="E584" s="72"/>
      <c r="F584" s="72"/>
      <c r="G584" s="72"/>
      <c r="H584" s="72"/>
      <c r="I584" s="72"/>
      <c r="J584" s="72"/>
      <c r="K584" s="72"/>
      <c r="L584" s="72"/>
      <c r="M584" s="72"/>
      <c r="N584" s="72"/>
      <c r="O584" s="72"/>
      <c r="P584" s="72"/>
      <c r="Q584" s="72"/>
      <c r="T584" s="72"/>
      <c r="U584" s="72"/>
      <c r="V584" s="72"/>
      <c r="W584" s="72"/>
      <c r="X584" s="72"/>
      <c r="Y584" s="74"/>
      <c r="Z584" s="74"/>
      <c r="AA584" s="72"/>
      <c r="AB584" s="72"/>
      <c r="AC584" s="72"/>
      <c r="AD584" s="72"/>
      <c r="AE584" s="72"/>
      <c r="AF584" s="72"/>
      <c r="AG584" s="72"/>
      <c r="AH584" s="72"/>
      <c r="AI584" s="72"/>
      <c r="AJ584" s="72"/>
      <c r="AK584" s="72"/>
      <c r="AL584" s="72"/>
      <c r="AM584" s="72"/>
      <c r="AN584" s="72"/>
      <c r="AO584" s="72"/>
    </row>
    <row r="585">
      <c r="A585" s="72"/>
      <c r="B585" s="72"/>
      <c r="D585" s="72"/>
      <c r="E585" s="72"/>
      <c r="F585" s="72"/>
      <c r="G585" s="72"/>
      <c r="H585" s="72"/>
      <c r="I585" s="72"/>
      <c r="J585" s="72"/>
      <c r="K585" s="72"/>
      <c r="L585" s="72"/>
      <c r="M585" s="72"/>
      <c r="N585" s="72"/>
      <c r="O585" s="72"/>
      <c r="P585" s="72"/>
      <c r="Q585" s="72"/>
      <c r="T585" s="72"/>
      <c r="U585" s="72"/>
      <c r="V585" s="72"/>
      <c r="W585" s="72"/>
      <c r="X585" s="72"/>
      <c r="Y585" s="74"/>
      <c r="Z585" s="74"/>
      <c r="AA585" s="72"/>
      <c r="AB585" s="72"/>
      <c r="AC585" s="72"/>
      <c r="AD585" s="72"/>
      <c r="AE585" s="72"/>
      <c r="AF585" s="72"/>
      <c r="AG585" s="72"/>
      <c r="AH585" s="72"/>
      <c r="AI585" s="72"/>
      <c r="AJ585" s="72"/>
      <c r="AK585" s="72"/>
      <c r="AL585" s="72"/>
      <c r="AM585" s="72"/>
      <c r="AN585" s="72"/>
      <c r="AO585" s="72"/>
    </row>
    <row r="586">
      <c r="A586" s="72"/>
      <c r="B586" s="72"/>
      <c r="D586" s="72"/>
      <c r="E586" s="72"/>
      <c r="F586" s="72"/>
      <c r="G586" s="72"/>
      <c r="H586" s="72"/>
      <c r="I586" s="72"/>
      <c r="J586" s="72"/>
      <c r="K586" s="72"/>
      <c r="L586" s="72"/>
      <c r="M586" s="72"/>
      <c r="N586" s="72"/>
      <c r="O586" s="72"/>
      <c r="P586" s="72"/>
      <c r="Q586" s="72"/>
      <c r="T586" s="72"/>
      <c r="U586" s="72"/>
      <c r="V586" s="72"/>
      <c r="W586" s="72"/>
      <c r="X586" s="72"/>
      <c r="Y586" s="74"/>
      <c r="Z586" s="74"/>
      <c r="AA586" s="72"/>
      <c r="AB586" s="72"/>
      <c r="AC586" s="72"/>
      <c r="AD586" s="72"/>
      <c r="AE586" s="72"/>
      <c r="AF586" s="72"/>
      <c r="AG586" s="72"/>
      <c r="AH586" s="72"/>
      <c r="AI586" s="72"/>
      <c r="AJ586" s="72"/>
      <c r="AK586" s="72"/>
      <c r="AL586" s="72"/>
      <c r="AM586" s="72"/>
      <c r="AN586" s="72"/>
      <c r="AO586" s="72"/>
    </row>
    <row r="587">
      <c r="A587" s="72"/>
      <c r="B587" s="72"/>
      <c r="D587" s="72"/>
      <c r="E587" s="72"/>
      <c r="F587" s="72"/>
      <c r="G587" s="72"/>
      <c r="H587" s="72"/>
      <c r="I587" s="72"/>
      <c r="J587" s="72"/>
      <c r="K587" s="72"/>
      <c r="L587" s="72"/>
      <c r="M587" s="72"/>
      <c r="N587" s="72"/>
      <c r="O587" s="72"/>
      <c r="P587" s="72"/>
      <c r="Q587" s="72"/>
      <c r="T587" s="72"/>
      <c r="U587" s="72"/>
      <c r="V587" s="72"/>
      <c r="W587" s="72"/>
      <c r="X587" s="72"/>
      <c r="Y587" s="74"/>
      <c r="Z587" s="74"/>
      <c r="AA587" s="72"/>
      <c r="AB587" s="72"/>
      <c r="AC587" s="72"/>
      <c r="AD587" s="72"/>
      <c r="AE587" s="72"/>
      <c r="AF587" s="72"/>
      <c r="AG587" s="72"/>
      <c r="AH587" s="72"/>
      <c r="AI587" s="72"/>
      <c r="AJ587" s="72"/>
      <c r="AK587" s="72"/>
      <c r="AL587" s="72"/>
      <c r="AM587" s="72"/>
      <c r="AN587" s="72"/>
      <c r="AO587" s="72"/>
    </row>
    <row r="588">
      <c r="A588" s="72"/>
      <c r="B588" s="72"/>
      <c r="D588" s="72"/>
      <c r="E588" s="72"/>
      <c r="F588" s="72"/>
      <c r="G588" s="72"/>
      <c r="H588" s="72"/>
      <c r="I588" s="72"/>
      <c r="J588" s="72"/>
      <c r="K588" s="72"/>
      <c r="L588" s="72"/>
      <c r="M588" s="72"/>
      <c r="N588" s="72"/>
      <c r="O588" s="72"/>
      <c r="P588" s="72"/>
      <c r="Q588" s="72"/>
      <c r="T588" s="72"/>
      <c r="U588" s="72"/>
      <c r="V588" s="72"/>
      <c r="W588" s="72"/>
      <c r="X588" s="72"/>
      <c r="Y588" s="74"/>
      <c r="Z588" s="74"/>
      <c r="AA588" s="72"/>
      <c r="AB588" s="72"/>
      <c r="AC588" s="72"/>
      <c r="AD588" s="72"/>
      <c r="AE588" s="72"/>
      <c r="AF588" s="72"/>
      <c r="AG588" s="72"/>
      <c r="AH588" s="72"/>
      <c r="AI588" s="72"/>
      <c r="AJ588" s="72"/>
      <c r="AK588" s="72"/>
      <c r="AL588" s="72"/>
      <c r="AM588" s="72"/>
      <c r="AN588" s="72"/>
      <c r="AO588" s="72"/>
    </row>
    <row r="589">
      <c r="A589" s="72"/>
      <c r="B589" s="72"/>
      <c r="D589" s="72"/>
      <c r="E589" s="72"/>
      <c r="F589" s="72"/>
      <c r="G589" s="72"/>
      <c r="H589" s="72"/>
      <c r="I589" s="72"/>
      <c r="J589" s="72"/>
      <c r="K589" s="72"/>
      <c r="L589" s="72"/>
      <c r="M589" s="72"/>
      <c r="N589" s="72"/>
      <c r="O589" s="72"/>
      <c r="P589" s="72"/>
      <c r="Q589" s="72"/>
      <c r="T589" s="72"/>
      <c r="U589" s="72"/>
      <c r="V589" s="72"/>
      <c r="W589" s="72"/>
      <c r="X589" s="72"/>
      <c r="Y589" s="74"/>
      <c r="Z589" s="74"/>
      <c r="AA589" s="72"/>
      <c r="AB589" s="72"/>
      <c r="AC589" s="72"/>
      <c r="AD589" s="72"/>
      <c r="AE589" s="72"/>
      <c r="AF589" s="72"/>
      <c r="AG589" s="72"/>
      <c r="AH589" s="72"/>
      <c r="AI589" s="72"/>
      <c r="AJ589" s="72"/>
      <c r="AK589" s="72"/>
      <c r="AL589" s="72"/>
      <c r="AM589" s="72"/>
      <c r="AN589" s="72"/>
      <c r="AO589" s="72"/>
    </row>
    <row r="590">
      <c r="A590" s="72"/>
      <c r="B590" s="72"/>
      <c r="D590" s="72"/>
      <c r="E590" s="72"/>
      <c r="F590" s="72"/>
      <c r="G590" s="72"/>
      <c r="H590" s="72"/>
      <c r="I590" s="72"/>
      <c r="J590" s="72"/>
      <c r="K590" s="72"/>
      <c r="L590" s="72"/>
      <c r="M590" s="72"/>
      <c r="N590" s="72"/>
      <c r="O590" s="72"/>
      <c r="P590" s="72"/>
      <c r="Q590" s="72"/>
      <c r="T590" s="72"/>
      <c r="U590" s="72"/>
      <c r="V590" s="72"/>
      <c r="W590" s="72"/>
      <c r="X590" s="72"/>
      <c r="Y590" s="74"/>
      <c r="Z590" s="74"/>
      <c r="AA590" s="72"/>
      <c r="AB590" s="72"/>
      <c r="AC590" s="72"/>
      <c r="AD590" s="72"/>
      <c r="AE590" s="72"/>
      <c r="AF590" s="72"/>
      <c r="AG590" s="72"/>
      <c r="AH590" s="72"/>
      <c r="AI590" s="72"/>
      <c r="AJ590" s="72"/>
      <c r="AK590" s="72"/>
      <c r="AL590" s="72"/>
      <c r="AM590" s="72"/>
      <c r="AN590" s="72"/>
      <c r="AO590" s="72"/>
    </row>
    <row r="591">
      <c r="A591" s="72"/>
      <c r="B591" s="72"/>
      <c r="D591" s="72"/>
      <c r="E591" s="72"/>
      <c r="F591" s="72"/>
      <c r="G591" s="72"/>
      <c r="H591" s="72"/>
      <c r="I591" s="72"/>
      <c r="J591" s="72"/>
      <c r="K591" s="72"/>
      <c r="L591" s="72"/>
      <c r="M591" s="72"/>
      <c r="N591" s="72"/>
      <c r="O591" s="72"/>
      <c r="P591" s="72"/>
      <c r="Q591" s="72"/>
      <c r="T591" s="72"/>
      <c r="U591" s="72"/>
      <c r="V591" s="72"/>
      <c r="W591" s="72"/>
      <c r="X591" s="72"/>
      <c r="Y591" s="74"/>
      <c r="Z591" s="74"/>
      <c r="AA591" s="72"/>
      <c r="AB591" s="72"/>
      <c r="AC591" s="72"/>
      <c r="AD591" s="72"/>
      <c r="AE591" s="72"/>
      <c r="AF591" s="72"/>
      <c r="AG591" s="72"/>
      <c r="AH591" s="72"/>
      <c r="AI591" s="72"/>
      <c r="AJ591" s="72"/>
      <c r="AK591" s="72"/>
      <c r="AL591" s="72"/>
      <c r="AM591" s="72"/>
      <c r="AN591" s="72"/>
      <c r="AO591" s="72"/>
    </row>
    <row r="592">
      <c r="A592" s="72"/>
      <c r="B592" s="72"/>
      <c r="D592" s="72"/>
      <c r="E592" s="72"/>
      <c r="F592" s="72"/>
      <c r="G592" s="72"/>
      <c r="H592" s="72"/>
      <c r="I592" s="72"/>
      <c r="J592" s="72"/>
      <c r="K592" s="72"/>
      <c r="L592" s="72"/>
      <c r="M592" s="72"/>
      <c r="N592" s="72"/>
      <c r="O592" s="72"/>
      <c r="P592" s="72"/>
      <c r="Q592" s="72"/>
      <c r="T592" s="72"/>
      <c r="U592" s="72"/>
      <c r="V592" s="72"/>
      <c r="W592" s="72"/>
      <c r="X592" s="72"/>
      <c r="Y592" s="74"/>
      <c r="Z592" s="74"/>
      <c r="AA592" s="72"/>
      <c r="AB592" s="72"/>
      <c r="AC592" s="72"/>
      <c r="AD592" s="72"/>
      <c r="AE592" s="72"/>
      <c r="AF592" s="72"/>
      <c r="AG592" s="72"/>
      <c r="AH592" s="72"/>
      <c r="AI592" s="72"/>
      <c r="AJ592" s="72"/>
      <c r="AK592" s="72"/>
      <c r="AL592" s="72"/>
      <c r="AM592" s="72"/>
      <c r="AN592" s="72"/>
      <c r="AO592" s="72"/>
    </row>
    <row r="593">
      <c r="A593" s="72"/>
      <c r="B593" s="72"/>
      <c r="D593" s="72"/>
      <c r="E593" s="72"/>
      <c r="F593" s="72"/>
      <c r="G593" s="72"/>
      <c r="H593" s="72"/>
      <c r="I593" s="72"/>
      <c r="J593" s="72"/>
      <c r="K593" s="72"/>
      <c r="L593" s="72"/>
      <c r="M593" s="72"/>
      <c r="N593" s="72"/>
      <c r="O593" s="72"/>
      <c r="P593" s="72"/>
      <c r="Q593" s="72"/>
      <c r="T593" s="72"/>
      <c r="U593" s="72"/>
      <c r="V593" s="72"/>
      <c r="W593" s="72"/>
      <c r="X593" s="72"/>
      <c r="Y593" s="74"/>
      <c r="Z593" s="74"/>
      <c r="AA593" s="72"/>
      <c r="AB593" s="72"/>
      <c r="AC593" s="72"/>
      <c r="AD593" s="72"/>
      <c r="AE593" s="72"/>
      <c r="AF593" s="72"/>
      <c r="AG593" s="72"/>
      <c r="AH593" s="72"/>
      <c r="AI593" s="72"/>
      <c r="AJ593" s="72"/>
      <c r="AK593" s="72"/>
      <c r="AL593" s="72"/>
      <c r="AM593" s="72"/>
      <c r="AN593" s="72"/>
      <c r="AO593" s="72"/>
    </row>
    <row r="594">
      <c r="A594" s="72"/>
      <c r="B594" s="72"/>
      <c r="D594" s="72"/>
      <c r="E594" s="72"/>
      <c r="F594" s="72"/>
      <c r="G594" s="72"/>
      <c r="H594" s="72"/>
      <c r="I594" s="72"/>
      <c r="J594" s="72"/>
      <c r="K594" s="72"/>
      <c r="L594" s="72"/>
      <c r="M594" s="72"/>
      <c r="N594" s="72"/>
      <c r="O594" s="72"/>
      <c r="P594" s="72"/>
      <c r="Q594" s="72"/>
      <c r="T594" s="72"/>
      <c r="U594" s="72"/>
      <c r="V594" s="72"/>
      <c r="W594" s="72"/>
      <c r="X594" s="72"/>
      <c r="Y594" s="74"/>
      <c r="Z594" s="74"/>
      <c r="AA594" s="72"/>
      <c r="AB594" s="72"/>
      <c r="AC594" s="72"/>
      <c r="AD594" s="72"/>
      <c r="AE594" s="72"/>
      <c r="AF594" s="72"/>
      <c r="AG594" s="72"/>
      <c r="AH594" s="72"/>
      <c r="AI594" s="72"/>
      <c r="AJ594" s="72"/>
      <c r="AK594" s="72"/>
      <c r="AL594" s="72"/>
      <c r="AM594" s="72"/>
      <c r="AN594" s="72"/>
      <c r="AO594" s="72"/>
    </row>
    <row r="595">
      <c r="A595" s="72"/>
      <c r="B595" s="72"/>
      <c r="D595" s="72"/>
      <c r="E595" s="72"/>
      <c r="F595" s="72"/>
      <c r="G595" s="72"/>
      <c r="H595" s="72"/>
      <c r="I595" s="72"/>
      <c r="J595" s="72"/>
      <c r="K595" s="72"/>
      <c r="L595" s="72"/>
      <c r="M595" s="72"/>
      <c r="N595" s="72"/>
      <c r="O595" s="72"/>
      <c r="P595" s="72"/>
      <c r="Q595" s="72"/>
      <c r="T595" s="72"/>
      <c r="U595" s="72"/>
      <c r="V595" s="72"/>
      <c r="W595" s="72"/>
      <c r="X595" s="72"/>
      <c r="Y595" s="74"/>
      <c r="Z595" s="74"/>
      <c r="AA595" s="72"/>
      <c r="AB595" s="72"/>
      <c r="AC595" s="72"/>
      <c r="AD595" s="72"/>
      <c r="AE595" s="72"/>
      <c r="AF595" s="72"/>
      <c r="AG595" s="72"/>
      <c r="AH595" s="72"/>
      <c r="AI595" s="72"/>
      <c r="AJ595" s="72"/>
      <c r="AK595" s="72"/>
      <c r="AL595" s="72"/>
      <c r="AM595" s="72"/>
      <c r="AN595" s="72"/>
      <c r="AO595" s="72"/>
    </row>
    <row r="596">
      <c r="A596" s="72"/>
      <c r="B596" s="72"/>
      <c r="D596" s="72"/>
      <c r="E596" s="72"/>
      <c r="F596" s="72"/>
      <c r="G596" s="72"/>
      <c r="H596" s="72"/>
      <c r="I596" s="72"/>
      <c r="J596" s="72"/>
      <c r="K596" s="72"/>
      <c r="L596" s="72"/>
      <c r="M596" s="72"/>
      <c r="N596" s="72"/>
      <c r="O596" s="72"/>
      <c r="P596" s="72"/>
      <c r="Q596" s="72"/>
      <c r="T596" s="72"/>
      <c r="U596" s="72"/>
      <c r="V596" s="72"/>
      <c r="W596" s="72"/>
      <c r="X596" s="72"/>
      <c r="Y596" s="74"/>
      <c r="Z596" s="74"/>
      <c r="AA596" s="72"/>
      <c r="AB596" s="72"/>
      <c r="AC596" s="72"/>
      <c r="AD596" s="72"/>
      <c r="AE596" s="72"/>
      <c r="AF596" s="72"/>
      <c r="AG596" s="72"/>
      <c r="AH596" s="72"/>
      <c r="AI596" s="72"/>
      <c r="AJ596" s="72"/>
      <c r="AK596" s="72"/>
      <c r="AL596" s="72"/>
      <c r="AM596" s="72"/>
      <c r="AN596" s="72"/>
      <c r="AO596" s="72"/>
    </row>
    <row r="597">
      <c r="A597" s="72"/>
      <c r="B597" s="72"/>
      <c r="D597" s="72"/>
      <c r="E597" s="72"/>
      <c r="F597" s="72"/>
      <c r="G597" s="72"/>
      <c r="H597" s="72"/>
      <c r="I597" s="72"/>
      <c r="J597" s="72"/>
      <c r="K597" s="72"/>
      <c r="L597" s="72"/>
      <c r="M597" s="72"/>
      <c r="N597" s="72"/>
      <c r="O597" s="72"/>
      <c r="P597" s="72"/>
      <c r="Q597" s="72"/>
      <c r="T597" s="72"/>
      <c r="U597" s="72"/>
      <c r="V597" s="72"/>
      <c r="W597" s="72"/>
      <c r="X597" s="72"/>
      <c r="Y597" s="74"/>
      <c r="Z597" s="74"/>
      <c r="AA597" s="72"/>
      <c r="AB597" s="72"/>
      <c r="AC597" s="72"/>
      <c r="AD597" s="72"/>
      <c r="AE597" s="72"/>
      <c r="AF597" s="72"/>
      <c r="AG597" s="72"/>
      <c r="AH597" s="72"/>
      <c r="AI597" s="72"/>
      <c r="AJ597" s="72"/>
      <c r="AK597" s="72"/>
      <c r="AL597" s="72"/>
      <c r="AM597" s="72"/>
      <c r="AN597" s="72"/>
      <c r="AO597" s="72"/>
    </row>
    <row r="598">
      <c r="A598" s="72"/>
      <c r="B598" s="72"/>
      <c r="D598" s="72"/>
      <c r="E598" s="72"/>
      <c r="F598" s="72"/>
      <c r="G598" s="72"/>
      <c r="H598" s="72"/>
      <c r="I598" s="72"/>
      <c r="J598" s="72"/>
      <c r="K598" s="72"/>
      <c r="L598" s="72"/>
      <c r="M598" s="72"/>
      <c r="N598" s="72"/>
      <c r="O598" s="72"/>
      <c r="P598" s="72"/>
      <c r="Q598" s="72"/>
      <c r="T598" s="72"/>
      <c r="U598" s="72"/>
      <c r="V598" s="72"/>
      <c r="W598" s="72"/>
      <c r="X598" s="72"/>
      <c r="Y598" s="74"/>
      <c r="Z598" s="74"/>
      <c r="AA598" s="72"/>
      <c r="AB598" s="72"/>
      <c r="AC598" s="72"/>
      <c r="AD598" s="72"/>
      <c r="AE598" s="72"/>
      <c r="AF598" s="72"/>
      <c r="AG598" s="72"/>
      <c r="AH598" s="72"/>
      <c r="AI598" s="72"/>
      <c r="AJ598" s="72"/>
      <c r="AK598" s="72"/>
      <c r="AL598" s="72"/>
      <c r="AM598" s="72"/>
      <c r="AN598" s="72"/>
      <c r="AO598" s="72"/>
    </row>
    <row r="599">
      <c r="A599" s="72"/>
      <c r="B599" s="72"/>
      <c r="D599" s="72"/>
      <c r="E599" s="72"/>
      <c r="F599" s="72"/>
      <c r="G599" s="72"/>
      <c r="H599" s="72"/>
      <c r="I599" s="72"/>
      <c r="J599" s="72"/>
      <c r="K599" s="72"/>
      <c r="L599" s="72"/>
      <c r="M599" s="72"/>
      <c r="N599" s="72"/>
      <c r="O599" s="72"/>
      <c r="P599" s="72"/>
      <c r="Q599" s="72"/>
      <c r="T599" s="72"/>
      <c r="U599" s="72"/>
      <c r="V599" s="72"/>
      <c r="W599" s="72"/>
      <c r="X599" s="72"/>
      <c r="Y599" s="74"/>
      <c r="Z599" s="74"/>
      <c r="AA599" s="72"/>
      <c r="AB599" s="72"/>
      <c r="AC599" s="72"/>
      <c r="AD599" s="72"/>
      <c r="AE599" s="72"/>
      <c r="AF599" s="72"/>
      <c r="AG599" s="72"/>
      <c r="AH599" s="72"/>
      <c r="AI599" s="72"/>
      <c r="AJ599" s="72"/>
      <c r="AK599" s="72"/>
      <c r="AL599" s="72"/>
      <c r="AM599" s="72"/>
      <c r="AN599" s="72"/>
      <c r="AO599" s="72"/>
    </row>
    <row r="600">
      <c r="A600" s="72"/>
      <c r="B600" s="72"/>
      <c r="D600" s="72"/>
      <c r="E600" s="72"/>
      <c r="F600" s="72"/>
      <c r="G600" s="72"/>
      <c r="H600" s="72"/>
      <c r="I600" s="72"/>
      <c r="J600" s="72"/>
      <c r="K600" s="72"/>
      <c r="L600" s="72"/>
      <c r="M600" s="72"/>
      <c r="N600" s="72"/>
      <c r="O600" s="72"/>
      <c r="P600" s="72"/>
      <c r="Q600" s="72"/>
      <c r="T600" s="72"/>
      <c r="U600" s="72"/>
      <c r="V600" s="72"/>
      <c r="W600" s="72"/>
      <c r="X600" s="72"/>
      <c r="Y600" s="74"/>
      <c r="Z600" s="74"/>
      <c r="AA600" s="72"/>
      <c r="AB600" s="72"/>
      <c r="AC600" s="72"/>
      <c r="AD600" s="72"/>
      <c r="AE600" s="72"/>
      <c r="AF600" s="72"/>
      <c r="AG600" s="72"/>
      <c r="AH600" s="72"/>
      <c r="AI600" s="72"/>
      <c r="AJ600" s="72"/>
      <c r="AK600" s="72"/>
      <c r="AL600" s="72"/>
      <c r="AM600" s="72"/>
      <c r="AN600" s="72"/>
      <c r="AO600" s="72"/>
    </row>
    <row r="601">
      <c r="A601" s="72"/>
      <c r="B601" s="72"/>
      <c r="D601" s="72"/>
      <c r="E601" s="72"/>
      <c r="F601" s="72"/>
      <c r="G601" s="72"/>
      <c r="H601" s="72"/>
      <c r="I601" s="72"/>
      <c r="J601" s="72"/>
      <c r="K601" s="72"/>
      <c r="L601" s="72"/>
      <c r="M601" s="72"/>
      <c r="N601" s="72"/>
      <c r="O601" s="72"/>
      <c r="P601" s="72"/>
      <c r="Q601" s="72"/>
      <c r="T601" s="72"/>
      <c r="U601" s="72"/>
      <c r="V601" s="72"/>
      <c r="W601" s="72"/>
      <c r="X601" s="72"/>
      <c r="Y601" s="74"/>
      <c r="Z601" s="74"/>
      <c r="AA601" s="72"/>
      <c r="AB601" s="72"/>
      <c r="AC601" s="72"/>
      <c r="AD601" s="72"/>
      <c r="AE601" s="72"/>
      <c r="AF601" s="72"/>
      <c r="AG601" s="72"/>
      <c r="AH601" s="72"/>
      <c r="AI601" s="72"/>
      <c r="AJ601" s="72"/>
      <c r="AK601" s="72"/>
      <c r="AL601" s="72"/>
      <c r="AM601" s="72"/>
      <c r="AN601" s="72"/>
      <c r="AO601" s="72"/>
    </row>
    <row r="602">
      <c r="A602" s="72"/>
      <c r="B602" s="72"/>
      <c r="D602" s="72"/>
      <c r="E602" s="72"/>
      <c r="F602" s="72"/>
      <c r="G602" s="72"/>
      <c r="H602" s="72"/>
      <c r="I602" s="72"/>
      <c r="J602" s="72"/>
      <c r="K602" s="72"/>
      <c r="L602" s="72"/>
      <c r="M602" s="72"/>
      <c r="N602" s="72"/>
      <c r="O602" s="72"/>
      <c r="P602" s="72"/>
      <c r="Q602" s="72"/>
      <c r="T602" s="72"/>
      <c r="U602" s="72"/>
      <c r="V602" s="72"/>
      <c r="W602" s="72"/>
      <c r="X602" s="72"/>
      <c r="Y602" s="74"/>
      <c r="Z602" s="74"/>
      <c r="AA602" s="72"/>
      <c r="AB602" s="72"/>
      <c r="AC602" s="72"/>
      <c r="AD602" s="72"/>
      <c r="AE602" s="72"/>
      <c r="AF602" s="72"/>
      <c r="AG602" s="72"/>
      <c r="AH602" s="72"/>
      <c r="AI602" s="72"/>
      <c r="AJ602" s="72"/>
      <c r="AK602" s="72"/>
      <c r="AL602" s="72"/>
      <c r="AM602" s="72"/>
      <c r="AN602" s="72"/>
      <c r="AO602" s="72"/>
    </row>
    <row r="603">
      <c r="A603" s="72"/>
      <c r="B603" s="72"/>
      <c r="D603" s="72"/>
      <c r="E603" s="72"/>
      <c r="F603" s="72"/>
      <c r="G603" s="72"/>
      <c r="H603" s="72"/>
      <c r="I603" s="72"/>
      <c r="J603" s="72"/>
      <c r="K603" s="72"/>
      <c r="L603" s="72"/>
      <c r="M603" s="72"/>
      <c r="N603" s="72"/>
      <c r="O603" s="72"/>
      <c r="P603" s="72"/>
      <c r="Q603" s="72"/>
      <c r="T603" s="72"/>
      <c r="U603" s="72"/>
      <c r="V603" s="72"/>
      <c r="W603" s="72"/>
      <c r="X603" s="72"/>
      <c r="Y603" s="74"/>
      <c r="Z603" s="74"/>
      <c r="AA603" s="72"/>
      <c r="AB603" s="72"/>
      <c r="AC603" s="72"/>
      <c r="AD603" s="72"/>
      <c r="AE603" s="72"/>
      <c r="AF603" s="72"/>
      <c r="AG603" s="72"/>
      <c r="AH603" s="72"/>
      <c r="AI603" s="72"/>
      <c r="AJ603" s="72"/>
      <c r="AK603" s="72"/>
      <c r="AL603" s="72"/>
      <c r="AM603" s="72"/>
      <c r="AN603" s="72"/>
      <c r="AO603" s="72"/>
    </row>
    <row r="604">
      <c r="A604" s="72"/>
      <c r="B604" s="72"/>
      <c r="D604" s="72"/>
      <c r="E604" s="72"/>
      <c r="F604" s="72"/>
      <c r="G604" s="72"/>
      <c r="H604" s="72"/>
      <c r="I604" s="72"/>
      <c r="J604" s="72"/>
      <c r="K604" s="72"/>
      <c r="L604" s="72"/>
      <c r="M604" s="72"/>
      <c r="N604" s="72"/>
      <c r="O604" s="72"/>
      <c r="P604" s="72"/>
      <c r="Q604" s="72"/>
      <c r="T604" s="72"/>
      <c r="U604" s="72"/>
      <c r="V604" s="72"/>
      <c r="W604" s="72"/>
      <c r="X604" s="72"/>
      <c r="Y604" s="74"/>
      <c r="Z604" s="74"/>
      <c r="AA604" s="72"/>
      <c r="AB604" s="72"/>
      <c r="AC604" s="72"/>
      <c r="AD604" s="72"/>
      <c r="AE604" s="72"/>
      <c r="AF604" s="72"/>
      <c r="AG604" s="72"/>
      <c r="AH604" s="72"/>
      <c r="AI604" s="72"/>
      <c r="AJ604" s="72"/>
      <c r="AK604" s="72"/>
      <c r="AL604" s="72"/>
      <c r="AM604" s="72"/>
      <c r="AN604" s="72"/>
      <c r="AO604" s="72"/>
    </row>
    <row r="605">
      <c r="A605" s="72"/>
      <c r="B605" s="72"/>
      <c r="D605" s="72"/>
      <c r="E605" s="72"/>
      <c r="F605" s="72"/>
      <c r="G605" s="72"/>
      <c r="H605" s="72"/>
      <c r="I605" s="72"/>
      <c r="J605" s="72"/>
      <c r="K605" s="72"/>
      <c r="L605" s="72"/>
      <c r="M605" s="72"/>
      <c r="N605" s="72"/>
      <c r="O605" s="72"/>
      <c r="P605" s="72"/>
      <c r="Q605" s="72"/>
      <c r="T605" s="72"/>
      <c r="U605" s="72"/>
      <c r="V605" s="72"/>
      <c r="W605" s="72"/>
      <c r="X605" s="72"/>
      <c r="Y605" s="74"/>
      <c r="Z605" s="74"/>
      <c r="AA605" s="72"/>
      <c r="AB605" s="72"/>
      <c r="AC605" s="72"/>
      <c r="AD605" s="72"/>
      <c r="AE605" s="72"/>
      <c r="AF605" s="72"/>
      <c r="AG605" s="72"/>
      <c r="AH605" s="72"/>
      <c r="AI605" s="72"/>
      <c r="AJ605" s="72"/>
      <c r="AK605" s="72"/>
      <c r="AL605" s="72"/>
      <c r="AM605" s="72"/>
      <c r="AN605" s="72"/>
      <c r="AO605" s="72"/>
    </row>
    <row r="606">
      <c r="A606" s="72"/>
      <c r="B606" s="72"/>
      <c r="D606" s="72"/>
      <c r="E606" s="72"/>
      <c r="F606" s="72"/>
      <c r="G606" s="72"/>
      <c r="H606" s="72"/>
      <c r="I606" s="72"/>
      <c r="J606" s="72"/>
      <c r="K606" s="72"/>
      <c r="L606" s="72"/>
      <c r="M606" s="72"/>
      <c r="N606" s="72"/>
      <c r="O606" s="72"/>
      <c r="P606" s="72"/>
      <c r="Q606" s="72"/>
      <c r="T606" s="72"/>
      <c r="U606" s="72"/>
      <c r="V606" s="72"/>
      <c r="W606" s="72"/>
      <c r="X606" s="72"/>
      <c r="Y606" s="74"/>
      <c r="Z606" s="74"/>
      <c r="AA606" s="72"/>
      <c r="AB606" s="72"/>
      <c r="AC606" s="72"/>
      <c r="AD606" s="72"/>
      <c r="AE606" s="72"/>
      <c r="AF606" s="72"/>
      <c r="AG606" s="72"/>
      <c r="AH606" s="72"/>
      <c r="AI606" s="72"/>
      <c r="AJ606" s="72"/>
      <c r="AK606" s="72"/>
      <c r="AL606" s="72"/>
      <c r="AM606" s="72"/>
      <c r="AN606" s="72"/>
      <c r="AO606" s="72"/>
    </row>
    <row r="607">
      <c r="A607" s="72"/>
      <c r="B607" s="72"/>
      <c r="D607" s="72"/>
      <c r="E607" s="72"/>
      <c r="F607" s="72"/>
      <c r="G607" s="72"/>
      <c r="H607" s="72"/>
      <c r="I607" s="72"/>
      <c r="J607" s="72"/>
      <c r="K607" s="72"/>
      <c r="L607" s="72"/>
      <c r="M607" s="72"/>
      <c r="N607" s="72"/>
      <c r="O607" s="72"/>
      <c r="P607" s="72"/>
      <c r="Q607" s="72"/>
      <c r="T607" s="72"/>
      <c r="U607" s="72"/>
      <c r="V607" s="72"/>
      <c r="W607" s="72"/>
      <c r="X607" s="72"/>
      <c r="Y607" s="74"/>
      <c r="Z607" s="74"/>
      <c r="AA607" s="72"/>
      <c r="AB607" s="72"/>
      <c r="AC607" s="72"/>
      <c r="AD607" s="72"/>
      <c r="AE607" s="72"/>
      <c r="AF607" s="72"/>
      <c r="AG607" s="72"/>
      <c r="AH607" s="72"/>
      <c r="AI607" s="72"/>
      <c r="AJ607" s="72"/>
      <c r="AK607" s="72"/>
      <c r="AL607" s="72"/>
      <c r="AM607" s="72"/>
      <c r="AN607" s="72"/>
      <c r="AO607" s="72"/>
    </row>
    <row r="608">
      <c r="A608" s="72"/>
      <c r="B608" s="72"/>
      <c r="D608" s="72"/>
      <c r="E608" s="72"/>
      <c r="F608" s="72"/>
      <c r="G608" s="72"/>
      <c r="H608" s="72"/>
      <c r="I608" s="72"/>
      <c r="J608" s="72"/>
      <c r="K608" s="72"/>
      <c r="L608" s="72"/>
      <c r="M608" s="72"/>
      <c r="N608" s="72"/>
      <c r="O608" s="72"/>
      <c r="P608" s="72"/>
      <c r="Q608" s="72"/>
      <c r="T608" s="72"/>
      <c r="U608" s="72"/>
      <c r="V608" s="72"/>
      <c r="W608" s="72"/>
      <c r="X608" s="72"/>
      <c r="Y608" s="74"/>
      <c r="Z608" s="74"/>
      <c r="AA608" s="72"/>
      <c r="AB608" s="72"/>
      <c r="AC608" s="72"/>
      <c r="AD608" s="72"/>
      <c r="AE608" s="72"/>
      <c r="AF608" s="72"/>
      <c r="AG608" s="72"/>
      <c r="AH608" s="72"/>
      <c r="AI608" s="72"/>
      <c r="AJ608" s="72"/>
      <c r="AK608" s="72"/>
      <c r="AL608" s="72"/>
      <c r="AM608" s="72"/>
      <c r="AN608" s="72"/>
      <c r="AO608" s="72"/>
    </row>
    <row r="609">
      <c r="A609" s="72"/>
      <c r="B609" s="72"/>
      <c r="D609" s="72"/>
      <c r="E609" s="72"/>
      <c r="F609" s="72"/>
      <c r="G609" s="72"/>
      <c r="H609" s="72"/>
      <c r="I609" s="72"/>
      <c r="J609" s="72"/>
      <c r="K609" s="72"/>
      <c r="L609" s="72"/>
      <c r="M609" s="72"/>
      <c r="N609" s="72"/>
      <c r="O609" s="72"/>
      <c r="P609" s="72"/>
      <c r="Q609" s="72"/>
      <c r="T609" s="72"/>
      <c r="U609" s="72"/>
      <c r="V609" s="72"/>
      <c r="W609" s="72"/>
      <c r="X609" s="72"/>
      <c r="Y609" s="74"/>
      <c r="Z609" s="74"/>
      <c r="AA609" s="72"/>
      <c r="AB609" s="72"/>
      <c r="AC609" s="72"/>
      <c r="AD609" s="72"/>
      <c r="AE609" s="72"/>
      <c r="AF609" s="72"/>
      <c r="AG609" s="72"/>
      <c r="AH609" s="72"/>
      <c r="AI609" s="72"/>
      <c r="AJ609" s="72"/>
      <c r="AK609" s="72"/>
      <c r="AL609" s="72"/>
      <c r="AM609" s="72"/>
      <c r="AN609" s="72"/>
      <c r="AO609" s="72"/>
    </row>
    <row r="610">
      <c r="A610" s="72"/>
      <c r="B610" s="72"/>
      <c r="D610" s="72"/>
      <c r="E610" s="72"/>
      <c r="F610" s="72"/>
      <c r="G610" s="72"/>
      <c r="H610" s="72"/>
      <c r="I610" s="72"/>
      <c r="J610" s="72"/>
      <c r="K610" s="72"/>
      <c r="L610" s="72"/>
      <c r="M610" s="72"/>
      <c r="N610" s="72"/>
      <c r="O610" s="72"/>
      <c r="P610" s="72"/>
      <c r="Q610" s="72"/>
      <c r="T610" s="72"/>
      <c r="U610" s="72"/>
      <c r="V610" s="72"/>
      <c r="W610" s="72"/>
      <c r="X610" s="72"/>
      <c r="Y610" s="74"/>
      <c r="Z610" s="74"/>
      <c r="AA610" s="72"/>
      <c r="AB610" s="72"/>
      <c r="AC610" s="72"/>
      <c r="AD610" s="72"/>
      <c r="AE610" s="72"/>
      <c r="AF610" s="72"/>
      <c r="AG610" s="72"/>
      <c r="AH610" s="72"/>
      <c r="AI610" s="72"/>
      <c r="AJ610" s="72"/>
      <c r="AK610" s="72"/>
      <c r="AL610" s="72"/>
      <c r="AM610" s="72"/>
      <c r="AN610" s="72"/>
      <c r="AO610" s="72"/>
    </row>
    <row r="611">
      <c r="A611" s="72"/>
      <c r="B611" s="72"/>
      <c r="D611" s="72"/>
      <c r="E611" s="72"/>
      <c r="F611" s="72"/>
      <c r="G611" s="72"/>
      <c r="H611" s="72"/>
      <c r="I611" s="72"/>
      <c r="J611" s="72"/>
      <c r="K611" s="72"/>
      <c r="L611" s="72"/>
      <c r="M611" s="72"/>
      <c r="N611" s="72"/>
      <c r="O611" s="72"/>
      <c r="P611" s="72"/>
      <c r="Q611" s="72"/>
      <c r="T611" s="72"/>
      <c r="U611" s="72"/>
      <c r="V611" s="72"/>
      <c r="W611" s="72"/>
      <c r="X611" s="72"/>
      <c r="Y611" s="74"/>
      <c r="Z611" s="74"/>
      <c r="AA611" s="72"/>
      <c r="AB611" s="72"/>
      <c r="AC611" s="72"/>
      <c r="AD611" s="72"/>
      <c r="AE611" s="72"/>
      <c r="AF611" s="72"/>
      <c r="AG611" s="72"/>
      <c r="AH611" s="72"/>
      <c r="AI611" s="72"/>
      <c r="AJ611" s="72"/>
      <c r="AK611" s="72"/>
      <c r="AL611" s="72"/>
      <c r="AM611" s="72"/>
      <c r="AN611" s="72"/>
      <c r="AO611" s="72"/>
    </row>
    <row r="612">
      <c r="A612" s="72"/>
      <c r="B612" s="72"/>
      <c r="D612" s="72"/>
      <c r="E612" s="72"/>
      <c r="F612" s="72"/>
      <c r="G612" s="72"/>
      <c r="H612" s="72"/>
      <c r="I612" s="72"/>
      <c r="J612" s="72"/>
      <c r="K612" s="72"/>
      <c r="L612" s="72"/>
      <c r="M612" s="72"/>
      <c r="N612" s="72"/>
      <c r="O612" s="72"/>
      <c r="P612" s="72"/>
      <c r="Q612" s="72"/>
      <c r="T612" s="72"/>
      <c r="U612" s="72"/>
      <c r="V612" s="72"/>
      <c r="W612" s="72"/>
      <c r="X612" s="72"/>
      <c r="Y612" s="74"/>
      <c r="Z612" s="74"/>
      <c r="AA612" s="72"/>
      <c r="AB612" s="72"/>
      <c r="AC612" s="72"/>
      <c r="AD612" s="72"/>
      <c r="AE612" s="72"/>
      <c r="AF612" s="72"/>
      <c r="AG612" s="72"/>
      <c r="AH612" s="72"/>
      <c r="AI612" s="72"/>
      <c r="AJ612" s="72"/>
      <c r="AK612" s="72"/>
      <c r="AL612" s="72"/>
      <c r="AM612" s="72"/>
      <c r="AN612" s="72"/>
      <c r="AO612" s="72"/>
    </row>
    <row r="613">
      <c r="A613" s="72"/>
      <c r="B613" s="72"/>
      <c r="D613" s="72"/>
      <c r="E613" s="72"/>
      <c r="F613" s="72"/>
      <c r="G613" s="72"/>
      <c r="H613" s="72"/>
      <c r="I613" s="72"/>
      <c r="J613" s="72"/>
      <c r="K613" s="72"/>
      <c r="L613" s="72"/>
      <c r="M613" s="72"/>
      <c r="N613" s="72"/>
      <c r="O613" s="72"/>
      <c r="P613" s="72"/>
      <c r="Q613" s="72"/>
      <c r="T613" s="72"/>
      <c r="U613" s="72"/>
      <c r="V613" s="72"/>
      <c r="W613" s="72"/>
      <c r="X613" s="72"/>
      <c r="Y613" s="74"/>
      <c r="Z613" s="74"/>
      <c r="AA613" s="72"/>
      <c r="AB613" s="72"/>
      <c r="AC613" s="72"/>
      <c r="AD613" s="72"/>
      <c r="AE613" s="72"/>
      <c r="AF613" s="72"/>
      <c r="AG613" s="72"/>
      <c r="AH613" s="72"/>
      <c r="AI613" s="72"/>
      <c r="AJ613" s="72"/>
      <c r="AK613" s="72"/>
      <c r="AL613" s="72"/>
      <c r="AM613" s="72"/>
      <c r="AN613" s="72"/>
      <c r="AO613" s="72"/>
    </row>
    <row r="614">
      <c r="A614" s="72"/>
      <c r="B614" s="72"/>
      <c r="D614" s="72"/>
      <c r="E614" s="72"/>
      <c r="F614" s="72"/>
      <c r="G614" s="72"/>
      <c r="H614" s="72"/>
      <c r="I614" s="72"/>
      <c r="J614" s="72"/>
      <c r="K614" s="72"/>
      <c r="L614" s="72"/>
      <c r="M614" s="72"/>
      <c r="N614" s="72"/>
      <c r="O614" s="72"/>
      <c r="P614" s="72"/>
      <c r="Q614" s="72"/>
      <c r="T614" s="72"/>
      <c r="U614" s="72"/>
      <c r="V614" s="72"/>
      <c r="W614" s="72"/>
      <c r="X614" s="72"/>
      <c r="Y614" s="74"/>
      <c r="Z614" s="74"/>
      <c r="AA614" s="72"/>
      <c r="AB614" s="72"/>
      <c r="AC614" s="72"/>
      <c r="AD614" s="72"/>
      <c r="AE614" s="72"/>
      <c r="AF614" s="72"/>
      <c r="AG614" s="72"/>
      <c r="AH614" s="72"/>
      <c r="AI614" s="72"/>
      <c r="AJ614" s="72"/>
      <c r="AK614" s="72"/>
      <c r="AL614" s="72"/>
      <c r="AM614" s="72"/>
      <c r="AN614" s="72"/>
      <c r="AO614" s="72"/>
    </row>
    <row r="615">
      <c r="A615" s="72"/>
      <c r="B615" s="72"/>
      <c r="D615" s="72"/>
      <c r="E615" s="72"/>
      <c r="F615" s="72"/>
      <c r="G615" s="72"/>
      <c r="H615" s="72"/>
      <c r="I615" s="72"/>
      <c r="J615" s="72"/>
      <c r="K615" s="72"/>
      <c r="L615" s="72"/>
      <c r="M615" s="72"/>
      <c r="N615" s="72"/>
      <c r="O615" s="72"/>
      <c r="P615" s="72"/>
      <c r="Q615" s="72"/>
      <c r="T615" s="72"/>
      <c r="U615" s="72"/>
      <c r="V615" s="72"/>
      <c r="W615" s="72"/>
      <c r="X615" s="72"/>
      <c r="Y615" s="74"/>
      <c r="Z615" s="74"/>
      <c r="AA615" s="72"/>
      <c r="AB615" s="72"/>
      <c r="AC615" s="72"/>
      <c r="AD615" s="72"/>
      <c r="AE615" s="72"/>
      <c r="AF615" s="72"/>
      <c r="AG615" s="72"/>
      <c r="AH615" s="72"/>
      <c r="AI615" s="72"/>
      <c r="AJ615" s="72"/>
      <c r="AK615" s="72"/>
      <c r="AL615" s="72"/>
      <c r="AM615" s="72"/>
      <c r="AN615" s="72"/>
      <c r="AO615" s="72"/>
    </row>
    <row r="616">
      <c r="A616" s="72"/>
      <c r="B616" s="72"/>
      <c r="D616" s="72"/>
      <c r="E616" s="72"/>
      <c r="F616" s="72"/>
      <c r="G616" s="72"/>
      <c r="H616" s="72"/>
      <c r="I616" s="72"/>
      <c r="J616" s="72"/>
      <c r="K616" s="72"/>
      <c r="L616" s="72"/>
      <c r="M616" s="72"/>
      <c r="N616" s="72"/>
      <c r="O616" s="72"/>
      <c r="P616" s="72"/>
      <c r="Q616" s="72"/>
      <c r="T616" s="72"/>
      <c r="U616" s="72"/>
      <c r="V616" s="72"/>
      <c r="W616" s="72"/>
      <c r="X616" s="72"/>
      <c r="Y616" s="74"/>
      <c r="Z616" s="74"/>
      <c r="AA616" s="72"/>
      <c r="AB616" s="72"/>
      <c r="AC616" s="72"/>
      <c r="AD616" s="72"/>
      <c r="AE616" s="72"/>
      <c r="AF616" s="72"/>
      <c r="AG616" s="72"/>
      <c r="AH616" s="72"/>
      <c r="AI616" s="72"/>
      <c r="AJ616" s="72"/>
      <c r="AK616" s="72"/>
      <c r="AL616" s="72"/>
      <c r="AM616" s="72"/>
      <c r="AN616" s="72"/>
      <c r="AO616" s="72"/>
    </row>
    <row r="617">
      <c r="A617" s="72"/>
      <c r="B617" s="72"/>
      <c r="D617" s="72"/>
      <c r="E617" s="72"/>
      <c r="F617" s="72"/>
      <c r="G617" s="72"/>
      <c r="H617" s="72"/>
      <c r="I617" s="72"/>
      <c r="J617" s="72"/>
      <c r="K617" s="72"/>
      <c r="L617" s="72"/>
      <c r="M617" s="72"/>
      <c r="N617" s="72"/>
      <c r="O617" s="72"/>
      <c r="P617" s="72"/>
      <c r="Q617" s="72"/>
      <c r="T617" s="72"/>
      <c r="U617" s="72"/>
      <c r="V617" s="72"/>
      <c r="W617" s="72"/>
      <c r="X617" s="72"/>
      <c r="Y617" s="74"/>
      <c r="Z617" s="74"/>
      <c r="AA617" s="72"/>
      <c r="AB617" s="72"/>
      <c r="AC617" s="72"/>
      <c r="AD617" s="72"/>
      <c r="AE617" s="72"/>
      <c r="AF617" s="72"/>
      <c r="AG617" s="72"/>
      <c r="AH617" s="72"/>
      <c r="AI617" s="72"/>
      <c r="AJ617" s="72"/>
      <c r="AK617" s="72"/>
      <c r="AL617" s="72"/>
      <c r="AM617" s="72"/>
      <c r="AN617" s="72"/>
      <c r="AO617" s="72"/>
    </row>
    <row r="618">
      <c r="A618" s="72"/>
      <c r="B618" s="72"/>
      <c r="D618" s="72"/>
      <c r="E618" s="72"/>
      <c r="F618" s="72"/>
      <c r="G618" s="72"/>
      <c r="H618" s="72"/>
      <c r="I618" s="72"/>
      <c r="J618" s="72"/>
      <c r="K618" s="72"/>
      <c r="L618" s="72"/>
      <c r="M618" s="72"/>
      <c r="N618" s="72"/>
      <c r="O618" s="72"/>
      <c r="P618" s="72"/>
      <c r="Q618" s="72"/>
      <c r="T618" s="72"/>
      <c r="U618" s="72"/>
      <c r="V618" s="72"/>
      <c r="W618" s="72"/>
      <c r="X618" s="72"/>
      <c r="Y618" s="74"/>
      <c r="Z618" s="74"/>
      <c r="AA618" s="72"/>
      <c r="AB618" s="72"/>
      <c r="AC618" s="72"/>
      <c r="AD618" s="72"/>
      <c r="AE618" s="72"/>
      <c r="AF618" s="72"/>
      <c r="AG618" s="72"/>
      <c r="AH618" s="72"/>
      <c r="AI618" s="72"/>
      <c r="AJ618" s="72"/>
      <c r="AK618" s="72"/>
      <c r="AL618" s="72"/>
      <c r="AM618" s="72"/>
      <c r="AN618" s="72"/>
      <c r="AO618" s="72"/>
    </row>
    <row r="619">
      <c r="A619" s="72"/>
      <c r="B619" s="72"/>
      <c r="D619" s="72"/>
      <c r="E619" s="72"/>
      <c r="F619" s="72"/>
      <c r="G619" s="72"/>
      <c r="H619" s="72"/>
      <c r="I619" s="72"/>
      <c r="J619" s="72"/>
      <c r="K619" s="72"/>
      <c r="L619" s="72"/>
      <c r="M619" s="72"/>
      <c r="N619" s="72"/>
      <c r="O619" s="72"/>
      <c r="P619" s="72"/>
      <c r="Q619" s="72"/>
      <c r="T619" s="72"/>
      <c r="U619" s="72"/>
      <c r="V619" s="72"/>
      <c r="W619" s="72"/>
      <c r="X619" s="72"/>
      <c r="Y619" s="74"/>
      <c r="Z619" s="74"/>
      <c r="AA619" s="72"/>
      <c r="AB619" s="72"/>
      <c r="AC619" s="72"/>
      <c r="AD619" s="72"/>
      <c r="AE619" s="72"/>
      <c r="AF619" s="72"/>
      <c r="AG619" s="72"/>
      <c r="AH619" s="72"/>
      <c r="AI619" s="72"/>
      <c r="AJ619" s="72"/>
      <c r="AK619" s="72"/>
      <c r="AL619" s="72"/>
      <c r="AM619" s="72"/>
      <c r="AN619" s="72"/>
      <c r="AO619" s="72"/>
    </row>
    <row r="620">
      <c r="A620" s="72"/>
      <c r="B620" s="72"/>
      <c r="D620" s="72"/>
      <c r="E620" s="72"/>
      <c r="F620" s="72"/>
      <c r="G620" s="72"/>
      <c r="H620" s="72"/>
      <c r="I620" s="72"/>
      <c r="J620" s="72"/>
      <c r="K620" s="72"/>
      <c r="L620" s="72"/>
      <c r="M620" s="72"/>
      <c r="N620" s="72"/>
      <c r="O620" s="72"/>
      <c r="P620" s="72"/>
      <c r="Q620" s="72"/>
      <c r="T620" s="72"/>
      <c r="U620" s="72"/>
      <c r="V620" s="72"/>
      <c r="W620" s="72"/>
      <c r="X620" s="72"/>
      <c r="Y620" s="74"/>
      <c r="Z620" s="74"/>
      <c r="AA620" s="72"/>
      <c r="AB620" s="72"/>
      <c r="AC620" s="72"/>
      <c r="AD620" s="72"/>
      <c r="AE620" s="72"/>
      <c r="AF620" s="72"/>
      <c r="AG620" s="72"/>
      <c r="AH620" s="72"/>
      <c r="AI620" s="72"/>
      <c r="AJ620" s="72"/>
      <c r="AK620" s="72"/>
      <c r="AL620" s="72"/>
      <c r="AM620" s="72"/>
      <c r="AN620" s="72"/>
      <c r="AO620" s="72"/>
    </row>
    <row r="621">
      <c r="A621" s="72"/>
      <c r="B621" s="72"/>
      <c r="D621" s="72"/>
      <c r="E621" s="72"/>
      <c r="F621" s="72"/>
      <c r="G621" s="72"/>
      <c r="H621" s="72"/>
      <c r="I621" s="72"/>
      <c r="J621" s="72"/>
      <c r="K621" s="72"/>
      <c r="L621" s="72"/>
      <c r="M621" s="72"/>
      <c r="N621" s="72"/>
      <c r="O621" s="72"/>
      <c r="P621" s="72"/>
      <c r="Q621" s="72"/>
      <c r="T621" s="72"/>
      <c r="U621" s="72"/>
      <c r="V621" s="72"/>
      <c r="W621" s="72"/>
      <c r="X621" s="72"/>
      <c r="Y621" s="74"/>
      <c r="Z621" s="74"/>
      <c r="AA621" s="72"/>
      <c r="AB621" s="72"/>
      <c r="AC621" s="72"/>
      <c r="AD621" s="72"/>
      <c r="AE621" s="72"/>
      <c r="AF621" s="72"/>
      <c r="AG621" s="72"/>
      <c r="AH621" s="72"/>
      <c r="AI621" s="72"/>
      <c r="AJ621" s="72"/>
      <c r="AK621" s="72"/>
      <c r="AL621" s="72"/>
      <c r="AM621" s="72"/>
      <c r="AN621" s="72"/>
      <c r="AO621" s="72"/>
    </row>
    <row r="622">
      <c r="A622" s="72"/>
      <c r="B622" s="72"/>
      <c r="D622" s="72"/>
      <c r="E622" s="72"/>
      <c r="F622" s="72"/>
      <c r="G622" s="72"/>
      <c r="H622" s="72"/>
      <c r="I622" s="72"/>
      <c r="J622" s="72"/>
      <c r="K622" s="72"/>
      <c r="L622" s="72"/>
      <c r="M622" s="72"/>
      <c r="N622" s="72"/>
      <c r="O622" s="72"/>
      <c r="P622" s="72"/>
      <c r="Q622" s="72"/>
      <c r="T622" s="72"/>
      <c r="U622" s="72"/>
      <c r="V622" s="72"/>
      <c r="W622" s="72"/>
      <c r="X622" s="72"/>
      <c r="Y622" s="74"/>
      <c r="Z622" s="74"/>
      <c r="AA622" s="72"/>
      <c r="AB622" s="72"/>
      <c r="AC622" s="72"/>
      <c r="AD622" s="72"/>
      <c r="AE622" s="72"/>
      <c r="AF622" s="72"/>
      <c r="AG622" s="72"/>
      <c r="AH622" s="72"/>
      <c r="AI622" s="72"/>
      <c r="AJ622" s="72"/>
      <c r="AK622" s="72"/>
      <c r="AL622" s="72"/>
      <c r="AM622" s="72"/>
      <c r="AN622" s="72"/>
      <c r="AO622" s="72"/>
    </row>
    <row r="623">
      <c r="A623" s="72"/>
      <c r="B623" s="72"/>
      <c r="D623" s="72"/>
      <c r="E623" s="72"/>
      <c r="F623" s="72"/>
      <c r="G623" s="72"/>
      <c r="H623" s="72"/>
      <c r="I623" s="72"/>
      <c r="J623" s="72"/>
      <c r="K623" s="72"/>
      <c r="L623" s="72"/>
      <c r="M623" s="72"/>
      <c r="N623" s="72"/>
      <c r="O623" s="72"/>
      <c r="P623" s="72"/>
      <c r="Q623" s="72"/>
      <c r="T623" s="72"/>
      <c r="U623" s="72"/>
      <c r="V623" s="72"/>
      <c r="W623" s="72"/>
      <c r="X623" s="72"/>
      <c r="Y623" s="74"/>
      <c r="Z623" s="74"/>
      <c r="AA623" s="72"/>
      <c r="AB623" s="72"/>
      <c r="AC623" s="72"/>
      <c r="AD623" s="72"/>
      <c r="AE623" s="72"/>
      <c r="AF623" s="72"/>
      <c r="AG623" s="72"/>
      <c r="AH623" s="72"/>
      <c r="AI623" s="72"/>
      <c r="AJ623" s="72"/>
      <c r="AK623" s="72"/>
      <c r="AL623" s="72"/>
      <c r="AM623" s="72"/>
      <c r="AN623" s="72"/>
      <c r="AO623" s="72"/>
    </row>
    <row r="624">
      <c r="A624" s="72"/>
      <c r="B624" s="72"/>
      <c r="D624" s="72"/>
      <c r="E624" s="72"/>
      <c r="F624" s="72"/>
      <c r="G624" s="72"/>
      <c r="H624" s="72"/>
      <c r="I624" s="72"/>
      <c r="J624" s="72"/>
      <c r="K624" s="72"/>
      <c r="L624" s="72"/>
      <c r="M624" s="72"/>
      <c r="N624" s="72"/>
      <c r="O624" s="72"/>
      <c r="P624" s="72"/>
      <c r="Q624" s="72"/>
      <c r="T624" s="72"/>
      <c r="U624" s="72"/>
      <c r="V624" s="72"/>
      <c r="W624" s="72"/>
      <c r="X624" s="72"/>
      <c r="Y624" s="74"/>
      <c r="Z624" s="74"/>
      <c r="AA624" s="72"/>
      <c r="AB624" s="72"/>
      <c r="AC624" s="72"/>
      <c r="AD624" s="72"/>
      <c r="AE624" s="72"/>
      <c r="AF624" s="72"/>
      <c r="AG624" s="72"/>
      <c r="AH624" s="72"/>
      <c r="AI624" s="72"/>
      <c r="AJ624" s="72"/>
      <c r="AK624" s="72"/>
      <c r="AL624" s="72"/>
      <c r="AM624" s="72"/>
      <c r="AN624" s="72"/>
      <c r="AO624" s="72"/>
    </row>
    <row r="625">
      <c r="A625" s="72"/>
      <c r="B625" s="72"/>
      <c r="D625" s="72"/>
      <c r="E625" s="72"/>
      <c r="F625" s="72"/>
      <c r="G625" s="72"/>
      <c r="H625" s="72"/>
      <c r="I625" s="72"/>
      <c r="J625" s="72"/>
      <c r="K625" s="72"/>
      <c r="L625" s="72"/>
      <c r="M625" s="72"/>
      <c r="N625" s="72"/>
      <c r="O625" s="72"/>
      <c r="P625" s="72"/>
      <c r="Q625" s="72"/>
      <c r="T625" s="72"/>
      <c r="U625" s="72"/>
      <c r="V625" s="72"/>
      <c r="W625" s="72"/>
      <c r="X625" s="72"/>
      <c r="Y625" s="74"/>
      <c r="Z625" s="74"/>
      <c r="AA625" s="72"/>
      <c r="AB625" s="72"/>
      <c r="AC625" s="72"/>
      <c r="AD625" s="72"/>
      <c r="AE625" s="72"/>
      <c r="AF625" s="72"/>
      <c r="AG625" s="72"/>
      <c r="AH625" s="72"/>
      <c r="AI625" s="72"/>
      <c r="AJ625" s="72"/>
      <c r="AK625" s="72"/>
      <c r="AL625" s="72"/>
      <c r="AM625" s="72"/>
      <c r="AN625" s="72"/>
      <c r="AO625" s="72"/>
    </row>
    <row r="626">
      <c r="A626" s="72"/>
      <c r="B626" s="72"/>
      <c r="D626" s="72"/>
      <c r="E626" s="72"/>
      <c r="F626" s="72"/>
      <c r="G626" s="72"/>
      <c r="H626" s="72"/>
      <c r="I626" s="72"/>
      <c r="J626" s="72"/>
      <c r="K626" s="72"/>
      <c r="L626" s="72"/>
      <c r="M626" s="72"/>
      <c r="N626" s="72"/>
      <c r="O626" s="72"/>
      <c r="P626" s="72"/>
      <c r="Q626" s="72"/>
      <c r="T626" s="72"/>
      <c r="U626" s="72"/>
      <c r="V626" s="72"/>
      <c r="W626" s="72"/>
      <c r="X626" s="72"/>
      <c r="Y626" s="74"/>
      <c r="Z626" s="74"/>
      <c r="AA626" s="72"/>
      <c r="AB626" s="72"/>
      <c r="AC626" s="72"/>
      <c r="AD626" s="72"/>
      <c r="AE626" s="72"/>
      <c r="AF626" s="72"/>
      <c r="AG626" s="72"/>
      <c r="AH626" s="72"/>
      <c r="AI626" s="72"/>
      <c r="AJ626" s="72"/>
      <c r="AK626" s="72"/>
      <c r="AL626" s="72"/>
      <c r="AM626" s="72"/>
      <c r="AN626" s="72"/>
      <c r="AO626" s="72"/>
    </row>
    <row r="627">
      <c r="A627" s="72"/>
      <c r="B627" s="72"/>
      <c r="D627" s="72"/>
      <c r="E627" s="72"/>
      <c r="F627" s="72"/>
      <c r="G627" s="72"/>
      <c r="H627" s="72"/>
      <c r="I627" s="72"/>
      <c r="J627" s="72"/>
      <c r="K627" s="72"/>
      <c r="L627" s="72"/>
      <c r="M627" s="72"/>
      <c r="N627" s="72"/>
      <c r="O627" s="72"/>
      <c r="P627" s="72"/>
      <c r="Q627" s="72"/>
      <c r="T627" s="72"/>
      <c r="U627" s="72"/>
      <c r="V627" s="72"/>
      <c r="W627" s="72"/>
      <c r="X627" s="72"/>
      <c r="Y627" s="74"/>
      <c r="Z627" s="74"/>
      <c r="AA627" s="72"/>
      <c r="AB627" s="72"/>
      <c r="AC627" s="72"/>
      <c r="AD627" s="72"/>
      <c r="AE627" s="72"/>
      <c r="AF627" s="72"/>
      <c r="AG627" s="72"/>
      <c r="AH627" s="72"/>
      <c r="AI627" s="72"/>
      <c r="AJ627" s="72"/>
      <c r="AK627" s="72"/>
      <c r="AL627" s="72"/>
      <c r="AM627" s="72"/>
      <c r="AN627" s="72"/>
      <c r="AO627" s="72"/>
    </row>
    <row r="628">
      <c r="A628" s="72"/>
      <c r="B628" s="72"/>
      <c r="D628" s="72"/>
      <c r="E628" s="72"/>
      <c r="F628" s="72"/>
      <c r="G628" s="72"/>
      <c r="H628" s="72"/>
      <c r="I628" s="72"/>
      <c r="J628" s="72"/>
      <c r="K628" s="72"/>
      <c r="L628" s="72"/>
      <c r="M628" s="72"/>
      <c r="N628" s="72"/>
      <c r="O628" s="72"/>
      <c r="P628" s="72"/>
      <c r="Q628" s="72"/>
      <c r="T628" s="72"/>
      <c r="U628" s="72"/>
      <c r="V628" s="72"/>
      <c r="W628" s="72"/>
      <c r="X628" s="72"/>
      <c r="Y628" s="74"/>
      <c r="Z628" s="74"/>
      <c r="AA628" s="72"/>
      <c r="AB628" s="72"/>
      <c r="AC628" s="72"/>
      <c r="AD628" s="72"/>
      <c r="AE628" s="72"/>
      <c r="AF628" s="72"/>
      <c r="AG628" s="72"/>
      <c r="AH628" s="72"/>
      <c r="AI628" s="72"/>
      <c r="AJ628" s="72"/>
      <c r="AK628" s="72"/>
      <c r="AL628" s="72"/>
      <c r="AM628" s="72"/>
      <c r="AN628" s="72"/>
      <c r="AO628" s="72"/>
    </row>
    <row r="629">
      <c r="A629" s="72"/>
      <c r="B629" s="72"/>
      <c r="D629" s="72"/>
      <c r="E629" s="72"/>
      <c r="F629" s="72"/>
      <c r="G629" s="72"/>
      <c r="H629" s="72"/>
      <c r="I629" s="72"/>
      <c r="J629" s="72"/>
      <c r="K629" s="72"/>
      <c r="L629" s="72"/>
      <c r="M629" s="72"/>
      <c r="N629" s="72"/>
      <c r="O629" s="72"/>
      <c r="P629" s="72"/>
      <c r="Q629" s="72"/>
      <c r="T629" s="72"/>
      <c r="U629" s="72"/>
      <c r="V629" s="72"/>
      <c r="W629" s="72"/>
      <c r="X629" s="72"/>
      <c r="Y629" s="74"/>
      <c r="Z629" s="74"/>
      <c r="AA629" s="72"/>
      <c r="AB629" s="72"/>
      <c r="AC629" s="72"/>
      <c r="AD629" s="72"/>
      <c r="AE629" s="72"/>
      <c r="AF629" s="72"/>
      <c r="AG629" s="72"/>
      <c r="AH629" s="72"/>
      <c r="AI629" s="72"/>
      <c r="AJ629" s="72"/>
      <c r="AK629" s="72"/>
      <c r="AL629" s="72"/>
      <c r="AM629" s="72"/>
      <c r="AN629" s="72"/>
      <c r="AO629" s="72"/>
    </row>
    <row r="630">
      <c r="A630" s="72"/>
      <c r="B630" s="72"/>
      <c r="D630" s="72"/>
      <c r="E630" s="72"/>
      <c r="F630" s="72"/>
      <c r="G630" s="72"/>
      <c r="H630" s="72"/>
      <c r="I630" s="72"/>
      <c r="J630" s="72"/>
      <c r="K630" s="72"/>
      <c r="L630" s="72"/>
      <c r="M630" s="72"/>
      <c r="N630" s="72"/>
      <c r="O630" s="72"/>
      <c r="P630" s="72"/>
      <c r="Q630" s="72"/>
      <c r="T630" s="72"/>
      <c r="U630" s="72"/>
      <c r="V630" s="72"/>
      <c r="W630" s="72"/>
      <c r="X630" s="72"/>
      <c r="Y630" s="74"/>
      <c r="Z630" s="74"/>
      <c r="AA630" s="72"/>
      <c r="AB630" s="72"/>
      <c r="AC630" s="72"/>
      <c r="AD630" s="72"/>
      <c r="AE630" s="72"/>
      <c r="AF630" s="72"/>
      <c r="AG630" s="72"/>
      <c r="AH630" s="72"/>
      <c r="AI630" s="72"/>
      <c r="AJ630" s="72"/>
      <c r="AK630" s="72"/>
      <c r="AL630" s="72"/>
      <c r="AM630" s="72"/>
      <c r="AN630" s="72"/>
      <c r="AO630" s="72"/>
    </row>
    <row r="631">
      <c r="A631" s="72"/>
      <c r="B631" s="72"/>
      <c r="D631" s="72"/>
      <c r="E631" s="72"/>
      <c r="F631" s="72"/>
      <c r="G631" s="72"/>
      <c r="H631" s="72"/>
      <c r="I631" s="72"/>
      <c r="J631" s="72"/>
      <c r="K631" s="72"/>
      <c r="L631" s="72"/>
      <c r="M631" s="72"/>
      <c r="N631" s="72"/>
      <c r="O631" s="72"/>
      <c r="P631" s="72"/>
      <c r="Q631" s="72"/>
      <c r="T631" s="72"/>
      <c r="U631" s="72"/>
      <c r="V631" s="72"/>
      <c r="W631" s="72"/>
      <c r="X631" s="72"/>
      <c r="Y631" s="74"/>
      <c r="Z631" s="74"/>
      <c r="AA631" s="72"/>
      <c r="AB631" s="72"/>
      <c r="AC631" s="72"/>
      <c r="AD631" s="72"/>
      <c r="AE631" s="72"/>
      <c r="AF631" s="72"/>
      <c r="AG631" s="72"/>
      <c r="AH631" s="72"/>
      <c r="AI631" s="72"/>
      <c r="AJ631" s="72"/>
      <c r="AK631" s="72"/>
      <c r="AL631" s="72"/>
      <c r="AM631" s="72"/>
      <c r="AN631" s="72"/>
      <c r="AO631" s="72"/>
    </row>
    <row r="632">
      <c r="A632" s="72"/>
      <c r="B632" s="72"/>
      <c r="D632" s="72"/>
      <c r="E632" s="72"/>
      <c r="F632" s="72"/>
      <c r="G632" s="72"/>
      <c r="H632" s="72"/>
      <c r="I632" s="72"/>
      <c r="J632" s="72"/>
      <c r="K632" s="72"/>
      <c r="L632" s="72"/>
      <c r="M632" s="72"/>
      <c r="N632" s="72"/>
      <c r="O632" s="72"/>
      <c r="P632" s="72"/>
      <c r="Q632" s="72"/>
      <c r="T632" s="72"/>
      <c r="U632" s="72"/>
      <c r="V632" s="72"/>
      <c r="W632" s="72"/>
      <c r="X632" s="72"/>
      <c r="Y632" s="74"/>
      <c r="Z632" s="74"/>
      <c r="AA632" s="72"/>
      <c r="AB632" s="72"/>
      <c r="AC632" s="72"/>
      <c r="AD632" s="72"/>
      <c r="AE632" s="72"/>
      <c r="AF632" s="72"/>
      <c r="AG632" s="72"/>
      <c r="AH632" s="72"/>
      <c r="AI632" s="72"/>
      <c r="AJ632" s="72"/>
      <c r="AK632" s="72"/>
      <c r="AL632" s="72"/>
      <c r="AM632" s="72"/>
      <c r="AN632" s="72"/>
      <c r="AO632" s="72"/>
    </row>
    <row r="633">
      <c r="A633" s="72"/>
      <c r="B633" s="72"/>
      <c r="D633" s="72"/>
      <c r="E633" s="72"/>
      <c r="F633" s="72"/>
      <c r="G633" s="72"/>
      <c r="H633" s="72"/>
      <c r="I633" s="72"/>
      <c r="J633" s="72"/>
      <c r="K633" s="72"/>
      <c r="L633" s="72"/>
      <c r="M633" s="72"/>
      <c r="N633" s="72"/>
      <c r="O633" s="72"/>
      <c r="P633" s="72"/>
      <c r="Q633" s="72"/>
      <c r="T633" s="72"/>
      <c r="U633" s="72"/>
      <c r="V633" s="72"/>
      <c r="W633" s="72"/>
      <c r="X633" s="72"/>
      <c r="Y633" s="74"/>
      <c r="Z633" s="74"/>
      <c r="AA633" s="72"/>
      <c r="AB633" s="72"/>
      <c r="AC633" s="72"/>
      <c r="AD633" s="72"/>
      <c r="AE633" s="72"/>
      <c r="AF633" s="72"/>
      <c r="AG633" s="72"/>
      <c r="AH633" s="72"/>
      <c r="AI633" s="72"/>
      <c r="AJ633" s="72"/>
      <c r="AK633" s="72"/>
      <c r="AL633" s="72"/>
      <c r="AM633" s="72"/>
      <c r="AN633" s="72"/>
      <c r="AO633" s="72"/>
    </row>
    <row r="634">
      <c r="A634" s="72"/>
      <c r="B634" s="72"/>
      <c r="D634" s="72"/>
      <c r="E634" s="72"/>
      <c r="F634" s="72"/>
      <c r="G634" s="72"/>
      <c r="H634" s="72"/>
      <c r="I634" s="72"/>
      <c r="J634" s="72"/>
      <c r="K634" s="72"/>
      <c r="L634" s="72"/>
      <c r="M634" s="72"/>
      <c r="N634" s="72"/>
      <c r="O634" s="72"/>
      <c r="P634" s="72"/>
      <c r="Q634" s="72"/>
      <c r="T634" s="72"/>
      <c r="U634" s="72"/>
      <c r="V634" s="72"/>
      <c r="W634" s="72"/>
      <c r="X634" s="72"/>
      <c r="Y634" s="74"/>
      <c r="Z634" s="74"/>
      <c r="AA634" s="72"/>
      <c r="AB634" s="72"/>
      <c r="AC634" s="72"/>
      <c r="AD634" s="72"/>
      <c r="AE634" s="72"/>
      <c r="AF634" s="72"/>
      <c r="AG634" s="72"/>
      <c r="AH634" s="72"/>
      <c r="AI634" s="72"/>
      <c r="AJ634" s="72"/>
      <c r="AK634" s="72"/>
      <c r="AL634" s="72"/>
      <c r="AM634" s="72"/>
      <c r="AN634" s="72"/>
      <c r="AO634" s="72"/>
    </row>
    <row r="635">
      <c r="A635" s="72"/>
      <c r="B635" s="72"/>
      <c r="D635" s="72"/>
      <c r="E635" s="72"/>
      <c r="F635" s="72"/>
      <c r="G635" s="72"/>
      <c r="H635" s="72"/>
      <c r="I635" s="72"/>
      <c r="J635" s="72"/>
      <c r="K635" s="72"/>
      <c r="L635" s="72"/>
      <c r="M635" s="72"/>
      <c r="N635" s="72"/>
      <c r="O635" s="72"/>
      <c r="P635" s="72"/>
      <c r="Q635" s="72"/>
      <c r="T635" s="72"/>
      <c r="U635" s="72"/>
      <c r="V635" s="72"/>
      <c r="W635" s="72"/>
      <c r="X635" s="72"/>
      <c r="Y635" s="74"/>
      <c r="Z635" s="74"/>
      <c r="AA635" s="72"/>
      <c r="AB635" s="72"/>
      <c r="AC635" s="72"/>
      <c r="AD635" s="72"/>
      <c r="AE635" s="72"/>
      <c r="AF635" s="72"/>
      <c r="AG635" s="72"/>
      <c r="AH635" s="72"/>
      <c r="AI635" s="72"/>
      <c r="AJ635" s="72"/>
      <c r="AK635" s="72"/>
      <c r="AL635" s="72"/>
      <c r="AM635" s="72"/>
      <c r="AN635" s="72"/>
      <c r="AO635" s="72"/>
    </row>
    <row r="636">
      <c r="A636" s="72"/>
      <c r="B636" s="72"/>
      <c r="D636" s="72"/>
      <c r="E636" s="72"/>
      <c r="F636" s="72"/>
      <c r="G636" s="72"/>
      <c r="H636" s="72"/>
      <c r="I636" s="72"/>
      <c r="J636" s="72"/>
      <c r="K636" s="72"/>
      <c r="L636" s="72"/>
      <c r="M636" s="72"/>
      <c r="N636" s="72"/>
      <c r="O636" s="72"/>
      <c r="P636" s="72"/>
      <c r="Q636" s="72"/>
      <c r="T636" s="72"/>
      <c r="U636" s="72"/>
      <c r="V636" s="72"/>
      <c r="W636" s="72"/>
      <c r="X636" s="72"/>
      <c r="Y636" s="74"/>
      <c r="Z636" s="74"/>
      <c r="AA636" s="72"/>
      <c r="AB636" s="72"/>
      <c r="AC636" s="72"/>
      <c r="AD636" s="72"/>
      <c r="AE636" s="72"/>
      <c r="AF636" s="72"/>
      <c r="AG636" s="72"/>
      <c r="AH636" s="72"/>
      <c r="AI636" s="72"/>
      <c r="AJ636" s="72"/>
      <c r="AK636" s="72"/>
      <c r="AL636" s="72"/>
      <c r="AM636" s="72"/>
      <c r="AN636" s="72"/>
      <c r="AO636" s="72"/>
    </row>
    <row r="637">
      <c r="A637" s="72"/>
      <c r="B637" s="72"/>
      <c r="D637" s="72"/>
      <c r="E637" s="72"/>
      <c r="F637" s="72"/>
      <c r="G637" s="72"/>
      <c r="H637" s="72"/>
      <c r="I637" s="72"/>
      <c r="J637" s="72"/>
      <c r="K637" s="72"/>
      <c r="L637" s="72"/>
      <c r="M637" s="72"/>
      <c r="N637" s="72"/>
      <c r="O637" s="72"/>
      <c r="P637" s="72"/>
      <c r="Q637" s="72"/>
      <c r="T637" s="72"/>
      <c r="U637" s="72"/>
      <c r="V637" s="72"/>
      <c r="W637" s="72"/>
      <c r="X637" s="72"/>
      <c r="Y637" s="74"/>
      <c r="Z637" s="74"/>
      <c r="AA637" s="72"/>
      <c r="AB637" s="72"/>
      <c r="AC637" s="72"/>
      <c r="AD637" s="72"/>
      <c r="AE637" s="72"/>
      <c r="AF637" s="72"/>
      <c r="AG637" s="72"/>
      <c r="AH637" s="72"/>
      <c r="AI637" s="72"/>
      <c r="AJ637" s="72"/>
      <c r="AK637" s="72"/>
      <c r="AL637" s="72"/>
      <c r="AM637" s="72"/>
      <c r="AN637" s="72"/>
      <c r="AO637" s="72"/>
    </row>
    <row r="638">
      <c r="A638" s="72"/>
      <c r="B638" s="72"/>
      <c r="D638" s="72"/>
      <c r="E638" s="72"/>
      <c r="F638" s="72"/>
      <c r="G638" s="72"/>
      <c r="H638" s="72"/>
      <c r="I638" s="72"/>
      <c r="J638" s="72"/>
      <c r="K638" s="72"/>
      <c r="L638" s="72"/>
      <c r="M638" s="72"/>
      <c r="N638" s="72"/>
      <c r="O638" s="72"/>
      <c r="P638" s="72"/>
      <c r="Q638" s="72"/>
      <c r="T638" s="72"/>
      <c r="U638" s="72"/>
      <c r="V638" s="72"/>
      <c r="W638" s="72"/>
      <c r="X638" s="72"/>
      <c r="Y638" s="74"/>
      <c r="Z638" s="74"/>
      <c r="AA638" s="72"/>
      <c r="AB638" s="72"/>
      <c r="AC638" s="72"/>
      <c r="AD638" s="72"/>
      <c r="AE638" s="72"/>
      <c r="AF638" s="72"/>
      <c r="AG638" s="72"/>
      <c r="AH638" s="72"/>
      <c r="AI638" s="72"/>
      <c r="AJ638" s="72"/>
      <c r="AK638" s="72"/>
      <c r="AL638" s="72"/>
      <c r="AM638" s="72"/>
      <c r="AN638" s="72"/>
      <c r="AO638" s="72"/>
    </row>
    <row r="639">
      <c r="A639" s="72"/>
      <c r="B639" s="72"/>
      <c r="D639" s="72"/>
      <c r="E639" s="72"/>
      <c r="F639" s="72"/>
      <c r="G639" s="72"/>
      <c r="H639" s="72"/>
      <c r="I639" s="72"/>
      <c r="J639" s="72"/>
      <c r="K639" s="72"/>
      <c r="L639" s="72"/>
      <c r="M639" s="72"/>
      <c r="N639" s="72"/>
      <c r="O639" s="72"/>
      <c r="P639" s="72"/>
      <c r="Q639" s="72"/>
      <c r="T639" s="72"/>
      <c r="U639" s="72"/>
      <c r="V639" s="72"/>
      <c r="W639" s="72"/>
      <c r="X639" s="72"/>
      <c r="Y639" s="74"/>
      <c r="Z639" s="74"/>
      <c r="AA639" s="72"/>
      <c r="AB639" s="72"/>
      <c r="AC639" s="72"/>
      <c r="AD639" s="72"/>
      <c r="AE639" s="72"/>
      <c r="AF639" s="72"/>
      <c r="AG639" s="72"/>
      <c r="AH639" s="72"/>
      <c r="AI639" s="72"/>
      <c r="AJ639" s="72"/>
      <c r="AK639" s="72"/>
      <c r="AL639" s="72"/>
      <c r="AM639" s="72"/>
      <c r="AN639" s="72"/>
      <c r="AO639" s="72"/>
    </row>
    <row r="640">
      <c r="A640" s="72"/>
      <c r="B640" s="72"/>
      <c r="D640" s="72"/>
      <c r="E640" s="72"/>
      <c r="F640" s="72"/>
      <c r="G640" s="72"/>
      <c r="H640" s="72"/>
      <c r="I640" s="72"/>
      <c r="J640" s="72"/>
      <c r="K640" s="72"/>
      <c r="L640" s="72"/>
      <c r="M640" s="72"/>
      <c r="N640" s="72"/>
      <c r="O640" s="72"/>
      <c r="P640" s="72"/>
      <c r="Q640" s="72"/>
      <c r="T640" s="72"/>
      <c r="U640" s="72"/>
      <c r="V640" s="72"/>
      <c r="W640" s="72"/>
      <c r="X640" s="72"/>
      <c r="Y640" s="74"/>
      <c r="Z640" s="74"/>
      <c r="AA640" s="72"/>
      <c r="AB640" s="72"/>
      <c r="AC640" s="72"/>
      <c r="AD640" s="72"/>
      <c r="AE640" s="72"/>
      <c r="AF640" s="72"/>
      <c r="AG640" s="72"/>
      <c r="AH640" s="72"/>
      <c r="AI640" s="72"/>
      <c r="AJ640" s="72"/>
      <c r="AK640" s="72"/>
      <c r="AL640" s="72"/>
      <c r="AM640" s="72"/>
      <c r="AN640" s="72"/>
      <c r="AO640" s="72"/>
    </row>
    <row r="641">
      <c r="A641" s="72"/>
      <c r="B641" s="72"/>
      <c r="D641" s="72"/>
      <c r="E641" s="72"/>
      <c r="F641" s="72"/>
      <c r="G641" s="72"/>
      <c r="H641" s="72"/>
      <c r="I641" s="72"/>
      <c r="J641" s="72"/>
      <c r="K641" s="72"/>
      <c r="L641" s="72"/>
      <c r="M641" s="72"/>
      <c r="N641" s="72"/>
      <c r="O641" s="72"/>
      <c r="P641" s="72"/>
      <c r="Q641" s="72"/>
      <c r="T641" s="72"/>
      <c r="U641" s="72"/>
      <c r="V641" s="72"/>
      <c r="W641" s="72"/>
      <c r="X641" s="72"/>
      <c r="Y641" s="74"/>
      <c r="Z641" s="74"/>
      <c r="AA641" s="72"/>
      <c r="AB641" s="72"/>
      <c r="AC641" s="72"/>
      <c r="AD641" s="72"/>
      <c r="AE641" s="72"/>
      <c r="AF641" s="72"/>
      <c r="AG641" s="72"/>
      <c r="AH641" s="72"/>
      <c r="AI641" s="72"/>
      <c r="AJ641" s="72"/>
      <c r="AK641" s="72"/>
      <c r="AL641" s="72"/>
      <c r="AM641" s="72"/>
      <c r="AN641" s="72"/>
      <c r="AO641" s="72"/>
    </row>
    <row r="642">
      <c r="A642" s="72"/>
      <c r="B642" s="72"/>
      <c r="D642" s="72"/>
      <c r="E642" s="72"/>
      <c r="F642" s="72"/>
      <c r="G642" s="72"/>
      <c r="H642" s="72"/>
      <c r="I642" s="72"/>
      <c r="J642" s="72"/>
      <c r="K642" s="72"/>
      <c r="L642" s="72"/>
      <c r="M642" s="72"/>
      <c r="N642" s="72"/>
      <c r="O642" s="72"/>
      <c r="P642" s="72"/>
      <c r="Q642" s="72"/>
      <c r="T642" s="72"/>
      <c r="U642" s="72"/>
      <c r="V642" s="72"/>
      <c r="W642" s="72"/>
      <c r="X642" s="72"/>
      <c r="Y642" s="74"/>
      <c r="Z642" s="74"/>
      <c r="AA642" s="72"/>
      <c r="AB642" s="72"/>
      <c r="AC642" s="72"/>
      <c r="AD642" s="72"/>
      <c r="AE642" s="72"/>
      <c r="AF642" s="72"/>
      <c r="AG642" s="72"/>
      <c r="AH642" s="72"/>
      <c r="AI642" s="72"/>
      <c r="AJ642" s="72"/>
      <c r="AK642" s="72"/>
      <c r="AL642" s="72"/>
      <c r="AM642" s="72"/>
      <c r="AN642" s="72"/>
      <c r="AO642" s="72"/>
    </row>
    <row r="643">
      <c r="A643" s="72"/>
      <c r="B643" s="72"/>
      <c r="D643" s="72"/>
      <c r="E643" s="72"/>
      <c r="F643" s="72"/>
      <c r="G643" s="72"/>
      <c r="H643" s="72"/>
      <c r="I643" s="72"/>
      <c r="J643" s="72"/>
      <c r="K643" s="72"/>
      <c r="L643" s="72"/>
      <c r="M643" s="72"/>
      <c r="N643" s="72"/>
      <c r="O643" s="72"/>
      <c r="P643" s="72"/>
      <c r="Q643" s="72"/>
      <c r="T643" s="72"/>
      <c r="U643" s="72"/>
      <c r="V643" s="72"/>
      <c r="W643" s="72"/>
      <c r="X643" s="72"/>
      <c r="Y643" s="74"/>
      <c r="Z643" s="74"/>
      <c r="AA643" s="72"/>
      <c r="AB643" s="72"/>
      <c r="AC643" s="72"/>
      <c r="AD643" s="72"/>
      <c r="AE643" s="72"/>
      <c r="AF643" s="72"/>
      <c r="AG643" s="72"/>
      <c r="AH643" s="72"/>
      <c r="AI643" s="72"/>
      <c r="AJ643" s="72"/>
      <c r="AK643" s="72"/>
      <c r="AL643" s="72"/>
      <c r="AM643" s="72"/>
      <c r="AN643" s="72"/>
      <c r="AO643" s="72"/>
    </row>
    <row r="644">
      <c r="A644" s="72"/>
      <c r="B644" s="72"/>
      <c r="D644" s="72"/>
      <c r="E644" s="72"/>
      <c r="F644" s="72"/>
      <c r="G644" s="72"/>
      <c r="H644" s="72"/>
      <c r="I644" s="72"/>
      <c r="J644" s="72"/>
      <c r="K644" s="72"/>
      <c r="L644" s="72"/>
      <c r="M644" s="72"/>
      <c r="N644" s="72"/>
      <c r="O644" s="72"/>
      <c r="P644" s="72"/>
      <c r="Q644" s="72"/>
      <c r="T644" s="72"/>
      <c r="U644" s="72"/>
      <c r="V644" s="72"/>
      <c r="W644" s="72"/>
      <c r="X644" s="72"/>
      <c r="Y644" s="74"/>
      <c r="Z644" s="74"/>
      <c r="AA644" s="72"/>
      <c r="AB644" s="72"/>
      <c r="AC644" s="72"/>
      <c r="AD644" s="72"/>
      <c r="AE644" s="72"/>
      <c r="AF644" s="72"/>
      <c r="AG644" s="72"/>
      <c r="AH644" s="72"/>
      <c r="AI644" s="72"/>
      <c r="AJ644" s="72"/>
      <c r="AK644" s="72"/>
      <c r="AL644" s="72"/>
      <c r="AM644" s="72"/>
      <c r="AN644" s="72"/>
      <c r="AO644" s="72"/>
    </row>
    <row r="645">
      <c r="A645" s="72"/>
      <c r="B645" s="72"/>
      <c r="D645" s="72"/>
      <c r="E645" s="72"/>
      <c r="F645" s="72"/>
      <c r="G645" s="72"/>
      <c r="H645" s="72"/>
      <c r="I645" s="72"/>
      <c r="J645" s="72"/>
      <c r="K645" s="72"/>
      <c r="L645" s="72"/>
      <c r="M645" s="72"/>
      <c r="N645" s="72"/>
      <c r="O645" s="72"/>
      <c r="P645" s="72"/>
      <c r="Q645" s="72"/>
      <c r="T645" s="72"/>
      <c r="U645" s="72"/>
      <c r="V645" s="72"/>
      <c r="W645" s="72"/>
      <c r="X645" s="72"/>
      <c r="Y645" s="74"/>
      <c r="Z645" s="74"/>
      <c r="AA645" s="72"/>
      <c r="AB645" s="72"/>
      <c r="AC645" s="72"/>
      <c r="AD645" s="72"/>
      <c r="AE645" s="72"/>
      <c r="AF645" s="72"/>
      <c r="AG645" s="72"/>
      <c r="AH645" s="72"/>
      <c r="AI645" s="72"/>
      <c r="AJ645" s="72"/>
      <c r="AK645" s="72"/>
      <c r="AL645" s="72"/>
      <c r="AM645" s="72"/>
      <c r="AN645" s="72"/>
      <c r="AO645" s="72"/>
    </row>
    <row r="646">
      <c r="A646" s="72"/>
      <c r="B646" s="72"/>
      <c r="D646" s="72"/>
      <c r="E646" s="72"/>
      <c r="F646" s="72"/>
      <c r="G646" s="72"/>
      <c r="H646" s="72"/>
      <c r="I646" s="72"/>
      <c r="J646" s="72"/>
      <c r="K646" s="72"/>
      <c r="L646" s="72"/>
      <c r="M646" s="72"/>
      <c r="N646" s="72"/>
      <c r="O646" s="72"/>
      <c r="P646" s="72"/>
      <c r="Q646" s="72"/>
      <c r="T646" s="72"/>
      <c r="U646" s="72"/>
      <c r="V646" s="72"/>
      <c r="W646" s="72"/>
      <c r="X646" s="72"/>
      <c r="Y646" s="74"/>
      <c r="Z646" s="74"/>
      <c r="AA646" s="72"/>
      <c r="AB646" s="72"/>
      <c r="AC646" s="72"/>
      <c r="AD646" s="72"/>
      <c r="AE646" s="72"/>
      <c r="AF646" s="72"/>
      <c r="AG646" s="72"/>
      <c r="AH646" s="72"/>
      <c r="AI646" s="72"/>
      <c r="AJ646" s="72"/>
      <c r="AK646" s="72"/>
      <c r="AL646" s="72"/>
      <c r="AM646" s="72"/>
      <c r="AN646" s="72"/>
      <c r="AO646" s="72"/>
    </row>
    <row r="647">
      <c r="A647" s="72"/>
      <c r="B647" s="72"/>
      <c r="D647" s="72"/>
      <c r="E647" s="72"/>
      <c r="F647" s="72"/>
      <c r="G647" s="72"/>
      <c r="H647" s="72"/>
      <c r="I647" s="72"/>
      <c r="J647" s="72"/>
      <c r="K647" s="72"/>
      <c r="L647" s="72"/>
      <c r="M647" s="72"/>
      <c r="N647" s="72"/>
      <c r="O647" s="72"/>
      <c r="P647" s="72"/>
      <c r="Q647" s="72"/>
      <c r="T647" s="72"/>
      <c r="U647" s="72"/>
      <c r="V647" s="72"/>
      <c r="W647" s="72"/>
      <c r="X647" s="72"/>
      <c r="Y647" s="74"/>
      <c r="Z647" s="74"/>
      <c r="AA647" s="72"/>
      <c r="AB647" s="72"/>
      <c r="AC647" s="72"/>
      <c r="AD647" s="72"/>
      <c r="AE647" s="72"/>
      <c r="AF647" s="72"/>
      <c r="AG647" s="72"/>
      <c r="AH647" s="72"/>
      <c r="AI647" s="72"/>
      <c r="AJ647" s="72"/>
      <c r="AK647" s="72"/>
      <c r="AL647" s="72"/>
      <c r="AM647" s="72"/>
      <c r="AN647" s="72"/>
      <c r="AO647" s="72"/>
    </row>
    <row r="648">
      <c r="A648" s="72"/>
      <c r="B648" s="72"/>
      <c r="D648" s="72"/>
      <c r="E648" s="72"/>
      <c r="F648" s="72"/>
      <c r="G648" s="72"/>
      <c r="H648" s="72"/>
      <c r="I648" s="72"/>
      <c r="J648" s="72"/>
      <c r="K648" s="72"/>
      <c r="L648" s="72"/>
      <c r="M648" s="72"/>
      <c r="N648" s="72"/>
      <c r="O648" s="72"/>
      <c r="P648" s="72"/>
      <c r="Q648" s="72"/>
      <c r="T648" s="72"/>
      <c r="U648" s="72"/>
      <c r="V648" s="72"/>
      <c r="W648" s="72"/>
      <c r="X648" s="72"/>
      <c r="Y648" s="74"/>
      <c r="Z648" s="74"/>
      <c r="AA648" s="72"/>
      <c r="AB648" s="72"/>
      <c r="AC648" s="72"/>
      <c r="AD648" s="72"/>
      <c r="AE648" s="72"/>
      <c r="AF648" s="72"/>
      <c r="AG648" s="72"/>
      <c r="AH648" s="72"/>
      <c r="AI648" s="72"/>
      <c r="AJ648" s="72"/>
      <c r="AK648" s="72"/>
      <c r="AL648" s="72"/>
      <c r="AM648" s="72"/>
      <c r="AN648" s="72"/>
      <c r="AO648" s="72"/>
    </row>
    <row r="649">
      <c r="A649" s="72"/>
      <c r="B649" s="72"/>
      <c r="D649" s="72"/>
      <c r="E649" s="72"/>
      <c r="F649" s="72"/>
      <c r="G649" s="72"/>
      <c r="H649" s="72"/>
      <c r="I649" s="72"/>
      <c r="J649" s="72"/>
      <c r="K649" s="72"/>
      <c r="L649" s="72"/>
      <c r="M649" s="72"/>
      <c r="N649" s="72"/>
      <c r="O649" s="72"/>
      <c r="P649" s="72"/>
      <c r="Q649" s="72"/>
      <c r="T649" s="72"/>
      <c r="U649" s="72"/>
      <c r="V649" s="72"/>
      <c r="W649" s="72"/>
      <c r="X649" s="72"/>
      <c r="Y649" s="74"/>
      <c r="Z649" s="74"/>
      <c r="AA649" s="72"/>
      <c r="AB649" s="72"/>
      <c r="AC649" s="72"/>
      <c r="AD649" s="72"/>
      <c r="AE649" s="72"/>
      <c r="AF649" s="72"/>
      <c r="AG649" s="72"/>
      <c r="AH649" s="72"/>
      <c r="AI649" s="72"/>
      <c r="AJ649" s="72"/>
      <c r="AK649" s="72"/>
      <c r="AL649" s="72"/>
      <c r="AM649" s="72"/>
      <c r="AN649" s="72"/>
      <c r="AO649" s="72"/>
    </row>
    <row r="650">
      <c r="A650" s="72"/>
      <c r="B650" s="72"/>
      <c r="D650" s="72"/>
      <c r="E650" s="72"/>
      <c r="F650" s="72"/>
      <c r="G650" s="72"/>
      <c r="H650" s="72"/>
      <c r="I650" s="72"/>
      <c r="J650" s="72"/>
      <c r="K650" s="72"/>
      <c r="L650" s="72"/>
      <c r="M650" s="72"/>
      <c r="N650" s="72"/>
      <c r="O650" s="72"/>
      <c r="P650" s="72"/>
      <c r="Q650" s="72"/>
      <c r="T650" s="72"/>
      <c r="U650" s="72"/>
      <c r="V650" s="72"/>
      <c r="W650" s="72"/>
      <c r="X650" s="72"/>
      <c r="Y650" s="74"/>
      <c r="Z650" s="74"/>
      <c r="AA650" s="72"/>
      <c r="AB650" s="72"/>
      <c r="AC650" s="72"/>
      <c r="AD650" s="72"/>
      <c r="AE650" s="72"/>
      <c r="AF650" s="72"/>
      <c r="AG650" s="72"/>
      <c r="AH650" s="72"/>
      <c r="AI650" s="72"/>
      <c r="AJ650" s="72"/>
      <c r="AK650" s="72"/>
      <c r="AL650" s="72"/>
      <c r="AM650" s="72"/>
      <c r="AN650" s="72"/>
      <c r="AO650" s="72"/>
    </row>
    <row r="651">
      <c r="A651" s="72"/>
      <c r="B651" s="72"/>
      <c r="D651" s="72"/>
      <c r="E651" s="72"/>
      <c r="F651" s="72"/>
      <c r="G651" s="72"/>
      <c r="H651" s="72"/>
      <c r="I651" s="72"/>
      <c r="J651" s="72"/>
      <c r="K651" s="72"/>
      <c r="L651" s="72"/>
      <c r="M651" s="72"/>
      <c r="N651" s="72"/>
      <c r="O651" s="72"/>
      <c r="P651" s="72"/>
      <c r="Q651" s="72"/>
      <c r="T651" s="72"/>
      <c r="U651" s="72"/>
      <c r="V651" s="72"/>
      <c r="W651" s="72"/>
      <c r="X651" s="72"/>
      <c r="Y651" s="74"/>
      <c r="Z651" s="74"/>
      <c r="AA651" s="72"/>
      <c r="AB651" s="72"/>
      <c r="AC651" s="72"/>
      <c r="AD651" s="72"/>
      <c r="AE651" s="72"/>
      <c r="AF651" s="72"/>
      <c r="AG651" s="72"/>
      <c r="AH651" s="72"/>
      <c r="AI651" s="72"/>
      <c r="AJ651" s="72"/>
      <c r="AK651" s="72"/>
      <c r="AL651" s="72"/>
      <c r="AM651" s="72"/>
      <c r="AN651" s="72"/>
      <c r="AO651" s="72"/>
    </row>
    <row r="652">
      <c r="A652" s="72"/>
      <c r="B652" s="72"/>
      <c r="D652" s="72"/>
      <c r="E652" s="72"/>
      <c r="F652" s="72"/>
      <c r="G652" s="72"/>
      <c r="H652" s="72"/>
      <c r="I652" s="72"/>
      <c r="J652" s="72"/>
      <c r="K652" s="72"/>
      <c r="L652" s="72"/>
      <c r="M652" s="72"/>
      <c r="N652" s="72"/>
      <c r="O652" s="72"/>
      <c r="P652" s="72"/>
      <c r="Q652" s="72"/>
      <c r="T652" s="72"/>
      <c r="U652" s="72"/>
      <c r="V652" s="72"/>
      <c r="W652" s="72"/>
      <c r="X652" s="72"/>
      <c r="Y652" s="74"/>
      <c r="Z652" s="74"/>
      <c r="AA652" s="72"/>
      <c r="AB652" s="72"/>
      <c r="AC652" s="72"/>
      <c r="AD652" s="72"/>
      <c r="AE652" s="72"/>
      <c r="AF652" s="72"/>
      <c r="AG652" s="72"/>
      <c r="AH652" s="72"/>
      <c r="AI652" s="72"/>
      <c r="AJ652" s="72"/>
      <c r="AK652" s="72"/>
      <c r="AL652" s="72"/>
      <c r="AM652" s="72"/>
      <c r="AN652" s="72"/>
      <c r="AO652" s="72"/>
    </row>
    <row r="653">
      <c r="A653" s="72"/>
      <c r="B653" s="72"/>
      <c r="D653" s="72"/>
      <c r="E653" s="72"/>
      <c r="F653" s="72"/>
      <c r="G653" s="72"/>
      <c r="H653" s="72"/>
      <c r="I653" s="72"/>
      <c r="J653" s="72"/>
      <c r="K653" s="72"/>
      <c r="L653" s="72"/>
      <c r="M653" s="72"/>
      <c r="N653" s="72"/>
      <c r="O653" s="72"/>
      <c r="P653" s="72"/>
      <c r="Q653" s="72"/>
      <c r="T653" s="72"/>
      <c r="U653" s="72"/>
      <c r="V653" s="72"/>
      <c r="W653" s="72"/>
      <c r="X653" s="72"/>
      <c r="Y653" s="74"/>
      <c r="Z653" s="74"/>
      <c r="AA653" s="72"/>
      <c r="AB653" s="72"/>
      <c r="AC653" s="72"/>
      <c r="AD653" s="72"/>
      <c r="AE653" s="72"/>
      <c r="AF653" s="72"/>
      <c r="AG653" s="72"/>
      <c r="AH653" s="72"/>
      <c r="AI653" s="72"/>
      <c r="AJ653" s="72"/>
      <c r="AK653" s="72"/>
      <c r="AL653" s="72"/>
      <c r="AM653" s="72"/>
      <c r="AN653" s="72"/>
      <c r="AO653" s="72"/>
    </row>
    <row r="654">
      <c r="A654" s="72"/>
      <c r="B654" s="72"/>
      <c r="D654" s="72"/>
      <c r="E654" s="72"/>
      <c r="F654" s="72"/>
      <c r="G654" s="72"/>
      <c r="H654" s="72"/>
      <c r="I654" s="72"/>
      <c r="J654" s="72"/>
      <c r="K654" s="72"/>
      <c r="L654" s="72"/>
      <c r="M654" s="72"/>
      <c r="N654" s="72"/>
      <c r="O654" s="72"/>
      <c r="P654" s="72"/>
      <c r="Q654" s="72"/>
      <c r="T654" s="72"/>
      <c r="U654" s="72"/>
      <c r="V654" s="72"/>
      <c r="W654" s="72"/>
      <c r="X654" s="72"/>
      <c r="Y654" s="74"/>
      <c r="Z654" s="74"/>
      <c r="AA654" s="72"/>
      <c r="AB654" s="72"/>
      <c r="AC654" s="72"/>
      <c r="AD654" s="72"/>
      <c r="AE654" s="72"/>
      <c r="AF654" s="72"/>
      <c r="AG654" s="72"/>
      <c r="AH654" s="72"/>
      <c r="AI654" s="72"/>
      <c r="AJ654" s="72"/>
      <c r="AK654" s="72"/>
      <c r="AL654" s="72"/>
      <c r="AM654" s="72"/>
      <c r="AN654" s="72"/>
      <c r="AO654" s="72"/>
    </row>
    <row r="655">
      <c r="A655" s="72"/>
      <c r="B655" s="72"/>
      <c r="D655" s="72"/>
      <c r="E655" s="72"/>
      <c r="F655" s="72"/>
      <c r="G655" s="72"/>
      <c r="H655" s="72"/>
      <c r="I655" s="72"/>
      <c r="J655" s="72"/>
      <c r="K655" s="72"/>
      <c r="L655" s="72"/>
      <c r="M655" s="72"/>
      <c r="N655" s="72"/>
      <c r="O655" s="72"/>
      <c r="P655" s="72"/>
      <c r="Q655" s="72"/>
      <c r="T655" s="72"/>
      <c r="U655" s="72"/>
      <c r="V655" s="72"/>
      <c r="W655" s="72"/>
      <c r="X655" s="72"/>
      <c r="Y655" s="74"/>
      <c r="Z655" s="74"/>
      <c r="AA655" s="72"/>
      <c r="AB655" s="72"/>
      <c r="AC655" s="72"/>
      <c r="AD655" s="72"/>
      <c r="AE655" s="72"/>
      <c r="AF655" s="72"/>
      <c r="AG655" s="72"/>
      <c r="AH655" s="72"/>
      <c r="AI655" s="72"/>
      <c r="AJ655" s="72"/>
      <c r="AK655" s="72"/>
      <c r="AL655" s="72"/>
      <c r="AM655" s="72"/>
      <c r="AN655" s="72"/>
      <c r="AO655" s="72"/>
    </row>
    <row r="656">
      <c r="A656" s="72"/>
      <c r="B656" s="72"/>
      <c r="D656" s="72"/>
      <c r="E656" s="72"/>
      <c r="F656" s="72"/>
      <c r="G656" s="72"/>
      <c r="H656" s="72"/>
      <c r="I656" s="72"/>
      <c r="J656" s="72"/>
      <c r="K656" s="72"/>
      <c r="L656" s="72"/>
      <c r="M656" s="72"/>
      <c r="N656" s="72"/>
      <c r="O656" s="72"/>
      <c r="P656" s="72"/>
      <c r="Q656" s="72"/>
      <c r="T656" s="72"/>
      <c r="U656" s="72"/>
      <c r="V656" s="72"/>
      <c r="W656" s="72"/>
      <c r="X656" s="72"/>
      <c r="Y656" s="74"/>
      <c r="Z656" s="74"/>
      <c r="AA656" s="72"/>
      <c r="AB656" s="72"/>
      <c r="AC656" s="72"/>
      <c r="AD656" s="72"/>
      <c r="AE656" s="72"/>
      <c r="AF656" s="72"/>
      <c r="AG656" s="72"/>
      <c r="AH656" s="72"/>
      <c r="AI656" s="72"/>
      <c r="AJ656" s="72"/>
      <c r="AK656" s="72"/>
      <c r="AL656" s="72"/>
      <c r="AM656" s="72"/>
      <c r="AN656" s="72"/>
      <c r="AO656" s="72"/>
    </row>
    <row r="657">
      <c r="A657" s="72"/>
      <c r="B657" s="72"/>
      <c r="D657" s="72"/>
      <c r="E657" s="72"/>
      <c r="F657" s="72"/>
      <c r="G657" s="72"/>
      <c r="H657" s="72"/>
      <c r="I657" s="72"/>
      <c r="J657" s="72"/>
      <c r="K657" s="72"/>
      <c r="L657" s="72"/>
      <c r="M657" s="72"/>
      <c r="N657" s="72"/>
      <c r="O657" s="72"/>
      <c r="P657" s="72"/>
      <c r="Q657" s="72"/>
      <c r="T657" s="72"/>
      <c r="U657" s="72"/>
      <c r="V657" s="72"/>
      <c r="W657" s="72"/>
      <c r="X657" s="72"/>
      <c r="Y657" s="74"/>
      <c r="Z657" s="74"/>
      <c r="AA657" s="72"/>
      <c r="AB657" s="72"/>
      <c r="AC657" s="72"/>
      <c r="AD657" s="72"/>
      <c r="AE657" s="72"/>
      <c r="AF657" s="72"/>
      <c r="AG657" s="72"/>
      <c r="AH657" s="72"/>
      <c r="AI657" s="72"/>
      <c r="AJ657" s="72"/>
      <c r="AK657" s="72"/>
      <c r="AL657" s="72"/>
      <c r="AM657" s="72"/>
      <c r="AN657" s="72"/>
      <c r="AO657" s="72"/>
    </row>
    <row r="658">
      <c r="A658" s="72"/>
      <c r="B658" s="72"/>
      <c r="D658" s="72"/>
      <c r="E658" s="72"/>
      <c r="F658" s="72"/>
      <c r="G658" s="72"/>
      <c r="H658" s="72"/>
      <c r="I658" s="72"/>
      <c r="J658" s="72"/>
      <c r="K658" s="72"/>
      <c r="L658" s="72"/>
      <c r="M658" s="72"/>
      <c r="N658" s="72"/>
      <c r="O658" s="72"/>
      <c r="P658" s="72"/>
      <c r="Q658" s="72"/>
      <c r="T658" s="72"/>
      <c r="U658" s="72"/>
      <c r="V658" s="72"/>
      <c r="W658" s="72"/>
      <c r="X658" s="72"/>
      <c r="Y658" s="74"/>
      <c r="Z658" s="74"/>
      <c r="AA658" s="72"/>
      <c r="AB658" s="72"/>
      <c r="AC658" s="72"/>
      <c r="AD658" s="72"/>
      <c r="AE658" s="72"/>
      <c r="AF658" s="72"/>
      <c r="AG658" s="72"/>
      <c r="AH658" s="72"/>
      <c r="AI658" s="72"/>
      <c r="AJ658" s="72"/>
      <c r="AK658" s="72"/>
      <c r="AL658" s="72"/>
      <c r="AM658" s="72"/>
      <c r="AN658" s="72"/>
      <c r="AO658" s="72"/>
    </row>
    <row r="659">
      <c r="A659" s="72"/>
      <c r="B659" s="72"/>
      <c r="D659" s="72"/>
      <c r="E659" s="72"/>
      <c r="F659" s="72"/>
      <c r="G659" s="72"/>
      <c r="H659" s="72"/>
      <c r="I659" s="72"/>
      <c r="J659" s="72"/>
      <c r="K659" s="72"/>
      <c r="L659" s="72"/>
      <c r="M659" s="72"/>
      <c r="N659" s="72"/>
      <c r="O659" s="72"/>
      <c r="P659" s="72"/>
      <c r="Q659" s="72"/>
      <c r="T659" s="72"/>
      <c r="U659" s="72"/>
      <c r="V659" s="72"/>
      <c r="W659" s="72"/>
      <c r="X659" s="72"/>
      <c r="Y659" s="74"/>
      <c r="Z659" s="74"/>
      <c r="AA659" s="72"/>
      <c r="AB659" s="72"/>
      <c r="AC659" s="72"/>
      <c r="AD659" s="72"/>
      <c r="AE659" s="72"/>
      <c r="AF659" s="72"/>
      <c r="AG659" s="72"/>
      <c r="AH659" s="72"/>
      <c r="AI659" s="72"/>
      <c r="AJ659" s="72"/>
      <c r="AK659" s="72"/>
      <c r="AL659" s="72"/>
      <c r="AM659" s="72"/>
      <c r="AN659" s="72"/>
      <c r="AO659" s="72"/>
    </row>
    <row r="660">
      <c r="A660" s="72"/>
      <c r="B660" s="72"/>
      <c r="D660" s="72"/>
      <c r="E660" s="72"/>
      <c r="F660" s="72"/>
      <c r="G660" s="72"/>
      <c r="H660" s="72"/>
      <c r="I660" s="72"/>
      <c r="J660" s="72"/>
      <c r="K660" s="72"/>
      <c r="L660" s="72"/>
      <c r="M660" s="72"/>
      <c r="N660" s="72"/>
      <c r="O660" s="72"/>
      <c r="P660" s="72"/>
      <c r="Q660" s="72"/>
      <c r="T660" s="72"/>
      <c r="U660" s="72"/>
      <c r="V660" s="72"/>
      <c r="W660" s="72"/>
      <c r="X660" s="72"/>
      <c r="Y660" s="74"/>
      <c r="Z660" s="74"/>
      <c r="AA660" s="72"/>
      <c r="AB660" s="72"/>
      <c r="AC660" s="72"/>
      <c r="AD660" s="72"/>
      <c r="AE660" s="72"/>
      <c r="AF660" s="72"/>
      <c r="AG660" s="72"/>
      <c r="AH660" s="72"/>
      <c r="AI660" s="72"/>
      <c r="AJ660" s="72"/>
      <c r="AK660" s="72"/>
      <c r="AL660" s="72"/>
      <c r="AM660" s="72"/>
      <c r="AN660" s="72"/>
      <c r="AO660" s="72"/>
    </row>
    <row r="661">
      <c r="A661" s="72"/>
      <c r="B661" s="72"/>
      <c r="D661" s="72"/>
      <c r="E661" s="72"/>
      <c r="F661" s="72"/>
      <c r="G661" s="72"/>
      <c r="H661" s="72"/>
      <c r="I661" s="72"/>
      <c r="J661" s="72"/>
      <c r="K661" s="72"/>
      <c r="L661" s="72"/>
      <c r="M661" s="72"/>
      <c r="N661" s="72"/>
      <c r="O661" s="72"/>
      <c r="P661" s="72"/>
      <c r="Q661" s="72"/>
      <c r="T661" s="72"/>
      <c r="U661" s="72"/>
      <c r="V661" s="72"/>
      <c r="W661" s="72"/>
      <c r="X661" s="72"/>
      <c r="Y661" s="74"/>
      <c r="Z661" s="74"/>
      <c r="AA661" s="72"/>
      <c r="AB661" s="72"/>
      <c r="AC661" s="72"/>
      <c r="AD661" s="72"/>
      <c r="AE661" s="72"/>
      <c r="AF661" s="72"/>
      <c r="AG661" s="72"/>
      <c r="AH661" s="72"/>
      <c r="AI661" s="72"/>
      <c r="AJ661" s="72"/>
      <c r="AK661" s="72"/>
      <c r="AL661" s="72"/>
      <c r="AM661" s="72"/>
      <c r="AN661" s="72"/>
      <c r="AO661" s="72"/>
    </row>
    <row r="662">
      <c r="A662" s="72"/>
      <c r="B662" s="72"/>
      <c r="D662" s="72"/>
      <c r="E662" s="72"/>
      <c r="F662" s="72"/>
      <c r="G662" s="72"/>
      <c r="H662" s="72"/>
      <c r="I662" s="72"/>
      <c r="J662" s="72"/>
      <c r="K662" s="72"/>
      <c r="L662" s="72"/>
      <c r="M662" s="72"/>
      <c r="N662" s="72"/>
      <c r="O662" s="72"/>
      <c r="P662" s="72"/>
      <c r="Q662" s="72"/>
      <c r="T662" s="72"/>
      <c r="U662" s="72"/>
      <c r="V662" s="72"/>
      <c r="W662" s="72"/>
      <c r="X662" s="72"/>
      <c r="Y662" s="74"/>
      <c r="Z662" s="74"/>
      <c r="AA662" s="72"/>
      <c r="AB662" s="72"/>
      <c r="AC662" s="72"/>
      <c r="AD662" s="72"/>
      <c r="AE662" s="72"/>
      <c r="AF662" s="72"/>
      <c r="AG662" s="72"/>
      <c r="AH662" s="72"/>
      <c r="AI662" s="72"/>
      <c r="AJ662" s="72"/>
      <c r="AK662" s="72"/>
      <c r="AL662" s="72"/>
      <c r="AM662" s="72"/>
      <c r="AN662" s="72"/>
      <c r="AO662" s="72"/>
    </row>
    <row r="663">
      <c r="A663" s="72"/>
      <c r="B663" s="72"/>
      <c r="D663" s="72"/>
      <c r="E663" s="72"/>
      <c r="F663" s="72"/>
      <c r="G663" s="72"/>
      <c r="H663" s="72"/>
      <c r="I663" s="72"/>
      <c r="J663" s="72"/>
      <c r="K663" s="72"/>
      <c r="L663" s="72"/>
      <c r="M663" s="72"/>
      <c r="N663" s="72"/>
      <c r="O663" s="72"/>
      <c r="P663" s="72"/>
      <c r="Q663" s="72"/>
      <c r="T663" s="72"/>
      <c r="U663" s="72"/>
      <c r="V663" s="72"/>
      <c r="W663" s="72"/>
      <c r="X663" s="72"/>
      <c r="Y663" s="74"/>
      <c r="Z663" s="74"/>
      <c r="AA663" s="72"/>
      <c r="AB663" s="72"/>
      <c r="AC663" s="72"/>
      <c r="AD663" s="72"/>
      <c r="AE663" s="72"/>
      <c r="AF663" s="72"/>
      <c r="AG663" s="72"/>
      <c r="AH663" s="72"/>
      <c r="AI663" s="72"/>
      <c r="AJ663" s="72"/>
      <c r="AK663" s="72"/>
      <c r="AL663" s="72"/>
      <c r="AM663" s="72"/>
      <c r="AN663" s="72"/>
      <c r="AO663" s="72"/>
    </row>
    <row r="664">
      <c r="A664" s="72"/>
      <c r="B664" s="72"/>
      <c r="D664" s="72"/>
      <c r="E664" s="72"/>
      <c r="F664" s="72"/>
      <c r="G664" s="72"/>
      <c r="H664" s="72"/>
      <c r="I664" s="72"/>
      <c r="J664" s="72"/>
      <c r="K664" s="72"/>
      <c r="L664" s="72"/>
      <c r="M664" s="72"/>
      <c r="N664" s="72"/>
      <c r="O664" s="72"/>
      <c r="P664" s="72"/>
      <c r="Q664" s="72"/>
      <c r="T664" s="72"/>
      <c r="U664" s="72"/>
      <c r="V664" s="72"/>
      <c r="W664" s="72"/>
      <c r="X664" s="72"/>
      <c r="Y664" s="74"/>
      <c r="Z664" s="74"/>
      <c r="AA664" s="72"/>
      <c r="AB664" s="72"/>
      <c r="AC664" s="72"/>
      <c r="AD664" s="72"/>
      <c r="AE664" s="72"/>
      <c r="AF664" s="72"/>
      <c r="AG664" s="72"/>
      <c r="AH664" s="72"/>
      <c r="AI664" s="72"/>
      <c r="AJ664" s="72"/>
      <c r="AK664" s="72"/>
      <c r="AL664" s="72"/>
      <c r="AM664" s="72"/>
      <c r="AN664" s="72"/>
      <c r="AO664" s="72"/>
    </row>
    <row r="665">
      <c r="A665" s="72"/>
      <c r="B665" s="72"/>
      <c r="D665" s="72"/>
      <c r="E665" s="72"/>
      <c r="F665" s="72"/>
      <c r="G665" s="72"/>
      <c r="H665" s="72"/>
      <c r="I665" s="72"/>
      <c r="J665" s="72"/>
      <c r="K665" s="72"/>
      <c r="L665" s="72"/>
      <c r="M665" s="72"/>
      <c r="N665" s="72"/>
      <c r="O665" s="72"/>
      <c r="P665" s="72"/>
      <c r="Q665" s="72"/>
      <c r="T665" s="72"/>
      <c r="U665" s="72"/>
      <c r="V665" s="72"/>
      <c r="W665" s="72"/>
      <c r="X665" s="72"/>
      <c r="Y665" s="74"/>
      <c r="Z665" s="74"/>
      <c r="AA665" s="72"/>
      <c r="AB665" s="72"/>
      <c r="AC665" s="72"/>
      <c r="AD665" s="72"/>
      <c r="AE665" s="72"/>
      <c r="AF665" s="72"/>
      <c r="AG665" s="72"/>
      <c r="AH665" s="72"/>
      <c r="AI665" s="72"/>
      <c r="AJ665" s="72"/>
      <c r="AK665" s="72"/>
      <c r="AL665" s="72"/>
      <c r="AM665" s="72"/>
      <c r="AN665" s="72"/>
      <c r="AO665" s="72"/>
    </row>
    <row r="666">
      <c r="A666" s="72"/>
      <c r="B666" s="72"/>
      <c r="D666" s="72"/>
      <c r="E666" s="72"/>
      <c r="F666" s="72"/>
      <c r="G666" s="72"/>
      <c r="H666" s="72"/>
      <c r="I666" s="72"/>
      <c r="J666" s="72"/>
      <c r="K666" s="72"/>
      <c r="L666" s="72"/>
      <c r="M666" s="72"/>
      <c r="N666" s="72"/>
      <c r="O666" s="72"/>
      <c r="P666" s="72"/>
      <c r="Q666" s="72"/>
      <c r="T666" s="72"/>
      <c r="U666" s="72"/>
      <c r="V666" s="72"/>
      <c r="W666" s="72"/>
      <c r="X666" s="72"/>
      <c r="Y666" s="74"/>
      <c r="Z666" s="74"/>
      <c r="AA666" s="72"/>
      <c r="AB666" s="72"/>
      <c r="AC666" s="72"/>
      <c r="AD666" s="72"/>
      <c r="AE666" s="72"/>
      <c r="AF666" s="72"/>
      <c r="AG666" s="72"/>
      <c r="AH666" s="72"/>
      <c r="AI666" s="72"/>
      <c r="AJ666" s="72"/>
      <c r="AK666" s="72"/>
      <c r="AL666" s="72"/>
      <c r="AM666" s="72"/>
      <c r="AN666" s="72"/>
      <c r="AO666" s="72"/>
    </row>
    <row r="667">
      <c r="A667" s="72"/>
      <c r="B667" s="72"/>
      <c r="D667" s="72"/>
      <c r="E667" s="72"/>
      <c r="F667" s="72"/>
      <c r="G667" s="72"/>
      <c r="H667" s="72"/>
      <c r="I667" s="72"/>
      <c r="J667" s="72"/>
      <c r="K667" s="72"/>
      <c r="L667" s="72"/>
      <c r="M667" s="72"/>
      <c r="N667" s="72"/>
      <c r="O667" s="72"/>
      <c r="P667" s="72"/>
      <c r="Q667" s="72"/>
      <c r="T667" s="72"/>
      <c r="U667" s="72"/>
      <c r="V667" s="72"/>
      <c r="W667" s="72"/>
      <c r="X667" s="72"/>
      <c r="Y667" s="74"/>
      <c r="Z667" s="74"/>
      <c r="AA667" s="72"/>
      <c r="AB667" s="72"/>
      <c r="AC667" s="72"/>
      <c r="AD667" s="72"/>
      <c r="AE667" s="72"/>
      <c r="AF667" s="72"/>
      <c r="AG667" s="72"/>
      <c r="AH667" s="72"/>
      <c r="AI667" s="72"/>
      <c r="AJ667" s="72"/>
      <c r="AK667" s="72"/>
      <c r="AL667" s="72"/>
      <c r="AM667" s="72"/>
      <c r="AN667" s="72"/>
      <c r="AO667" s="72"/>
    </row>
    <row r="668">
      <c r="A668" s="72"/>
      <c r="B668" s="72"/>
      <c r="D668" s="72"/>
      <c r="E668" s="72"/>
      <c r="F668" s="72"/>
      <c r="G668" s="72"/>
      <c r="H668" s="72"/>
      <c r="I668" s="72"/>
      <c r="J668" s="72"/>
      <c r="K668" s="72"/>
      <c r="L668" s="72"/>
      <c r="M668" s="72"/>
      <c r="N668" s="72"/>
      <c r="O668" s="72"/>
      <c r="P668" s="72"/>
      <c r="Q668" s="72"/>
      <c r="T668" s="72"/>
      <c r="U668" s="72"/>
      <c r="V668" s="72"/>
      <c r="W668" s="72"/>
      <c r="X668" s="72"/>
      <c r="Y668" s="74"/>
      <c r="Z668" s="74"/>
      <c r="AA668" s="72"/>
      <c r="AB668" s="72"/>
      <c r="AC668" s="72"/>
      <c r="AD668" s="72"/>
      <c r="AE668" s="72"/>
      <c r="AF668" s="72"/>
      <c r="AG668" s="72"/>
      <c r="AH668" s="72"/>
      <c r="AI668" s="72"/>
      <c r="AJ668" s="72"/>
      <c r="AK668" s="72"/>
      <c r="AL668" s="72"/>
      <c r="AM668" s="72"/>
      <c r="AN668" s="72"/>
      <c r="AO668" s="72"/>
    </row>
    <row r="669">
      <c r="A669" s="72"/>
      <c r="B669" s="72"/>
      <c r="D669" s="72"/>
      <c r="E669" s="72"/>
      <c r="F669" s="72"/>
      <c r="G669" s="72"/>
      <c r="H669" s="72"/>
      <c r="I669" s="72"/>
      <c r="J669" s="72"/>
      <c r="K669" s="72"/>
      <c r="L669" s="72"/>
      <c r="M669" s="72"/>
      <c r="N669" s="72"/>
      <c r="O669" s="72"/>
      <c r="P669" s="72"/>
      <c r="Q669" s="72"/>
      <c r="T669" s="72"/>
      <c r="U669" s="72"/>
      <c r="V669" s="72"/>
      <c r="W669" s="72"/>
      <c r="X669" s="72"/>
      <c r="Y669" s="74"/>
      <c r="Z669" s="74"/>
      <c r="AA669" s="72"/>
      <c r="AB669" s="72"/>
      <c r="AC669" s="72"/>
      <c r="AD669" s="72"/>
      <c r="AE669" s="72"/>
      <c r="AF669" s="72"/>
      <c r="AG669" s="72"/>
      <c r="AH669" s="72"/>
      <c r="AI669" s="72"/>
      <c r="AJ669" s="72"/>
      <c r="AK669" s="72"/>
      <c r="AL669" s="72"/>
      <c r="AM669" s="72"/>
      <c r="AN669" s="72"/>
      <c r="AO669" s="72"/>
    </row>
    <row r="670">
      <c r="A670" s="72"/>
      <c r="B670" s="72"/>
      <c r="D670" s="72"/>
      <c r="E670" s="72"/>
      <c r="F670" s="72"/>
      <c r="G670" s="72"/>
      <c r="H670" s="72"/>
      <c r="I670" s="72"/>
      <c r="J670" s="72"/>
      <c r="K670" s="72"/>
      <c r="L670" s="72"/>
      <c r="M670" s="72"/>
      <c r="N670" s="72"/>
      <c r="O670" s="72"/>
      <c r="P670" s="72"/>
      <c r="Q670" s="72"/>
      <c r="T670" s="72"/>
      <c r="U670" s="72"/>
      <c r="V670" s="72"/>
      <c r="W670" s="72"/>
      <c r="X670" s="72"/>
      <c r="Y670" s="74"/>
      <c r="Z670" s="74"/>
      <c r="AA670" s="72"/>
      <c r="AB670" s="72"/>
      <c r="AC670" s="72"/>
      <c r="AD670" s="72"/>
      <c r="AE670" s="72"/>
      <c r="AF670" s="72"/>
      <c r="AG670" s="72"/>
      <c r="AH670" s="72"/>
      <c r="AI670" s="72"/>
      <c r="AJ670" s="72"/>
      <c r="AK670" s="72"/>
      <c r="AL670" s="72"/>
      <c r="AM670" s="72"/>
      <c r="AN670" s="72"/>
      <c r="AO670" s="72"/>
    </row>
    <row r="671">
      <c r="A671" s="72"/>
      <c r="B671" s="72"/>
      <c r="D671" s="72"/>
      <c r="E671" s="72"/>
      <c r="F671" s="72"/>
      <c r="G671" s="72"/>
      <c r="H671" s="72"/>
      <c r="I671" s="72"/>
      <c r="J671" s="72"/>
      <c r="K671" s="72"/>
      <c r="L671" s="72"/>
      <c r="M671" s="72"/>
      <c r="N671" s="72"/>
      <c r="O671" s="72"/>
      <c r="P671" s="72"/>
      <c r="Q671" s="72"/>
      <c r="T671" s="72"/>
      <c r="U671" s="72"/>
      <c r="V671" s="72"/>
      <c r="W671" s="72"/>
      <c r="X671" s="72"/>
      <c r="Y671" s="74"/>
      <c r="Z671" s="74"/>
      <c r="AA671" s="72"/>
      <c r="AB671" s="72"/>
      <c r="AC671" s="72"/>
      <c r="AD671" s="72"/>
      <c r="AE671" s="72"/>
      <c r="AF671" s="72"/>
      <c r="AG671" s="72"/>
      <c r="AH671" s="72"/>
      <c r="AI671" s="72"/>
      <c r="AJ671" s="72"/>
      <c r="AK671" s="72"/>
      <c r="AL671" s="72"/>
      <c r="AM671" s="72"/>
      <c r="AN671" s="72"/>
      <c r="AO671" s="72"/>
    </row>
    <row r="672">
      <c r="A672" s="72"/>
      <c r="B672" s="72"/>
      <c r="D672" s="72"/>
      <c r="E672" s="72"/>
      <c r="F672" s="72"/>
      <c r="G672" s="72"/>
      <c r="H672" s="72"/>
      <c r="I672" s="72"/>
      <c r="J672" s="72"/>
      <c r="K672" s="72"/>
      <c r="L672" s="72"/>
      <c r="M672" s="72"/>
      <c r="N672" s="72"/>
      <c r="O672" s="72"/>
      <c r="P672" s="72"/>
      <c r="Q672" s="72"/>
      <c r="T672" s="72"/>
      <c r="U672" s="72"/>
      <c r="V672" s="72"/>
      <c r="W672" s="72"/>
      <c r="X672" s="72"/>
      <c r="Y672" s="74"/>
      <c r="Z672" s="74"/>
      <c r="AA672" s="72"/>
      <c r="AB672" s="72"/>
      <c r="AC672" s="72"/>
      <c r="AD672" s="72"/>
      <c r="AE672" s="72"/>
      <c r="AF672" s="72"/>
      <c r="AG672" s="72"/>
      <c r="AH672" s="72"/>
      <c r="AI672" s="72"/>
      <c r="AJ672" s="72"/>
      <c r="AK672" s="72"/>
      <c r="AL672" s="72"/>
      <c r="AM672" s="72"/>
      <c r="AN672" s="72"/>
      <c r="AO672" s="72"/>
    </row>
    <row r="673">
      <c r="A673" s="72"/>
      <c r="B673" s="72"/>
      <c r="D673" s="72"/>
      <c r="E673" s="72"/>
      <c r="F673" s="72"/>
      <c r="G673" s="72"/>
      <c r="H673" s="72"/>
      <c r="I673" s="72"/>
      <c r="J673" s="72"/>
      <c r="K673" s="72"/>
      <c r="L673" s="72"/>
      <c r="M673" s="72"/>
      <c r="N673" s="72"/>
      <c r="O673" s="72"/>
      <c r="P673" s="72"/>
      <c r="Q673" s="72"/>
      <c r="T673" s="72"/>
      <c r="U673" s="72"/>
      <c r="V673" s="72"/>
      <c r="W673" s="72"/>
      <c r="X673" s="72"/>
      <c r="Y673" s="74"/>
      <c r="Z673" s="74"/>
      <c r="AA673" s="72"/>
      <c r="AB673" s="72"/>
      <c r="AC673" s="72"/>
      <c r="AD673" s="72"/>
      <c r="AE673" s="72"/>
      <c r="AF673" s="72"/>
      <c r="AG673" s="72"/>
      <c r="AH673" s="72"/>
      <c r="AI673" s="72"/>
      <c r="AJ673" s="72"/>
      <c r="AK673" s="72"/>
      <c r="AL673" s="72"/>
      <c r="AM673" s="72"/>
      <c r="AN673" s="72"/>
      <c r="AO673" s="72"/>
    </row>
    <row r="674">
      <c r="A674" s="72"/>
      <c r="B674" s="72"/>
      <c r="D674" s="72"/>
      <c r="E674" s="72"/>
      <c r="F674" s="72"/>
      <c r="G674" s="72"/>
      <c r="H674" s="72"/>
      <c r="I674" s="72"/>
      <c r="J674" s="72"/>
      <c r="K674" s="72"/>
      <c r="L674" s="72"/>
      <c r="M674" s="72"/>
      <c r="N674" s="72"/>
      <c r="O674" s="72"/>
      <c r="P674" s="72"/>
      <c r="Q674" s="72"/>
      <c r="T674" s="72"/>
      <c r="U674" s="72"/>
      <c r="V674" s="72"/>
      <c r="W674" s="72"/>
      <c r="X674" s="72"/>
      <c r="Y674" s="74"/>
      <c r="Z674" s="74"/>
      <c r="AA674" s="72"/>
      <c r="AB674" s="72"/>
      <c r="AC674" s="72"/>
      <c r="AD674" s="72"/>
      <c r="AE674" s="72"/>
      <c r="AF674" s="72"/>
      <c r="AG674" s="72"/>
      <c r="AH674" s="72"/>
      <c r="AI674" s="72"/>
      <c r="AJ674" s="72"/>
      <c r="AK674" s="72"/>
      <c r="AL674" s="72"/>
      <c r="AM674" s="72"/>
      <c r="AN674" s="72"/>
      <c r="AO674" s="72"/>
    </row>
    <row r="675">
      <c r="A675" s="72"/>
      <c r="B675" s="72"/>
      <c r="D675" s="72"/>
      <c r="E675" s="72"/>
      <c r="F675" s="72"/>
      <c r="G675" s="72"/>
      <c r="H675" s="72"/>
      <c r="I675" s="72"/>
      <c r="J675" s="72"/>
      <c r="K675" s="72"/>
      <c r="L675" s="72"/>
      <c r="M675" s="72"/>
      <c r="N675" s="72"/>
      <c r="O675" s="72"/>
      <c r="P675" s="72"/>
      <c r="Q675" s="72"/>
      <c r="T675" s="72"/>
      <c r="U675" s="72"/>
      <c r="V675" s="72"/>
      <c r="W675" s="72"/>
      <c r="X675" s="72"/>
      <c r="Y675" s="74"/>
      <c r="Z675" s="74"/>
      <c r="AA675" s="72"/>
      <c r="AB675" s="72"/>
      <c r="AC675" s="72"/>
      <c r="AD675" s="72"/>
      <c r="AE675" s="72"/>
      <c r="AF675" s="72"/>
      <c r="AG675" s="72"/>
      <c r="AH675" s="72"/>
      <c r="AI675" s="72"/>
      <c r="AJ675" s="72"/>
      <c r="AK675" s="72"/>
      <c r="AL675" s="72"/>
      <c r="AM675" s="72"/>
      <c r="AN675" s="72"/>
      <c r="AO675" s="72"/>
    </row>
    <row r="676">
      <c r="A676" s="72"/>
      <c r="B676" s="72"/>
      <c r="D676" s="72"/>
      <c r="E676" s="72"/>
      <c r="F676" s="72"/>
      <c r="G676" s="72"/>
      <c r="H676" s="72"/>
      <c r="I676" s="72"/>
      <c r="J676" s="72"/>
      <c r="K676" s="72"/>
      <c r="L676" s="72"/>
      <c r="M676" s="72"/>
      <c r="N676" s="72"/>
      <c r="O676" s="72"/>
      <c r="P676" s="72"/>
      <c r="Q676" s="72"/>
      <c r="T676" s="72"/>
      <c r="U676" s="72"/>
      <c r="V676" s="72"/>
      <c r="W676" s="72"/>
      <c r="X676" s="72"/>
      <c r="Y676" s="74"/>
      <c r="Z676" s="74"/>
      <c r="AA676" s="72"/>
      <c r="AB676" s="72"/>
      <c r="AC676" s="72"/>
      <c r="AD676" s="72"/>
      <c r="AE676" s="72"/>
      <c r="AF676" s="72"/>
      <c r="AG676" s="72"/>
      <c r="AH676" s="72"/>
      <c r="AI676" s="72"/>
      <c r="AJ676" s="72"/>
      <c r="AK676" s="72"/>
      <c r="AL676" s="72"/>
      <c r="AM676" s="72"/>
      <c r="AN676" s="72"/>
      <c r="AO676" s="72"/>
    </row>
    <row r="677">
      <c r="A677" s="72"/>
      <c r="B677" s="72"/>
      <c r="D677" s="72"/>
      <c r="E677" s="72"/>
      <c r="F677" s="72"/>
      <c r="G677" s="72"/>
      <c r="H677" s="72"/>
      <c r="I677" s="72"/>
      <c r="J677" s="72"/>
      <c r="K677" s="72"/>
      <c r="L677" s="72"/>
      <c r="M677" s="72"/>
      <c r="N677" s="72"/>
      <c r="O677" s="72"/>
      <c r="P677" s="72"/>
      <c r="Q677" s="72"/>
      <c r="T677" s="72"/>
      <c r="U677" s="72"/>
      <c r="V677" s="72"/>
      <c r="W677" s="72"/>
      <c r="X677" s="72"/>
      <c r="Y677" s="74"/>
      <c r="Z677" s="74"/>
      <c r="AA677" s="72"/>
      <c r="AB677" s="72"/>
      <c r="AC677" s="72"/>
      <c r="AD677" s="72"/>
      <c r="AE677" s="72"/>
      <c r="AF677" s="72"/>
      <c r="AG677" s="72"/>
      <c r="AH677" s="72"/>
      <c r="AI677" s="72"/>
      <c r="AJ677" s="72"/>
      <c r="AK677" s="72"/>
      <c r="AL677" s="72"/>
      <c r="AM677" s="72"/>
      <c r="AN677" s="72"/>
      <c r="AO677" s="72"/>
    </row>
    <row r="678">
      <c r="A678" s="72"/>
      <c r="B678" s="72"/>
      <c r="D678" s="72"/>
      <c r="E678" s="72"/>
      <c r="F678" s="72"/>
      <c r="G678" s="72"/>
      <c r="H678" s="72"/>
      <c r="I678" s="72"/>
      <c r="J678" s="72"/>
      <c r="K678" s="72"/>
      <c r="L678" s="72"/>
      <c r="M678" s="72"/>
      <c r="N678" s="72"/>
      <c r="O678" s="72"/>
      <c r="P678" s="72"/>
      <c r="Q678" s="72"/>
      <c r="T678" s="72"/>
      <c r="U678" s="72"/>
      <c r="V678" s="72"/>
      <c r="W678" s="72"/>
      <c r="X678" s="72"/>
      <c r="Y678" s="74"/>
      <c r="Z678" s="74"/>
      <c r="AA678" s="72"/>
      <c r="AB678" s="72"/>
      <c r="AC678" s="72"/>
      <c r="AD678" s="72"/>
      <c r="AE678" s="72"/>
      <c r="AF678" s="72"/>
      <c r="AG678" s="72"/>
      <c r="AH678" s="72"/>
      <c r="AI678" s="72"/>
      <c r="AJ678" s="72"/>
      <c r="AK678" s="72"/>
      <c r="AL678" s="72"/>
      <c r="AM678" s="72"/>
      <c r="AN678" s="72"/>
      <c r="AO678" s="72"/>
    </row>
    <row r="679">
      <c r="A679" s="72"/>
      <c r="B679" s="72"/>
      <c r="D679" s="72"/>
      <c r="E679" s="72"/>
      <c r="F679" s="72"/>
      <c r="G679" s="72"/>
      <c r="H679" s="72"/>
      <c r="I679" s="72"/>
      <c r="J679" s="72"/>
      <c r="K679" s="72"/>
      <c r="L679" s="72"/>
      <c r="M679" s="72"/>
      <c r="N679" s="72"/>
      <c r="O679" s="72"/>
      <c r="P679" s="72"/>
      <c r="Q679" s="72"/>
      <c r="T679" s="72"/>
      <c r="U679" s="72"/>
      <c r="V679" s="72"/>
      <c r="W679" s="72"/>
      <c r="X679" s="72"/>
      <c r="Y679" s="74"/>
      <c r="Z679" s="74"/>
      <c r="AA679" s="72"/>
      <c r="AB679" s="72"/>
      <c r="AC679" s="72"/>
      <c r="AD679" s="72"/>
      <c r="AE679" s="72"/>
      <c r="AF679" s="72"/>
      <c r="AG679" s="72"/>
      <c r="AH679" s="72"/>
      <c r="AI679" s="72"/>
      <c r="AJ679" s="72"/>
      <c r="AK679" s="72"/>
      <c r="AL679" s="72"/>
      <c r="AM679" s="72"/>
      <c r="AN679" s="72"/>
      <c r="AO679" s="72"/>
    </row>
    <row r="680">
      <c r="A680" s="72"/>
      <c r="B680" s="72"/>
      <c r="D680" s="72"/>
      <c r="E680" s="72"/>
      <c r="F680" s="72"/>
      <c r="G680" s="72"/>
      <c r="H680" s="72"/>
      <c r="I680" s="72"/>
      <c r="J680" s="72"/>
      <c r="K680" s="72"/>
      <c r="L680" s="72"/>
      <c r="M680" s="72"/>
      <c r="N680" s="72"/>
      <c r="O680" s="72"/>
      <c r="P680" s="72"/>
      <c r="Q680" s="72"/>
      <c r="T680" s="72"/>
      <c r="U680" s="72"/>
      <c r="V680" s="72"/>
      <c r="W680" s="72"/>
      <c r="X680" s="72"/>
      <c r="Y680" s="74"/>
      <c r="Z680" s="74"/>
      <c r="AA680" s="72"/>
      <c r="AB680" s="72"/>
      <c r="AC680" s="72"/>
      <c r="AD680" s="72"/>
      <c r="AE680" s="72"/>
      <c r="AF680" s="72"/>
      <c r="AG680" s="72"/>
      <c r="AH680" s="72"/>
      <c r="AI680" s="72"/>
      <c r="AJ680" s="72"/>
      <c r="AK680" s="72"/>
      <c r="AL680" s="72"/>
      <c r="AM680" s="72"/>
      <c r="AN680" s="72"/>
      <c r="AO680" s="72"/>
    </row>
    <row r="681">
      <c r="A681" s="72"/>
      <c r="B681" s="72"/>
      <c r="D681" s="72"/>
      <c r="E681" s="72"/>
      <c r="F681" s="72"/>
      <c r="G681" s="72"/>
      <c r="H681" s="72"/>
      <c r="I681" s="72"/>
      <c r="J681" s="72"/>
      <c r="K681" s="72"/>
      <c r="L681" s="72"/>
      <c r="M681" s="72"/>
      <c r="N681" s="72"/>
      <c r="O681" s="72"/>
      <c r="P681" s="72"/>
      <c r="Q681" s="72"/>
      <c r="T681" s="72"/>
      <c r="U681" s="72"/>
      <c r="V681" s="72"/>
      <c r="W681" s="72"/>
      <c r="X681" s="72"/>
      <c r="Y681" s="74"/>
      <c r="Z681" s="74"/>
      <c r="AA681" s="72"/>
      <c r="AB681" s="72"/>
      <c r="AC681" s="72"/>
      <c r="AD681" s="72"/>
      <c r="AE681" s="72"/>
      <c r="AF681" s="72"/>
      <c r="AG681" s="72"/>
      <c r="AH681" s="72"/>
      <c r="AI681" s="72"/>
      <c r="AJ681" s="72"/>
      <c r="AK681" s="72"/>
      <c r="AL681" s="72"/>
      <c r="AM681" s="72"/>
      <c r="AN681" s="72"/>
      <c r="AO681" s="72"/>
    </row>
    <row r="682">
      <c r="A682" s="72"/>
      <c r="B682" s="72"/>
      <c r="D682" s="72"/>
      <c r="E682" s="72"/>
      <c r="F682" s="72"/>
      <c r="G682" s="72"/>
      <c r="H682" s="72"/>
      <c r="I682" s="72"/>
      <c r="J682" s="72"/>
      <c r="K682" s="72"/>
      <c r="L682" s="72"/>
      <c r="M682" s="72"/>
      <c r="N682" s="72"/>
      <c r="O682" s="72"/>
      <c r="P682" s="72"/>
      <c r="Q682" s="72"/>
      <c r="T682" s="72"/>
      <c r="U682" s="72"/>
      <c r="V682" s="72"/>
      <c r="W682" s="72"/>
      <c r="X682" s="72"/>
      <c r="Y682" s="74"/>
      <c r="Z682" s="74"/>
      <c r="AA682" s="72"/>
      <c r="AB682" s="72"/>
      <c r="AC682" s="72"/>
      <c r="AD682" s="72"/>
      <c r="AE682" s="72"/>
      <c r="AF682" s="72"/>
      <c r="AG682" s="72"/>
      <c r="AH682" s="72"/>
      <c r="AI682" s="72"/>
      <c r="AJ682" s="72"/>
      <c r="AK682" s="72"/>
      <c r="AL682" s="72"/>
      <c r="AM682" s="72"/>
      <c r="AN682" s="72"/>
      <c r="AO682" s="72"/>
    </row>
    <row r="683">
      <c r="A683" s="72"/>
      <c r="B683" s="72"/>
      <c r="D683" s="72"/>
      <c r="E683" s="72"/>
      <c r="F683" s="72"/>
      <c r="G683" s="72"/>
      <c r="H683" s="72"/>
      <c r="I683" s="72"/>
      <c r="J683" s="72"/>
      <c r="K683" s="72"/>
      <c r="L683" s="72"/>
      <c r="M683" s="72"/>
      <c r="N683" s="72"/>
      <c r="O683" s="72"/>
      <c r="P683" s="72"/>
      <c r="Q683" s="72"/>
      <c r="T683" s="72"/>
      <c r="U683" s="72"/>
      <c r="V683" s="72"/>
      <c r="W683" s="72"/>
      <c r="X683" s="72"/>
      <c r="Y683" s="74"/>
      <c r="Z683" s="74"/>
      <c r="AA683" s="72"/>
      <c r="AB683" s="72"/>
      <c r="AC683" s="72"/>
      <c r="AD683" s="72"/>
      <c r="AE683" s="72"/>
      <c r="AF683" s="72"/>
      <c r="AG683" s="72"/>
      <c r="AH683" s="72"/>
      <c r="AI683" s="72"/>
      <c r="AJ683" s="72"/>
      <c r="AK683" s="72"/>
      <c r="AL683" s="72"/>
      <c r="AM683" s="72"/>
      <c r="AN683" s="72"/>
      <c r="AO683" s="72"/>
    </row>
    <row r="684">
      <c r="A684" s="72"/>
      <c r="B684" s="72"/>
      <c r="D684" s="72"/>
      <c r="E684" s="72"/>
      <c r="F684" s="72"/>
      <c r="G684" s="72"/>
      <c r="H684" s="72"/>
      <c r="I684" s="72"/>
      <c r="J684" s="72"/>
      <c r="K684" s="72"/>
      <c r="L684" s="72"/>
      <c r="M684" s="72"/>
      <c r="N684" s="72"/>
      <c r="O684" s="72"/>
      <c r="P684" s="72"/>
      <c r="Q684" s="72"/>
      <c r="T684" s="72"/>
      <c r="U684" s="72"/>
      <c r="V684" s="72"/>
      <c r="W684" s="72"/>
      <c r="X684" s="72"/>
      <c r="Y684" s="74"/>
      <c r="Z684" s="74"/>
      <c r="AA684" s="72"/>
      <c r="AB684" s="72"/>
      <c r="AC684" s="72"/>
      <c r="AD684" s="72"/>
      <c r="AE684" s="72"/>
      <c r="AF684" s="72"/>
      <c r="AG684" s="72"/>
      <c r="AH684" s="72"/>
      <c r="AI684" s="72"/>
      <c r="AJ684" s="72"/>
      <c r="AK684" s="72"/>
      <c r="AL684" s="72"/>
      <c r="AM684" s="72"/>
      <c r="AN684" s="72"/>
      <c r="AO684" s="72"/>
    </row>
    <row r="685">
      <c r="A685" s="72"/>
      <c r="B685" s="72"/>
      <c r="D685" s="72"/>
      <c r="E685" s="72"/>
      <c r="F685" s="72"/>
      <c r="G685" s="72"/>
      <c r="H685" s="72"/>
      <c r="I685" s="72"/>
      <c r="J685" s="72"/>
      <c r="K685" s="72"/>
      <c r="L685" s="72"/>
      <c r="M685" s="72"/>
      <c r="N685" s="72"/>
      <c r="O685" s="72"/>
      <c r="P685" s="72"/>
      <c r="Q685" s="72"/>
      <c r="T685" s="72"/>
      <c r="U685" s="72"/>
      <c r="V685" s="72"/>
      <c r="W685" s="72"/>
      <c r="X685" s="72"/>
      <c r="Y685" s="74"/>
      <c r="Z685" s="74"/>
      <c r="AA685" s="72"/>
      <c r="AB685" s="72"/>
      <c r="AC685" s="72"/>
      <c r="AD685" s="72"/>
      <c r="AE685" s="72"/>
      <c r="AF685" s="72"/>
      <c r="AG685" s="72"/>
      <c r="AH685" s="72"/>
      <c r="AI685" s="72"/>
      <c r="AJ685" s="72"/>
      <c r="AK685" s="72"/>
      <c r="AL685" s="72"/>
      <c r="AM685" s="72"/>
      <c r="AN685" s="72"/>
      <c r="AO685" s="72"/>
    </row>
    <row r="686">
      <c r="A686" s="72"/>
      <c r="B686" s="72"/>
      <c r="D686" s="72"/>
      <c r="E686" s="72"/>
      <c r="F686" s="72"/>
      <c r="G686" s="72"/>
      <c r="H686" s="72"/>
      <c r="I686" s="72"/>
      <c r="J686" s="72"/>
      <c r="K686" s="72"/>
      <c r="L686" s="72"/>
      <c r="M686" s="72"/>
      <c r="N686" s="72"/>
      <c r="O686" s="72"/>
      <c r="P686" s="72"/>
      <c r="Q686" s="72"/>
      <c r="T686" s="72"/>
      <c r="U686" s="72"/>
      <c r="V686" s="72"/>
      <c r="W686" s="72"/>
      <c r="X686" s="72"/>
      <c r="Y686" s="74"/>
      <c r="Z686" s="74"/>
      <c r="AA686" s="72"/>
      <c r="AB686" s="72"/>
      <c r="AC686" s="72"/>
      <c r="AD686" s="72"/>
      <c r="AE686" s="72"/>
      <c r="AF686" s="72"/>
      <c r="AG686" s="72"/>
      <c r="AH686" s="72"/>
      <c r="AI686" s="72"/>
      <c r="AJ686" s="72"/>
      <c r="AK686" s="72"/>
      <c r="AL686" s="72"/>
      <c r="AM686" s="72"/>
      <c r="AN686" s="72"/>
      <c r="AO686" s="72"/>
    </row>
    <row r="687">
      <c r="A687" s="72"/>
      <c r="B687" s="72"/>
      <c r="D687" s="72"/>
      <c r="E687" s="72"/>
      <c r="F687" s="72"/>
      <c r="G687" s="72"/>
      <c r="H687" s="72"/>
      <c r="I687" s="72"/>
      <c r="J687" s="72"/>
      <c r="K687" s="72"/>
      <c r="L687" s="72"/>
      <c r="M687" s="72"/>
      <c r="N687" s="72"/>
      <c r="O687" s="72"/>
      <c r="P687" s="72"/>
      <c r="Q687" s="72"/>
      <c r="T687" s="72"/>
      <c r="U687" s="72"/>
      <c r="V687" s="72"/>
      <c r="W687" s="72"/>
      <c r="X687" s="72"/>
      <c r="Y687" s="74"/>
      <c r="Z687" s="74"/>
      <c r="AA687" s="72"/>
      <c r="AB687" s="72"/>
      <c r="AC687" s="72"/>
      <c r="AD687" s="72"/>
      <c r="AE687" s="72"/>
      <c r="AF687" s="72"/>
      <c r="AG687" s="72"/>
      <c r="AH687" s="72"/>
      <c r="AI687" s="72"/>
      <c r="AJ687" s="72"/>
      <c r="AK687" s="72"/>
      <c r="AL687" s="72"/>
      <c r="AM687" s="72"/>
      <c r="AN687" s="72"/>
      <c r="AO687" s="72"/>
    </row>
    <row r="688">
      <c r="A688" s="72"/>
      <c r="B688" s="72"/>
      <c r="D688" s="72"/>
      <c r="E688" s="72"/>
      <c r="F688" s="72"/>
      <c r="G688" s="72"/>
      <c r="H688" s="72"/>
      <c r="I688" s="72"/>
      <c r="J688" s="72"/>
      <c r="K688" s="72"/>
      <c r="L688" s="72"/>
      <c r="M688" s="72"/>
      <c r="N688" s="72"/>
      <c r="O688" s="72"/>
      <c r="P688" s="72"/>
      <c r="Q688" s="72"/>
      <c r="T688" s="72"/>
      <c r="U688" s="72"/>
      <c r="V688" s="72"/>
      <c r="W688" s="72"/>
      <c r="X688" s="72"/>
      <c r="Y688" s="74"/>
      <c r="Z688" s="74"/>
      <c r="AA688" s="72"/>
      <c r="AB688" s="72"/>
      <c r="AC688" s="72"/>
      <c r="AD688" s="72"/>
      <c r="AE688" s="72"/>
      <c r="AF688" s="72"/>
      <c r="AG688" s="72"/>
      <c r="AH688" s="72"/>
      <c r="AI688" s="72"/>
      <c r="AJ688" s="72"/>
      <c r="AK688" s="72"/>
      <c r="AL688" s="72"/>
      <c r="AM688" s="72"/>
      <c r="AN688" s="72"/>
      <c r="AO688" s="72"/>
    </row>
    <row r="689">
      <c r="A689" s="72"/>
      <c r="B689" s="72"/>
      <c r="D689" s="72"/>
      <c r="E689" s="72"/>
      <c r="F689" s="72"/>
      <c r="G689" s="72"/>
      <c r="H689" s="72"/>
      <c r="I689" s="72"/>
      <c r="J689" s="72"/>
      <c r="K689" s="72"/>
      <c r="L689" s="72"/>
      <c r="M689" s="72"/>
      <c r="N689" s="72"/>
      <c r="O689" s="72"/>
      <c r="P689" s="72"/>
      <c r="Q689" s="72"/>
      <c r="T689" s="72"/>
      <c r="U689" s="72"/>
      <c r="V689" s="72"/>
      <c r="W689" s="72"/>
      <c r="X689" s="72"/>
      <c r="Y689" s="74"/>
      <c r="Z689" s="74"/>
      <c r="AA689" s="72"/>
      <c r="AB689" s="72"/>
      <c r="AC689" s="72"/>
      <c r="AD689" s="72"/>
      <c r="AE689" s="72"/>
      <c r="AF689" s="72"/>
      <c r="AG689" s="72"/>
      <c r="AH689" s="72"/>
      <c r="AI689" s="72"/>
      <c r="AJ689" s="72"/>
      <c r="AK689" s="72"/>
      <c r="AL689" s="72"/>
      <c r="AM689" s="72"/>
      <c r="AN689" s="72"/>
      <c r="AO689" s="72"/>
    </row>
    <row r="690">
      <c r="A690" s="72"/>
      <c r="B690" s="72"/>
      <c r="D690" s="72"/>
      <c r="E690" s="72"/>
      <c r="F690" s="72"/>
      <c r="G690" s="72"/>
      <c r="H690" s="72"/>
      <c r="I690" s="72"/>
      <c r="J690" s="72"/>
      <c r="K690" s="72"/>
      <c r="L690" s="72"/>
      <c r="M690" s="72"/>
      <c r="N690" s="72"/>
      <c r="O690" s="72"/>
      <c r="P690" s="72"/>
      <c r="Q690" s="72"/>
      <c r="T690" s="72"/>
      <c r="U690" s="72"/>
      <c r="V690" s="72"/>
      <c r="W690" s="72"/>
      <c r="X690" s="72"/>
      <c r="Y690" s="74"/>
      <c r="Z690" s="74"/>
      <c r="AA690" s="72"/>
      <c r="AB690" s="72"/>
      <c r="AC690" s="72"/>
      <c r="AD690" s="72"/>
      <c r="AE690" s="72"/>
      <c r="AF690" s="72"/>
      <c r="AG690" s="72"/>
      <c r="AH690" s="72"/>
      <c r="AI690" s="72"/>
      <c r="AJ690" s="72"/>
      <c r="AK690" s="72"/>
      <c r="AL690" s="72"/>
      <c r="AM690" s="72"/>
      <c r="AN690" s="72"/>
      <c r="AO690" s="72"/>
    </row>
    <row r="691">
      <c r="A691" s="72"/>
      <c r="B691" s="72"/>
      <c r="D691" s="72"/>
      <c r="E691" s="72"/>
      <c r="F691" s="72"/>
      <c r="G691" s="72"/>
      <c r="H691" s="72"/>
      <c r="I691" s="72"/>
      <c r="J691" s="72"/>
      <c r="K691" s="72"/>
      <c r="L691" s="72"/>
      <c r="M691" s="72"/>
      <c r="N691" s="72"/>
      <c r="O691" s="72"/>
      <c r="P691" s="72"/>
      <c r="Q691" s="72"/>
      <c r="T691" s="72"/>
      <c r="U691" s="72"/>
      <c r="V691" s="72"/>
      <c r="W691" s="72"/>
      <c r="X691" s="72"/>
      <c r="Y691" s="74"/>
      <c r="Z691" s="74"/>
      <c r="AA691" s="72"/>
      <c r="AB691" s="72"/>
      <c r="AC691" s="72"/>
      <c r="AD691" s="72"/>
      <c r="AE691" s="72"/>
      <c r="AF691" s="72"/>
      <c r="AG691" s="72"/>
      <c r="AH691" s="72"/>
      <c r="AI691" s="72"/>
      <c r="AJ691" s="72"/>
      <c r="AK691" s="72"/>
      <c r="AL691" s="72"/>
      <c r="AM691" s="72"/>
      <c r="AN691" s="72"/>
      <c r="AO691" s="72"/>
    </row>
    <row r="692">
      <c r="A692" s="72"/>
      <c r="B692" s="72"/>
      <c r="D692" s="72"/>
      <c r="E692" s="72"/>
      <c r="F692" s="72"/>
      <c r="G692" s="72"/>
      <c r="H692" s="72"/>
      <c r="I692" s="72"/>
      <c r="J692" s="72"/>
      <c r="K692" s="72"/>
      <c r="L692" s="72"/>
      <c r="M692" s="72"/>
      <c r="N692" s="72"/>
      <c r="O692" s="72"/>
      <c r="P692" s="72"/>
      <c r="Q692" s="72"/>
      <c r="T692" s="72"/>
      <c r="U692" s="72"/>
      <c r="V692" s="72"/>
      <c r="W692" s="72"/>
      <c r="X692" s="72"/>
      <c r="Y692" s="74"/>
      <c r="Z692" s="74"/>
      <c r="AA692" s="72"/>
      <c r="AB692" s="72"/>
      <c r="AC692" s="72"/>
      <c r="AD692" s="72"/>
      <c r="AE692" s="72"/>
      <c r="AF692" s="72"/>
      <c r="AG692" s="72"/>
      <c r="AH692" s="72"/>
      <c r="AI692" s="72"/>
      <c r="AJ692" s="72"/>
      <c r="AK692" s="72"/>
      <c r="AL692" s="72"/>
      <c r="AM692" s="72"/>
      <c r="AN692" s="72"/>
      <c r="AO692" s="72"/>
    </row>
    <row r="693">
      <c r="A693" s="72"/>
      <c r="B693" s="72"/>
      <c r="D693" s="72"/>
      <c r="E693" s="72"/>
      <c r="F693" s="72"/>
      <c r="G693" s="72"/>
      <c r="H693" s="72"/>
      <c r="I693" s="72"/>
      <c r="J693" s="72"/>
      <c r="K693" s="72"/>
      <c r="L693" s="72"/>
      <c r="M693" s="72"/>
      <c r="N693" s="72"/>
      <c r="O693" s="72"/>
      <c r="P693" s="72"/>
      <c r="Q693" s="72"/>
      <c r="T693" s="72"/>
      <c r="U693" s="72"/>
      <c r="V693" s="72"/>
      <c r="W693" s="72"/>
      <c r="X693" s="72"/>
      <c r="Y693" s="74"/>
      <c r="Z693" s="74"/>
      <c r="AA693" s="72"/>
      <c r="AB693" s="72"/>
      <c r="AC693" s="72"/>
      <c r="AD693" s="72"/>
      <c r="AE693" s="72"/>
      <c r="AF693" s="72"/>
      <c r="AG693" s="72"/>
      <c r="AH693" s="72"/>
      <c r="AI693" s="72"/>
      <c r="AJ693" s="72"/>
      <c r="AK693" s="72"/>
      <c r="AL693" s="72"/>
      <c r="AM693" s="72"/>
      <c r="AN693" s="72"/>
      <c r="AO693" s="72"/>
    </row>
    <row r="694">
      <c r="A694" s="72"/>
      <c r="B694" s="72"/>
      <c r="D694" s="72"/>
      <c r="E694" s="72"/>
      <c r="F694" s="72"/>
      <c r="G694" s="72"/>
      <c r="H694" s="72"/>
      <c r="I694" s="72"/>
      <c r="J694" s="72"/>
      <c r="K694" s="72"/>
      <c r="L694" s="72"/>
      <c r="M694" s="72"/>
      <c r="N694" s="72"/>
      <c r="O694" s="72"/>
      <c r="P694" s="72"/>
      <c r="Q694" s="72"/>
      <c r="T694" s="72"/>
      <c r="U694" s="72"/>
      <c r="V694" s="72"/>
      <c r="W694" s="72"/>
      <c r="X694" s="72"/>
      <c r="Y694" s="74"/>
      <c r="Z694" s="74"/>
      <c r="AA694" s="72"/>
      <c r="AB694" s="72"/>
      <c r="AC694" s="72"/>
      <c r="AD694" s="72"/>
      <c r="AE694" s="72"/>
      <c r="AF694" s="72"/>
      <c r="AG694" s="72"/>
      <c r="AH694" s="72"/>
      <c r="AI694" s="72"/>
      <c r="AJ694" s="72"/>
      <c r="AK694" s="72"/>
      <c r="AL694" s="72"/>
      <c r="AM694" s="72"/>
      <c r="AN694" s="72"/>
      <c r="AO694" s="72"/>
    </row>
    <row r="695">
      <c r="A695" s="72"/>
      <c r="B695" s="72"/>
      <c r="D695" s="72"/>
      <c r="E695" s="72"/>
      <c r="F695" s="72"/>
      <c r="G695" s="72"/>
      <c r="H695" s="72"/>
      <c r="I695" s="72"/>
      <c r="J695" s="72"/>
      <c r="K695" s="72"/>
      <c r="L695" s="72"/>
      <c r="M695" s="72"/>
      <c r="N695" s="72"/>
      <c r="O695" s="72"/>
      <c r="P695" s="72"/>
      <c r="Q695" s="72"/>
      <c r="T695" s="72"/>
      <c r="U695" s="72"/>
      <c r="V695" s="72"/>
      <c r="W695" s="72"/>
      <c r="X695" s="72"/>
      <c r="Y695" s="74"/>
      <c r="Z695" s="74"/>
      <c r="AA695" s="72"/>
      <c r="AB695" s="72"/>
      <c r="AC695" s="72"/>
      <c r="AD695" s="72"/>
      <c r="AE695" s="72"/>
      <c r="AF695" s="72"/>
      <c r="AG695" s="72"/>
      <c r="AH695" s="72"/>
      <c r="AI695" s="72"/>
      <c r="AJ695" s="72"/>
      <c r="AK695" s="72"/>
      <c r="AL695" s="72"/>
      <c r="AM695" s="72"/>
      <c r="AN695" s="72"/>
      <c r="AO695" s="72"/>
    </row>
    <row r="696">
      <c r="A696" s="72"/>
      <c r="B696" s="72"/>
      <c r="D696" s="72"/>
      <c r="E696" s="72"/>
      <c r="F696" s="72"/>
      <c r="G696" s="72"/>
      <c r="H696" s="72"/>
      <c r="I696" s="72"/>
      <c r="J696" s="72"/>
      <c r="K696" s="72"/>
      <c r="L696" s="72"/>
      <c r="M696" s="72"/>
      <c r="N696" s="72"/>
      <c r="O696" s="72"/>
      <c r="P696" s="72"/>
      <c r="Q696" s="72"/>
      <c r="T696" s="72"/>
      <c r="U696" s="72"/>
      <c r="V696" s="72"/>
      <c r="W696" s="72"/>
      <c r="X696" s="72"/>
      <c r="Y696" s="74"/>
      <c r="Z696" s="74"/>
      <c r="AA696" s="72"/>
      <c r="AB696" s="72"/>
      <c r="AC696" s="72"/>
      <c r="AD696" s="72"/>
      <c r="AE696" s="72"/>
      <c r="AF696" s="72"/>
      <c r="AG696" s="72"/>
      <c r="AH696" s="72"/>
      <c r="AI696" s="72"/>
      <c r="AJ696" s="72"/>
      <c r="AK696" s="72"/>
      <c r="AL696" s="72"/>
      <c r="AM696" s="72"/>
      <c r="AN696" s="72"/>
      <c r="AO696" s="72"/>
    </row>
    <row r="697">
      <c r="A697" s="72"/>
      <c r="B697" s="72"/>
      <c r="D697" s="72"/>
      <c r="E697" s="72"/>
      <c r="F697" s="72"/>
      <c r="G697" s="72"/>
      <c r="H697" s="72"/>
      <c r="I697" s="72"/>
      <c r="J697" s="72"/>
      <c r="K697" s="72"/>
      <c r="L697" s="72"/>
      <c r="M697" s="72"/>
      <c r="N697" s="72"/>
      <c r="O697" s="72"/>
      <c r="P697" s="72"/>
      <c r="Q697" s="72"/>
      <c r="T697" s="72"/>
      <c r="U697" s="72"/>
      <c r="V697" s="72"/>
      <c r="W697" s="72"/>
      <c r="X697" s="72"/>
      <c r="Y697" s="74"/>
      <c r="Z697" s="74"/>
      <c r="AA697" s="72"/>
      <c r="AB697" s="72"/>
      <c r="AC697" s="72"/>
      <c r="AD697" s="72"/>
      <c r="AE697" s="72"/>
      <c r="AF697" s="72"/>
      <c r="AG697" s="72"/>
      <c r="AH697" s="72"/>
      <c r="AI697" s="72"/>
      <c r="AJ697" s="72"/>
      <c r="AK697" s="72"/>
      <c r="AL697" s="72"/>
      <c r="AM697" s="72"/>
      <c r="AN697" s="72"/>
      <c r="AO697" s="72"/>
    </row>
    <row r="698">
      <c r="A698" s="72"/>
      <c r="B698" s="72"/>
      <c r="D698" s="72"/>
      <c r="E698" s="72"/>
      <c r="F698" s="72"/>
      <c r="G698" s="72"/>
      <c r="H698" s="72"/>
      <c r="I698" s="72"/>
      <c r="J698" s="72"/>
      <c r="K698" s="72"/>
      <c r="L698" s="72"/>
      <c r="M698" s="72"/>
      <c r="N698" s="72"/>
      <c r="O698" s="72"/>
      <c r="P698" s="72"/>
      <c r="Q698" s="72"/>
      <c r="T698" s="72"/>
      <c r="U698" s="72"/>
      <c r="V698" s="72"/>
      <c r="W698" s="72"/>
      <c r="X698" s="72"/>
      <c r="Y698" s="74"/>
      <c r="Z698" s="74"/>
      <c r="AA698" s="72"/>
      <c r="AB698" s="72"/>
      <c r="AC698" s="72"/>
      <c r="AD698" s="72"/>
      <c r="AE698" s="72"/>
      <c r="AF698" s="72"/>
      <c r="AG698" s="72"/>
      <c r="AH698" s="72"/>
      <c r="AI698" s="72"/>
      <c r="AJ698" s="72"/>
      <c r="AK698" s="72"/>
      <c r="AL698" s="72"/>
      <c r="AM698" s="72"/>
      <c r="AN698" s="72"/>
      <c r="AO698" s="72"/>
    </row>
    <row r="699">
      <c r="A699" s="72"/>
      <c r="B699" s="72"/>
      <c r="D699" s="72"/>
      <c r="E699" s="72"/>
      <c r="F699" s="72"/>
      <c r="G699" s="72"/>
      <c r="H699" s="72"/>
      <c r="I699" s="72"/>
      <c r="J699" s="72"/>
      <c r="K699" s="72"/>
      <c r="L699" s="72"/>
      <c r="M699" s="72"/>
      <c r="N699" s="72"/>
      <c r="O699" s="72"/>
      <c r="P699" s="72"/>
      <c r="Q699" s="72"/>
      <c r="T699" s="72"/>
      <c r="U699" s="72"/>
      <c r="V699" s="72"/>
      <c r="W699" s="72"/>
      <c r="X699" s="72"/>
      <c r="Y699" s="74"/>
      <c r="Z699" s="74"/>
      <c r="AA699" s="72"/>
      <c r="AB699" s="72"/>
      <c r="AC699" s="72"/>
      <c r="AD699" s="72"/>
      <c r="AE699" s="72"/>
      <c r="AF699" s="72"/>
      <c r="AG699" s="72"/>
      <c r="AH699" s="72"/>
      <c r="AI699" s="72"/>
      <c r="AJ699" s="72"/>
      <c r="AK699" s="72"/>
      <c r="AL699" s="72"/>
      <c r="AM699" s="72"/>
      <c r="AN699" s="72"/>
      <c r="AO699" s="72"/>
    </row>
    <row r="700">
      <c r="A700" s="72"/>
      <c r="B700" s="72"/>
      <c r="D700" s="72"/>
      <c r="E700" s="72"/>
      <c r="F700" s="72"/>
      <c r="G700" s="72"/>
      <c r="H700" s="72"/>
      <c r="I700" s="72"/>
      <c r="J700" s="72"/>
      <c r="K700" s="72"/>
      <c r="L700" s="72"/>
      <c r="M700" s="72"/>
      <c r="N700" s="72"/>
      <c r="O700" s="72"/>
      <c r="P700" s="72"/>
      <c r="Q700" s="72"/>
      <c r="T700" s="72"/>
      <c r="U700" s="72"/>
      <c r="V700" s="72"/>
      <c r="W700" s="72"/>
      <c r="X700" s="72"/>
      <c r="Y700" s="74"/>
      <c r="Z700" s="74"/>
      <c r="AA700" s="72"/>
      <c r="AB700" s="72"/>
      <c r="AC700" s="72"/>
      <c r="AD700" s="72"/>
      <c r="AE700" s="72"/>
      <c r="AF700" s="72"/>
      <c r="AG700" s="72"/>
      <c r="AH700" s="72"/>
      <c r="AI700" s="72"/>
      <c r="AJ700" s="72"/>
      <c r="AK700" s="72"/>
      <c r="AL700" s="72"/>
      <c r="AM700" s="72"/>
      <c r="AN700" s="72"/>
      <c r="AO700" s="72"/>
    </row>
    <row r="701">
      <c r="A701" s="72"/>
      <c r="B701" s="72"/>
      <c r="D701" s="72"/>
      <c r="E701" s="72"/>
      <c r="F701" s="72"/>
      <c r="G701" s="72"/>
      <c r="H701" s="72"/>
      <c r="I701" s="72"/>
      <c r="J701" s="72"/>
      <c r="K701" s="72"/>
      <c r="L701" s="72"/>
      <c r="M701" s="72"/>
      <c r="N701" s="72"/>
      <c r="O701" s="72"/>
      <c r="P701" s="72"/>
      <c r="Q701" s="72"/>
      <c r="T701" s="72"/>
      <c r="U701" s="72"/>
      <c r="V701" s="72"/>
      <c r="W701" s="72"/>
      <c r="X701" s="72"/>
      <c r="Y701" s="74"/>
      <c r="Z701" s="74"/>
      <c r="AA701" s="72"/>
      <c r="AB701" s="72"/>
      <c r="AC701" s="72"/>
      <c r="AD701" s="72"/>
      <c r="AE701" s="72"/>
      <c r="AF701" s="72"/>
      <c r="AG701" s="72"/>
      <c r="AH701" s="72"/>
      <c r="AI701" s="72"/>
      <c r="AJ701" s="72"/>
      <c r="AK701" s="72"/>
      <c r="AL701" s="72"/>
      <c r="AM701" s="72"/>
      <c r="AN701" s="72"/>
      <c r="AO701" s="72"/>
    </row>
    <row r="702">
      <c r="A702" s="72"/>
      <c r="B702" s="72"/>
      <c r="D702" s="72"/>
      <c r="E702" s="72"/>
      <c r="F702" s="72"/>
      <c r="G702" s="72"/>
      <c r="H702" s="72"/>
      <c r="I702" s="72"/>
      <c r="J702" s="72"/>
      <c r="K702" s="72"/>
      <c r="L702" s="72"/>
      <c r="M702" s="72"/>
      <c r="N702" s="72"/>
      <c r="O702" s="72"/>
      <c r="P702" s="72"/>
      <c r="Q702" s="72"/>
      <c r="T702" s="72"/>
      <c r="U702" s="72"/>
      <c r="V702" s="72"/>
      <c r="W702" s="72"/>
      <c r="X702" s="72"/>
      <c r="Y702" s="74"/>
      <c r="Z702" s="74"/>
      <c r="AA702" s="72"/>
      <c r="AB702" s="72"/>
      <c r="AC702" s="72"/>
      <c r="AD702" s="72"/>
      <c r="AE702" s="72"/>
      <c r="AF702" s="72"/>
      <c r="AG702" s="72"/>
      <c r="AH702" s="72"/>
      <c r="AI702" s="72"/>
      <c r="AJ702" s="72"/>
      <c r="AK702" s="72"/>
      <c r="AL702" s="72"/>
      <c r="AM702" s="72"/>
      <c r="AN702" s="72"/>
      <c r="AO702" s="72"/>
    </row>
    <row r="703">
      <c r="A703" s="72"/>
      <c r="B703" s="72"/>
      <c r="D703" s="72"/>
      <c r="E703" s="72"/>
      <c r="F703" s="72"/>
      <c r="G703" s="72"/>
      <c r="H703" s="72"/>
      <c r="I703" s="72"/>
      <c r="J703" s="72"/>
      <c r="K703" s="72"/>
      <c r="L703" s="72"/>
      <c r="M703" s="72"/>
      <c r="N703" s="72"/>
      <c r="O703" s="72"/>
      <c r="P703" s="72"/>
      <c r="Q703" s="72"/>
      <c r="T703" s="72"/>
      <c r="U703" s="72"/>
      <c r="V703" s="72"/>
      <c r="W703" s="72"/>
      <c r="X703" s="72"/>
      <c r="Y703" s="74"/>
      <c r="Z703" s="74"/>
      <c r="AA703" s="72"/>
      <c r="AB703" s="72"/>
      <c r="AC703" s="72"/>
      <c r="AD703" s="72"/>
      <c r="AE703" s="72"/>
      <c r="AF703" s="72"/>
      <c r="AG703" s="72"/>
      <c r="AH703" s="72"/>
      <c r="AI703" s="72"/>
      <c r="AJ703" s="72"/>
      <c r="AK703" s="72"/>
      <c r="AL703" s="72"/>
      <c r="AM703" s="72"/>
      <c r="AN703" s="72"/>
      <c r="AO703" s="72"/>
    </row>
    <row r="704">
      <c r="A704" s="72"/>
      <c r="B704" s="72"/>
      <c r="D704" s="72"/>
      <c r="E704" s="72"/>
      <c r="F704" s="72"/>
      <c r="G704" s="72"/>
      <c r="H704" s="72"/>
      <c r="I704" s="72"/>
      <c r="J704" s="72"/>
      <c r="K704" s="72"/>
      <c r="L704" s="72"/>
      <c r="M704" s="72"/>
      <c r="N704" s="72"/>
      <c r="O704" s="72"/>
      <c r="P704" s="72"/>
      <c r="Q704" s="72"/>
      <c r="T704" s="72"/>
      <c r="U704" s="72"/>
      <c r="V704" s="72"/>
      <c r="W704" s="72"/>
      <c r="X704" s="72"/>
      <c r="Y704" s="74"/>
      <c r="Z704" s="74"/>
      <c r="AA704" s="72"/>
      <c r="AB704" s="72"/>
      <c r="AC704" s="72"/>
      <c r="AD704" s="72"/>
      <c r="AE704" s="72"/>
      <c r="AF704" s="72"/>
      <c r="AG704" s="72"/>
      <c r="AH704" s="72"/>
      <c r="AI704" s="72"/>
      <c r="AJ704" s="72"/>
      <c r="AK704" s="72"/>
      <c r="AL704" s="72"/>
      <c r="AM704" s="72"/>
      <c r="AN704" s="72"/>
      <c r="AO704" s="72"/>
    </row>
    <row r="705">
      <c r="A705" s="72"/>
      <c r="B705" s="72"/>
      <c r="D705" s="72"/>
      <c r="E705" s="72"/>
      <c r="F705" s="72"/>
      <c r="G705" s="72"/>
      <c r="H705" s="72"/>
      <c r="I705" s="72"/>
      <c r="J705" s="72"/>
      <c r="K705" s="72"/>
      <c r="L705" s="72"/>
      <c r="M705" s="72"/>
      <c r="N705" s="72"/>
      <c r="O705" s="72"/>
      <c r="P705" s="72"/>
      <c r="Q705" s="72"/>
      <c r="T705" s="72"/>
      <c r="U705" s="72"/>
      <c r="V705" s="72"/>
      <c r="W705" s="72"/>
      <c r="X705" s="72"/>
      <c r="Y705" s="74"/>
      <c r="Z705" s="74"/>
      <c r="AA705" s="72"/>
      <c r="AB705" s="72"/>
      <c r="AC705" s="72"/>
      <c r="AD705" s="72"/>
      <c r="AE705" s="72"/>
      <c r="AF705" s="72"/>
      <c r="AG705" s="72"/>
      <c r="AH705" s="72"/>
      <c r="AI705" s="72"/>
      <c r="AJ705" s="72"/>
      <c r="AK705" s="72"/>
      <c r="AL705" s="72"/>
      <c r="AM705" s="72"/>
      <c r="AN705" s="72"/>
      <c r="AO705" s="72"/>
    </row>
    <row r="706">
      <c r="A706" s="72"/>
      <c r="B706" s="72"/>
      <c r="D706" s="72"/>
      <c r="E706" s="72"/>
      <c r="F706" s="72"/>
      <c r="G706" s="72"/>
      <c r="H706" s="72"/>
      <c r="I706" s="72"/>
      <c r="J706" s="72"/>
      <c r="K706" s="72"/>
      <c r="L706" s="72"/>
      <c r="M706" s="72"/>
      <c r="N706" s="72"/>
      <c r="O706" s="72"/>
      <c r="P706" s="72"/>
      <c r="Q706" s="72"/>
      <c r="T706" s="72"/>
      <c r="U706" s="72"/>
      <c r="V706" s="72"/>
      <c r="W706" s="72"/>
      <c r="X706" s="72"/>
      <c r="Y706" s="74"/>
      <c r="Z706" s="74"/>
      <c r="AA706" s="72"/>
      <c r="AB706" s="72"/>
      <c r="AC706" s="72"/>
      <c r="AD706" s="72"/>
      <c r="AE706" s="72"/>
      <c r="AF706" s="72"/>
      <c r="AG706" s="72"/>
      <c r="AH706" s="72"/>
      <c r="AI706" s="72"/>
      <c r="AJ706" s="72"/>
      <c r="AK706" s="72"/>
      <c r="AL706" s="72"/>
      <c r="AM706" s="72"/>
      <c r="AN706" s="72"/>
      <c r="AO706" s="72"/>
    </row>
    <row r="707">
      <c r="A707" s="72"/>
      <c r="B707" s="72"/>
      <c r="D707" s="72"/>
      <c r="E707" s="72"/>
      <c r="F707" s="72"/>
      <c r="G707" s="72"/>
      <c r="H707" s="72"/>
      <c r="I707" s="72"/>
      <c r="J707" s="72"/>
      <c r="K707" s="72"/>
      <c r="L707" s="72"/>
      <c r="M707" s="72"/>
      <c r="N707" s="72"/>
      <c r="O707" s="72"/>
      <c r="P707" s="72"/>
      <c r="Q707" s="72"/>
      <c r="T707" s="72"/>
      <c r="U707" s="72"/>
      <c r="V707" s="72"/>
      <c r="W707" s="72"/>
      <c r="X707" s="72"/>
      <c r="Y707" s="74"/>
      <c r="Z707" s="74"/>
      <c r="AA707" s="72"/>
      <c r="AB707" s="72"/>
      <c r="AC707" s="72"/>
      <c r="AD707" s="72"/>
      <c r="AE707" s="72"/>
      <c r="AF707" s="72"/>
      <c r="AG707" s="72"/>
      <c r="AH707" s="72"/>
      <c r="AI707" s="72"/>
      <c r="AJ707" s="72"/>
      <c r="AK707" s="72"/>
      <c r="AL707" s="72"/>
      <c r="AM707" s="72"/>
      <c r="AN707" s="72"/>
      <c r="AO707" s="72"/>
    </row>
    <row r="708">
      <c r="A708" s="72"/>
      <c r="B708" s="72"/>
      <c r="D708" s="72"/>
      <c r="E708" s="72"/>
      <c r="F708" s="72"/>
      <c r="G708" s="72"/>
      <c r="H708" s="72"/>
      <c r="I708" s="72"/>
      <c r="J708" s="72"/>
      <c r="K708" s="72"/>
      <c r="L708" s="72"/>
      <c r="M708" s="72"/>
      <c r="N708" s="72"/>
      <c r="O708" s="72"/>
      <c r="P708" s="72"/>
      <c r="Q708" s="72"/>
      <c r="T708" s="72"/>
      <c r="U708" s="72"/>
      <c r="V708" s="72"/>
      <c r="W708" s="72"/>
      <c r="X708" s="72"/>
      <c r="Y708" s="74"/>
      <c r="Z708" s="74"/>
      <c r="AA708" s="72"/>
      <c r="AB708" s="72"/>
      <c r="AC708" s="72"/>
      <c r="AD708" s="72"/>
      <c r="AE708" s="72"/>
      <c r="AF708" s="72"/>
      <c r="AG708" s="72"/>
      <c r="AH708" s="72"/>
      <c r="AI708" s="72"/>
      <c r="AJ708" s="72"/>
      <c r="AK708" s="72"/>
      <c r="AL708" s="72"/>
      <c r="AM708" s="72"/>
      <c r="AN708" s="72"/>
      <c r="AO708" s="72"/>
    </row>
    <row r="709">
      <c r="A709" s="72"/>
      <c r="B709" s="72"/>
      <c r="D709" s="72"/>
      <c r="E709" s="72"/>
      <c r="F709" s="72"/>
      <c r="G709" s="72"/>
      <c r="H709" s="72"/>
      <c r="I709" s="72"/>
      <c r="J709" s="72"/>
      <c r="K709" s="72"/>
      <c r="L709" s="72"/>
      <c r="M709" s="72"/>
      <c r="N709" s="72"/>
      <c r="O709" s="72"/>
      <c r="P709" s="72"/>
      <c r="Q709" s="72"/>
      <c r="T709" s="72"/>
      <c r="U709" s="72"/>
      <c r="V709" s="72"/>
      <c r="W709" s="72"/>
      <c r="X709" s="72"/>
      <c r="Y709" s="74"/>
      <c r="Z709" s="74"/>
      <c r="AA709" s="72"/>
      <c r="AB709" s="72"/>
      <c r="AC709" s="72"/>
      <c r="AD709" s="72"/>
      <c r="AE709" s="72"/>
      <c r="AF709" s="72"/>
      <c r="AG709" s="72"/>
      <c r="AH709" s="72"/>
      <c r="AI709" s="72"/>
      <c r="AJ709" s="72"/>
      <c r="AK709" s="72"/>
      <c r="AL709" s="72"/>
      <c r="AM709" s="72"/>
      <c r="AN709" s="72"/>
      <c r="AO709" s="72"/>
    </row>
    <row r="710">
      <c r="A710" s="72"/>
      <c r="B710" s="72"/>
      <c r="D710" s="72"/>
      <c r="E710" s="72"/>
      <c r="F710" s="72"/>
      <c r="G710" s="72"/>
      <c r="H710" s="72"/>
      <c r="I710" s="72"/>
      <c r="J710" s="72"/>
      <c r="K710" s="72"/>
      <c r="L710" s="72"/>
      <c r="M710" s="72"/>
      <c r="N710" s="72"/>
      <c r="O710" s="72"/>
      <c r="P710" s="72"/>
      <c r="Q710" s="72"/>
      <c r="T710" s="72"/>
      <c r="U710" s="72"/>
      <c r="V710" s="72"/>
      <c r="W710" s="72"/>
      <c r="X710" s="72"/>
      <c r="Y710" s="74"/>
      <c r="Z710" s="74"/>
      <c r="AA710" s="72"/>
      <c r="AB710" s="72"/>
      <c r="AC710" s="72"/>
      <c r="AD710" s="72"/>
      <c r="AE710" s="72"/>
      <c r="AF710" s="72"/>
      <c r="AG710" s="72"/>
      <c r="AH710" s="72"/>
      <c r="AI710" s="72"/>
      <c r="AJ710" s="72"/>
      <c r="AK710" s="72"/>
      <c r="AL710" s="72"/>
      <c r="AM710" s="72"/>
      <c r="AN710" s="72"/>
      <c r="AO710" s="72"/>
    </row>
    <row r="711">
      <c r="A711" s="72"/>
      <c r="B711" s="72"/>
      <c r="D711" s="72"/>
      <c r="E711" s="72"/>
      <c r="F711" s="72"/>
      <c r="G711" s="72"/>
      <c r="H711" s="72"/>
      <c r="I711" s="72"/>
      <c r="J711" s="72"/>
      <c r="K711" s="72"/>
      <c r="L711" s="72"/>
      <c r="M711" s="72"/>
      <c r="N711" s="72"/>
      <c r="O711" s="72"/>
      <c r="P711" s="72"/>
      <c r="Q711" s="72"/>
      <c r="T711" s="72"/>
      <c r="U711" s="72"/>
      <c r="V711" s="72"/>
      <c r="W711" s="72"/>
      <c r="X711" s="72"/>
      <c r="Y711" s="74"/>
      <c r="Z711" s="74"/>
      <c r="AA711" s="72"/>
      <c r="AB711" s="72"/>
      <c r="AC711" s="72"/>
      <c r="AD711" s="72"/>
      <c r="AE711" s="72"/>
      <c r="AF711" s="72"/>
      <c r="AG711" s="72"/>
      <c r="AH711" s="72"/>
      <c r="AI711" s="72"/>
      <c r="AJ711" s="72"/>
      <c r="AK711" s="72"/>
      <c r="AL711" s="72"/>
      <c r="AM711" s="72"/>
      <c r="AN711" s="72"/>
      <c r="AO711" s="72"/>
    </row>
    <row r="712">
      <c r="A712" s="72"/>
      <c r="B712" s="72"/>
      <c r="D712" s="72"/>
      <c r="E712" s="72"/>
      <c r="F712" s="72"/>
      <c r="G712" s="72"/>
      <c r="H712" s="72"/>
      <c r="I712" s="72"/>
      <c r="J712" s="72"/>
      <c r="K712" s="72"/>
      <c r="L712" s="72"/>
      <c r="M712" s="72"/>
      <c r="N712" s="72"/>
      <c r="O712" s="72"/>
      <c r="P712" s="72"/>
      <c r="Q712" s="72"/>
      <c r="T712" s="72"/>
      <c r="U712" s="72"/>
      <c r="V712" s="72"/>
      <c r="W712" s="72"/>
      <c r="X712" s="72"/>
      <c r="Y712" s="74"/>
      <c r="Z712" s="74"/>
      <c r="AA712" s="72"/>
      <c r="AB712" s="72"/>
      <c r="AC712" s="72"/>
      <c r="AD712" s="72"/>
      <c r="AE712" s="72"/>
      <c r="AF712" s="72"/>
      <c r="AG712" s="72"/>
      <c r="AH712" s="72"/>
      <c r="AI712" s="72"/>
      <c r="AJ712" s="72"/>
      <c r="AK712" s="72"/>
      <c r="AL712" s="72"/>
      <c r="AM712" s="72"/>
      <c r="AN712" s="72"/>
      <c r="AO712" s="72"/>
    </row>
    <row r="713">
      <c r="A713" s="72"/>
      <c r="B713" s="72"/>
      <c r="D713" s="72"/>
      <c r="E713" s="72"/>
      <c r="F713" s="72"/>
      <c r="G713" s="72"/>
      <c r="H713" s="72"/>
      <c r="I713" s="72"/>
      <c r="J713" s="72"/>
      <c r="K713" s="72"/>
      <c r="L713" s="72"/>
      <c r="M713" s="72"/>
      <c r="N713" s="72"/>
      <c r="O713" s="72"/>
      <c r="P713" s="72"/>
      <c r="Q713" s="72"/>
      <c r="T713" s="72"/>
      <c r="U713" s="72"/>
      <c r="V713" s="72"/>
      <c r="W713" s="72"/>
      <c r="X713" s="72"/>
      <c r="Y713" s="74"/>
      <c r="Z713" s="74"/>
      <c r="AA713" s="72"/>
      <c r="AB713" s="72"/>
      <c r="AC713" s="72"/>
      <c r="AD713" s="72"/>
      <c r="AE713" s="72"/>
      <c r="AF713" s="72"/>
      <c r="AG713" s="72"/>
      <c r="AH713" s="72"/>
      <c r="AI713" s="72"/>
      <c r="AJ713" s="72"/>
      <c r="AK713" s="72"/>
      <c r="AL713" s="72"/>
      <c r="AM713" s="72"/>
      <c r="AN713" s="72"/>
      <c r="AO713" s="72"/>
    </row>
    <row r="714">
      <c r="A714" s="72"/>
      <c r="B714" s="72"/>
      <c r="D714" s="72"/>
      <c r="E714" s="72"/>
      <c r="F714" s="72"/>
      <c r="G714" s="72"/>
      <c r="H714" s="72"/>
      <c r="I714" s="72"/>
      <c r="J714" s="72"/>
      <c r="K714" s="72"/>
      <c r="L714" s="72"/>
      <c r="M714" s="72"/>
      <c r="N714" s="72"/>
      <c r="O714" s="72"/>
      <c r="P714" s="72"/>
      <c r="Q714" s="72"/>
      <c r="T714" s="72"/>
      <c r="U714" s="72"/>
      <c r="V714" s="72"/>
      <c r="W714" s="72"/>
      <c r="X714" s="72"/>
      <c r="Y714" s="74"/>
      <c r="Z714" s="74"/>
      <c r="AA714" s="72"/>
      <c r="AB714" s="72"/>
      <c r="AC714" s="72"/>
      <c r="AD714" s="72"/>
      <c r="AE714" s="72"/>
      <c r="AF714" s="72"/>
      <c r="AG714" s="72"/>
      <c r="AH714" s="72"/>
      <c r="AI714" s="72"/>
      <c r="AJ714" s="72"/>
      <c r="AK714" s="72"/>
      <c r="AL714" s="72"/>
      <c r="AM714" s="72"/>
      <c r="AN714" s="72"/>
      <c r="AO714" s="72"/>
    </row>
    <row r="715">
      <c r="A715" s="72"/>
      <c r="B715" s="72"/>
      <c r="D715" s="72"/>
      <c r="E715" s="72"/>
      <c r="F715" s="72"/>
      <c r="G715" s="72"/>
      <c r="H715" s="72"/>
      <c r="I715" s="72"/>
      <c r="J715" s="72"/>
      <c r="K715" s="72"/>
      <c r="L715" s="72"/>
      <c r="M715" s="72"/>
      <c r="N715" s="72"/>
      <c r="O715" s="72"/>
      <c r="P715" s="72"/>
      <c r="Q715" s="72"/>
      <c r="T715" s="72"/>
      <c r="U715" s="72"/>
      <c r="V715" s="72"/>
      <c r="W715" s="72"/>
      <c r="X715" s="72"/>
      <c r="Y715" s="74"/>
      <c r="Z715" s="74"/>
      <c r="AA715" s="72"/>
      <c r="AB715" s="72"/>
      <c r="AC715" s="72"/>
      <c r="AD715" s="72"/>
      <c r="AE715" s="72"/>
      <c r="AF715" s="72"/>
      <c r="AG715" s="72"/>
      <c r="AH715" s="72"/>
      <c r="AI715" s="72"/>
      <c r="AJ715" s="72"/>
      <c r="AK715" s="72"/>
      <c r="AL715" s="72"/>
      <c r="AM715" s="72"/>
      <c r="AN715" s="72"/>
      <c r="AO715" s="72"/>
    </row>
    <row r="716">
      <c r="A716" s="72"/>
      <c r="B716" s="72"/>
      <c r="D716" s="72"/>
      <c r="E716" s="72"/>
      <c r="F716" s="72"/>
      <c r="G716" s="72"/>
      <c r="H716" s="72"/>
      <c r="I716" s="72"/>
      <c r="J716" s="72"/>
      <c r="K716" s="72"/>
      <c r="L716" s="72"/>
      <c r="M716" s="72"/>
      <c r="N716" s="72"/>
      <c r="O716" s="72"/>
      <c r="P716" s="72"/>
      <c r="Q716" s="72"/>
      <c r="T716" s="72"/>
      <c r="U716" s="72"/>
      <c r="V716" s="72"/>
      <c r="W716" s="72"/>
      <c r="X716" s="72"/>
      <c r="Y716" s="74"/>
      <c r="Z716" s="74"/>
      <c r="AA716" s="72"/>
      <c r="AB716" s="72"/>
      <c r="AC716" s="72"/>
      <c r="AD716" s="72"/>
      <c r="AE716" s="72"/>
      <c r="AF716" s="72"/>
      <c r="AG716" s="72"/>
      <c r="AH716" s="72"/>
      <c r="AI716" s="72"/>
      <c r="AJ716" s="72"/>
      <c r="AK716" s="72"/>
      <c r="AL716" s="72"/>
      <c r="AM716" s="72"/>
      <c r="AN716" s="72"/>
      <c r="AO716" s="72"/>
    </row>
    <row r="717">
      <c r="A717" s="72"/>
      <c r="B717" s="72"/>
      <c r="D717" s="72"/>
      <c r="E717" s="72"/>
      <c r="F717" s="72"/>
      <c r="G717" s="72"/>
      <c r="H717" s="72"/>
      <c r="I717" s="72"/>
      <c r="J717" s="72"/>
      <c r="K717" s="72"/>
      <c r="L717" s="72"/>
      <c r="M717" s="72"/>
      <c r="N717" s="72"/>
      <c r="O717" s="72"/>
      <c r="P717" s="72"/>
      <c r="Q717" s="72"/>
      <c r="T717" s="72"/>
      <c r="U717" s="72"/>
      <c r="V717" s="72"/>
      <c r="W717" s="72"/>
      <c r="X717" s="72"/>
      <c r="Y717" s="74"/>
      <c r="Z717" s="74"/>
      <c r="AA717" s="72"/>
      <c r="AB717" s="72"/>
      <c r="AC717" s="72"/>
      <c r="AD717" s="72"/>
      <c r="AE717" s="72"/>
      <c r="AF717" s="72"/>
      <c r="AG717" s="72"/>
      <c r="AH717" s="72"/>
      <c r="AI717" s="72"/>
      <c r="AJ717" s="72"/>
      <c r="AK717" s="72"/>
      <c r="AL717" s="72"/>
      <c r="AM717" s="72"/>
      <c r="AN717" s="72"/>
      <c r="AO717" s="72"/>
    </row>
    <row r="718">
      <c r="A718" s="72"/>
      <c r="B718" s="72"/>
      <c r="D718" s="72"/>
      <c r="E718" s="72"/>
      <c r="F718" s="72"/>
      <c r="G718" s="72"/>
      <c r="H718" s="72"/>
      <c r="I718" s="72"/>
      <c r="J718" s="72"/>
      <c r="K718" s="72"/>
      <c r="L718" s="72"/>
      <c r="M718" s="72"/>
      <c r="N718" s="72"/>
      <c r="O718" s="72"/>
      <c r="P718" s="72"/>
      <c r="Q718" s="72"/>
      <c r="T718" s="72"/>
      <c r="U718" s="72"/>
      <c r="V718" s="72"/>
      <c r="W718" s="72"/>
      <c r="X718" s="72"/>
      <c r="Y718" s="74"/>
      <c r="Z718" s="74"/>
      <c r="AA718" s="72"/>
      <c r="AB718" s="72"/>
      <c r="AC718" s="72"/>
      <c r="AD718" s="72"/>
      <c r="AE718" s="72"/>
      <c r="AF718" s="72"/>
      <c r="AG718" s="72"/>
      <c r="AH718" s="72"/>
      <c r="AI718" s="72"/>
      <c r="AJ718" s="72"/>
      <c r="AK718" s="72"/>
      <c r="AL718" s="72"/>
      <c r="AM718" s="72"/>
      <c r="AN718" s="72"/>
      <c r="AO718" s="72"/>
    </row>
    <row r="719">
      <c r="A719" s="72"/>
      <c r="B719" s="72"/>
      <c r="D719" s="72"/>
      <c r="E719" s="72"/>
      <c r="F719" s="72"/>
      <c r="G719" s="72"/>
      <c r="H719" s="72"/>
      <c r="I719" s="72"/>
      <c r="J719" s="72"/>
      <c r="K719" s="72"/>
      <c r="L719" s="72"/>
      <c r="M719" s="72"/>
      <c r="N719" s="72"/>
      <c r="O719" s="72"/>
      <c r="P719" s="72"/>
      <c r="Q719" s="72"/>
      <c r="T719" s="72"/>
      <c r="U719" s="72"/>
      <c r="V719" s="72"/>
      <c r="W719" s="72"/>
      <c r="X719" s="72"/>
      <c r="Y719" s="74"/>
      <c r="Z719" s="74"/>
      <c r="AA719" s="72"/>
      <c r="AB719" s="72"/>
      <c r="AC719" s="72"/>
      <c r="AD719" s="72"/>
      <c r="AE719" s="72"/>
      <c r="AF719" s="72"/>
      <c r="AG719" s="72"/>
      <c r="AH719" s="72"/>
      <c r="AI719" s="72"/>
      <c r="AJ719" s="72"/>
      <c r="AK719" s="72"/>
      <c r="AL719" s="72"/>
      <c r="AM719" s="72"/>
      <c r="AN719" s="72"/>
      <c r="AO719" s="72"/>
    </row>
    <row r="720">
      <c r="A720" s="72"/>
      <c r="B720" s="72"/>
      <c r="D720" s="72"/>
      <c r="E720" s="72"/>
      <c r="F720" s="72"/>
      <c r="G720" s="72"/>
      <c r="H720" s="72"/>
      <c r="I720" s="72"/>
      <c r="J720" s="72"/>
      <c r="K720" s="72"/>
      <c r="L720" s="72"/>
      <c r="M720" s="72"/>
      <c r="N720" s="72"/>
      <c r="O720" s="72"/>
      <c r="P720" s="72"/>
      <c r="Q720" s="72"/>
      <c r="T720" s="72"/>
      <c r="U720" s="72"/>
      <c r="V720" s="72"/>
      <c r="W720" s="72"/>
      <c r="X720" s="72"/>
      <c r="Y720" s="74"/>
      <c r="Z720" s="74"/>
      <c r="AA720" s="72"/>
      <c r="AB720" s="72"/>
      <c r="AC720" s="72"/>
      <c r="AD720" s="72"/>
      <c r="AE720" s="72"/>
      <c r="AF720" s="72"/>
      <c r="AG720" s="72"/>
      <c r="AH720" s="72"/>
      <c r="AI720" s="72"/>
      <c r="AJ720" s="72"/>
      <c r="AK720" s="72"/>
      <c r="AL720" s="72"/>
      <c r="AM720" s="72"/>
      <c r="AN720" s="72"/>
      <c r="AO720" s="72"/>
    </row>
    <row r="721">
      <c r="A721" s="72"/>
      <c r="B721" s="72"/>
      <c r="D721" s="72"/>
      <c r="E721" s="72"/>
      <c r="F721" s="72"/>
      <c r="G721" s="72"/>
      <c r="H721" s="72"/>
      <c r="I721" s="72"/>
      <c r="J721" s="72"/>
      <c r="K721" s="72"/>
      <c r="L721" s="72"/>
      <c r="M721" s="72"/>
      <c r="N721" s="72"/>
      <c r="O721" s="72"/>
      <c r="P721" s="72"/>
      <c r="Q721" s="72"/>
      <c r="T721" s="72"/>
      <c r="U721" s="72"/>
      <c r="V721" s="72"/>
      <c r="W721" s="72"/>
      <c r="X721" s="72"/>
      <c r="Y721" s="74"/>
      <c r="Z721" s="74"/>
      <c r="AA721" s="72"/>
      <c r="AB721" s="72"/>
      <c r="AC721" s="72"/>
      <c r="AD721" s="72"/>
      <c r="AE721" s="72"/>
      <c r="AF721" s="72"/>
      <c r="AG721" s="72"/>
      <c r="AH721" s="72"/>
      <c r="AI721" s="72"/>
      <c r="AJ721" s="72"/>
      <c r="AK721" s="72"/>
      <c r="AL721" s="72"/>
      <c r="AM721" s="72"/>
      <c r="AN721" s="72"/>
      <c r="AO721" s="72"/>
    </row>
    <row r="722">
      <c r="A722" s="72"/>
      <c r="B722" s="72"/>
      <c r="D722" s="72"/>
      <c r="E722" s="72"/>
      <c r="F722" s="72"/>
      <c r="G722" s="72"/>
      <c r="H722" s="72"/>
      <c r="I722" s="72"/>
      <c r="J722" s="72"/>
      <c r="K722" s="72"/>
      <c r="L722" s="72"/>
      <c r="M722" s="72"/>
      <c r="N722" s="72"/>
      <c r="O722" s="72"/>
      <c r="P722" s="72"/>
      <c r="Q722" s="72"/>
      <c r="T722" s="72"/>
      <c r="U722" s="72"/>
      <c r="V722" s="72"/>
      <c r="W722" s="72"/>
      <c r="X722" s="72"/>
      <c r="Y722" s="74"/>
      <c r="Z722" s="74"/>
      <c r="AA722" s="72"/>
      <c r="AB722" s="72"/>
      <c r="AC722" s="72"/>
      <c r="AD722" s="72"/>
      <c r="AE722" s="72"/>
      <c r="AF722" s="72"/>
      <c r="AG722" s="72"/>
      <c r="AH722" s="72"/>
      <c r="AI722" s="72"/>
      <c r="AJ722" s="72"/>
      <c r="AK722" s="72"/>
      <c r="AL722" s="72"/>
      <c r="AM722" s="72"/>
      <c r="AN722" s="72"/>
      <c r="AO722" s="72"/>
    </row>
    <row r="723">
      <c r="A723" s="72"/>
      <c r="B723" s="72"/>
      <c r="D723" s="72"/>
      <c r="E723" s="72"/>
      <c r="F723" s="72"/>
      <c r="G723" s="72"/>
      <c r="H723" s="72"/>
      <c r="I723" s="72"/>
      <c r="J723" s="72"/>
      <c r="K723" s="72"/>
      <c r="L723" s="72"/>
      <c r="M723" s="72"/>
      <c r="N723" s="72"/>
      <c r="O723" s="72"/>
      <c r="P723" s="72"/>
      <c r="Q723" s="72"/>
      <c r="T723" s="72"/>
      <c r="U723" s="72"/>
      <c r="V723" s="72"/>
      <c r="W723" s="72"/>
      <c r="X723" s="72"/>
      <c r="Y723" s="74"/>
      <c r="Z723" s="74"/>
      <c r="AA723" s="72"/>
      <c r="AB723" s="72"/>
      <c r="AC723" s="72"/>
      <c r="AD723" s="72"/>
      <c r="AE723" s="72"/>
      <c r="AF723" s="72"/>
      <c r="AG723" s="72"/>
      <c r="AH723" s="72"/>
      <c r="AI723" s="72"/>
      <c r="AJ723" s="72"/>
      <c r="AK723" s="72"/>
      <c r="AL723" s="72"/>
      <c r="AM723" s="72"/>
      <c r="AN723" s="72"/>
      <c r="AO723" s="72"/>
    </row>
    <row r="724">
      <c r="A724" s="72"/>
      <c r="B724" s="72"/>
      <c r="D724" s="72"/>
      <c r="E724" s="72"/>
      <c r="F724" s="72"/>
      <c r="G724" s="72"/>
      <c r="H724" s="72"/>
      <c r="I724" s="72"/>
      <c r="J724" s="72"/>
      <c r="K724" s="72"/>
      <c r="L724" s="72"/>
      <c r="M724" s="72"/>
      <c r="N724" s="72"/>
      <c r="O724" s="72"/>
      <c r="P724" s="72"/>
      <c r="Q724" s="72"/>
      <c r="T724" s="72"/>
      <c r="U724" s="72"/>
      <c r="V724" s="72"/>
      <c r="W724" s="72"/>
      <c r="X724" s="72"/>
      <c r="Y724" s="74"/>
      <c r="Z724" s="74"/>
      <c r="AA724" s="72"/>
      <c r="AB724" s="72"/>
      <c r="AC724" s="72"/>
      <c r="AD724" s="72"/>
      <c r="AE724" s="72"/>
      <c r="AF724" s="72"/>
      <c r="AG724" s="72"/>
      <c r="AH724" s="72"/>
      <c r="AI724" s="72"/>
      <c r="AJ724" s="72"/>
      <c r="AK724" s="72"/>
      <c r="AL724" s="72"/>
      <c r="AM724" s="72"/>
      <c r="AN724" s="72"/>
      <c r="AO724" s="72"/>
    </row>
    <row r="725">
      <c r="A725" s="72"/>
      <c r="B725" s="72"/>
      <c r="D725" s="72"/>
      <c r="E725" s="72"/>
      <c r="F725" s="72"/>
      <c r="G725" s="72"/>
      <c r="H725" s="72"/>
      <c r="I725" s="72"/>
      <c r="J725" s="72"/>
      <c r="K725" s="72"/>
      <c r="L725" s="72"/>
      <c r="M725" s="72"/>
      <c r="N725" s="72"/>
      <c r="O725" s="72"/>
      <c r="P725" s="72"/>
      <c r="Q725" s="72"/>
      <c r="T725" s="72"/>
      <c r="U725" s="72"/>
      <c r="V725" s="72"/>
      <c r="W725" s="72"/>
      <c r="X725" s="72"/>
      <c r="Y725" s="74"/>
      <c r="Z725" s="74"/>
      <c r="AA725" s="72"/>
      <c r="AB725" s="72"/>
      <c r="AC725" s="72"/>
      <c r="AD725" s="72"/>
      <c r="AE725" s="72"/>
      <c r="AF725" s="72"/>
      <c r="AG725" s="72"/>
      <c r="AH725" s="72"/>
      <c r="AI725" s="72"/>
      <c r="AJ725" s="72"/>
      <c r="AK725" s="72"/>
      <c r="AL725" s="72"/>
      <c r="AM725" s="72"/>
      <c r="AN725" s="72"/>
      <c r="AO725" s="72"/>
    </row>
    <row r="726">
      <c r="A726" s="72"/>
      <c r="B726" s="72"/>
      <c r="D726" s="72"/>
      <c r="E726" s="72"/>
      <c r="F726" s="72"/>
      <c r="G726" s="72"/>
      <c r="H726" s="72"/>
      <c r="I726" s="72"/>
      <c r="J726" s="72"/>
      <c r="K726" s="72"/>
      <c r="L726" s="72"/>
      <c r="M726" s="72"/>
      <c r="N726" s="72"/>
      <c r="O726" s="72"/>
      <c r="P726" s="72"/>
      <c r="Q726" s="72"/>
      <c r="T726" s="72"/>
      <c r="U726" s="72"/>
      <c r="V726" s="72"/>
      <c r="W726" s="72"/>
      <c r="X726" s="72"/>
      <c r="Y726" s="74"/>
      <c r="Z726" s="74"/>
      <c r="AA726" s="72"/>
      <c r="AB726" s="72"/>
      <c r="AC726" s="72"/>
      <c r="AD726" s="72"/>
      <c r="AE726" s="72"/>
      <c r="AF726" s="72"/>
      <c r="AG726" s="72"/>
      <c r="AH726" s="72"/>
      <c r="AI726" s="72"/>
      <c r="AJ726" s="72"/>
      <c r="AK726" s="72"/>
      <c r="AL726" s="72"/>
      <c r="AM726" s="72"/>
      <c r="AN726" s="72"/>
      <c r="AO726" s="72"/>
    </row>
    <row r="727">
      <c r="A727" s="72"/>
      <c r="B727" s="72"/>
      <c r="D727" s="72"/>
      <c r="E727" s="72"/>
      <c r="F727" s="72"/>
      <c r="G727" s="72"/>
      <c r="H727" s="72"/>
      <c r="I727" s="72"/>
      <c r="J727" s="72"/>
      <c r="K727" s="72"/>
      <c r="L727" s="72"/>
      <c r="M727" s="72"/>
      <c r="N727" s="72"/>
      <c r="O727" s="72"/>
      <c r="P727" s="72"/>
      <c r="Q727" s="72"/>
      <c r="T727" s="72"/>
      <c r="U727" s="72"/>
      <c r="V727" s="72"/>
      <c r="W727" s="72"/>
      <c r="X727" s="72"/>
      <c r="Y727" s="74"/>
      <c r="Z727" s="74"/>
      <c r="AA727" s="72"/>
      <c r="AB727" s="72"/>
      <c r="AC727" s="72"/>
      <c r="AD727" s="72"/>
      <c r="AE727" s="72"/>
      <c r="AF727" s="72"/>
      <c r="AG727" s="72"/>
      <c r="AH727" s="72"/>
      <c r="AI727" s="72"/>
      <c r="AJ727" s="72"/>
      <c r="AK727" s="72"/>
      <c r="AL727" s="72"/>
      <c r="AM727" s="72"/>
      <c r="AN727" s="72"/>
      <c r="AO727" s="72"/>
    </row>
    <row r="728">
      <c r="A728" s="72"/>
      <c r="B728" s="72"/>
      <c r="D728" s="72"/>
      <c r="E728" s="72"/>
      <c r="F728" s="72"/>
      <c r="G728" s="72"/>
      <c r="H728" s="72"/>
      <c r="I728" s="72"/>
      <c r="J728" s="72"/>
      <c r="K728" s="72"/>
      <c r="L728" s="72"/>
      <c r="M728" s="72"/>
      <c r="N728" s="72"/>
      <c r="O728" s="72"/>
      <c r="P728" s="72"/>
      <c r="Q728" s="72"/>
      <c r="T728" s="72"/>
      <c r="U728" s="72"/>
      <c r="V728" s="72"/>
      <c r="W728" s="72"/>
      <c r="X728" s="72"/>
      <c r="Y728" s="74"/>
      <c r="Z728" s="74"/>
      <c r="AA728" s="72"/>
      <c r="AB728" s="72"/>
      <c r="AC728" s="72"/>
      <c r="AD728" s="72"/>
      <c r="AE728" s="72"/>
      <c r="AF728" s="72"/>
      <c r="AG728" s="72"/>
      <c r="AH728" s="72"/>
      <c r="AI728" s="72"/>
      <c r="AJ728" s="72"/>
      <c r="AK728" s="72"/>
      <c r="AL728" s="72"/>
      <c r="AM728" s="72"/>
      <c r="AN728" s="72"/>
      <c r="AO728" s="72"/>
    </row>
    <row r="729">
      <c r="A729" s="72"/>
      <c r="B729" s="72"/>
      <c r="D729" s="72"/>
      <c r="E729" s="72"/>
      <c r="F729" s="72"/>
      <c r="G729" s="72"/>
      <c r="H729" s="72"/>
      <c r="I729" s="72"/>
      <c r="J729" s="72"/>
      <c r="K729" s="72"/>
      <c r="L729" s="72"/>
      <c r="M729" s="72"/>
      <c r="N729" s="72"/>
      <c r="O729" s="72"/>
      <c r="P729" s="72"/>
      <c r="Q729" s="72"/>
      <c r="T729" s="72"/>
      <c r="U729" s="72"/>
      <c r="V729" s="72"/>
      <c r="W729" s="72"/>
      <c r="X729" s="72"/>
      <c r="Y729" s="74"/>
      <c r="Z729" s="74"/>
      <c r="AA729" s="72"/>
      <c r="AB729" s="72"/>
      <c r="AC729" s="72"/>
      <c r="AD729" s="72"/>
      <c r="AE729" s="72"/>
      <c r="AF729" s="72"/>
      <c r="AG729" s="72"/>
      <c r="AH729" s="72"/>
      <c r="AI729" s="72"/>
      <c r="AJ729" s="72"/>
      <c r="AK729" s="72"/>
      <c r="AL729" s="72"/>
      <c r="AM729" s="72"/>
      <c r="AN729" s="72"/>
      <c r="AO729" s="72"/>
    </row>
    <row r="730">
      <c r="A730" s="72"/>
      <c r="B730" s="72"/>
      <c r="D730" s="72"/>
      <c r="E730" s="72"/>
      <c r="F730" s="72"/>
      <c r="G730" s="72"/>
      <c r="H730" s="72"/>
      <c r="I730" s="72"/>
      <c r="J730" s="72"/>
      <c r="K730" s="72"/>
      <c r="L730" s="72"/>
      <c r="M730" s="72"/>
      <c r="N730" s="72"/>
      <c r="O730" s="72"/>
      <c r="P730" s="72"/>
      <c r="Q730" s="72"/>
      <c r="T730" s="72"/>
      <c r="U730" s="72"/>
      <c r="V730" s="72"/>
      <c r="W730" s="72"/>
      <c r="X730" s="72"/>
      <c r="Y730" s="74"/>
      <c r="Z730" s="74"/>
      <c r="AA730" s="72"/>
      <c r="AB730" s="72"/>
      <c r="AC730" s="72"/>
      <c r="AD730" s="72"/>
      <c r="AE730" s="72"/>
      <c r="AF730" s="72"/>
      <c r="AG730" s="72"/>
      <c r="AH730" s="72"/>
      <c r="AI730" s="72"/>
      <c r="AJ730" s="72"/>
      <c r="AK730" s="72"/>
      <c r="AL730" s="72"/>
      <c r="AM730" s="72"/>
      <c r="AN730" s="72"/>
      <c r="AO730" s="72"/>
    </row>
    <row r="731">
      <c r="A731" s="72"/>
      <c r="B731" s="72"/>
      <c r="D731" s="72"/>
      <c r="E731" s="72"/>
      <c r="F731" s="72"/>
      <c r="G731" s="72"/>
      <c r="H731" s="72"/>
      <c r="I731" s="72"/>
      <c r="J731" s="72"/>
      <c r="K731" s="72"/>
      <c r="L731" s="72"/>
      <c r="M731" s="72"/>
      <c r="N731" s="72"/>
      <c r="O731" s="72"/>
      <c r="P731" s="72"/>
      <c r="Q731" s="72"/>
      <c r="T731" s="72"/>
      <c r="U731" s="72"/>
      <c r="V731" s="72"/>
      <c r="W731" s="72"/>
      <c r="X731" s="72"/>
      <c r="Y731" s="74"/>
      <c r="Z731" s="74"/>
      <c r="AA731" s="72"/>
      <c r="AB731" s="72"/>
      <c r="AC731" s="72"/>
      <c r="AD731" s="72"/>
      <c r="AE731" s="72"/>
      <c r="AF731" s="72"/>
      <c r="AG731" s="72"/>
      <c r="AH731" s="72"/>
      <c r="AI731" s="72"/>
      <c r="AJ731" s="72"/>
      <c r="AK731" s="72"/>
      <c r="AL731" s="72"/>
      <c r="AM731" s="72"/>
      <c r="AN731" s="72"/>
      <c r="AO731" s="72"/>
    </row>
    <row r="732">
      <c r="A732" s="72"/>
      <c r="B732" s="72"/>
      <c r="D732" s="72"/>
      <c r="E732" s="72"/>
      <c r="F732" s="72"/>
      <c r="G732" s="72"/>
      <c r="H732" s="72"/>
      <c r="I732" s="72"/>
      <c r="J732" s="72"/>
      <c r="K732" s="72"/>
      <c r="L732" s="72"/>
      <c r="M732" s="72"/>
      <c r="N732" s="72"/>
      <c r="O732" s="72"/>
      <c r="P732" s="72"/>
      <c r="Q732" s="72"/>
      <c r="T732" s="72"/>
      <c r="U732" s="72"/>
      <c r="V732" s="72"/>
      <c r="W732" s="72"/>
      <c r="X732" s="72"/>
      <c r="Y732" s="74"/>
      <c r="Z732" s="74"/>
      <c r="AA732" s="72"/>
      <c r="AB732" s="72"/>
      <c r="AC732" s="72"/>
      <c r="AD732" s="72"/>
      <c r="AE732" s="72"/>
      <c r="AF732" s="72"/>
      <c r="AG732" s="72"/>
      <c r="AH732" s="72"/>
      <c r="AI732" s="72"/>
      <c r="AJ732" s="72"/>
      <c r="AK732" s="72"/>
      <c r="AL732" s="72"/>
      <c r="AM732" s="72"/>
      <c r="AN732" s="72"/>
      <c r="AO732" s="72"/>
    </row>
    <row r="733">
      <c r="A733" s="72"/>
      <c r="B733" s="72"/>
      <c r="D733" s="72"/>
      <c r="E733" s="72"/>
      <c r="F733" s="72"/>
      <c r="G733" s="72"/>
      <c r="H733" s="72"/>
      <c r="I733" s="72"/>
      <c r="J733" s="72"/>
      <c r="K733" s="72"/>
      <c r="L733" s="72"/>
      <c r="M733" s="72"/>
      <c r="N733" s="72"/>
      <c r="O733" s="72"/>
      <c r="P733" s="72"/>
      <c r="Q733" s="72"/>
      <c r="T733" s="72"/>
      <c r="U733" s="72"/>
      <c r="V733" s="72"/>
      <c r="W733" s="72"/>
      <c r="X733" s="72"/>
      <c r="Y733" s="74"/>
      <c r="Z733" s="74"/>
      <c r="AA733" s="72"/>
      <c r="AB733" s="72"/>
      <c r="AC733" s="72"/>
      <c r="AD733" s="72"/>
      <c r="AE733" s="72"/>
      <c r="AF733" s="72"/>
      <c r="AG733" s="72"/>
      <c r="AH733" s="72"/>
      <c r="AI733" s="72"/>
      <c r="AJ733" s="72"/>
      <c r="AK733" s="72"/>
      <c r="AL733" s="72"/>
      <c r="AM733" s="72"/>
      <c r="AN733" s="72"/>
      <c r="AO733" s="72"/>
    </row>
    <row r="734">
      <c r="A734" s="72"/>
      <c r="B734" s="72"/>
      <c r="D734" s="72"/>
      <c r="E734" s="72"/>
      <c r="F734" s="72"/>
      <c r="G734" s="72"/>
      <c r="H734" s="72"/>
      <c r="I734" s="72"/>
      <c r="J734" s="72"/>
      <c r="K734" s="72"/>
      <c r="L734" s="72"/>
      <c r="M734" s="72"/>
      <c r="N734" s="72"/>
      <c r="O734" s="72"/>
      <c r="P734" s="72"/>
      <c r="Q734" s="72"/>
      <c r="T734" s="72"/>
      <c r="U734" s="72"/>
      <c r="V734" s="72"/>
      <c r="W734" s="72"/>
      <c r="X734" s="72"/>
      <c r="Y734" s="74"/>
      <c r="Z734" s="74"/>
      <c r="AA734" s="72"/>
      <c r="AB734" s="72"/>
      <c r="AC734" s="72"/>
      <c r="AD734" s="72"/>
      <c r="AE734" s="72"/>
      <c r="AF734" s="72"/>
      <c r="AG734" s="72"/>
      <c r="AH734" s="72"/>
      <c r="AI734" s="72"/>
      <c r="AJ734" s="72"/>
      <c r="AK734" s="72"/>
      <c r="AL734" s="72"/>
      <c r="AM734" s="72"/>
      <c r="AN734" s="72"/>
      <c r="AO734" s="72"/>
    </row>
    <row r="735">
      <c r="A735" s="72"/>
      <c r="B735" s="72"/>
      <c r="D735" s="72"/>
      <c r="E735" s="72"/>
      <c r="F735" s="72"/>
      <c r="G735" s="72"/>
      <c r="H735" s="72"/>
      <c r="I735" s="72"/>
      <c r="J735" s="72"/>
      <c r="K735" s="72"/>
      <c r="L735" s="72"/>
      <c r="M735" s="72"/>
      <c r="N735" s="72"/>
      <c r="O735" s="72"/>
      <c r="P735" s="72"/>
      <c r="Q735" s="72"/>
      <c r="T735" s="72"/>
      <c r="U735" s="72"/>
      <c r="V735" s="72"/>
      <c r="W735" s="72"/>
      <c r="X735" s="72"/>
      <c r="Y735" s="74"/>
      <c r="Z735" s="74"/>
      <c r="AA735" s="72"/>
      <c r="AB735" s="72"/>
      <c r="AC735" s="72"/>
      <c r="AD735" s="72"/>
      <c r="AE735" s="72"/>
      <c r="AF735" s="72"/>
      <c r="AG735" s="72"/>
      <c r="AH735" s="72"/>
      <c r="AI735" s="72"/>
      <c r="AJ735" s="72"/>
      <c r="AK735" s="72"/>
      <c r="AL735" s="72"/>
      <c r="AM735" s="72"/>
      <c r="AN735" s="72"/>
      <c r="AO735" s="72"/>
    </row>
    <row r="736">
      <c r="A736" s="72"/>
      <c r="B736" s="72"/>
      <c r="D736" s="72"/>
      <c r="E736" s="72"/>
      <c r="F736" s="72"/>
      <c r="G736" s="72"/>
      <c r="H736" s="72"/>
      <c r="I736" s="72"/>
      <c r="J736" s="72"/>
      <c r="K736" s="72"/>
      <c r="L736" s="72"/>
      <c r="M736" s="72"/>
      <c r="N736" s="72"/>
      <c r="O736" s="72"/>
      <c r="P736" s="72"/>
      <c r="Q736" s="72"/>
      <c r="T736" s="72"/>
      <c r="U736" s="72"/>
      <c r="V736" s="72"/>
      <c r="W736" s="72"/>
      <c r="X736" s="72"/>
      <c r="Y736" s="74"/>
      <c r="Z736" s="74"/>
      <c r="AA736" s="72"/>
      <c r="AB736" s="72"/>
      <c r="AC736" s="72"/>
      <c r="AD736" s="72"/>
      <c r="AE736" s="72"/>
      <c r="AF736" s="72"/>
      <c r="AG736" s="72"/>
      <c r="AH736" s="72"/>
      <c r="AI736" s="72"/>
      <c r="AJ736" s="72"/>
      <c r="AK736" s="72"/>
      <c r="AL736" s="72"/>
      <c r="AM736" s="72"/>
      <c r="AN736" s="72"/>
      <c r="AO736" s="72"/>
    </row>
    <row r="737">
      <c r="A737" s="72"/>
      <c r="B737" s="72"/>
      <c r="D737" s="72"/>
      <c r="E737" s="72"/>
      <c r="F737" s="72"/>
      <c r="G737" s="72"/>
      <c r="H737" s="72"/>
      <c r="I737" s="72"/>
      <c r="J737" s="72"/>
      <c r="K737" s="72"/>
      <c r="L737" s="72"/>
      <c r="M737" s="72"/>
      <c r="N737" s="72"/>
      <c r="O737" s="72"/>
      <c r="P737" s="72"/>
      <c r="Q737" s="72"/>
      <c r="T737" s="72"/>
      <c r="U737" s="72"/>
      <c r="V737" s="72"/>
      <c r="W737" s="72"/>
      <c r="X737" s="72"/>
      <c r="Y737" s="74"/>
      <c r="Z737" s="74"/>
      <c r="AA737" s="72"/>
      <c r="AB737" s="72"/>
      <c r="AC737" s="72"/>
      <c r="AD737" s="72"/>
      <c r="AE737" s="72"/>
      <c r="AF737" s="72"/>
      <c r="AG737" s="72"/>
      <c r="AH737" s="72"/>
      <c r="AI737" s="72"/>
      <c r="AJ737" s="72"/>
      <c r="AK737" s="72"/>
      <c r="AL737" s="72"/>
      <c r="AM737" s="72"/>
      <c r="AN737" s="72"/>
      <c r="AO737" s="72"/>
    </row>
    <row r="738">
      <c r="A738" s="72"/>
      <c r="B738" s="72"/>
      <c r="D738" s="72"/>
      <c r="E738" s="72"/>
      <c r="F738" s="72"/>
      <c r="G738" s="72"/>
      <c r="H738" s="72"/>
      <c r="I738" s="72"/>
      <c r="J738" s="72"/>
      <c r="K738" s="72"/>
      <c r="L738" s="72"/>
      <c r="M738" s="72"/>
      <c r="N738" s="72"/>
      <c r="O738" s="72"/>
      <c r="P738" s="72"/>
      <c r="Q738" s="72"/>
      <c r="T738" s="72"/>
      <c r="U738" s="72"/>
      <c r="V738" s="72"/>
      <c r="W738" s="72"/>
      <c r="X738" s="72"/>
      <c r="Y738" s="74"/>
      <c r="Z738" s="74"/>
      <c r="AA738" s="72"/>
      <c r="AB738" s="72"/>
      <c r="AC738" s="72"/>
      <c r="AD738" s="72"/>
      <c r="AE738" s="72"/>
      <c r="AF738" s="72"/>
      <c r="AG738" s="72"/>
      <c r="AH738" s="72"/>
      <c r="AI738" s="72"/>
      <c r="AJ738" s="72"/>
      <c r="AK738" s="72"/>
      <c r="AL738" s="72"/>
      <c r="AM738" s="72"/>
      <c r="AN738" s="72"/>
      <c r="AO738" s="72"/>
    </row>
    <row r="739">
      <c r="A739" s="72"/>
      <c r="B739" s="72"/>
      <c r="D739" s="72"/>
      <c r="E739" s="72"/>
      <c r="F739" s="72"/>
      <c r="G739" s="72"/>
      <c r="H739" s="72"/>
      <c r="I739" s="72"/>
      <c r="J739" s="72"/>
      <c r="K739" s="72"/>
      <c r="L739" s="72"/>
      <c r="M739" s="72"/>
      <c r="N739" s="72"/>
      <c r="O739" s="72"/>
      <c r="P739" s="72"/>
      <c r="Q739" s="72"/>
      <c r="T739" s="72"/>
      <c r="U739" s="72"/>
      <c r="V739" s="72"/>
      <c r="W739" s="72"/>
      <c r="X739" s="72"/>
      <c r="Y739" s="74"/>
      <c r="Z739" s="74"/>
      <c r="AA739" s="72"/>
      <c r="AB739" s="72"/>
      <c r="AC739" s="72"/>
      <c r="AD739" s="72"/>
      <c r="AE739" s="72"/>
      <c r="AF739" s="72"/>
      <c r="AG739" s="72"/>
      <c r="AH739" s="72"/>
      <c r="AI739" s="72"/>
      <c r="AJ739" s="72"/>
      <c r="AK739" s="72"/>
      <c r="AL739" s="72"/>
      <c r="AM739" s="72"/>
      <c r="AN739" s="72"/>
      <c r="AO739" s="72"/>
    </row>
    <row r="740">
      <c r="A740" s="72"/>
      <c r="B740" s="72"/>
      <c r="D740" s="72"/>
      <c r="E740" s="72"/>
      <c r="F740" s="72"/>
      <c r="G740" s="72"/>
      <c r="H740" s="72"/>
      <c r="I740" s="72"/>
      <c r="J740" s="72"/>
      <c r="K740" s="72"/>
      <c r="L740" s="72"/>
      <c r="M740" s="72"/>
      <c r="N740" s="72"/>
      <c r="O740" s="72"/>
      <c r="P740" s="72"/>
      <c r="Q740" s="72"/>
      <c r="T740" s="72"/>
      <c r="U740" s="72"/>
      <c r="V740" s="72"/>
      <c r="W740" s="72"/>
      <c r="X740" s="72"/>
      <c r="Y740" s="74"/>
      <c r="Z740" s="74"/>
      <c r="AA740" s="72"/>
      <c r="AB740" s="72"/>
      <c r="AC740" s="72"/>
      <c r="AD740" s="72"/>
      <c r="AE740" s="72"/>
      <c r="AF740" s="72"/>
      <c r="AG740" s="72"/>
      <c r="AH740" s="72"/>
      <c r="AI740" s="72"/>
      <c r="AJ740" s="72"/>
      <c r="AK740" s="72"/>
      <c r="AL740" s="72"/>
      <c r="AM740" s="72"/>
      <c r="AN740" s="72"/>
      <c r="AO740" s="72"/>
    </row>
    <row r="741">
      <c r="A741" s="72"/>
      <c r="B741" s="72"/>
      <c r="D741" s="72"/>
      <c r="E741" s="72"/>
      <c r="F741" s="72"/>
      <c r="G741" s="72"/>
      <c r="H741" s="72"/>
      <c r="I741" s="72"/>
      <c r="J741" s="72"/>
      <c r="K741" s="72"/>
      <c r="L741" s="72"/>
      <c r="M741" s="72"/>
      <c r="N741" s="72"/>
      <c r="O741" s="72"/>
      <c r="P741" s="72"/>
      <c r="Q741" s="72"/>
      <c r="T741" s="72"/>
      <c r="U741" s="72"/>
      <c r="V741" s="72"/>
      <c r="W741" s="72"/>
      <c r="X741" s="72"/>
      <c r="Y741" s="74"/>
      <c r="Z741" s="74"/>
      <c r="AA741" s="72"/>
      <c r="AB741" s="72"/>
      <c r="AC741" s="72"/>
      <c r="AD741" s="72"/>
      <c r="AE741" s="72"/>
      <c r="AF741" s="72"/>
      <c r="AG741" s="72"/>
      <c r="AH741" s="72"/>
      <c r="AI741" s="72"/>
      <c r="AJ741" s="72"/>
      <c r="AK741" s="72"/>
      <c r="AL741" s="72"/>
      <c r="AM741" s="72"/>
      <c r="AN741" s="72"/>
      <c r="AO741" s="72"/>
    </row>
    <row r="742">
      <c r="A742" s="72"/>
      <c r="B742" s="72"/>
      <c r="D742" s="72"/>
      <c r="E742" s="72"/>
      <c r="F742" s="72"/>
      <c r="G742" s="72"/>
      <c r="H742" s="72"/>
      <c r="I742" s="72"/>
      <c r="J742" s="72"/>
      <c r="K742" s="72"/>
      <c r="L742" s="72"/>
      <c r="M742" s="72"/>
      <c r="N742" s="72"/>
      <c r="O742" s="72"/>
      <c r="P742" s="72"/>
      <c r="Q742" s="72"/>
      <c r="T742" s="72"/>
      <c r="U742" s="72"/>
      <c r="V742" s="72"/>
      <c r="W742" s="72"/>
      <c r="X742" s="72"/>
      <c r="Y742" s="74"/>
      <c r="Z742" s="74"/>
      <c r="AA742" s="72"/>
      <c r="AB742" s="72"/>
      <c r="AC742" s="72"/>
      <c r="AD742" s="72"/>
      <c r="AE742" s="72"/>
      <c r="AF742" s="72"/>
      <c r="AG742" s="72"/>
      <c r="AH742" s="72"/>
      <c r="AI742" s="72"/>
      <c r="AJ742" s="72"/>
      <c r="AK742" s="72"/>
      <c r="AL742" s="72"/>
      <c r="AM742" s="72"/>
      <c r="AN742" s="72"/>
      <c r="AO742" s="72"/>
    </row>
    <row r="743">
      <c r="A743" s="72"/>
      <c r="B743" s="72"/>
      <c r="D743" s="72"/>
      <c r="E743" s="72"/>
      <c r="F743" s="72"/>
      <c r="G743" s="72"/>
      <c r="H743" s="72"/>
      <c r="I743" s="72"/>
      <c r="J743" s="72"/>
      <c r="K743" s="72"/>
      <c r="L743" s="72"/>
      <c r="M743" s="72"/>
      <c r="N743" s="72"/>
      <c r="O743" s="72"/>
      <c r="P743" s="72"/>
      <c r="Q743" s="72"/>
      <c r="T743" s="72"/>
      <c r="U743" s="72"/>
      <c r="V743" s="72"/>
      <c r="W743" s="72"/>
      <c r="X743" s="72"/>
      <c r="Y743" s="74"/>
      <c r="Z743" s="74"/>
      <c r="AA743" s="72"/>
      <c r="AB743" s="72"/>
      <c r="AC743" s="72"/>
      <c r="AD743" s="72"/>
      <c r="AE743" s="72"/>
      <c r="AF743" s="72"/>
      <c r="AG743" s="72"/>
      <c r="AH743" s="72"/>
      <c r="AI743" s="72"/>
      <c r="AJ743" s="72"/>
      <c r="AK743" s="72"/>
      <c r="AL743" s="72"/>
      <c r="AM743" s="72"/>
      <c r="AN743" s="72"/>
      <c r="AO743" s="72"/>
    </row>
    <row r="744">
      <c r="A744" s="72"/>
      <c r="B744" s="72"/>
      <c r="D744" s="72"/>
      <c r="E744" s="72"/>
      <c r="F744" s="72"/>
      <c r="G744" s="72"/>
      <c r="H744" s="72"/>
      <c r="I744" s="72"/>
      <c r="J744" s="72"/>
      <c r="K744" s="72"/>
      <c r="L744" s="72"/>
      <c r="M744" s="72"/>
      <c r="N744" s="72"/>
      <c r="O744" s="72"/>
      <c r="P744" s="72"/>
      <c r="Q744" s="72"/>
      <c r="T744" s="72"/>
      <c r="U744" s="72"/>
      <c r="V744" s="72"/>
      <c r="W744" s="72"/>
      <c r="X744" s="72"/>
      <c r="Y744" s="74"/>
      <c r="Z744" s="74"/>
      <c r="AA744" s="72"/>
      <c r="AB744" s="72"/>
      <c r="AC744" s="72"/>
      <c r="AD744" s="72"/>
      <c r="AE744" s="72"/>
      <c r="AF744" s="72"/>
      <c r="AG744" s="72"/>
      <c r="AH744" s="72"/>
      <c r="AI744" s="72"/>
      <c r="AJ744" s="72"/>
      <c r="AK744" s="72"/>
      <c r="AL744" s="72"/>
      <c r="AM744" s="72"/>
      <c r="AN744" s="72"/>
      <c r="AO744" s="72"/>
    </row>
    <row r="745">
      <c r="A745" s="72"/>
      <c r="B745" s="72"/>
      <c r="D745" s="72"/>
      <c r="E745" s="72"/>
      <c r="F745" s="72"/>
      <c r="G745" s="72"/>
      <c r="H745" s="72"/>
      <c r="I745" s="72"/>
      <c r="J745" s="72"/>
      <c r="K745" s="72"/>
      <c r="L745" s="72"/>
      <c r="M745" s="72"/>
      <c r="N745" s="72"/>
      <c r="O745" s="72"/>
      <c r="P745" s="72"/>
      <c r="Q745" s="72"/>
      <c r="T745" s="72"/>
      <c r="U745" s="72"/>
      <c r="V745" s="72"/>
      <c r="W745" s="72"/>
      <c r="X745" s="72"/>
      <c r="Y745" s="74"/>
      <c r="Z745" s="74"/>
      <c r="AA745" s="72"/>
      <c r="AB745" s="72"/>
      <c r="AC745" s="72"/>
      <c r="AD745" s="72"/>
      <c r="AE745" s="72"/>
      <c r="AF745" s="72"/>
      <c r="AG745" s="72"/>
      <c r="AH745" s="72"/>
      <c r="AI745" s="72"/>
      <c r="AJ745" s="72"/>
      <c r="AK745" s="72"/>
      <c r="AL745" s="72"/>
      <c r="AM745" s="72"/>
      <c r="AN745" s="72"/>
      <c r="AO745" s="72"/>
    </row>
    <row r="746">
      <c r="A746" s="72"/>
      <c r="B746" s="72"/>
      <c r="D746" s="72"/>
      <c r="E746" s="72"/>
      <c r="F746" s="72"/>
      <c r="G746" s="72"/>
      <c r="H746" s="72"/>
      <c r="I746" s="72"/>
      <c r="J746" s="72"/>
      <c r="K746" s="72"/>
      <c r="L746" s="72"/>
      <c r="M746" s="72"/>
      <c r="N746" s="72"/>
      <c r="O746" s="72"/>
      <c r="P746" s="72"/>
      <c r="Q746" s="72"/>
      <c r="T746" s="72"/>
      <c r="U746" s="72"/>
      <c r="V746" s="72"/>
      <c r="W746" s="72"/>
      <c r="X746" s="72"/>
      <c r="Y746" s="74"/>
      <c r="Z746" s="74"/>
      <c r="AA746" s="72"/>
      <c r="AB746" s="72"/>
      <c r="AC746" s="72"/>
      <c r="AD746" s="72"/>
      <c r="AE746" s="72"/>
      <c r="AF746" s="72"/>
      <c r="AG746" s="72"/>
      <c r="AH746" s="72"/>
      <c r="AI746" s="72"/>
      <c r="AJ746" s="72"/>
      <c r="AK746" s="72"/>
      <c r="AL746" s="72"/>
      <c r="AM746" s="72"/>
      <c r="AN746" s="72"/>
      <c r="AO746" s="72"/>
    </row>
    <row r="747">
      <c r="A747" s="72"/>
      <c r="B747" s="72"/>
      <c r="D747" s="72"/>
      <c r="E747" s="72"/>
      <c r="F747" s="72"/>
      <c r="G747" s="72"/>
      <c r="H747" s="72"/>
      <c r="I747" s="72"/>
      <c r="J747" s="72"/>
      <c r="K747" s="72"/>
      <c r="L747" s="72"/>
      <c r="M747" s="72"/>
      <c r="N747" s="72"/>
      <c r="O747" s="72"/>
      <c r="P747" s="72"/>
      <c r="Q747" s="72"/>
      <c r="T747" s="72"/>
      <c r="U747" s="72"/>
      <c r="V747" s="72"/>
      <c r="W747" s="72"/>
      <c r="X747" s="72"/>
      <c r="Y747" s="74"/>
      <c r="Z747" s="74"/>
      <c r="AA747" s="72"/>
      <c r="AB747" s="72"/>
      <c r="AC747" s="72"/>
      <c r="AD747" s="72"/>
      <c r="AE747" s="72"/>
      <c r="AF747" s="72"/>
      <c r="AG747" s="72"/>
      <c r="AH747" s="72"/>
      <c r="AI747" s="72"/>
      <c r="AJ747" s="72"/>
      <c r="AK747" s="72"/>
      <c r="AL747" s="72"/>
      <c r="AM747" s="72"/>
      <c r="AN747" s="72"/>
      <c r="AO747" s="72"/>
    </row>
    <row r="748">
      <c r="A748" s="72"/>
      <c r="B748" s="72"/>
      <c r="D748" s="72"/>
      <c r="E748" s="72"/>
      <c r="F748" s="72"/>
      <c r="G748" s="72"/>
      <c r="H748" s="72"/>
      <c r="I748" s="72"/>
      <c r="J748" s="72"/>
      <c r="K748" s="72"/>
      <c r="L748" s="72"/>
      <c r="M748" s="72"/>
      <c r="N748" s="72"/>
      <c r="O748" s="72"/>
      <c r="P748" s="72"/>
      <c r="Q748" s="72"/>
      <c r="T748" s="72"/>
      <c r="U748" s="72"/>
      <c r="V748" s="72"/>
      <c r="W748" s="72"/>
      <c r="X748" s="72"/>
      <c r="Y748" s="74"/>
      <c r="Z748" s="74"/>
      <c r="AA748" s="72"/>
      <c r="AB748" s="72"/>
      <c r="AC748" s="72"/>
      <c r="AD748" s="72"/>
      <c r="AE748" s="72"/>
      <c r="AF748" s="72"/>
      <c r="AG748" s="72"/>
      <c r="AH748" s="72"/>
      <c r="AI748" s="72"/>
      <c r="AJ748" s="72"/>
      <c r="AK748" s="72"/>
      <c r="AL748" s="72"/>
      <c r="AM748" s="72"/>
      <c r="AN748" s="72"/>
      <c r="AO748" s="72"/>
    </row>
    <row r="749">
      <c r="A749" s="72"/>
      <c r="B749" s="72"/>
      <c r="D749" s="72"/>
      <c r="E749" s="72"/>
      <c r="F749" s="72"/>
      <c r="G749" s="72"/>
      <c r="H749" s="72"/>
      <c r="I749" s="72"/>
      <c r="J749" s="72"/>
      <c r="K749" s="72"/>
      <c r="L749" s="72"/>
      <c r="M749" s="72"/>
      <c r="N749" s="72"/>
      <c r="O749" s="72"/>
      <c r="P749" s="72"/>
      <c r="Q749" s="72"/>
      <c r="T749" s="72"/>
      <c r="U749" s="72"/>
      <c r="V749" s="72"/>
      <c r="W749" s="72"/>
      <c r="X749" s="72"/>
      <c r="Y749" s="74"/>
      <c r="Z749" s="74"/>
      <c r="AA749" s="72"/>
      <c r="AB749" s="72"/>
      <c r="AC749" s="72"/>
      <c r="AD749" s="72"/>
      <c r="AE749" s="72"/>
      <c r="AF749" s="72"/>
      <c r="AG749" s="72"/>
      <c r="AH749" s="72"/>
      <c r="AI749" s="72"/>
      <c r="AJ749" s="72"/>
      <c r="AK749" s="72"/>
      <c r="AL749" s="72"/>
      <c r="AM749" s="72"/>
      <c r="AN749" s="72"/>
      <c r="AO749" s="72"/>
    </row>
    <row r="750">
      <c r="A750" s="72"/>
      <c r="B750" s="72"/>
      <c r="D750" s="72"/>
      <c r="E750" s="72"/>
      <c r="F750" s="72"/>
      <c r="G750" s="72"/>
      <c r="H750" s="72"/>
      <c r="I750" s="72"/>
      <c r="J750" s="72"/>
      <c r="K750" s="72"/>
      <c r="L750" s="72"/>
      <c r="M750" s="72"/>
      <c r="N750" s="72"/>
      <c r="O750" s="72"/>
      <c r="P750" s="72"/>
      <c r="Q750" s="72"/>
      <c r="T750" s="72"/>
      <c r="U750" s="72"/>
      <c r="V750" s="72"/>
      <c r="W750" s="72"/>
      <c r="X750" s="72"/>
      <c r="Y750" s="74"/>
      <c r="Z750" s="74"/>
      <c r="AA750" s="72"/>
      <c r="AB750" s="72"/>
      <c r="AC750" s="72"/>
      <c r="AD750" s="72"/>
      <c r="AE750" s="72"/>
      <c r="AF750" s="72"/>
      <c r="AG750" s="72"/>
      <c r="AH750" s="72"/>
      <c r="AI750" s="72"/>
      <c r="AJ750" s="72"/>
      <c r="AK750" s="72"/>
      <c r="AL750" s="72"/>
      <c r="AM750" s="72"/>
      <c r="AN750" s="72"/>
      <c r="AO750" s="72"/>
    </row>
    <row r="751">
      <c r="A751" s="72"/>
      <c r="B751" s="72"/>
      <c r="D751" s="72"/>
      <c r="E751" s="72"/>
      <c r="F751" s="72"/>
      <c r="G751" s="72"/>
      <c r="H751" s="72"/>
      <c r="I751" s="72"/>
      <c r="J751" s="72"/>
      <c r="K751" s="72"/>
      <c r="L751" s="72"/>
      <c r="M751" s="72"/>
      <c r="N751" s="72"/>
      <c r="O751" s="72"/>
      <c r="P751" s="72"/>
      <c r="Q751" s="72"/>
      <c r="T751" s="72"/>
      <c r="U751" s="72"/>
      <c r="V751" s="72"/>
      <c r="W751" s="72"/>
      <c r="X751" s="72"/>
      <c r="Y751" s="74"/>
      <c r="Z751" s="74"/>
      <c r="AA751" s="72"/>
      <c r="AB751" s="72"/>
      <c r="AC751" s="72"/>
      <c r="AD751" s="72"/>
      <c r="AE751" s="72"/>
      <c r="AF751" s="72"/>
      <c r="AG751" s="72"/>
      <c r="AH751" s="72"/>
      <c r="AI751" s="72"/>
      <c r="AJ751" s="72"/>
      <c r="AK751" s="72"/>
      <c r="AL751" s="72"/>
      <c r="AM751" s="72"/>
      <c r="AN751" s="72"/>
      <c r="AO751" s="72"/>
    </row>
    <row r="752">
      <c r="A752" s="72"/>
      <c r="B752" s="72"/>
      <c r="D752" s="72"/>
      <c r="E752" s="72"/>
      <c r="F752" s="72"/>
      <c r="G752" s="72"/>
      <c r="H752" s="72"/>
      <c r="I752" s="72"/>
      <c r="J752" s="72"/>
      <c r="K752" s="72"/>
      <c r="L752" s="72"/>
      <c r="M752" s="72"/>
      <c r="N752" s="72"/>
      <c r="O752" s="72"/>
      <c r="P752" s="72"/>
      <c r="Q752" s="72"/>
      <c r="T752" s="72"/>
      <c r="U752" s="72"/>
      <c r="V752" s="72"/>
      <c r="W752" s="72"/>
      <c r="X752" s="72"/>
      <c r="Y752" s="74"/>
      <c r="Z752" s="74"/>
      <c r="AA752" s="72"/>
      <c r="AB752" s="72"/>
      <c r="AC752" s="72"/>
      <c r="AD752" s="72"/>
      <c r="AE752" s="72"/>
      <c r="AF752" s="72"/>
      <c r="AG752" s="72"/>
      <c r="AH752" s="72"/>
      <c r="AI752" s="72"/>
      <c r="AJ752" s="72"/>
      <c r="AK752" s="72"/>
      <c r="AL752" s="72"/>
      <c r="AM752" s="72"/>
      <c r="AN752" s="72"/>
      <c r="AO752" s="72"/>
    </row>
    <row r="753">
      <c r="A753" s="72"/>
      <c r="B753" s="72"/>
      <c r="D753" s="72"/>
      <c r="E753" s="72"/>
      <c r="F753" s="72"/>
      <c r="G753" s="72"/>
      <c r="H753" s="72"/>
      <c r="I753" s="72"/>
      <c r="J753" s="72"/>
      <c r="K753" s="72"/>
      <c r="L753" s="72"/>
      <c r="M753" s="72"/>
      <c r="N753" s="72"/>
      <c r="O753" s="72"/>
      <c r="P753" s="72"/>
      <c r="Q753" s="72"/>
      <c r="T753" s="72"/>
      <c r="U753" s="72"/>
      <c r="V753" s="72"/>
      <c r="W753" s="72"/>
      <c r="X753" s="72"/>
      <c r="Y753" s="74"/>
      <c r="Z753" s="74"/>
      <c r="AA753" s="72"/>
      <c r="AB753" s="72"/>
      <c r="AC753" s="72"/>
      <c r="AD753" s="72"/>
      <c r="AE753" s="72"/>
      <c r="AF753" s="72"/>
      <c r="AG753" s="72"/>
      <c r="AH753" s="72"/>
      <c r="AI753" s="72"/>
      <c r="AJ753" s="72"/>
      <c r="AK753" s="72"/>
      <c r="AL753" s="72"/>
      <c r="AM753" s="72"/>
      <c r="AN753" s="72"/>
      <c r="AO753" s="72"/>
    </row>
    <row r="754">
      <c r="A754" s="72"/>
      <c r="B754" s="72"/>
      <c r="D754" s="72"/>
      <c r="E754" s="72"/>
      <c r="F754" s="72"/>
      <c r="G754" s="72"/>
      <c r="H754" s="72"/>
      <c r="I754" s="72"/>
      <c r="J754" s="72"/>
      <c r="K754" s="72"/>
      <c r="L754" s="72"/>
      <c r="M754" s="72"/>
      <c r="N754" s="72"/>
      <c r="O754" s="72"/>
      <c r="P754" s="72"/>
      <c r="Q754" s="72"/>
      <c r="T754" s="72"/>
      <c r="U754" s="72"/>
      <c r="V754" s="72"/>
      <c r="W754" s="72"/>
      <c r="X754" s="72"/>
      <c r="Y754" s="74"/>
      <c r="Z754" s="74"/>
      <c r="AA754" s="72"/>
      <c r="AB754" s="72"/>
      <c r="AC754" s="72"/>
      <c r="AD754" s="72"/>
      <c r="AE754" s="72"/>
      <c r="AF754" s="72"/>
      <c r="AG754" s="72"/>
      <c r="AH754" s="72"/>
      <c r="AI754" s="72"/>
      <c r="AJ754" s="72"/>
      <c r="AK754" s="72"/>
      <c r="AL754" s="72"/>
      <c r="AM754" s="72"/>
      <c r="AN754" s="72"/>
      <c r="AO754" s="72"/>
    </row>
    <row r="755">
      <c r="A755" s="72"/>
      <c r="B755" s="72"/>
      <c r="D755" s="72"/>
      <c r="E755" s="72"/>
      <c r="F755" s="72"/>
      <c r="G755" s="72"/>
      <c r="H755" s="72"/>
      <c r="I755" s="72"/>
      <c r="J755" s="72"/>
      <c r="K755" s="72"/>
      <c r="L755" s="72"/>
      <c r="M755" s="72"/>
      <c r="N755" s="72"/>
      <c r="O755" s="72"/>
      <c r="P755" s="72"/>
      <c r="Q755" s="72"/>
      <c r="T755" s="72"/>
      <c r="U755" s="72"/>
      <c r="V755" s="72"/>
      <c r="W755" s="72"/>
      <c r="X755" s="72"/>
      <c r="Y755" s="74"/>
      <c r="Z755" s="74"/>
      <c r="AA755" s="72"/>
      <c r="AB755" s="72"/>
      <c r="AC755" s="72"/>
      <c r="AD755" s="72"/>
      <c r="AE755" s="72"/>
      <c r="AF755" s="72"/>
      <c r="AG755" s="72"/>
      <c r="AH755" s="72"/>
      <c r="AI755" s="72"/>
      <c r="AJ755" s="72"/>
      <c r="AK755" s="72"/>
      <c r="AL755" s="72"/>
      <c r="AM755" s="72"/>
      <c r="AN755" s="72"/>
      <c r="AO755" s="72"/>
    </row>
    <row r="756">
      <c r="A756" s="72"/>
      <c r="B756" s="72"/>
      <c r="D756" s="72"/>
      <c r="E756" s="72"/>
      <c r="F756" s="72"/>
      <c r="G756" s="72"/>
      <c r="H756" s="72"/>
      <c r="I756" s="72"/>
      <c r="J756" s="72"/>
      <c r="K756" s="72"/>
      <c r="L756" s="72"/>
      <c r="M756" s="72"/>
      <c r="N756" s="72"/>
      <c r="O756" s="72"/>
      <c r="P756" s="72"/>
      <c r="Q756" s="72"/>
      <c r="T756" s="72"/>
      <c r="U756" s="72"/>
      <c r="V756" s="72"/>
      <c r="W756" s="72"/>
      <c r="X756" s="72"/>
      <c r="Y756" s="74"/>
      <c r="Z756" s="74"/>
      <c r="AA756" s="72"/>
      <c r="AB756" s="72"/>
      <c r="AC756" s="72"/>
      <c r="AD756" s="72"/>
      <c r="AE756" s="72"/>
      <c r="AF756" s="72"/>
      <c r="AG756" s="72"/>
      <c r="AH756" s="72"/>
      <c r="AI756" s="72"/>
      <c r="AJ756" s="72"/>
      <c r="AK756" s="72"/>
      <c r="AL756" s="72"/>
      <c r="AM756" s="72"/>
      <c r="AN756" s="72"/>
      <c r="AO756" s="72"/>
    </row>
    <row r="757">
      <c r="A757" s="72"/>
      <c r="B757" s="72"/>
      <c r="D757" s="72"/>
      <c r="E757" s="72"/>
      <c r="F757" s="72"/>
      <c r="G757" s="72"/>
      <c r="H757" s="72"/>
      <c r="I757" s="72"/>
      <c r="J757" s="72"/>
      <c r="K757" s="72"/>
      <c r="L757" s="72"/>
      <c r="M757" s="72"/>
      <c r="N757" s="72"/>
      <c r="O757" s="72"/>
      <c r="P757" s="72"/>
      <c r="Q757" s="72"/>
      <c r="T757" s="72"/>
      <c r="U757" s="72"/>
      <c r="V757" s="72"/>
      <c r="W757" s="72"/>
      <c r="X757" s="72"/>
      <c r="Y757" s="74"/>
      <c r="Z757" s="74"/>
      <c r="AA757" s="72"/>
      <c r="AB757" s="72"/>
      <c r="AC757" s="72"/>
      <c r="AD757" s="72"/>
      <c r="AE757" s="72"/>
      <c r="AF757" s="72"/>
      <c r="AG757" s="72"/>
      <c r="AH757" s="72"/>
      <c r="AI757" s="72"/>
      <c r="AJ757" s="72"/>
      <c r="AK757" s="72"/>
      <c r="AL757" s="72"/>
      <c r="AM757" s="72"/>
      <c r="AN757" s="72"/>
      <c r="AO757" s="72"/>
    </row>
    <row r="758">
      <c r="A758" s="72"/>
      <c r="B758" s="72"/>
      <c r="D758" s="72"/>
      <c r="E758" s="72"/>
      <c r="F758" s="72"/>
      <c r="G758" s="72"/>
      <c r="H758" s="72"/>
      <c r="I758" s="72"/>
      <c r="J758" s="72"/>
      <c r="K758" s="72"/>
      <c r="L758" s="72"/>
      <c r="M758" s="72"/>
      <c r="N758" s="72"/>
      <c r="O758" s="72"/>
      <c r="P758" s="72"/>
      <c r="Q758" s="72"/>
      <c r="T758" s="72"/>
      <c r="U758" s="72"/>
      <c r="V758" s="72"/>
      <c r="W758" s="72"/>
      <c r="X758" s="72"/>
      <c r="Y758" s="74"/>
      <c r="Z758" s="74"/>
      <c r="AA758" s="72"/>
      <c r="AB758" s="72"/>
      <c r="AC758" s="72"/>
      <c r="AD758" s="72"/>
      <c r="AE758" s="72"/>
      <c r="AF758" s="72"/>
      <c r="AG758" s="72"/>
      <c r="AH758" s="72"/>
      <c r="AI758" s="72"/>
      <c r="AJ758" s="72"/>
      <c r="AK758" s="72"/>
      <c r="AL758" s="72"/>
      <c r="AM758" s="72"/>
      <c r="AN758" s="72"/>
      <c r="AO758" s="72"/>
    </row>
    <row r="759">
      <c r="A759" s="72"/>
      <c r="B759" s="72"/>
      <c r="D759" s="72"/>
      <c r="E759" s="72"/>
      <c r="F759" s="72"/>
      <c r="G759" s="72"/>
      <c r="H759" s="72"/>
      <c r="I759" s="72"/>
      <c r="J759" s="72"/>
      <c r="K759" s="72"/>
      <c r="L759" s="72"/>
      <c r="M759" s="72"/>
      <c r="N759" s="72"/>
      <c r="O759" s="72"/>
      <c r="P759" s="72"/>
      <c r="Q759" s="72"/>
      <c r="T759" s="72"/>
      <c r="U759" s="72"/>
      <c r="V759" s="72"/>
      <c r="W759" s="72"/>
      <c r="X759" s="72"/>
      <c r="Y759" s="74"/>
      <c r="Z759" s="74"/>
      <c r="AA759" s="72"/>
      <c r="AB759" s="72"/>
      <c r="AC759" s="72"/>
      <c r="AD759" s="72"/>
      <c r="AE759" s="72"/>
      <c r="AF759" s="72"/>
      <c r="AG759" s="72"/>
      <c r="AH759" s="72"/>
      <c r="AI759" s="72"/>
      <c r="AJ759" s="72"/>
      <c r="AK759" s="72"/>
      <c r="AL759" s="72"/>
      <c r="AM759" s="72"/>
      <c r="AN759" s="72"/>
      <c r="AO759" s="72"/>
    </row>
    <row r="760">
      <c r="A760" s="72"/>
      <c r="B760" s="72"/>
      <c r="D760" s="72"/>
      <c r="E760" s="72"/>
      <c r="F760" s="72"/>
      <c r="G760" s="72"/>
      <c r="H760" s="72"/>
      <c r="I760" s="72"/>
      <c r="J760" s="72"/>
      <c r="K760" s="72"/>
      <c r="L760" s="72"/>
      <c r="M760" s="72"/>
      <c r="N760" s="72"/>
      <c r="O760" s="72"/>
      <c r="P760" s="72"/>
      <c r="Q760" s="72"/>
      <c r="T760" s="72"/>
      <c r="U760" s="72"/>
      <c r="V760" s="72"/>
      <c r="W760" s="72"/>
      <c r="X760" s="72"/>
      <c r="Y760" s="74"/>
      <c r="Z760" s="74"/>
      <c r="AA760" s="72"/>
      <c r="AB760" s="72"/>
      <c r="AC760" s="72"/>
      <c r="AD760" s="72"/>
      <c r="AE760" s="72"/>
      <c r="AF760" s="72"/>
      <c r="AG760" s="72"/>
      <c r="AH760" s="72"/>
      <c r="AI760" s="72"/>
      <c r="AJ760" s="72"/>
      <c r="AK760" s="72"/>
      <c r="AL760" s="72"/>
      <c r="AM760" s="72"/>
      <c r="AN760" s="72"/>
      <c r="AO760" s="72"/>
    </row>
    <row r="761">
      <c r="A761" s="72"/>
      <c r="B761" s="72"/>
      <c r="D761" s="72"/>
      <c r="E761" s="72"/>
      <c r="F761" s="72"/>
      <c r="G761" s="72"/>
      <c r="H761" s="72"/>
      <c r="I761" s="72"/>
      <c r="J761" s="72"/>
      <c r="K761" s="72"/>
      <c r="L761" s="72"/>
      <c r="M761" s="72"/>
      <c r="N761" s="72"/>
      <c r="O761" s="72"/>
      <c r="P761" s="72"/>
      <c r="Q761" s="72"/>
      <c r="T761" s="72"/>
      <c r="U761" s="72"/>
      <c r="V761" s="72"/>
      <c r="W761" s="72"/>
      <c r="X761" s="72"/>
      <c r="Y761" s="74"/>
      <c r="Z761" s="74"/>
      <c r="AA761" s="72"/>
      <c r="AB761" s="72"/>
      <c r="AC761" s="72"/>
      <c r="AD761" s="72"/>
      <c r="AE761" s="72"/>
      <c r="AF761" s="72"/>
      <c r="AG761" s="72"/>
      <c r="AH761" s="72"/>
      <c r="AI761" s="72"/>
      <c r="AJ761" s="72"/>
      <c r="AK761" s="72"/>
      <c r="AL761" s="72"/>
      <c r="AM761" s="72"/>
      <c r="AN761" s="72"/>
      <c r="AO761" s="72"/>
    </row>
    <row r="762">
      <c r="A762" s="72"/>
      <c r="B762" s="72"/>
      <c r="D762" s="72"/>
      <c r="E762" s="72"/>
      <c r="F762" s="72"/>
      <c r="G762" s="72"/>
      <c r="H762" s="72"/>
      <c r="I762" s="72"/>
      <c r="J762" s="72"/>
      <c r="K762" s="72"/>
      <c r="L762" s="72"/>
      <c r="M762" s="72"/>
      <c r="N762" s="72"/>
      <c r="O762" s="72"/>
      <c r="P762" s="72"/>
      <c r="Q762" s="72"/>
      <c r="T762" s="72"/>
      <c r="U762" s="72"/>
      <c r="V762" s="72"/>
      <c r="W762" s="72"/>
      <c r="X762" s="72"/>
      <c r="Y762" s="74"/>
      <c r="Z762" s="74"/>
      <c r="AA762" s="72"/>
      <c r="AB762" s="72"/>
      <c r="AC762" s="72"/>
      <c r="AD762" s="72"/>
      <c r="AE762" s="72"/>
      <c r="AF762" s="72"/>
      <c r="AG762" s="72"/>
      <c r="AH762" s="72"/>
      <c r="AI762" s="72"/>
      <c r="AJ762" s="72"/>
      <c r="AK762" s="72"/>
      <c r="AL762" s="72"/>
      <c r="AM762" s="72"/>
      <c r="AN762" s="72"/>
      <c r="AO762" s="72"/>
    </row>
    <row r="763">
      <c r="A763" s="72"/>
      <c r="B763" s="72"/>
      <c r="D763" s="72"/>
      <c r="E763" s="72"/>
      <c r="F763" s="72"/>
      <c r="G763" s="72"/>
      <c r="H763" s="72"/>
      <c r="I763" s="72"/>
      <c r="J763" s="72"/>
      <c r="K763" s="72"/>
      <c r="L763" s="72"/>
      <c r="M763" s="72"/>
      <c r="N763" s="72"/>
      <c r="O763" s="72"/>
      <c r="P763" s="72"/>
      <c r="Q763" s="72"/>
      <c r="T763" s="72"/>
      <c r="U763" s="72"/>
      <c r="V763" s="72"/>
      <c r="W763" s="72"/>
      <c r="X763" s="72"/>
      <c r="Y763" s="74"/>
      <c r="Z763" s="74"/>
      <c r="AA763" s="72"/>
      <c r="AB763" s="72"/>
      <c r="AC763" s="72"/>
      <c r="AD763" s="72"/>
      <c r="AE763" s="72"/>
      <c r="AF763" s="72"/>
      <c r="AG763" s="72"/>
      <c r="AH763" s="72"/>
      <c r="AI763" s="72"/>
      <c r="AJ763" s="72"/>
      <c r="AK763" s="72"/>
      <c r="AL763" s="72"/>
      <c r="AM763" s="72"/>
      <c r="AN763" s="72"/>
      <c r="AO763" s="72"/>
    </row>
    <row r="764">
      <c r="A764" s="72"/>
      <c r="B764" s="72"/>
      <c r="D764" s="72"/>
      <c r="E764" s="72"/>
      <c r="F764" s="72"/>
      <c r="G764" s="72"/>
      <c r="H764" s="72"/>
      <c r="I764" s="72"/>
      <c r="J764" s="72"/>
      <c r="K764" s="72"/>
      <c r="L764" s="72"/>
      <c r="M764" s="72"/>
      <c r="N764" s="72"/>
      <c r="O764" s="72"/>
      <c r="P764" s="72"/>
      <c r="Q764" s="72"/>
      <c r="T764" s="72"/>
      <c r="U764" s="72"/>
      <c r="V764" s="72"/>
      <c r="W764" s="72"/>
      <c r="X764" s="72"/>
      <c r="Y764" s="74"/>
      <c r="Z764" s="74"/>
      <c r="AA764" s="72"/>
      <c r="AB764" s="72"/>
      <c r="AC764" s="72"/>
      <c r="AD764" s="72"/>
      <c r="AE764" s="72"/>
      <c r="AF764" s="72"/>
      <c r="AG764" s="72"/>
      <c r="AH764" s="72"/>
      <c r="AI764" s="72"/>
      <c r="AJ764" s="72"/>
      <c r="AK764" s="72"/>
      <c r="AL764" s="72"/>
      <c r="AM764" s="72"/>
      <c r="AN764" s="72"/>
      <c r="AO764" s="72"/>
    </row>
    <row r="765">
      <c r="A765" s="72"/>
      <c r="B765" s="72"/>
      <c r="D765" s="72"/>
      <c r="E765" s="72"/>
      <c r="F765" s="72"/>
      <c r="G765" s="72"/>
      <c r="H765" s="72"/>
      <c r="I765" s="72"/>
      <c r="J765" s="72"/>
      <c r="K765" s="72"/>
      <c r="L765" s="72"/>
      <c r="M765" s="72"/>
      <c r="N765" s="72"/>
      <c r="O765" s="72"/>
      <c r="P765" s="72"/>
      <c r="Q765" s="72"/>
      <c r="T765" s="72"/>
      <c r="U765" s="72"/>
      <c r="V765" s="72"/>
      <c r="W765" s="72"/>
      <c r="X765" s="72"/>
      <c r="Y765" s="74"/>
      <c r="Z765" s="74"/>
      <c r="AA765" s="72"/>
      <c r="AB765" s="72"/>
      <c r="AC765" s="72"/>
      <c r="AD765" s="72"/>
      <c r="AE765" s="72"/>
      <c r="AF765" s="72"/>
      <c r="AG765" s="72"/>
      <c r="AH765" s="72"/>
      <c r="AI765" s="72"/>
      <c r="AJ765" s="72"/>
      <c r="AK765" s="72"/>
      <c r="AL765" s="72"/>
      <c r="AM765" s="72"/>
      <c r="AN765" s="72"/>
      <c r="AO765" s="72"/>
    </row>
    <row r="766">
      <c r="A766" s="72"/>
      <c r="B766" s="72"/>
      <c r="D766" s="72"/>
      <c r="E766" s="72"/>
      <c r="F766" s="72"/>
      <c r="G766" s="72"/>
      <c r="H766" s="72"/>
      <c r="I766" s="72"/>
      <c r="J766" s="72"/>
      <c r="K766" s="72"/>
      <c r="L766" s="72"/>
      <c r="M766" s="72"/>
      <c r="N766" s="72"/>
      <c r="O766" s="72"/>
      <c r="P766" s="72"/>
      <c r="Q766" s="72"/>
      <c r="T766" s="72"/>
      <c r="U766" s="72"/>
      <c r="V766" s="72"/>
      <c r="W766" s="72"/>
      <c r="X766" s="72"/>
      <c r="Y766" s="74"/>
      <c r="Z766" s="74"/>
      <c r="AA766" s="72"/>
      <c r="AB766" s="72"/>
      <c r="AC766" s="72"/>
      <c r="AD766" s="72"/>
      <c r="AE766" s="72"/>
      <c r="AF766" s="72"/>
      <c r="AG766" s="72"/>
      <c r="AH766" s="72"/>
      <c r="AI766" s="72"/>
      <c r="AJ766" s="72"/>
      <c r="AK766" s="72"/>
      <c r="AL766" s="72"/>
      <c r="AM766" s="72"/>
      <c r="AN766" s="72"/>
      <c r="AO766" s="72"/>
    </row>
    <row r="767">
      <c r="A767" s="72"/>
      <c r="B767" s="72"/>
      <c r="D767" s="72"/>
      <c r="E767" s="72"/>
      <c r="F767" s="72"/>
      <c r="G767" s="72"/>
      <c r="H767" s="72"/>
      <c r="I767" s="72"/>
      <c r="J767" s="72"/>
      <c r="K767" s="72"/>
      <c r="L767" s="72"/>
      <c r="M767" s="72"/>
      <c r="N767" s="72"/>
      <c r="O767" s="72"/>
      <c r="P767" s="72"/>
      <c r="Q767" s="72"/>
      <c r="T767" s="72"/>
      <c r="U767" s="72"/>
      <c r="V767" s="72"/>
      <c r="W767" s="72"/>
      <c r="X767" s="72"/>
      <c r="Y767" s="74"/>
      <c r="Z767" s="74"/>
      <c r="AA767" s="72"/>
      <c r="AB767" s="72"/>
      <c r="AC767" s="72"/>
      <c r="AD767" s="72"/>
      <c r="AE767" s="72"/>
      <c r="AF767" s="72"/>
      <c r="AG767" s="72"/>
      <c r="AH767" s="72"/>
      <c r="AI767" s="72"/>
      <c r="AJ767" s="72"/>
      <c r="AK767" s="72"/>
      <c r="AL767" s="72"/>
      <c r="AM767" s="72"/>
      <c r="AN767" s="72"/>
      <c r="AO767" s="72"/>
    </row>
    <row r="768">
      <c r="A768" s="72"/>
      <c r="B768" s="72"/>
      <c r="D768" s="72"/>
      <c r="E768" s="72"/>
      <c r="F768" s="72"/>
      <c r="G768" s="72"/>
      <c r="H768" s="72"/>
      <c r="I768" s="72"/>
      <c r="J768" s="72"/>
      <c r="K768" s="72"/>
      <c r="L768" s="72"/>
      <c r="M768" s="72"/>
      <c r="N768" s="72"/>
      <c r="O768" s="72"/>
      <c r="P768" s="72"/>
      <c r="Q768" s="72"/>
      <c r="T768" s="72"/>
      <c r="U768" s="72"/>
      <c r="V768" s="72"/>
      <c r="W768" s="72"/>
      <c r="X768" s="72"/>
      <c r="Y768" s="74"/>
      <c r="Z768" s="74"/>
      <c r="AA768" s="72"/>
      <c r="AB768" s="72"/>
      <c r="AC768" s="72"/>
      <c r="AD768" s="72"/>
      <c r="AE768" s="72"/>
      <c r="AF768" s="72"/>
      <c r="AG768" s="72"/>
      <c r="AH768" s="72"/>
      <c r="AI768" s="72"/>
      <c r="AJ768" s="72"/>
      <c r="AK768" s="72"/>
      <c r="AL768" s="72"/>
      <c r="AM768" s="72"/>
      <c r="AN768" s="72"/>
      <c r="AO768" s="72"/>
    </row>
    <row r="769">
      <c r="A769" s="72"/>
      <c r="B769" s="72"/>
      <c r="D769" s="72"/>
      <c r="E769" s="72"/>
      <c r="F769" s="72"/>
      <c r="G769" s="72"/>
      <c r="H769" s="72"/>
      <c r="I769" s="72"/>
      <c r="J769" s="72"/>
      <c r="K769" s="72"/>
      <c r="L769" s="72"/>
      <c r="M769" s="72"/>
      <c r="N769" s="72"/>
      <c r="O769" s="72"/>
      <c r="P769" s="72"/>
      <c r="Q769" s="72"/>
      <c r="T769" s="72"/>
      <c r="U769" s="72"/>
      <c r="V769" s="72"/>
      <c r="W769" s="72"/>
      <c r="X769" s="72"/>
      <c r="Y769" s="74"/>
      <c r="Z769" s="74"/>
      <c r="AA769" s="72"/>
      <c r="AB769" s="72"/>
      <c r="AC769" s="72"/>
      <c r="AD769" s="72"/>
      <c r="AE769" s="72"/>
      <c r="AF769" s="72"/>
      <c r="AG769" s="72"/>
      <c r="AH769" s="72"/>
      <c r="AI769" s="72"/>
      <c r="AJ769" s="72"/>
      <c r="AK769" s="72"/>
      <c r="AL769" s="72"/>
      <c r="AM769" s="72"/>
      <c r="AN769" s="72"/>
      <c r="AO769" s="72"/>
    </row>
    <row r="770">
      <c r="A770" s="72"/>
      <c r="B770" s="72"/>
      <c r="D770" s="72"/>
      <c r="E770" s="72"/>
      <c r="F770" s="72"/>
      <c r="G770" s="72"/>
      <c r="H770" s="72"/>
      <c r="I770" s="72"/>
      <c r="J770" s="72"/>
      <c r="K770" s="72"/>
      <c r="L770" s="72"/>
      <c r="M770" s="72"/>
      <c r="N770" s="72"/>
      <c r="O770" s="72"/>
      <c r="P770" s="72"/>
      <c r="Q770" s="72"/>
      <c r="T770" s="72"/>
      <c r="U770" s="72"/>
      <c r="V770" s="72"/>
      <c r="W770" s="72"/>
      <c r="X770" s="72"/>
      <c r="Y770" s="74"/>
      <c r="Z770" s="74"/>
      <c r="AA770" s="72"/>
      <c r="AB770" s="72"/>
      <c r="AC770" s="72"/>
      <c r="AD770" s="72"/>
      <c r="AE770" s="72"/>
      <c r="AF770" s="72"/>
      <c r="AG770" s="72"/>
      <c r="AH770" s="72"/>
      <c r="AI770" s="72"/>
      <c r="AJ770" s="72"/>
      <c r="AK770" s="72"/>
      <c r="AL770" s="72"/>
      <c r="AM770" s="72"/>
      <c r="AN770" s="72"/>
      <c r="AO770" s="72"/>
    </row>
    <row r="771">
      <c r="A771" s="72"/>
      <c r="B771" s="72"/>
      <c r="D771" s="72"/>
      <c r="E771" s="72"/>
      <c r="F771" s="72"/>
      <c r="G771" s="72"/>
      <c r="H771" s="72"/>
      <c r="I771" s="72"/>
      <c r="J771" s="72"/>
      <c r="K771" s="72"/>
      <c r="L771" s="72"/>
      <c r="M771" s="72"/>
      <c r="N771" s="72"/>
      <c r="O771" s="72"/>
      <c r="P771" s="72"/>
      <c r="Q771" s="72"/>
      <c r="T771" s="72"/>
      <c r="U771" s="72"/>
      <c r="V771" s="72"/>
      <c r="W771" s="72"/>
      <c r="X771" s="72"/>
      <c r="Y771" s="74"/>
      <c r="Z771" s="74"/>
      <c r="AA771" s="72"/>
      <c r="AB771" s="72"/>
      <c r="AC771" s="72"/>
      <c r="AD771" s="72"/>
      <c r="AE771" s="72"/>
      <c r="AF771" s="72"/>
      <c r="AG771" s="72"/>
      <c r="AH771" s="72"/>
      <c r="AI771" s="72"/>
      <c r="AJ771" s="72"/>
      <c r="AK771" s="72"/>
      <c r="AL771" s="72"/>
      <c r="AM771" s="72"/>
      <c r="AN771" s="72"/>
      <c r="AO771" s="72"/>
    </row>
    <row r="772">
      <c r="A772" s="72"/>
      <c r="B772" s="72"/>
      <c r="D772" s="72"/>
      <c r="E772" s="72"/>
      <c r="F772" s="72"/>
      <c r="G772" s="72"/>
      <c r="H772" s="72"/>
      <c r="I772" s="72"/>
      <c r="J772" s="72"/>
      <c r="K772" s="72"/>
      <c r="L772" s="72"/>
      <c r="M772" s="72"/>
      <c r="N772" s="72"/>
      <c r="O772" s="72"/>
      <c r="P772" s="72"/>
      <c r="Q772" s="72"/>
      <c r="T772" s="72"/>
      <c r="U772" s="72"/>
      <c r="V772" s="72"/>
      <c r="W772" s="72"/>
      <c r="X772" s="72"/>
      <c r="Y772" s="74"/>
      <c r="Z772" s="74"/>
      <c r="AA772" s="72"/>
      <c r="AB772" s="72"/>
      <c r="AC772" s="72"/>
      <c r="AD772" s="72"/>
      <c r="AE772" s="72"/>
      <c r="AF772" s="72"/>
      <c r="AG772" s="72"/>
      <c r="AH772" s="72"/>
      <c r="AI772" s="72"/>
      <c r="AJ772" s="72"/>
      <c r="AK772" s="72"/>
      <c r="AL772" s="72"/>
      <c r="AM772" s="72"/>
      <c r="AN772" s="72"/>
      <c r="AO772" s="72"/>
    </row>
    <row r="773">
      <c r="A773" s="72"/>
      <c r="B773" s="72"/>
      <c r="D773" s="72"/>
      <c r="E773" s="72"/>
      <c r="F773" s="72"/>
      <c r="G773" s="72"/>
      <c r="H773" s="72"/>
      <c r="I773" s="72"/>
      <c r="J773" s="72"/>
      <c r="K773" s="72"/>
      <c r="L773" s="72"/>
      <c r="M773" s="72"/>
      <c r="N773" s="72"/>
      <c r="O773" s="72"/>
      <c r="P773" s="72"/>
      <c r="Q773" s="72"/>
      <c r="T773" s="72"/>
      <c r="U773" s="72"/>
      <c r="V773" s="72"/>
      <c r="W773" s="72"/>
      <c r="X773" s="72"/>
      <c r="Y773" s="74"/>
      <c r="Z773" s="74"/>
      <c r="AA773" s="72"/>
      <c r="AB773" s="72"/>
      <c r="AC773" s="72"/>
      <c r="AD773" s="72"/>
      <c r="AE773" s="72"/>
      <c r="AF773" s="72"/>
      <c r="AG773" s="72"/>
      <c r="AH773" s="72"/>
      <c r="AI773" s="72"/>
      <c r="AJ773" s="72"/>
      <c r="AK773" s="72"/>
      <c r="AL773" s="72"/>
      <c r="AM773" s="72"/>
      <c r="AN773" s="72"/>
      <c r="AO773" s="72"/>
    </row>
    <row r="774">
      <c r="A774" s="72"/>
      <c r="B774" s="72"/>
      <c r="D774" s="72"/>
      <c r="E774" s="72"/>
      <c r="F774" s="72"/>
      <c r="G774" s="72"/>
      <c r="H774" s="72"/>
      <c r="I774" s="72"/>
      <c r="J774" s="72"/>
      <c r="K774" s="72"/>
      <c r="L774" s="72"/>
      <c r="M774" s="72"/>
      <c r="N774" s="72"/>
      <c r="O774" s="72"/>
      <c r="P774" s="72"/>
      <c r="Q774" s="72"/>
      <c r="T774" s="72"/>
      <c r="U774" s="72"/>
      <c r="V774" s="72"/>
      <c r="W774" s="72"/>
      <c r="X774" s="72"/>
      <c r="Y774" s="74"/>
      <c r="Z774" s="74"/>
      <c r="AA774" s="72"/>
      <c r="AB774" s="72"/>
      <c r="AC774" s="72"/>
      <c r="AD774" s="72"/>
      <c r="AE774" s="72"/>
      <c r="AF774" s="72"/>
      <c r="AG774" s="72"/>
      <c r="AH774" s="72"/>
      <c r="AI774" s="72"/>
      <c r="AJ774" s="72"/>
      <c r="AK774" s="72"/>
      <c r="AL774" s="72"/>
      <c r="AM774" s="72"/>
      <c r="AN774" s="72"/>
      <c r="AO774" s="72"/>
    </row>
    <row r="775">
      <c r="A775" s="72"/>
      <c r="B775" s="72"/>
      <c r="D775" s="72"/>
      <c r="E775" s="72"/>
      <c r="F775" s="72"/>
      <c r="G775" s="72"/>
      <c r="H775" s="72"/>
      <c r="I775" s="72"/>
      <c r="J775" s="72"/>
      <c r="K775" s="72"/>
      <c r="L775" s="72"/>
      <c r="M775" s="72"/>
      <c r="N775" s="72"/>
      <c r="O775" s="72"/>
      <c r="P775" s="72"/>
      <c r="Q775" s="72"/>
      <c r="T775" s="72"/>
      <c r="U775" s="72"/>
      <c r="V775" s="72"/>
      <c r="W775" s="72"/>
      <c r="X775" s="72"/>
      <c r="Y775" s="74"/>
      <c r="Z775" s="74"/>
      <c r="AA775" s="72"/>
      <c r="AB775" s="72"/>
      <c r="AC775" s="72"/>
      <c r="AD775" s="72"/>
      <c r="AE775" s="72"/>
      <c r="AF775" s="72"/>
      <c r="AG775" s="72"/>
      <c r="AH775" s="72"/>
      <c r="AI775" s="72"/>
      <c r="AJ775" s="72"/>
      <c r="AK775" s="72"/>
      <c r="AL775" s="72"/>
      <c r="AM775" s="72"/>
      <c r="AN775" s="72"/>
      <c r="AO775" s="72"/>
    </row>
    <row r="776">
      <c r="A776" s="72"/>
      <c r="B776" s="72"/>
      <c r="D776" s="72"/>
      <c r="E776" s="72"/>
      <c r="F776" s="72"/>
      <c r="G776" s="72"/>
      <c r="H776" s="72"/>
      <c r="I776" s="72"/>
      <c r="J776" s="72"/>
      <c r="K776" s="72"/>
      <c r="L776" s="72"/>
      <c r="M776" s="72"/>
      <c r="N776" s="72"/>
      <c r="O776" s="72"/>
      <c r="P776" s="72"/>
      <c r="Q776" s="72"/>
      <c r="T776" s="72"/>
      <c r="U776" s="72"/>
      <c r="V776" s="72"/>
      <c r="W776" s="72"/>
      <c r="X776" s="72"/>
      <c r="Y776" s="74"/>
      <c r="Z776" s="74"/>
      <c r="AA776" s="72"/>
      <c r="AB776" s="72"/>
      <c r="AC776" s="72"/>
      <c r="AD776" s="72"/>
      <c r="AE776" s="72"/>
      <c r="AF776" s="72"/>
      <c r="AG776" s="72"/>
      <c r="AH776" s="72"/>
      <c r="AI776" s="72"/>
      <c r="AJ776" s="72"/>
      <c r="AK776" s="72"/>
      <c r="AL776" s="72"/>
      <c r="AM776" s="72"/>
      <c r="AN776" s="72"/>
      <c r="AO776" s="72"/>
    </row>
    <row r="777">
      <c r="A777" s="72"/>
      <c r="B777" s="72"/>
      <c r="D777" s="72"/>
      <c r="E777" s="72"/>
      <c r="F777" s="72"/>
      <c r="G777" s="72"/>
      <c r="H777" s="72"/>
      <c r="I777" s="72"/>
      <c r="J777" s="72"/>
      <c r="K777" s="72"/>
      <c r="L777" s="72"/>
      <c r="M777" s="72"/>
      <c r="N777" s="72"/>
      <c r="O777" s="72"/>
      <c r="P777" s="72"/>
      <c r="Q777" s="72"/>
      <c r="T777" s="72"/>
      <c r="U777" s="72"/>
      <c r="V777" s="72"/>
      <c r="W777" s="72"/>
      <c r="X777" s="72"/>
      <c r="Y777" s="74"/>
      <c r="Z777" s="74"/>
      <c r="AA777" s="72"/>
      <c r="AB777" s="72"/>
      <c r="AC777" s="72"/>
      <c r="AD777" s="72"/>
      <c r="AE777" s="72"/>
      <c r="AF777" s="72"/>
      <c r="AG777" s="72"/>
      <c r="AH777" s="72"/>
      <c r="AI777" s="72"/>
      <c r="AJ777" s="72"/>
      <c r="AK777" s="72"/>
      <c r="AL777" s="72"/>
      <c r="AM777" s="72"/>
      <c r="AN777" s="72"/>
      <c r="AO777" s="72"/>
    </row>
    <row r="778">
      <c r="A778" s="72"/>
      <c r="B778" s="72"/>
      <c r="D778" s="72"/>
      <c r="E778" s="72"/>
      <c r="F778" s="72"/>
      <c r="G778" s="72"/>
      <c r="H778" s="72"/>
      <c r="I778" s="72"/>
      <c r="J778" s="72"/>
      <c r="K778" s="72"/>
      <c r="L778" s="72"/>
      <c r="M778" s="72"/>
      <c r="N778" s="72"/>
      <c r="O778" s="72"/>
      <c r="P778" s="72"/>
      <c r="Q778" s="72"/>
      <c r="T778" s="72"/>
      <c r="U778" s="72"/>
      <c r="V778" s="72"/>
      <c r="W778" s="72"/>
      <c r="X778" s="72"/>
      <c r="Y778" s="74"/>
      <c r="Z778" s="74"/>
      <c r="AA778" s="72"/>
      <c r="AB778" s="72"/>
      <c r="AC778" s="72"/>
      <c r="AD778" s="72"/>
      <c r="AE778" s="72"/>
      <c r="AF778" s="72"/>
      <c r="AG778" s="72"/>
      <c r="AH778" s="72"/>
      <c r="AI778" s="72"/>
      <c r="AJ778" s="72"/>
      <c r="AK778" s="72"/>
      <c r="AL778" s="72"/>
      <c r="AM778" s="72"/>
      <c r="AN778" s="72"/>
      <c r="AO778" s="72"/>
    </row>
    <row r="779">
      <c r="A779" s="72"/>
      <c r="B779" s="72"/>
      <c r="D779" s="72"/>
      <c r="E779" s="72"/>
      <c r="F779" s="72"/>
      <c r="G779" s="72"/>
      <c r="H779" s="72"/>
      <c r="I779" s="72"/>
      <c r="J779" s="72"/>
      <c r="K779" s="72"/>
      <c r="L779" s="72"/>
      <c r="M779" s="72"/>
      <c r="N779" s="72"/>
      <c r="O779" s="72"/>
      <c r="P779" s="72"/>
      <c r="Q779" s="72"/>
      <c r="T779" s="72"/>
      <c r="U779" s="72"/>
      <c r="V779" s="72"/>
      <c r="W779" s="72"/>
      <c r="X779" s="72"/>
      <c r="Y779" s="74"/>
      <c r="Z779" s="74"/>
      <c r="AA779" s="72"/>
      <c r="AB779" s="72"/>
      <c r="AC779" s="72"/>
      <c r="AD779" s="72"/>
      <c r="AE779" s="72"/>
      <c r="AF779" s="72"/>
      <c r="AG779" s="72"/>
      <c r="AH779" s="72"/>
      <c r="AI779" s="72"/>
      <c r="AJ779" s="72"/>
      <c r="AK779" s="72"/>
      <c r="AL779" s="72"/>
      <c r="AM779" s="72"/>
      <c r="AN779" s="72"/>
      <c r="AO779" s="72"/>
    </row>
    <row r="780">
      <c r="A780" s="72"/>
      <c r="B780" s="72"/>
      <c r="D780" s="72"/>
      <c r="E780" s="72"/>
      <c r="F780" s="72"/>
      <c r="G780" s="72"/>
      <c r="H780" s="72"/>
      <c r="I780" s="72"/>
      <c r="J780" s="72"/>
      <c r="K780" s="72"/>
      <c r="L780" s="72"/>
      <c r="M780" s="72"/>
      <c r="N780" s="72"/>
      <c r="O780" s="72"/>
      <c r="P780" s="72"/>
      <c r="Q780" s="72"/>
      <c r="T780" s="72"/>
      <c r="U780" s="72"/>
      <c r="V780" s="72"/>
      <c r="W780" s="72"/>
      <c r="X780" s="72"/>
      <c r="Y780" s="74"/>
      <c r="Z780" s="74"/>
      <c r="AA780" s="72"/>
      <c r="AB780" s="72"/>
      <c r="AC780" s="72"/>
      <c r="AD780" s="72"/>
      <c r="AE780" s="72"/>
      <c r="AF780" s="72"/>
      <c r="AG780" s="72"/>
      <c r="AH780" s="72"/>
      <c r="AI780" s="72"/>
      <c r="AJ780" s="72"/>
      <c r="AK780" s="72"/>
      <c r="AL780" s="72"/>
      <c r="AM780" s="72"/>
      <c r="AN780" s="72"/>
      <c r="AO780" s="72"/>
    </row>
    <row r="781">
      <c r="A781" s="72"/>
      <c r="B781" s="72"/>
      <c r="D781" s="72"/>
      <c r="E781" s="72"/>
      <c r="F781" s="72"/>
      <c r="G781" s="72"/>
      <c r="H781" s="72"/>
      <c r="I781" s="72"/>
      <c r="J781" s="72"/>
      <c r="K781" s="72"/>
      <c r="L781" s="72"/>
      <c r="M781" s="72"/>
      <c r="N781" s="72"/>
      <c r="O781" s="72"/>
      <c r="P781" s="72"/>
      <c r="Q781" s="72"/>
      <c r="T781" s="72"/>
      <c r="U781" s="72"/>
      <c r="V781" s="72"/>
      <c r="W781" s="72"/>
      <c r="X781" s="72"/>
      <c r="Y781" s="74"/>
      <c r="Z781" s="74"/>
      <c r="AA781" s="72"/>
      <c r="AB781" s="72"/>
      <c r="AC781" s="72"/>
      <c r="AD781" s="72"/>
      <c r="AE781" s="72"/>
      <c r="AF781" s="72"/>
      <c r="AG781" s="72"/>
      <c r="AH781" s="72"/>
      <c r="AI781" s="72"/>
      <c r="AJ781" s="72"/>
      <c r="AK781" s="72"/>
      <c r="AL781" s="72"/>
      <c r="AM781" s="72"/>
      <c r="AN781" s="72"/>
      <c r="AO781" s="72"/>
    </row>
    <row r="782">
      <c r="A782" s="72"/>
      <c r="B782" s="72"/>
      <c r="D782" s="72"/>
      <c r="E782" s="72"/>
      <c r="F782" s="72"/>
      <c r="G782" s="72"/>
      <c r="H782" s="72"/>
      <c r="I782" s="72"/>
      <c r="J782" s="72"/>
      <c r="K782" s="72"/>
      <c r="L782" s="72"/>
      <c r="M782" s="72"/>
      <c r="N782" s="72"/>
      <c r="O782" s="72"/>
      <c r="P782" s="72"/>
      <c r="Q782" s="72"/>
      <c r="T782" s="72"/>
      <c r="U782" s="72"/>
      <c r="V782" s="72"/>
      <c r="W782" s="72"/>
      <c r="X782" s="72"/>
      <c r="Y782" s="74"/>
      <c r="Z782" s="74"/>
      <c r="AA782" s="72"/>
      <c r="AB782" s="72"/>
      <c r="AC782" s="72"/>
      <c r="AD782" s="72"/>
      <c r="AE782" s="72"/>
      <c r="AF782" s="72"/>
      <c r="AG782" s="72"/>
      <c r="AH782" s="72"/>
      <c r="AI782" s="72"/>
      <c r="AJ782" s="72"/>
      <c r="AK782" s="72"/>
      <c r="AL782" s="72"/>
      <c r="AM782" s="72"/>
      <c r="AN782" s="72"/>
      <c r="AO782" s="72"/>
    </row>
    <row r="783">
      <c r="A783" s="72"/>
      <c r="B783" s="72"/>
      <c r="D783" s="72"/>
      <c r="E783" s="72"/>
      <c r="F783" s="72"/>
      <c r="G783" s="72"/>
      <c r="H783" s="72"/>
      <c r="I783" s="72"/>
      <c r="J783" s="72"/>
      <c r="K783" s="72"/>
      <c r="L783" s="72"/>
      <c r="M783" s="72"/>
      <c r="N783" s="72"/>
      <c r="O783" s="72"/>
      <c r="P783" s="72"/>
      <c r="Q783" s="72"/>
      <c r="T783" s="72"/>
      <c r="U783" s="72"/>
      <c r="V783" s="72"/>
      <c r="W783" s="72"/>
      <c r="X783" s="72"/>
      <c r="Y783" s="74"/>
      <c r="Z783" s="74"/>
      <c r="AA783" s="72"/>
      <c r="AB783" s="72"/>
      <c r="AC783" s="72"/>
      <c r="AD783" s="72"/>
      <c r="AE783" s="72"/>
      <c r="AF783" s="72"/>
      <c r="AG783" s="72"/>
      <c r="AH783" s="72"/>
      <c r="AI783" s="72"/>
      <c r="AJ783" s="72"/>
      <c r="AK783" s="72"/>
      <c r="AL783" s="72"/>
      <c r="AM783" s="72"/>
      <c r="AN783" s="72"/>
      <c r="AO783" s="72"/>
    </row>
    <row r="784">
      <c r="A784" s="72"/>
      <c r="B784" s="72"/>
      <c r="D784" s="72"/>
      <c r="E784" s="72"/>
      <c r="F784" s="72"/>
      <c r="G784" s="72"/>
      <c r="H784" s="72"/>
      <c r="I784" s="72"/>
      <c r="J784" s="72"/>
      <c r="K784" s="72"/>
      <c r="L784" s="72"/>
      <c r="M784" s="72"/>
      <c r="N784" s="72"/>
      <c r="O784" s="72"/>
      <c r="P784" s="72"/>
      <c r="Q784" s="72"/>
      <c r="T784" s="72"/>
      <c r="U784" s="72"/>
      <c r="V784" s="72"/>
      <c r="W784" s="72"/>
      <c r="X784" s="72"/>
      <c r="Y784" s="74"/>
      <c r="Z784" s="74"/>
      <c r="AA784" s="72"/>
      <c r="AB784" s="72"/>
      <c r="AC784" s="72"/>
      <c r="AD784" s="72"/>
      <c r="AE784" s="72"/>
      <c r="AF784" s="72"/>
      <c r="AG784" s="72"/>
      <c r="AH784" s="72"/>
      <c r="AI784" s="72"/>
      <c r="AJ784" s="72"/>
      <c r="AK784" s="72"/>
      <c r="AL784" s="72"/>
      <c r="AM784" s="72"/>
      <c r="AN784" s="72"/>
      <c r="AO784" s="72"/>
    </row>
    <row r="785">
      <c r="A785" s="72"/>
      <c r="B785" s="72"/>
      <c r="D785" s="72"/>
      <c r="E785" s="72"/>
      <c r="F785" s="72"/>
      <c r="G785" s="72"/>
      <c r="H785" s="72"/>
      <c r="I785" s="72"/>
      <c r="J785" s="72"/>
      <c r="K785" s="72"/>
      <c r="L785" s="72"/>
      <c r="M785" s="72"/>
      <c r="N785" s="72"/>
      <c r="O785" s="72"/>
      <c r="P785" s="72"/>
      <c r="Q785" s="72"/>
      <c r="T785" s="72"/>
      <c r="U785" s="72"/>
      <c r="V785" s="72"/>
      <c r="W785" s="72"/>
      <c r="X785" s="72"/>
      <c r="Y785" s="74"/>
      <c r="Z785" s="74"/>
      <c r="AA785" s="72"/>
      <c r="AB785" s="72"/>
      <c r="AC785" s="72"/>
      <c r="AD785" s="72"/>
      <c r="AE785" s="72"/>
      <c r="AF785" s="72"/>
      <c r="AG785" s="72"/>
      <c r="AH785" s="72"/>
      <c r="AI785" s="72"/>
      <c r="AJ785" s="72"/>
      <c r="AK785" s="72"/>
      <c r="AL785" s="72"/>
      <c r="AM785" s="72"/>
      <c r="AN785" s="72"/>
      <c r="AO785" s="72"/>
    </row>
    <row r="786">
      <c r="A786" s="72"/>
      <c r="B786" s="72"/>
      <c r="D786" s="72"/>
      <c r="E786" s="72"/>
      <c r="F786" s="72"/>
      <c r="G786" s="72"/>
      <c r="H786" s="72"/>
      <c r="I786" s="72"/>
      <c r="J786" s="72"/>
      <c r="K786" s="72"/>
      <c r="L786" s="72"/>
      <c r="M786" s="72"/>
      <c r="N786" s="72"/>
      <c r="O786" s="72"/>
      <c r="P786" s="72"/>
      <c r="Q786" s="72"/>
      <c r="T786" s="72"/>
      <c r="U786" s="72"/>
      <c r="V786" s="72"/>
      <c r="W786" s="72"/>
      <c r="X786" s="72"/>
      <c r="Y786" s="74"/>
      <c r="Z786" s="74"/>
      <c r="AA786" s="72"/>
      <c r="AB786" s="72"/>
      <c r="AC786" s="72"/>
      <c r="AD786" s="72"/>
      <c r="AE786" s="72"/>
      <c r="AF786" s="72"/>
      <c r="AG786" s="72"/>
      <c r="AH786" s="72"/>
      <c r="AI786" s="72"/>
      <c r="AJ786" s="72"/>
      <c r="AK786" s="72"/>
      <c r="AL786" s="72"/>
      <c r="AM786" s="72"/>
      <c r="AN786" s="72"/>
      <c r="AO786" s="72"/>
    </row>
    <row r="787">
      <c r="A787" s="72"/>
      <c r="B787" s="72"/>
      <c r="D787" s="72"/>
      <c r="E787" s="72"/>
      <c r="F787" s="72"/>
      <c r="G787" s="72"/>
      <c r="H787" s="72"/>
      <c r="I787" s="72"/>
      <c r="J787" s="72"/>
      <c r="K787" s="72"/>
      <c r="L787" s="72"/>
      <c r="M787" s="72"/>
      <c r="N787" s="72"/>
      <c r="O787" s="72"/>
      <c r="P787" s="72"/>
      <c r="Q787" s="72"/>
      <c r="T787" s="72"/>
      <c r="U787" s="72"/>
      <c r="V787" s="72"/>
      <c r="W787" s="72"/>
      <c r="X787" s="72"/>
      <c r="Y787" s="74"/>
      <c r="Z787" s="74"/>
      <c r="AA787" s="72"/>
      <c r="AB787" s="72"/>
      <c r="AC787" s="72"/>
      <c r="AD787" s="72"/>
      <c r="AE787" s="72"/>
      <c r="AF787" s="72"/>
      <c r="AG787" s="72"/>
      <c r="AH787" s="72"/>
      <c r="AI787" s="72"/>
      <c r="AJ787" s="72"/>
      <c r="AK787" s="72"/>
      <c r="AL787" s="72"/>
      <c r="AM787" s="72"/>
      <c r="AN787" s="72"/>
      <c r="AO787" s="72"/>
    </row>
    <row r="788">
      <c r="A788" s="72"/>
      <c r="B788" s="72"/>
      <c r="D788" s="72"/>
      <c r="E788" s="72"/>
      <c r="F788" s="72"/>
      <c r="G788" s="72"/>
      <c r="H788" s="72"/>
      <c r="I788" s="72"/>
      <c r="J788" s="72"/>
      <c r="K788" s="72"/>
      <c r="L788" s="72"/>
      <c r="M788" s="72"/>
      <c r="N788" s="72"/>
      <c r="O788" s="72"/>
      <c r="P788" s="72"/>
      <c r="Q788" s="72"/>
      <c r="T788" s="72"/>
      <c r="U788" s="72"/>
      <c r="V788" s="72"/>
      <c r="W788" s="72"/>
      <c r="X788" s="72"/>
      <c r="Y788" s="74"/>
      <c r="Z788" s="74"/>
      <c r="AA788" s="72"/>
      <c r="AB788" s="72"/>
      <c r="AC788" s="72"/>
      <c r="AD788" s="72"/>
      <c r="AE788" s="72"/>
      <c r="AF788" s="72"/>
      <c r="AG788" s="72"/>
      <c r="AH788" s="72"/>
      <c r="AI788" s="72"/>
      <c r="AJ788" s="72"/>
      <c r="AK788" s="72"/>
      <c r="AL788" s="72"/>
      <c r="AM788" s="72"/>
      <c r="AN788" s="72"/>
      <c r="AO788" s="72"/>
    </row>
    <row r="789">
      <c r="A789" s="72"/>
      <c r="B789" s="72"/>
      <c r="D789" s="72"/>
      <c r="E789" s="72"/>
      <c r="F789" s="72"/>
      <c r="G789" s="72"/>
      <c r="H789" s="72"/>
      <c r="I789" s="72"/>
      <c r="J789" s="72"/>
      <c r="K789" s="72"/>
      <c r="L789" s="72"/>
      <c r="M789" s="72"/>
      <c r="N789" s="72"/>
      <c r="O789" s="72"/>
      <c r="P789" s="72"/>
      <c r="Q789" s="72"/>
      <c r="T789" s="72"/>
      <c r="U789" s="72"/>
      <c r="V789" s="72"/>
      <c r="W789" s="72"/>
      <c r="X789" s="72"/>
      <c r="Y789" s="74"/>
      <c r="Z789" s="74"/>
      <c r="AA789" s="72"/>
      <c r="AB789" s="72"/>
      <c r="AC789" s="72"/>
      <c r="AD789" s="72"/>
      <c r="AE789" s="72"/>
      <c r="AF789" s="72"/>
      <c r="AG789" s="72"/>
      <c r="AH789" s="72"/>
      <c r="AI789" s="72"/>
      <c r="AJ789" s="72"/>
      <c r="AK789" s="72"/>
      <c r="AL789" s="72"/>
      <c r="AM789" s="72"/>
      <c r="AN789" s="72"/>
      <c r="AO789" s="72"/>
    </row>
    <row r="790">
      <c r="A790" s="72"/>
      <c r="B790" s="72"/>
      <c r="D790" s="72"/>
      <c r="E790" s="72"/>
      <c r="F790" s="72"/>
      <c r="G790" s="72"/>
      <c r="H790" s="72"/>
      <c r="I790" s="72"/>
      <c r="J790" s="72"/>
      <c r="K790" s="72"/>
      <c r="L790" s="72"/>
      <c r="M790" s="72"/>
      <c r="N790" s="72"/>
      <c r="O790" s="72"/>
      <c r="P790" s="72"/>
      <c r="Q790" s="72"/>
      <c r="T790" s="72"/>
      <c r="U790" s="72"/>
      <c r="V790" s="72"/>
      <c r="W790" s="72"/>
      <c r="X790" s="72"/>
      <c r="Y790" s="74"/>
      <c r="Z790" s="74"/>
      <c r="AA790" s="72"/>
      <c r="AB790" s="72"/>
      <c r="AC790" s="72"/>
      <c r="AD790" s="72"/>
      <c r="AE790" s="72"/>
      <c r="AF790" s="72"/>
      <c r="AG790" s="72"/>
      <c r="AH790" s="72"/>
      <c r="AI790" s="72"/>
      <c r="AJ790" s="72"/>
      <c r="AK790" s="72"/>
      <c r="AL790" s="72"/>
      <c r="AM790" s="72"/>
      <c r="AN790" s="72"/>
      <c r="AO790" s="72"/>
    </row>
    <row r="791">
      <c r="A791" s="72"/>
      <c r="B791" s="72"/>
      <c r="D791" s="72"/>
      <c r="E791" s="72"/>
      <c r="F791" s="72"/>
      <c r="G791" s="72"/>
      <c r="H791" s="72"/>
      <c r="I791" s="72"/>
      <c r="J791" s="72"/>
      <c r="K791" s="72"/>
      <c r="L791" s="72"/>
      <c r="M791" s="72"/>
      <c r="N791" s="72"/>
      <c r="O791" s="72"/>
      <c r="P791" s="72"/>
      <c r="Q791" s="72"/>
      <c r="T791" s="72"/>
      <c r="U791" s="72"/>
      <c r="V791" s="72"/>
      <c r="W791" s="72"/>
      <c r="X791" s="72"/>
      <c r="Y791" s="74"/>
      <c r="Z791" s="74"/>
      <c r="AA791" s="72"/>
      <c r="AB791" s="72"/>
      <c r="AC791" s="72"/>
      <c r="AD791" s="72"/>
      <c r="AE791" s="72"/>
      <c r="AF791" s="72"/>
      <c r="AG791" s="72"/>
      <c r="AH791" s="72"/>
      <c r="AI791" s="72"/>
      <c r="AJ791" s="72"/>
      <c r="AK791" s="72"/>
      <c r="AL791" s="72"/>
      <c r="AM791" s="72"/>
      <c r="AN791" s="72"/>
      <c r="AO791" s="72"/>
    </row>
    <row r="792">
      <c r="A792" s="72"/>
      <c r="B792" s="72"/>
      <c r="D792" s="72"/>
      <c r="E792" s="72"/>
      <c r="F792" s="72"/>
      <c r="G792" s="72"/>
      <c r="H792" s="72"/>
      <c r="I792" s="72"/>
      <c r="J792" s="72"/>
      <c r="K792" s="72"/>
      <c r="L792" s="72"/>
      <c r="M792" s="72"/>
      <c r="N792" s="72"/>
      <c r="O792" s="72"/>
      <c r="P792" s="72"/>
      <c r="Q792" s="72"/>
      <c r="T792" s="72"/>
      <c r="U792" s="72"/>
      <c r="V792" s="72"/>
      <c r="W792" s="72"/>
      <c r="X792" s="72"/>
      <c r="Y792" s="74"/>
      <c r="Z792" s="74"/>
      <c r="AA792" s="72"/>
      <c r="AB792" s="72"/>
      <c r="AC792" s="72"/>
      <c r="AD792" s="72"/>
      <c r="AE792" s="72"/>
      <c r="AF792" s="72"/>
      <c r="AG792" s="72"/>
      <c r="AH792" s="72"/>
      <c r="AI792" s="72"/>
      <c r="AJ792" s="72"/>
      <c r="AK792" s="72"/>
      <c r="AL792" s="72"/>
      <c r="AM792" s="72"/>
      <c r="AN792" s="72"/>
      <c r="AO792" s="72"/>
    </row>
    <row r="793">
      <c r="A793" s="72"/>
      <c r="B793" s="72"/>
      <c r="D793" s="72"/>
      <c r="E793" s="72"/>
      <c r="F793" s="72"/>
      <c r="G793" s="72"/>
      <c r="H793" s="72"/>
      <c r="I793" s="72"/>
      <c r="J793" s="72"/>
      <c r="K793" s="72"/>
      <c r="L793" s="72"/>
      <c r="M793" s="72"/>
      <c r="N793" s="72"/>
      <c r="O793" s="72"/>
      <c r="P793" s="72"/>
      <c r="Q793" s="72"/>
      <c r="T793" s="72"/>
      <c r="U793" s="72"/>
      <c r="V793" s="72"/>
      <c r="W793" s="72"/>
      <c r="X793" s="72"/>
      <c r="Y793" s="74"/>
      <c r="Z793" s="74"/>
      <c r="AA793" s="72"/>
      <c r="AB793" s="72"/>
      <c r="AC793" s="72"/>
      <c r="AD793" s="72"/>
      <c r="AE793" s="72"/>
      <c r="AF793" s="72"/>
      <c r="AG793" s="72"/>
      <c r="AH793" s="72"/>
      <c r="AI793" s="72"/>
      <c r="AJ793" s="72"/>
      <c r="AK793" s="72"/>
      <c r="AL793" s="72"/>
      <c r="AM793" s="72"/>
      <c r="AN793" s="72"/>
      <c r="AO793" s="72"/>
    </row>
    <row r="794">
      <c r="A794" s="72"/>
      <c r="B794" s="72"/>
      <c r="D794" s="72"/>
      <c r="E794" s="72"/>
      <c r="F794" s="72"/>
      <c r="G794" s="72"/>
      <c r="H794" s="72"/>
      <c r="I794" s="72"/>
      <c r="J794" s="72"/>
      <c r="K794" s="72"/>
      <c r="L794" s="72"/>
      <c r="M794" s="72"/>
      <c r="N794" s="72"/>
      <c r="O794" s="72"/>
      <c r="P794" s="72"/>
      <c r="Q794" s="72"/>
      <c r="T794" s="72"/>
      <c r="U794" s="72"/>
      <c r="V794" s="72"/>
      <c r="W794" s="72"/>
      <c r="X794" s="72"/>
      <c r="Y794" s="74"/>
      <c r="Z794" s="74"/>
      <c r="AA794" s="72"/>
      <c r="AB794" s="72"/>
      <c r="AC794" s="72"/>
      <c r="AD794" s="72"/>
      <c r="AE794" s="72"/>
      <c r="AF794" s="72"/>
      <c r="AG794" s="72"/>
      <c r="AH794" s="72"/>
      <c r="AI794" s="72"/>
      <c r="AJ794" s="72"/>
      <c r="AK794" s="72"/>
      <c r="AL794" s="72"/>
      <c r="AM794" s="72"/>
      <c r="AN794" s="72"/>
      <c r="AO794" s="72"/>
    </row>
    <row r="795">
      <c r="A795" s="72"/>
      <c r="B795" s="72"/>
      <c r="D795" s="72"/>
      <c r="E795" s="72"/>
      <c r="F795" s="72"/>
      <c r="G795" s="72"/>
      <c r="H795" s="72"/>
      <c r="I795" s="72"/>
      <c r="J795" s="72"/>
      <c r="K795" s="72"/>
      <c r="L795" s="72"/>
      <c r="M795" s="72"/>
      <c r="N795" s="72"/>
      <c r="O795" s="72"/>
      <c r="P795" s="72"/>
      <c r="Q795" s="72"/>
      <c r="T795" s="72"/>
      <c r="U795" s="72"/>
      <c r="V795" s="72"/>
      <c r="W795" s="72"/>
      <c r="X795" s="72"/>
      <c r="Y795" s="74"/>
      <c r="Z795" s="74"/>
      <c r="AA795" s="72"/>
      <c r="AB795" s="72"/>
      <c r="AC795" s="72"/>
      <c r="AD795" s="72"/>
      <c r="AE795" s="72"/>
      <c r="AF795" s="72"/>
      <c r="AG795" s="72"/>
      <c r="AH795" s="72"/>
      <c r="AI795" s="72"/>
      <c r="AJ795" s="72"/>
      <c r="AK795" s="72"/>
      <c r="AL795" s="72"/>
      <c r="AM795" s="72"/>
      <c r="AN795" s="72"/>
      <c r="AO795" s="72"/>
    </row>
    <row r="796">
      <c r="A796" s="72"/>
      <c r="B796" s="72"/>
      <c r="D796" s="72"/>
      <c r="E796" s="72"/>
      <c r="F796" s="72"/>
      <c r="G796" s="72"/>
      <c r="H796" s="72"/>
      <c r="I796" s="72"/>
      <c r="J796" s="72"/>
      <c r="K796" s="72"/>
      <c r="L796" s="72"/>
      <c r="M796" s="72"/>
      <c r="N796" s="72"/>
      <c r="O796" s="72"/>
      <c r="P796" s="72"/>
      <c r="Q796" s="72"/>
      <c r="T796" s="72"/>
      <c r="U796" s="72"/>
      <c r="V796" s="72"/>
      <c r="W796" s="72"/>
      <c r="X796" s="72"/>
      <c r="Y796" s="74"/>
      <c r="Z796" s="74"/>
      <c r="AA796" s="72"/>
      <c r="AB796" s="72"/>
      <c r="AC796" s="72"/>
      <c r="AD796" s="72"/>
      <c r="AE796" s="72"/>
      <c r="AF796" s="72"/>
      <c r="AG796" s="72"/>
      <c r="AH796" s="72"/>
      <c r="AI796" s="72"/>
      <c r="AJ796" s="72"/>
      <c r="AK796" s="72"/>
      <c r="AL796" s="72"/>
      <c r="AM796" s="72"/>
      <c r="AN796" s="72"/>
      <c r="AO796" s="72"/>
    </row>
    <row r="797">
      <c r="A797" s="72"/>
      <c r="B797" s="72"/>
      <c r="D797" s="72"/>
      <c r="E797" s="72"/>
      <c r="F797" s="72"/>
      <c r="G797" s="72"/>
      <c r="H797" s="72"/>
      <c r="I797" s="72"/>
      <c r="J797" s="72"/>
      <c r="K797" s="72"/>
      <c r="L797" s="72"/>
      <c r="M797" s="72"/>
      <c r="N797" s="72"/>
      <c r="O797" s="72"/>
      <c r="P797" s="72"/>
      <c r="Q797" s="72"/>
      <c r="T797" s="72"/>
      <c r="U797" s="72"/>
      <c r="V797" s="72"/>
      <c r="W797" s="72"/>
      <c r="X797" s="72"/>
      <c r="Y797" s="74"/>
      <c r="Z797" s="74"/>
      <c r="AA797" s="72"/>
      <c r="AB797" s="72"/>
      <c r="AC797" s="72"/>
      <c r="AD797" s="72"/>
      <c r="AE797" s="72"/>
      <c r="AF797" s="72"/>
      <c r="AG797" s="72"/>
      <c r="AH797" s="72"/>
      <c r="AI797" s="72"/>
      <c r="AJ797" s="72"/>
      <c r="AK797" s="72"/>
      <c r="AL797" s="72"/>
      <c r="AM797" s="72"/>
      <c r="AN797" s="72"/>
      <c r="AO797" s="72"/>
    </row>
    <row r="798">
      <c r="A798" s="72"/>
      <c r="B798" s="72"/>
      <c r="D798" s="72"/>
      <c r="E798" s="72"/>
      <c r="F798" s="72"/>
      <c r="G798" s="72"/>
      <c r="H798" s="72"/>
      <c r="I798" s="72"/>
      <c r="J798" s="72"/>
      <c r="K798" s="72"/>
      <c r="L798" s="72"/>
      <c r="M798" s="72"/>
      <c r="N798" s="72"/>
      <c r="O798" s="72"/>
      <c r="P798" s="72"/>
      <c r="Q798" s="72"/>
      <c r="T798" s="72"/>
      <c r="U798" s="72"/>
      <c r="V798" s="72"/>
      <c r="W798" s="72"/>
      <c r="X798" s="72"/>
      <c r="Y798" s="74"/>
      <c r="Z798" s="74"/>
      <c r="AA798" s="72"/>
      <c r="AB798" s="72"/>
      <c r="AC798" s="72"/>
      <c r="AD798" s="72"/>
      <c r="AE798" s="72"/>
      <c r="AF798" s="72"/>
      <c r="AG798" s="72"/>
      <c r="AH798" s="72"/>
      <c r="AI798" s="72"/>
      <c r="AJ798" s="72"/>
      <c r="AK798" s="72"/>
      <c r="AL798" s="72"/>
      <c r="AM798" s="72"/>
      <c r="AN798" s="72"/>
      <c r="AO798" s="72"/>
    </row>
    <row r="799">
      <c r="A799" s="72"/>
      <c r="B799" s="72"/>
      <c r="D799" s="72"/>
      <c r="E799" s="72"/>
      <c r="F799" s="72"/>
      <c r="G799" s="72"/>
      <c r="H799" s="72"/>
      <c r="I799" s="72"/>
      <c r="J799" s="72"/>
      <c r="K799" s="72"/>
      <c r="L799" s="72"/>
      <c r="M799" s="72"/>
      <c r="N799" s="72"/>
      <c r="O799" s="72"/>
      <c r="P799" s="72"/>
      <c r="Q799" s="72"/>
      <c r="T799" s="72"/>
      <c r="U799" s="72"/>
      <c r="V799" s="72"/>
      <c r="W799" s="72"/>
      <c r="X799" s="72"/>
      <c r="Y799" s="74"/>
      <c r="Z799" s="74"/>
      <c r="AA799" s="72"/>
      <c r="AB799" s="72"/>
      <c r="AC799" s="72"/>
      <c r="AD799" s="72"/>
      <c r="AE799" s="72"/>
      <c r="AF799" s="72"/>
      <c r="AG799" s="72"/>
      <c r="AH799" s="72"/>
      <c r="AI799" s="72"/>
      <c r="AJ799" s="72"/>
      <c r="AK799" s="72"/>
      <c r="AL799" s="72"/>
      <c r="AM799" s="72"/>
      <c r="AN799" s="72"/>
      <c r="AO799" s="72"/>
    </row>
    <row r="800">
      <c r="A800" s="72"/>
      <c r="B800" s="72"/>
      <c r="D800" s="72"/>
      <c r="E800" s="72"/>
      <c r="F800" s="72"/>
      <c r="G800" s="72"/>
      <c r="H800" s="72"/>
      <c r="I800" s="72"/>
      <c r="J800" s="72"/>
      <c r="K800" s="72"/>
      <c r="L800" s="72"/>
      <c r="M800" s="72"/>
      <c r="N800" s="72"/>
      <c r="O800" s="72"/>
      <c r="P800" s="72"/>
      <c r="Q800" s="72"/>
      <c r="T800" s="72"/>
      <c r="U800" s="72"/>
      <c r="V800" s="72"/>
      <c r="W800" s="72"/>
      <c r="X800" s="72"/>
      <c r="Y800" s="74"/>
      <c r="Z800" s="74"/>
      <c r="AA800" s="72"/>
      <c r="AB800" s="72"/>
      <c r="AC800" s="72"/>
      <c r="AD800" s="72"/>
      <c r="AE800" s="72"/>
      <c r="AF800" s="72"/>
      <c r="AG800" s="72"/>
      <c r="AH800" s="72"/>
      <c r="AI800" s="72"/>
      <c r="AJ800" s="72"/>
      <c r="AK800" s="72"/>
      <c r="AL800" s="72"/>
      <c r="AM800" s="72"/>
      <c r="AN800" s="72"/>
      <c r="AO800" s="72"/>
    </row>
    <row r="801">
      <c r="A801" s="72"/>
      <c r="B801" s="72"/>
      <c r="D801" s="72"/>
      <c r="E801" s="72"/>
      <c r="F801" s="72"/>
      <c r="G801" s="72"/>
      <c r="H801" s="72"/>
      <c r="I801" s="72"/>
      <c r="J801" s="72"/>
      <c r="K801" s="72"/>
      <c r="L801" s="72"/>
      <c r="M801" s="72"/>
      <c r="N801" s="72"/>
      <c r="O801" s="72"/>
      <c r="P801" s="72"/>
      <c r="Q801" s="72"/>
      <c r="T801" s="72"/>
      <c r="U801" s="72"/>
      <c r="V801" s="72"/>
      <c r="W801" s="72"/>
      <c r="X801" s="72"/>
      <c r="Y801" s="74"/>
      <c r="Z801" s="74"/>
      <c r="AA801" s="72"/>
      <c r="AB801" s="72"/>
      <c r="AC801" s="72"/>
      <c r="AD801" s="72"/>
      <c r="AE801" s="72"/>
      <c r="AF801" s="72"/>
      <c r="AG801" s="72"/>
      <c r="AH801" s="72"/>
      <c r="AI801" s="72"/>
      <c r="AJ801" s="72"/>
      <c r="AK801" s="72"/>
      <c r="AL801" s="72"/>
      <c r="AM801" s="72"/>
      <c r="AN801" s="72"/>
      <c r="AO801" s="72"/>
    </row>
    <row r="802">
      <c r="A802" s="72"/>
      <c r="B802" s="72"/>
      <c r="D802" s="72"/>
      <c r="E802" s="72"/>
      <c r="F802" s="72"/>
      <c r="G802" s="72"/>
      <c r="H802" s="72"/>
      <c r="I802" s="72"/>
      <c r="J802" s="72"/>
      <c r="K802" s="72"/>
      <c r="L802" s="72"/>
      <c r="M802" s="72"/>
      <c r="N802" s="72"/>
      <c r="O802" s="72"/>
      <c r="P802" s="72"/>
      <c r="Q802" s="72"/>
      <c r="T802" s="72"/>
      <c r="U802" s="72"/>
      <c r="V802" s="72"/>
      <c r="W802" s="72"/>
      <c r="X802" s="72"/>
      <c r="Y802" s="74"/>
      <c r="Z802" s="74"/>
      <c r="AA802" s="72"/>
      <c r="AB802" s="72"/>
      <c r="AC802" s="72"/>
      <c r="AD802" s="72"/>
      <c r="AE802" s="72"/>
      <c r="AF802" s="72"/>
      <c r="AG802" s="72"/>
      <c r="AH802" s="72"/>
      <c r="AI802" s="72"/>
      <c r="AJ802" s="72"/>
      <c r="AK802" s="72"/>
      <c r="AL802" s="72"/>
      <c r="AM802" s="72"/>
      <c r="AN802" s="72"/>
      <c r="AO802" s="72"/>
    </row>
    <row r="803">
      <c r="A803" s="72"/>
      <c r="B803" s="72"/>
      <c r="D803" s="72"/>
      <c r="E803" s="72"/>
      <c r="F803" s="72"/>
      <c r="G803" s="72"/>
      <c r="H803" s="72"/>
      <c r="I803" s="72"/>
      <c r="J803" s="72"/>
      <c r="K803" s="72"/>
      <c r="L803" s="72"/>
      <c r="M803" s="72"/>
      <c r="N803" s="72"/>
      <c r="O803" s="72"/>
      <c r="P803" s="72"/>
      <c r="Q803" s="72"/>
      <c r="T803" s="72"/>
      <c r="U803" s="72"/>
      <c r="V803" s="72"/>
      <c r="W803" s="72"/>
      <c r="X803" s="72"/>
      <c r="Y803" s="74"/>
      <c r="Z803" s="74"/>
      <c r="AA803" s="72"/>
      <c r="AB803" s="72"/>
      <c r="AC803" s="72"/>
      <c r="AD803" s="72"/>
      <c r="AE803" s="72"/>
      <c r="AF803" s="72"/>
      <c r="AG803" s="72"/>
      <c r="AH803" s="72"/>
      <c r="AI803" s="72"/>
      <c r="AJ803" s="72"/>
      <c r="AK803" s="72"/>
      <c r="AL803" s="72"/>
      <c r="AM803" s="72"/>
      <c r="AN803" s="72"/>
      <c r="AO803" s="72"/>
    </row>
    <row r="804">
      <c r="A804" s="72"/>
      <c r="B804" s="72"/>
      <c r="D804" s="72"/>
      <c r="E804" s="72"/>
      <c r="F804" s="72"/>
      <c r="G804" s="72"/>
      <c r="H804" s="72"/>
      <c r="I804" s="72"/>
      <c r="J804" s="72"/>
      <c r="K804" s="72"/>
      <c r="L804" s="72"/>
      <c r="M804" s="72"/>
      <c r="N804" s="72"/>
      <c r="O804" s="72"/>
      <c r="P804" s="72"/>
      <c r="Q804" s="72"/>
      <c r="T804" s="72"/>
      <c r="U804" s="72"/>
      <c r="V804" s="72"/>
      <c r="W804" s="72"/>
      <c r="X804" s="72"/>
      <c r="Y804" s="74"/>
      <c r="Z804" s="74"/>
      <c r="AA804" s="72"/>
      <c r="AB804" s="72"/>
      <c r="AC804" s="72"/>
      <c r="AD804" s="72"/>
      <c r="AE804" s="72"/>
      <c r="AF804" s="72"/>
      <c r="AG804" s="72"/>
      <c r="AH804" s="72"/>
      <c r="AI804" s="72"/>
      <c r="AJ804" s="72"/>
      <c r="AK804" s="72"/>
      <c r="AL804" s="72"/>
      <c r="AM804" s="72"/>
      <c r="AN804" s="72"/>
      <c r="AO804" s="72"/>
    </row>
    <row r="805">
      <c r="A805" s="72"/>
      <c r="B805" s="72"/>
      <c r="D805" s="72"/>
      <c r="E805" s="72"/>
      <c r="F805" s="72"/>
      <c r="G805" s="72"/>
      <c r="H805" s="72"/>
      <c r="I805" s="72"/>
      <c r="J805" s="72"/>
      <c r="K805" s="72"/>
      <c r="L805" s="72"/>
      <c r="M805" s="72"/>
      <c r="N805" s="72"/>
      <c r="O805" s="72"/>
      <c r="P805" s="72"/>
      <c r="Q805" s="72"/>
      <c r="T805" s="72"/>
      <c r="U805" s="72"/>
      <c r="V805" s="72"/>
      <c r="W805" s="72"/>
      <c r="X805" s="72"/>
      <c r="Y805" s="74"/>
      <c r="Z805" s="74"/>
      <c r="AA805" s="72"/>
      <c r="AB805" s="72"/>
      <c r="AC805" s="72"/>
      <c r="AD805" s="72"/>
      <c r="AE805" s="72"/>
      <c r="AF805" s="72"/>
      <c r="AG805" s="72"/>
      <c r="AH805" s="72"/>
      <c r="AI805" s="72"/>
      <c r="AJ805" s="72"/>
      <c r="AK805" s="72"/>
      <c r="AL805" s="72"/>
      <c r="AM805" s="72"/>
      <c r="AN805" s="72"/>
      <c r="AO805" s="72"/>
    </row>
    <row r="806">
      <c r="A806" s="72"/>
      <c r="B806" s="72"/>
      <c r="D806" s="72"/>
      <c r="E806" s="72"/>
      <c r="F806" s="72"/>
      <c r="G806" s="72"/>
      <c r="H806" s="72"/>
      <c r="I806" s="72"/>
      <c r="J806" s="72"/>
      <c r="K806" s="72"/>
      <c r="L806" s="72"/>
      <c r="M806" s="72"/>
      <c r="N806" s="72"/>
      <c r="O806" s="72"/>
      <c r="P806" s="72"/>
      <c r="Q806" s="72"/>
      <c r="T806" s="72"/>
      <c r="U806" s="72"/>
      <c r="V806" s="72"/>
      <c r="W806" s="72"/>
      <c r="X806" s="72"/>
      <c r="Y806" s="74"/>
      <c r="Z806" s="74"/>
      <c r="AA806" s="72"/>
      <c r="AB806" s="72"/>
      <c r="AC806" s="72"/>
      <c r="AD806" s="72"/>
      <c r="AE806" s="72"/>
      <c r="AF806" s="72"/>
      <c r="AG806" s="72"/>
      <c r="AH806" s="72"/>
      <c r="AI806" s="72"/>
      <c r="AJ806" s="72"/>
      <c r="AK806" s="72"/>
      <c r="AL806" s="72"/>
      <c r="AM806" s="72"/>
      <c r="AN806" s="72"/>
      <c r="AO806" s="72"/>
    </row>
    <row r="807">
      <c r="A807" s="72"/>
      <c r="B807" s="72"/>
      <c r="D807" s="72"/>
      <c r="E807" s="72"/>
      <c r="F807" s="72"/>
      <c r="G807" s="72"/>
      <c r="H807" s="72"/>
      <c r="I807" s="72"/>
      <c r="J807" s="72"/>
      <c r="K807" s="72"/>
      <c r="L807" s="72"/>
      <c r="M807" s="72"/>
      <c r="N807" s="72"/>
      <c r="O807" s="72"/>
      <c r="P807" s="72"/>
      <c r="Q807" s="72"/>
      <c r="T807" s="72"/>
      <c r="U807" s="72"/>
      <c r="V807" s="72"/>
      <c r="W807" s="72"/>
      <c r="X807" s="72"/>
      <c r="Y807" s="74"/>
      <c r="Z807" s="74"/>
      <c r="AA807" s="72"/>
      <c r="AB807" s="72"/>
      <c r="AC807" s="72"/>
      <c r="AD807" s="72"/>
      <c r="AE807" s="72"/>
      <c r="AF807" s="72"/>
      <c r="AG807" s="72"/>
      <c r="AH807" s="72"/>
      <c r="AI807" s="72"/>
      <c r="AJ807" s="72"/>
      <c r="AK807" s="72"/>
      <c r="AL807" s="72"/>
      <c r="AM807" s="72"/>
      <c r="AN807" s="72"/>
      <c r="AO807" s="72"/>
    </row>
    <row r="808">
      <c r="A808" s="72"/>
      <c r="B808" s="72"/>
      <c r="D808" s="72"/>
      <c r="E808" s="72"/>
      <c r="F808" s="72"/>
      <c r="G808" s="72"/>
      <c r="H808" s="72"/>
      <c r="I808" s="72"/>
      <c r="J808" s="72"/>
      <c r="K808" s="72"/>
      <c r="L808" s="72"/>
      <c r="M808" s="72"/>
      <c r="N808" s="72"/>
      <c r="O808" s="72"/>
      <c r="P808" s="72"/>
      <c r="Q808" s="72"/>
      <c r="T808" s="72"/>
      <c r="U808" s="72"/>
      <c r="V808" s="72"/>
      <c r="W808" s="72"/>
      <c r="X808" s="72"/>
      <c r="Y808" s="74"/>
      <c r="Z808" s="74"/>
      <c r="AA808" s="72"/>
      <c r="AB808" s="72"/>
      <c r="AC808" s="72"/>
      <c r="AD808" s="72"/>
      <c r="AE808" s="72"/>
      <c r="AF808" s="72"/>
      <c r="AG808" s="72"/>
      <c r="AH808" s="72"/>
      <c r="AI808" s="72"/>
      <c r="AJ808" s="72"/>
      <c r="AK808" s="72"/>
      <c r="AL808" s="72"/>
      <c r="AM808" s="72"/>
      <c r="AN808" s="72"/>
      <c r="AO808" s="72"/>
    </row>
    <row r="809">
      <c r="A809" s="72"/>
      <c r="B809" s="72"/>
      <c r="D809" s="72"/>
      <c r="E809" s="72"/>
      <c r="F809" s="72"/>
      <c r="G809" s="72"/>
      <c r="H809" s="72"/>
      <c r="I809" s="72"/>
      <c r="J809" s="72"/>
      <c r="K809" s="72"/>
      <c r="L809" s="72"/>
      <c r="M809" s="72"/>
      <c r="N809" s="72"/>
      <c r="O809" s="72"/>
      <c r="P809" s="72"/>
      <c r="Q809" s="72"/>
      <c r="T809" s="72"/>
      <c r="U809" s="72"/>
      <c r="V809" s="72"/>
      <c r="W809" s="72"/>
      <c r="X809" s="72"/>
      <c r="Y809" s="74"/>
      <c r="Z809" s="74"/>
      <c r="AA809" s="72"/>
      <c r="AB809" s="72"/>
      <c r="AC809" s="72"/>
      <c r="AD809" s="72"/>
      <c r="AE809" s="72"/>
      <c r="AF809" s="72"/>
      <c r="AG809" s="72"/>
      <c r="AH809" s="72"/>
      <c r="AI809" s="72"/>
      <c r="AJ809" s="72"/>
      <c r="AK809" s="72"/>
      <c r="AL809" s="72"/>
      <c r="AM809" s="72"/>
      <c r="AN809" s="72"/>
      <c r="AO809" s="72"/>
    </row>
    <row r="810">
      <c r="A810" s="72"/>
      <c r="B810" s="72"/>
      <c r="D810" s="72"/>
      <c r="E810" s="72"/>
      <c r="F810" s="72"/>
      <c r="G810" s="72"/>
      <c r="H810" s="72"/>
      <c r="I810" s="72"/>
      <c r="J810" s="72"/>
      <c r="K810" s="72"/>
      <c r="L810" s="72"/>
      <c r="M810" s="72"/>
      <c r="N810" s="72"/>
      <c r="O810" s="72"/>
      <c r="P810" s="72"/>
      <c r="Q810" s="72"/>
      <c r="T810" s="72"/>
      <c r="U810" s="72"/>
      <c r="V810" s="72"/>
      <c r="W810" s="72"/>
      <c r="X810" s="72"/>
      <c r="Y810" s="74"/>
      <c r="Z810" s="74"/>
      <c r="AA810" s="72"/>
      <c r="AB810" s="72"/>
      <c r="AC810" s="72"/>
      <c r="AD810" s="72"/>
      <c r="AE810" s="72"/>
      <c r="AF810" s="72"/>
      <c r="AG810" s="72"/>
      <c r="AH810" s="72"/>
      <c r="AI810" s="72"/>
      <c r="AJ810" s="72"/>
      <c r="AK810" s="72"/>
      <c r="AL810" s="72"/>
      <c r="AM810" s="72"/>
      <c r="AN810" s="72"/>
      <c r="AO810" s="72"/>
    </row>
    <row r="811">
      <c r="A811" s="72"/>
      <c r="B811" s="72"/>
      <c r="D811" s="72"/>
      <c r="E811" s="72"/>
      <c r="F811" s="72"/>
      <c r="G811" s="72"/>
      <c r="H811" s="72"/>
      <c r="I811" s="72"/>
      <c r="J811" s="72"/>
      <c r="K811" s="72"/>
      <c r="L811" s="72"/>
      <c r="M811" s="72"/>
      <c r="N811" s="72"/>
      <c r="O811" s="72"/>
      <c r="P811" s="72"/>
      <c r="Q811" s="72"/>
      <c r="T811" s="72"/>
      <c r="U811" s="72"/>
      <c r="V811" s="72"/>
      <c r="W811" s="72"/>
      <c r="X811" s="72"/>
      <c r="Y811" s="74"/>
      <c r="Z811" s="74"/>
      <c r="AA811" s="72"/>
      <c r="AB811" s="72"/>
      <c r="AC811" s="72"/>
      <c r="AD811" s="72"/>
      <c r="AE811" s="72"/>
      <c r="AF811" s="72"/>
      <c r="AG811" s="72"/>
      <c r="AH811" s="72"/>
      <c r="AI811" s="72"/>
      <c r="AJ811" s="72"/>
      <c r="AK811" s="72"/>
      <c r="AL811" s="72"/>
      <c r="AM811" s="72"/>
      <c r="AN811" s="72"/>
      <c r="AO811" s="72"/>
    </row>
    <row r="812">
      <c r="A812" s="72"/>
      <c r="B812" s="72"/>
      <c r="D812" s="72"/>
      <c r="E812" s="72"/>
      <c r="F812" s="72"/>
      <c r="G812" s="72"/>
      <c r="H812" s="72"/>
      <c r="I812" s="72"/>
      <c r="J812" s="72"/>
      <c r="K812" s="72"/>
      <c r="L812" s="72"/>
      <c r="M812" s="72"/>
      <c r="N812" s="72"/>
      <c r="O812" s="72"/>
      <c r="P812" s="72"/>
      <c r="Q812" s="72"/>
      <c r="T812" s="72"/>
      <c r="U812" s="72"/>
      <c r="V812" s="72"/>
      <c r="W812" s="72"/>
      <c r="X812" s="72"/>
      <c r="Y812" s="74"/>
      <c r="Z812" s="74"/>
      <c r="AA812" s="72"/>
      <c r="AB812" s="72"/>
      <c r="AC812" s="72"/>
      <c r="AD812" s="72"/>
      <c r="AE812" s="72"/>
      <c r="AF812" s="72"/>
      <c r="AG812" s="72"/>
      <c r="AH812" s="72"/>
      <c r="AI812" s="72"/>
      <c r="AJ812" s="72"/>
      <c r="AK812" s="72"/>
      <c r="AL812" s="72"/>
      <c r="AM812" s="72"/>
      <c r="AN812" s="72"/>
      <c r="AO812" s="72"/>
    </row>
    <row r="813">
      <c r="A813" s="72"/>
      <c r="B813" s="72"/>
      <c r="D813" s="72"/>
      <c r="E813" s="72"/>
      <c r="F813" s="72"/>
      <c r="G813" s="72"/>
      <c r="H813" s="72"/>
      <c r="I813" s="72"/>
      <c r="J813" s="72"/>
      <c r="K813" s="72"/>
      <c r="L813" s="72"/>
      <c r="M813" s="72"/>
      <c r="N813" s="72"/>
      <c r="O813" s="72"/>
      <c r="P813" s="72"/>
      <c r="Q813" s="72"/>
      <c r="T813" s="72"/>
      <c r="U813" s="72"/>
      <c r="V813" s="72"/>
      <c r="W813" s="72"/>
      <c r="X813" s="72"/>
      <c r="Y813" s="74"/>
      <c r="Z813" s="74"/>
      <c r="AA813" s="72"/>
      <c r="AB813" s="72"/>
      <c r="AC813" s="72"/>
      <c r="AD813" s="72"/>
      <c r="AE813" s="72"/>
      <c r="AF813" s="72"/>
      <c r="AG813" s="72"/>
      <c r="AH813" s="72"/>
      <c r="AI813" s="72"/>
      <c r="AJ813" s="72"/>
      <c r="AK813" s="72"/>
      <c r="AL813" s="72"/>
      <c r="AM813" s="72"/>
      <c r="AN813" s="72"/>
      <c r="AO813" s="72"/>
    </row>
    <row r="814">
      <c r="A814" s="72"/>
      <c r="B814" s="72"/>
      <c r="D814" s="72"/>
      <c r="E814" s="72"/>
      <c r="F814" s="72"/>
      <c r="G814" s="72"/>
      <c r="H814" s="72"/>
      <c r="I814" s="72"/>
      <c r="J814" s="72"/>
      <c r="K814" s="72"/>
      <c r="L814" s="72"/>
      <c r="M814" s="72"/>
      <c r="N814" s="72"/>
      <c r="O814" s="72"/>
      <c r="P814" s="72"/>
      <c r="Q814" s="72"/>
      <c r="T814" s="72"/>
      <c r="U814" s="72"/>
      <c r="V814" s="72"/>
      <c r="W814" s="72"/>
      <c r="X814" s="72"/>
      <c r="Y814" s="74"/>
      <c r="Z814" s="74"/>
      <c r="AA814" s="72"/>
      <c r="AB814" s="72"/>
      <c r="AC814" s="72"/>
      <c r="AD814" s="72"/>
      <c r="AE814" s="72"/>
      <c r="AF814" s="72"/>
      <c r="AG814" s="72"/>
      <c r="AH814" s="72"/>
      <c r="AI814" s="72"/>
      <c r="AJ814" s="72"/>
      <c r="AK814" s="72"/>
      <c r="AL814" s="72"/>
      <c r="AM814" s="72"/>
      <c r="AN814" s="72"/>
      <c r="AO814" s="72"/>
    </row>
    <row r="815">
      <c r="A815" s="72"/>
      <c r="B815" s="72"/>
      <c r="D815" s="72"/>
      <c r="E815" s="72"/>
      <c r="F815" s="72"/>
      <c r="G815" s="72"/>
      <c r="H815" s="72"/>
      <c r="I815" s="72"/>
      <c r="J815" s="72"/>
      <c r="K815" s="72"/>
      <c r="L815" s="72"/>
      <c r="M815" s="72"/>
      <c r="N815" s="72"/>
      <c r="O815" s="72"/>
      <c r="P815" s="72"/>
      <c r="Q815" s="72"/>
      <c r="T815" s="72"/>
      <c r="U815" s="72"/>
      <c r="V815" s="72"/>
      <c r="W815" s="72"/>
      <c r="X815" s="72"/>
      <c r="Y815" s="74"/>
      <c r="Z815" s="74"/>
      <c r="AA815" s="72"/>
      <c r="AB815" s="72"/>
      <c r="AC815" s="72"/>
      <c r="AD815" s="72"/>
      <c r="AE815" s="72"/>
      <c r="AF815" s="72"/>
      <c r="AG815" s="72"/>
      <c r="AH815" s="72"/>
      <c r="AI815" s="72"/>
      <c r="AJ815" s="72"/>
      <c r="AK815" s="72"/>
      <c r="AL815" s="72"/>
      <c r="AM815" s="72"/>
      <c r="AN815" s="72"/>
      <c r="AO815" s="72"/>
    </row>
    <row r="816">
      <c r="A816" s="72"/>
      <c r="B816" s="72"/>
      <c r="D816" s="72"/>
      <c r="E816" s="72"/>
      <c r="F816" s="72"/>
      <c r="G816" s="72"/>
      <c r="H816" s="72"/>
      <c r="I816" s="72"/>
      <c r="J816" s="72"/>
      <c r="K816" s="72"/>
      <c r="L816" s="72"/>
      <c r="M816" s="72"/>
      <c r="N816" s="72"/>
      <c r="O816" s="72"/>
      <c r="P816" s="72"/>
      <c r="Q816" s="72"/>
      <c r="T816" s="72"/>
      <c r="U816" s="72"/>
      <c r="V816" s="72"/>
      <c r="W816" s="72"/>
      <c r="X816" s="72"/>
      <c r="Y816" s="74"/>
      <c r="Z816" s="74"/>
      <c r="AA816" s="72"/>
      <c r="AB816" s="72"/>
      <c r="AC816" s="72"/>
      <c r="AD816" s="72"/>
      <c r="AE816" s="72"/>
      <c r="AF816" s="72"/>
      <c r="AG816" s="72"/>
      <c r="AH816" s="72"/>
      <c r="AI816" s="72"/>
      <c r="AJ816" s="72"/>
      <c r="AK816" s="72"/>
      <c r="AL816" s="72"/>
      <c r="AM816" s="72"/>
      <c r="AN816" s="72"/>
      <c r="AO816" s="72"/>
    </row>
    <row r="817">
      <c r="A817" s="72"/>
      <c r="B817" s="72"/>
      <c r="D817" s="72"/>
      <c r="E817" s="72"/>
      <c r="F817" s="72"/>
      <c r="G817" s="72"/>
      <c r="H817" s="72"/>
      <c r="I817" s="72"/>
      <c r="J817" s="72"/>
      <c r="K817" s="72"/>
      <c r="L817" s="72"/>
      <c r="M817" s="72"/>
      <c r="N817" s="72"/>
      <c r="O817" s="72"/>
      <c r="P817" s="72"/>
      <c r="Q817" s="72"/>
      <c r="T817" s="72"/>
      <c r="U817" s="72"/>
      <c r="V817" s="72"/>
      <c r="W817" s="72"/>
      <c r="X817" s="72"/>
      <c r="Y817" s="74"/>
      <c r="Z817" s="74"/>
      <c r="AA817" s="72"/>
      <c r="AB817" s="72"/>
      <c r="AC817" s="72"/>
      <c r="AD817" s="72"/>
      <c r="AE817" s="72"/>
      <c r="AF817" s="72"/>
      <c r="AG817" s="72"/>
      <c r="AH817" s="72"/>
      <c r="AI817" s="72"/>
      <c r="AJ817" s="72"/>
      <c r="AK817" s="72"/>
      <c r="AL817" s="72"/>
      <c r="AM817" s="72"/>
      <c r="AN817" s="72"/>
      <c r="AO817" s="72"/>
    </row>
    <row r="818">
      <c r="A818" s="72"/>
      <c r="B818" s="72"/>
      <c r="D818" s="72"/>
      <c r="E818" s="72"/>
      <c r="F818" s="72"/>
      <c r="G818" s="72"/>
      <c r="H818" s="72"/>
      <c r="I818" s="72"/>
      <c r="J818" s="72"/>
      <c r="K818" s="72"/>
      <c r="L818" s="72"/>
      <c r="M818" s="72"/>
      <c r="N818" s="72"/>
      <c r="O818" s="72"/>
      <c r="P818" s="72"/>
      <c r="Q818" s="72"/>
      <c r="T818" s="72"/>
      <c r="U818" s="72"/>
      <c r="V818" s="72"/>
      <c r="W818" s="72"/>
      <c r="X818" s="72"/>
      <c r="Y818" s="74"/>
      <c r="Z818" s="74"/>
      <c r="AA818" s="72"/>
      <c r="AB818" s="72"/>
      <c r="AC818" s="72"/>
      <c r="AD818" s="72"/>
      <c r="AE818" s="72"/>
      <c r="AF818" s="72"/>
      <c r="AG818" s="72"/>
      <c r="AH818" s="72"/>
      <c r="AI818" s="72"/>
      <c r="AJ818" s="72"/>
      <c r="AK818" s="72"/>
      <c r="AL818" s="72"/>
      <c r="AM818" s="72"/>
      <c r="AN818" s="72"/>
      <c r="AO818" s="72"/>
    </row>
    <row r="819">
      <c r="A819" s="72"/>
      <c r="B819" s="72"/>
      <c r="D819" s="72"/>
      <c r="E819" s="72"/>
      <c r="F819" s="72"/>
      <c r="G819" s="72"/>
      <c r="H819" s="72"/>
      <c r="I819" s="72"/>
      <c r="J819" s="72"/>
      <c r="K819" s="72"/>
      <c r="L819" s="72"/>
      <c r="M819" s="72"/>
      <c r="N819" s="72"/>
      <c r="O819" s="72"/>
      <c r="P819" s="72"/>
      <c r="Q819" s="72"/>
      <c r="T819" s="72"/>
      <c r="U819" s="72"/>
      <c r="V819" s="72"/>
      <c r="W819" s="72"/>
      <c r="X819" s="72"/>
      <c r="Y819" s="74"/>
      <c r="Z819" s="74"/>
      <c r="AA819" s="72"/>
      <c r="AB819" s="72"/>
      <c r="AC819" s="72"/>
      <c r="AD819" s="72"/>
      <c r="AE819" s="72"/>
      <c r="AF819" s="72"/>
      <c r="AG819" s="72"/>
      <c r="AH819" s="72"/>
      <c r="AI819" s="72"/>
      <c r="AJ819" s="72"/>
      <c r="AK819" s="72"/>
      <c r="AL819" s="72"/>
      <c r="AM819" s="72"/>
      <c r="AN819" s="72"/>
      <c r="AO819" s="72"/>
    </row>
    <row r="820">
      <c r="A820" s="72"/>
      <c r="B820" s="72"/>
      <c r="D820" s="72"/>
      <c r="E820" s="72"/>
      <c r="F820" s="72"/>
      <c r="G820" s="72"/>
      <c r="H820" s="72"/>
      <c r="I820" s="72"/>
      <c r="J820" s="72"/>
      <c r="K820" s="72"/>
      <c r="L820" s="72"/>
      <c r="M820" s="72"/>
      <c r="N820" s="72"/>
      <c r="O820" s="72"/>
      <c r="P820" s="72"/>
      <c r="Q820" s="72"/>
      <c r="T820" s="72"/>
      <c r="U820" s="72"/>
      <c r="V820" s="72"/>
      <c r="W820" s="72"/>
      <c r="X820" s="72"/>
      <c r="Y820" s="74"/>
      <c r="Z820" s="74"/>
      <c r="AA820" s="72"/>
      <c r="AB820" s="72"/>
      <c r="AC820" s="72"/>
      <c r="AD820" s="72"/>
      <c r="AE820" s="72"/>
      <c r="AF820" s="72"/>
      <c r="AG820" s="72"/>
      <c r="AH820" s="72"/>
      <c r="AI820" s="72"/>
      <c r="AJ820" s="72"/>
      <c r="AK820" s="72"/>
      <c r="AL820" s="72"/>
      <c r="AM820" s="72"/>
      <c r="AN820" s="72"/>
      <c r="AO820" s="72"/>
    </row>
    <row r="821">
      <c r="A821" s="72"/>
      <c r="B821" s="72"/>
      <c r="D821" s="72"/>
      <c r="E821" s="72"/>
      <c r="F821" s="72"/>
      <c r="G821" s="72"/>
      <c r="H821" s="72"/>
      <c r="I821" s="72"/>
      <c r="J821" s="72"/>
      <c r="K821" s="72"/>
      <c r="L821" s="72"/>
      <c r="M821" s="72"/>
      <c r="N821" s="72"/>
      <c r="O821" s="72"/>
      <c r="P821" s="72"/>
      <c r="Q821" s="72"/>
      <c r="T821" s="72"/>
      <c r="U821" s="72"/>
      <c r="V821" s="72"/>
      <c r="W821" s="72"/>
      <c r="X821" s="72"/>
      <c r="Y821" s="74"/>
      <c r="Z821" s="74"/>
      <c r="AA821" s="72"/>
      <c r="AB821" s="72"/>
      <c r="AC821" s="72"/>
      <c r="AD821" s="72"/>
      <c r="AE821" s="72"/>
      <c r="AF821" s="72"/>
      <c r="AG821" s="72"/>
      <c r="AH821" s="72"/>
      <c r="AI821" s="72"/>
      <c r="AJ821" s="72"/>
      <c r="AK821" s="72"/>
      <c r="AL821" s="72"/>
      <c r="AM821" s="72"/>
      <c r="AN821" s="72"/>
      <c r="AO821" s="72"/>
    </row>
    <row r="822">
      <c r="A822" s="72"/>
      <c r="B822" s="72"/>
      <c r="D822" s="72"/>
      <c r="E822" s="72"/>
      <c r="F822" s="72"/>
      <c r="G822" s="72"/>
      <c r="H822" s="72"/>
      <c r="I822" s="72"/>
      <c r="J822" s="72"/>
      <c r="K822" s="72"/>
      <c r="L822" s="72"/>
      <c r="M822" s="72"/>
      <c r="N822" s="72"/>
      <c r="O822" s="72"/>
      <c r="P822" s="72"/>
      <c r="Q822" s="72"/>
      <c r="T822" s="72"/>
      <c r="U822" s="72"/>
      <c r="V822" s="72"/>
      <c r="W822" s="72"/>
      <c r="X822" s="72"/>
      <c r="Y822" s="74"/>
      <c r="Z822" s="74"/>
      <c r="AA822" s="72"/>
      <c r="AB822" s="72"/>
      <c r="AC822" s="72"/>
      <c r="AD822" s="72"/>
      <c r="AE822" s="72"/>
      <c r="AF822" s="72"/>
      <c r="AG822" s="72"/>
      <c r="AH822" s="72"/>
      <c r="AI822" s="72"/>
      <c r="AJ822" s="72"/>
      <c r="AK822" s="72"/>
      <c r="AL822" s="72"/>
      <c r="AM822" s="72"/>
      <c r="AN822" s="72"/>
      <c r="AO822" s="72"/>
    </row>
    <row r="823">
      <c r="A823" s="72"/>
      <c r="B823" s="72"/>
      <c r="D823" s="72"/>
      <c r="E823" s="72"/>
      <c r="F823" s="72"/>
      <c r="G823" s="72"/>
      <c r="H823" s="72"/>
      <c r="I823" s="72"/>
      <c r="J823" s="72"/>
      <c r="K823" s="72"/>
      <c r="L823" s="72"/>
      <c r="M823" s="72"/>
      <c r="N823" s="72"/>
      <c r="O823" s="72"/>
      <c r="P823" s="72"/>
      <c r="Q823" s="72"/>
      <c r="T823" s="72"/>
      <c r="U823" s="72"/>
      <c r="V823" s="72"/>
      <c r="W823" s="72"/>
      <c r="X823" s="72"/>
      <c r="Y823" s="74"/>
      <c r="Z823" s="74"/>
      <c r="AA823" s="72"/>
      <c r="AB823" s="72"/>
      <c r="AC823" s="72"/>
      <c r="AD823" s="72"/>
      <c r="AE823" s="72"/>
      <c r="AF823" s="72"/>
      <c r="AG823" s="72"/>
      <c r="AH823" s="72"/>
      <c r="AI823" s="72"/>
      <c r="AJ823" s="72"/>
      <c r="AK823" s="72"/>
      <c r="AL823" s="72"/>
      <c r="AM823" s="72"/>
      <c r="AN823" s="72"/>
      <c r="AO823" s="72"/>
    </row>
    <row r="824">
      <c r="A824" s="72"/>
      <c r="B824" s="72"/>
      <c r="D824" s="72"/>
      <c r="E824" s="72"/>
      <c r="F824" s="72"/>
      <c r="G824" s="72"/>
      <c r="H824" s="72"/>
      <c r="I824" s="72"/>
      <c r="J824" s="72"/>
      <c r="K824" s="72"/>
      <c r="L824" s="72"/>
      <c r="M824" s="72"/>
      <c r="N824" s="72"/>
      <c r="O824" s="72"/>
      <c r="P824" s="72"/>
      <c r="Q824" s="72"/>
      <c r="T824" s="72"/>
      <c r="U824" s="72"/>
      <c r="V824" s="72"/>
      <c r="W824" s="72"/>
      <c r="X824" s="72"/>
      <c r="Y824" s="74"/>
      <c r="Z824" s="74"/>
      <c r="AA824" s="72"/>
      <c r="AB824" s="72"/>
      <c r="AC824" s="72"/>
      <c r="AD824" s="72"/>
      <c r="AE824" s="72"/>
      <c r="AF824" s="72"/>
      <c r="AG824" s="72"/>
      <c r="AH824" s="72"/>
      <c r="AI824" s="72"/>
      <c r="AJ824" s="72"/>
      <c r="AK824" s="72"/>
      <c r="AL824" s="72"/>
      <c r="AM824" s="72"/>
      <c r="AN824" s="72"/>
      <c r="AO824" s="72"/>
    </row>
    <row r="825">
      <c r="A825" s="72"/>
      <c r="B825" s="72"/>
      <c r="D825" s="72"/>
      <c r="E825" s="72"/>
      <c r="F825" s="72"/>
      <c r="G825" s="72"/>
      <c r="H825" s="72"/>
      <c r="I825" s="72"/>
      <c r="J825" s="72"/>
      <c r="K825" s="72"/>
      <c r="L825" s="72"/>
      <c r="M825" s="72"/>
      <c r="N825" s="72"/>
      <c r="O825" s="72"/>
      <c r="P825" s="72"/>
      <c r="Q825" s="72"/>
      <c r="T825" s="72"/>
      <c r="U825" s="72"/>
      <c r="V825" s="72"/>
      <c r="W825" s="72"/>
      <c r="X825" s="72"/>
      <c r="Y825" s="74"/>
      <c r="Z825" s="74"/>
      <c r="AA825" s="72"/>
      <c r="AB825" s="72"/>
      <c r="AC825" s="72"/>
      <c r="AD825" s="72"/>
      <c r="AE825" s="72"/>
      <c r="AF825" s="72"/>
      <c r="AG825" s="72"/>
      <c r="AH825" s="72"/>
      <c r="AI825" s="72"/>
      <c r="AJ825" s="72"/>
      <c r="AK825" s="72"/>
      <c r="AL825" s="72"/>
      <c r="AM825" s="72"/>
      <c r="AN825" s="72"/>
      <c r="AO825" s="72"/>
    </row>
    <row r="826">
      <c r="A826" s="72"/>
      <c r="B826" s="72"/>
      <c r="D826" s="72"/>
      <c r="E826" s="72"/>
      <c r="F826" s="72"/>
      <c r="G826" s="72"/>
      <c r="H826" s="72"/>
      <c r="I826" s="72"/>
      <c r="J826" s="72"/>
      <c r="K826" s="72"/>
      <c r="L826" s="72"/>
      <c r="M826" s="72"/>
      <c r="N826" s="72"/>
      <c r="O826" s="72"/>
      <c r="P826" s="72"/>
      <c r="Q826" s="72"/>
      <c r="T826" s="72"/>
      <c r="U826" s="72"/>
      <c r="V826" s="72"/>
      <c r="W826" s="72"/>
      <c r="X826" s="72"/>
      <c r="Y826" s="74"/>
      <c r="Z826" s="74"/>
      <c r="AA826" s="72"/>
      <c r="AB826" s="72"/>
      <c r="AC826" s="72"/>
      <c r="AD826" s="72"/>
      <c r="AE826" s="72"/>
      <c r="AF826" s="72"/>
      <c r="AG826" s="72"/>
      <c r="AH826" s="72"/>
      <c r="AI826" s="72"/>
      <c r="AJ826" s="72"/>
      <c r="AK826" s="72"/>
      <c r="AL826" s="72"/>
      <c r="AM826" s="72"/>
      <c r="AN826" s="72"/>
      <c r="AO826" s="72"/>
    </row>
    <row r="827">
      <c r="A827" s="72"/>
      <c r="B827" s="72"/>
      <c r="D827" s="72"/>
      <c r="E827" s="72"/>
      <c r="F827" s="72"/>
      <c r="G827" s="72"/>
      <c r="H827" s="72"/>
      <c r="I827" s="72"/>
      <c r="J827" s="72"/>
      <c r="K827" s="72"/>
      <c r="L827" s="72"/>
      <c r="M827" s="72"/>
      <c r="N827" s="72"/>
      <c r="O827" s="72"/>
      <c r="P827" s="72"/>
      <c r="Q827" s="72"/>
      <c r="T827" s="72"/>
      <c r="U827" s="72"/>
      <c r="V827" s="72"/>
      <c r="W827" s="72"/>
      <c r="X827" s="72"/>
      <c r="Y827" s="74"/>
      <c r="Z827" s="74"/>
      <c r="AA827" s="72"/>
      <c r="AB827" s="72"/>
      <c r="AC827" s="72"/>
      <c r="AD827" s="72"/>
      <c r="AE827" s="72"/>
      <c r="AF827" s="72"/>
      <c r="AG827" s="72"/>
      <c r="AH827" s="72"/>
      <c r="AI827" s="72"/>
      <c r="AJ827" s="72"/>
      <c r="AK827" s="72"/>
      <c r="AL827" s="72"/>
      <c r="AM827" s="72"/>
      <c r="AN827" s="72"/>
      <c r="AO827" s="72"/>
    </row>
    <row r="828">
      <c r="A828" s="72"/>
      <c r="B828" s="72"/>
      <c r="D828" s="72"/>
      <c r="E828" s="72"/>
      <c r="F828" s="72"/>
      <c r="G828" s="72"/>
      <c r="H828" s="72"/>
      <c r="I828" s="72"/>
      <c r="J828" s="72"/>
      <c r="K828" s="72"/>
      <c r="L828" s="72"/>
      <c r="M828" s="72"/>
      <c r="N828" s="72"/>
      <c r="O828" s="72"/>
      <c r="P828" s="72"/>
      <c r="Q828" s="72"/>
      <c r="T828" s="72"/>
      <c r="U828" s="72"/>
      <c r="V828" s="72"/>
      <c r="W828" s="72"/>
      <c r="X828" s="72"/>
      <c r="Y828" s="74"/>
      <c r="Z828" s="74"/>
      <c r="AA828" s="72"/>
      <c r="AB828" s="72"/>
      <c r="AC828" s="72"/>
      <c r="AD828" s="72"/>
      <c r="AE828" s="72"/>
      <c r="AF828" s="72"/>
      <c r="AG828" s="72"/>
      <c r="AH828" s="72"/>
      <c r="AI828" s="72"/>
      <c r="AJ828" s="72"/>
      <c r="AK828" s="72"/>
      <c r="AL828" s="72"/>
      <c r="AM828" s="72"/>
      <c r="AN828" s="72"/>
      <c r="AO828" s="72"/>
    </row>
    <row r="829">
      <c r="A829" s="72"/>
      <c r="B829" s="72"/>
      <c r="D829" s="72"/>
      <c r="E829" s="72"/>
      <c r="F829" s="72"/>
      <c r="G829" s="72"/>
      <c r="H829" s="72"/>
      <c r="I829" s="72"/>
      <c r="J829" s="72"/>
      <c r="K829" s="72"/>
      <c r="L829" s="72"/>
      <c r="M829" s="72"/>
      <c r="N829" s="72"/>
      <c r="O829" s="72"/>
      <c r="P829" s="72"/>
      <c r="Q829" s="72"/>
      <c r="T829" s="72"/>
      <c r="U829" s="72"/>
      <c r="V829" s="72"/>
      <c r="W829" s="72"/>
      <c r="X829" s="72"/>
      <c r="Y829" s="74"/>
      <c r="Z829" s="74"/>
      <c r="AA829" s="72"/>
      <c r="AB829" s="72"/>
      <c r="AC829" s="72"/>
      <c r="AD829" s="72"/>
      <c r="AE829" s="72"/>
      <c r="AF829" s="72"/>
      <c r="AG829" s="72"/>
      <c r="AH829" s="72"/>
      <c r="AI829" s="72"/>
      <c r="AJ829" s="72"/>
      <c r="AK829" s="72"/>
      <c r="AL829" s="72"/>
      <c r="AM829" s="72"/>
      <c r="AN829" s="72"/>
      <c r="AO829" s="72"/>
    </row>
    <row r="830">
      <c r="A830" s="72"/>
      <c r="B830" s="72"/>
      <c r="D830" s="72"/>
      <c r="E830" s="72"/>
      <c r="F830" s="72"/>
      <c r="G830" s="72"/>
      <c r="H830" s="72"/>
      <c r="I830" s="72"/>
      <c r="J830" s="72"/>
      <c r="K830" s="72"/>
      <c r="L830" s="72"/>
      <c r="M830" s="72"/>
      <c r="N830" s="72"/>
      <c r="O830" s="72"/>
      <c r="P830" s="72"/>
      <c r="Q830" s="72"/>
      <c r="T830" s="72"/>
      <c r="U830" s="72"/>
      <c r="V830" s="72"/>
      <c r="W830" s="72"/>
      <c r="X830" s="72"/>
      <c r="Y830" s="74"/>
      <c r="Z830" s="74"/>
      <c r="AA830" s="72"/>
      <c r="AB830" s="72"/>
      <c r="AC830" s="72"/>
      <c r="AD830" s="72"/>
      <c r="AE830" s="72"/>
      <c r="AF830" s="72"/>
      <c r="AG830" s="72"/>
      <c r="AH830" s="72"/>
      <c r="AI830" s="72"/>
      <c r="AJ830" s="72"/>
      <c r="AK830" s="72"/>
      <c r="AL830" s="72"/>
      <c r="AM830" s="72"/>
      <c r="AN830" s="72"/>
      <c r="AO830" s="72"/>
    </row>
    <row r="831">
      <c r="A831" s="72"/>
      <c r="B831" s="72"/>
      <c r="D831" s="72"/>
      <c r="E831" s="72"/>
      <c r="F831" s="72"/>
      <c r="G831" s="72"/>
      <c r="H831" s="72"/>
      <c r="I831" s="72"/>
      <c r="J831" s="72"/>
      <c r="K831" s="72"/>
      <c r="L831" s="72"/>
      <c r="M831" s="72"/>
      <c r="N831" s="72"/>
      <c r="O831" s="72"/>
      <c r="P831" s="72"/>
      <c r="Q831" s="72"/>
      <c r="T831" s="72"/>
      <c r="U831" s="72"/>
      <c r="V831" s="72"/>
      <c r="W831" s="72"/>
      <c r="X831" s="72"/>
      <c r="Y831" s="74"/>
      <c r="Z831" s="74"/>
      <c r="AA831" s="72"/>
      <c r="AB831" s="72"/>
      <c r="AC831" s="72"/>
      <c r="AD831" s="72"/>
      <c r="AE831" s="72"/>
      <c r="AF831" s="72"/>
      <c r="AG831" s="72"/>
      <c r="AH831" s="72"/>
      <c r="AI831" s="72"/>
      <c r="AJ831" s="72"/>
      <c r="AK831" s="72"/>
      <c r="AL831" s="72"/>
      <c r="AM831" s="72"/>
      <c r="AN831" s="72"/>
      <c r="AO831" s="72"/>
    </row>
    <row r="832">
      <c r="A832" s="72"/>
      <c r="B832" s="72"/>
      <c r="D832" s="72"/>
      <c r="E832" s="72"/>
      <c r="F832" s="72"/>
      <c r="G832" s="72"/>
      <c r="H832" s="72"/>
      <c r="I832" s="72"/>
      <c r="J832" s="72"/>
      <c r="K832" s="72"/>
      <c r="L832" s="72"/>
      <c r="M832" s="72"/>
      <c r="N832" s="72"/>
      <c r="O832" s="72"/>
      <c r="P832" s="72"/>
      <c r="Q832" s="72"/>
      <c r="T832" s="72"/>
      <c r="U832" s="72"/>
      <c r="V832" s="72"/>
      <c r="W832" s="72"/>
      <c r="X832" s="72"/>
      <c r="Y832" s="74"/>
      <c r="Z832" s="74"/>
      <c r="AA832" s="72"/>
      <c r="AB832" s="72"/>
      <c r="AC832" s="72"/>
      <c r="AD832" s="72"/>
      <c r="AE832" s="72"/>
      <c r="AF832" s="72"/>
      <c r="AG832" s="72"/>
      <c r="AH832" s="72"/>
      <c r="AI832" s="72"/>
      <c r="AJ832" s="72"/>
      <c r="AK832" s="72"/>
      <c r="AL832" s="72"/>
      <c r="AM832" s="72"/>
      <c r="AN832" s="72"/>
      <c r="AO832" s="72"/>
    </row>
    <row r="833">
      <c r="A833" s="72"/>
      <c r="B833" s="72"/>
      <c r="D833" s="72"/>
      <c r="E833" s="72"/>
      <c r="F833" s="72"/>
      <c r="G833" s="72"/>
      <c r="H833" s="72"/>
      <c r="I833" s="72"/>
      <c r="J833" s="72"/>
      <c r="K833" s="72"/>
      <c r="L833" s="72"/>
      <c r="M833" s="72"/>
      <c r="N833" s="72"/>
      <c r="O833" s="72"/>
      <c r="P833" s="72"/>
      <c r="Q833" s="72"/>
      <c r="T833" s="72"/>
      <c r="U833" s="72"/>
      <c r="V833" s="72"/>
      <c r="W833" s="72"/>
      <c r="X833" s="72"/>
      <c r="Y833" s="74"/>
      <c r="Z833" s="74"/>
      <c r="AA833" s="72"/>
      <c r="AB833" s="72"/>
      <c r="AC833" s="72"/>
      <c r="AD833" s="72"/>
      <c r="AE833" s="72"/>
      <c r="AF833" s="72"/>
      <c r="AG833" s="72"/>
      <c r="AH833" s="72"/>
      <c r="AI833" s="72"/>
      <c r="AJ833" s="72"/>
      <c r="AK833" s="72"/>
      <c r="AL833" s="72"/>
      <c r="AM833" s="72"/>
      <c r="AN833" s="72"/>
      <c r="AO833" s="72"/>
    </row>
    <row r="834">
      <c r="A834" s="72"/>
      <c r="B834" s="72"/>
      <c r="D834" s="72"/>
      <c r="E834" s="72"/>
      <c r="F834" s="72"/>
      <c r="G834" s="72"/>
      <c r="H834" s="72"/>
      <c r="I834" s="72"/>
      <c r="J834" s="72"/>
      <c r="K834" s="72"/>
      <c r="L834" s="72"/>
      <c r="M834" s="72"/>
      <c r="N834" s="72"/>
      <c r="O834" s="72"/>
      <c r="P834" s="72"/>
      <c r="Q834" s="72"/>
      <c r="T834" s="72"/>
      <c r="U834" s="72"/>
      <c r="V834" s="72"/>
      <c r="W834" s="72"/>
      <c r="X834" s="72"/>
      <c r="Y834" s="74"/>
      <c r="Z834" s="74"/>
      <c r="AA834" s="72"/>
      <c r="AB834" s="72"/>
      <c r="AC834" s="72"/>
      <c r="AD834" s="72"/>
      <c r="AE834" s="72"/>
      <c r="AF834" s="72"/>
      <c r="AG834" s="72"/>
      <c r="AH834" s="72"/>
      <c r="AI834" s="72"/>
      <c r="AJ834" s="72"/>
      <c r="AK834" s="72"/>
      <c r="AL834" s="72"/>
      <c r="AM834" s="72"/>
      <c r="AN834" s="72"/>
      <c r="AO834" s="72"/>
    </row>
    <row r="835">
      <c r="A835" s="72"/>
      <c r="B835" s="72"/>
      <c r="D835" s="72"/>
      <c r="E835" s="72"/>
      <c r="F835" s="72"/>
      <c r="G835" s="72"/>
      <c r="H835" s="72"/>
      <c r="I835" s="72"/>
      <c r="J835" s="72"/>
      <c r="K835" s="72"/>
      <c r="L835" s="72"/>
      <c r="M835" s="72"/>
      <c r="N835" s="72"/>
      <c r="O835" s="72"/>
      <c r="P835" s="72"/>
      <c r="Q835" s="72"/>
      <c r="T835" s="72"/>
      <c r="U835" s="72"/>
      <c r="V835" s="72"/>
      <c r="W835" s="72"/>
      <c r="X835" s="72"/>
      <c r="Y835" s="74"/>
      <c r="Z835" s="74"/>
      <c r="AA835" s="72"/>
      <c r="AB835" s="72"/>
      <c r="AC835" s="72"/>
      <c r="AD835" s="72"/>
      <c r="AE835" s="72"/>
      <c r="AF835" s="72"/>
      <c r="AG835" s="72"/>
      <c r="AH835" s="72"/>
      <c r="AI835" s="72"/>
      <c r="AJ835" s="72"/>
      <c r="AK835" s="72"/>
      <c r="AL835" s="72"/>
      <c r="AM835" s="72"/>
      <c r="AN835" s="72"/>
      <c r="AO835" s="72"/>
    </row>
    <row r="836">
      <c r="A836" s="72"/>
      <c r="B836" s="72"/>
      <c r="D836" s="72"/>
      <c r="E836" s="72"/>
      <c r="F836" s="72"/>
      <c r="G836" s="72"/>
      <c r="H836" s="72"/>
      <c r="I836" s="72"/>
      <c r="J836" s="72"/>
      <c r="K836" s="72"/>
      <c r="L836" s="72"/>
      <c r="M836" s="72"/>
      <c r="N836" s="72"/>
      <c r="O836" s="72"/>
      <c r="P836" s="72"/>
      <c r="Q836" s="72"/>
      <c r="T836" s="72"/>
      <c r="U836" s="72"/>
      <c r="V836" s="72"/>
      <c r="W836" s="72"/>
      <c r="X836" s="72"/>
      <c r="Y836" s="74"/>
      <c r="Z836" s="74"/>
      <c r="AA836" s="72"/>
      <c r="AB836" s="72"/>
      <c r="AC836" s="72"/>
      <c r="AD836" s="72"/>
      <c r="AE836" s="72"/>
      <c r="AF836" s="72"/>
      <c r="AG836" s="72"/>
      <c r="AH836" s="72"/>
      <c r="AI836" s="72"/>
      <c r="AJ836" s="72"/>
      <c r="AK836" s="72"/>
      <c r="AL836" s="72"/>
      <c r="AM836" s="72"/>
      <c r="AN836" s="72"/>
      <c r="AO836" s="72"/>
    </row>
    <row r="837">
      <c r="A837" s="72"/>
      <c r="B837" s="72"/>
      <c r="D837" s="72"/>
      <c r="E837" s="72"/>
      <c r="F837" s="72"/>
      <c r="G837" s="72"/>
      <c r="H837" s="72"/>
      <c r="I837" s="72"/>
      <c r="J837" s="72"/>
      <c r="K837" s="72"/>
      <c r="L837" s="72"/>
      <c r="M837" s="72"/>
      <c r="N837" s="72"/>
      <c r="O837" s="72"/>
      <c r="P837" s="72"/>
      <c r="Q837" s="72"/>
      <c r="T837" s="72"/>
      <c r="U837" s="72"/>
      <c r="V837" s="72"/>
      <c r="W837" s="72"/>
      <c r="X837" s="72"/>
      <c r="Y837" s="74"/>
      <c r="Z837" s="74"/>
      <c r="AA837" s="72"/>
      <c r="AB837" s="72"/>
      <c r="AC837" s="72"/>
      <c r="AD837" s="72"/>
      <c r="AE837" s="72"/>
      <c r="AF837" s="72"/>
      <c r="AG837" s="72"/>
      <c r="AH837" s="72"/>
      <c r="AI837" s="72"/>
      <c r="AJ837" s="72"/>
      <c r="AK837" s="72"/>
      <c r="AL837" s="72"/>
      <c r="AM837" s="72"/>
      <c r="AN837" s="72"/>
      <c r="AO837" s="72"/>
    </row>
    <row r="838">
      <c r="A838" s="72"/>
      <c r="B838" s="72"/>
      <c r="D838" s="72"/>
      <c r="E838" s="72"/>
      <c r="F838" s="72"/>
      <c r="G838" s="72"/>
      <c r="H838" s="72"/>
      <c r="I838" s="72"/>
      <c r="J838" s="72"/>
      <c r="K838" s="72"/>
      <c r="L838" s="72"/>
      <c r="M838" s="72"/>
      <c r="N838" s="72"/>
      <c r="O838" s="72"/>
      <c r="P838" s="72"/>
      <c r="Q838" s="72"/>
      <c r="T838" s="72"/>
      <c r="U838" s="72"/>
      <c r="V838" s="72"/>
      <c r="W838" s="72"/>
      <c r="X838" s="72"/>
      <c r="Y838" s="74"/>
      <c r="Z838" s="74"/>
      <c r="AA838" s="72"/>
      <c r="AB838" s="72"/>
      <c r="AC838" s="72"/>
      <c r="AD838" s="72"/>
      <c r="AE838" s="72"/>
      <c r="AF838" s="72"/>
      <c r="AG838" s="72"/>
      <c r="AH838" s="72"/>
      <c r="AI838" s="72"/>
      <c r="AJ838" s="72"/>
      <c r="AK838" s="72"/>
      <c r="AL838" s="72"/>
      <c r="AM838" s="72"/>
      <c r="AN838" s="72"/>
      <c r="AO838" s="72"/>
    </row>
    <row r="839">
      <c r="A839" s="72"/>
      <c r="B839" s="72"/>
      <c r="D839" s="72"/>
      <c r="E839" s="72"/>
      <c r="F839" s="72"/>
      <c r="G839" s="72"/>
      <c r="H839" s="72"/>
      <c r="I839" s="72"/>
      <c r="J839" s="72"/>
      <c r="K839" s="72"/>
      <c r="L839" s="72"/>
      <c r="M839" s="72"/>
      <c r="N839" s="72"/>
      <c r="O839" s="72"/>
      <c r="P839" s="72"/>
      <c r="Q839" s="72"/>
      <c r="T839" s="72"/>
      <c r="U839" s="72"/>
      <c r="V839" s="72"/>
      <c r="W839" s="72"/>
      <c r="X839" s="72"/>
      <c r="Y839" s="74"/>
      <c r="Z839" s="74"/>
      <c r="AA839" s="72"/>
      <c r="AB839" s="72"/>
      <c r="AC839" s="72"/>
      <c r="AD839" s="72"/>
      <c r="AE839" s="72"/>
      <c r="AF839" s="72"/>
      <c r="AG839" s="72"/>
      <c r="AH839" s="72"/>
      <c r="AI839" s="72"/>
      <c r="AJ839" s="72"/>
      <c r="AK839" s="72"/>
      <c r="AL839" s="72"/>
      <c r="AM839" s="72"/>
      <c r="AN839" s="72"/>
      <c r="AO839" s="72"/>
    </row>
    <row r="840">
      <c r="A840" s="72"/>
      <c r="B840" s="72"/>
      <c r="D840" s="72"/>
      <c r="E840" s="72"/>
      <c r="F840" s="72"/>
      <c r="G840" s="72"/>
      <c r="H840" s="72"/>
      <c r="I840" s="72"/>
      <c r="J840" s="72"/>
      <c r="K840" s="72"/>
      <c r="L840" s="72"/>
      <c r="M840" s="72"/>
      <c r="N840" s="72"/>
      <c r="O840" s="72"/>
      <c r="P840" s="72"/>
      <c r="Q840" s="72"/>
      <c r="T840" s="72"/>
      <c r="U840" s="72"/>
      <c r="V840" s="72"/>
      <c r="W840" s="72"/>
      <c r="X840" s="72"/>
      <c r="Y840" s="74"/>
      <c r="Z840" s="74"/>
      <c r="AA840" s="72"/>
      <c r="AB840" s="72"/>
      <c r="AC840" s="72"/>
      <c r="AD840" s="72"/>
      <c r="AE840" s="72"/>
      <c r="AF840" s="72"/>
      <c r="AG840" s="72"/>
      <c r="AH840" s="72"/>
      <c r="AI840" s="72"/>
      <c r="AJ840" s="72"/>
      <c r="AK840" s="72"/>
      <c r="AL840" s="72"/>
      <c r="AM840" s="72"/>
      <c r="AN840" s="72"/>
      <c r="AO840" s="72"/>
    </row>
    <row r="841">
      <c r="A841" s="72"/>
      <c r="B841" s="72"/>
      <c r="D841" s="72"/>
      <c r="E841" s="72"/>
      <c r="F841" s="72"/>
      <c r="G841" s="72"/>
      <c r="H841" s="72"/>
      <c r="I841" s="72"/>
      <c r="J841" s="72"/>
      <c r="K841" s="72"/>
      <c r="L841" s="72"/>
      <c r="M841" s="72"/>
      <c r="N841" s="72"/>
      <c r="O841" s="72"/>
      <c r="P841" s="72"/>
      <c r="Q841" s="72"/>
      <c r="T841" s="72"/>
      <c r="U841" s="72"/>
      <c r="V841" s="72"/>
      <c r="W841" s="72"/>
      <c r="X841" s="72"/>
      <c r="Y841" s="74"/>
      <c r="Z841" s="74"/>
      <c r="AA841" s="72"/>
      <c r="AB841" s="72"/>
      <c r="AC841" s="72"/>
      <c r="AD841" s="72"/>
      <c r="AE841" s="72"/>
      <c r="AF841" s="72"/>
      <c r="AG841" s="72"/>
      <c r="AH841" s="72"/>
      <c r="AI841" s="72"/>
      <c r="AJ841" s="72"/>
      <c r="AK841" s="72"/>
      <c r="AL841" s="72"/>
      <c r="AM841" s="72"/>
      <c r="AN841" s="72"/>
      <c r="AO841" s="72"/>
    </row>
    <row r="842">
      <c r="A842" s="72"/>
      <c r="B842" s="72"/>
      <c r="D842" s="72"/>
      <c r="E842" s="72"/>
      <c r="F842" s="72"/>
      <c r="G842" s="72"/>
      <c r="H842" s="72"/>
      <c r="I842" s="72"/>
      <c r="J842" s="72"/>
      <c r="K842" s="72"/>
      <c r="L842" s="72"/>
      <c r="M842" s="72"/>
      <c r="N842" s="72"/>
      <c r="O842" s="72"/>
      <c r="P842" s="72"/>
      <c r="Q842" s="72"/>
      <c r="T842" s="72"/>
      <c r="U842" s="72"/>
      <c r="V842" s="72"/>
      <c r="W842" s="72"/>
      <c r="X842" s="72"/>
      <c r="Y842" s="74"/>
      <c r="Z842" s="74"/>
      <c r="AA842" s="72"/>
      <c r="AB842" s="72"/>
      <c r="AC842" s="72"/>
      <c r="AD842" s="72"/>
      <c r="AE842" s="72"/>
      <c r="AF842" s="72"/>
      <c r="AG842" s="72"/>
      <c r="AH842" s="72"/>
      <c r="AI842" s="72"/>
      <c r="AJ842" s="72"/>
      <c r="AK842" s="72"/>
      <c r="AL842" s="72"/>
      <c r="AM842" s="72"/>
      <c r="AN842" s="72"/>
      <c r="AO842" s="72"/>
    </row>
    <row r="843">
      <c r="A843" s="72"/>
      <c r="B843" s="72"/>
      <c r="D843" s="72"/>
      <c r="E843" s="72"/>
      <c r="F843" s="72"/>
      <c r="G843" s="72"/>
      <c r="H843" s="72"/>
      <c r="I843" s="72"/>
      <c r="J843" s="72"/>
      <c r="K843" s="72"/>
      <c r="L843" s="72"/>
      <c r="M843" s="72"/>
      <c r="N843" s="72"/>
      <c r="O843" s="72"/>
      <c r="P843" s="72"/>
      <c r="Q843" s="72"/>
      <c r="T843" s="72"/>
      <c r="U843" s="72"/>
      <c r="V843" s="72"/>
      <c r="W843" s="72"/>
      <c r="X843" s="72"/>
      <c r="Y843" s="74"/>
      <c r="Z843" s="74"/>
      <c r="AA843" s="72"/>
      <c r="AB843" s="72"/>
      <c r="AC843" s="72"/>
      <c r="AD843" s="72"/>
      <c r="AE843" s="72"/>
      <c r="AF843" s="72"/>
      <c r="AG843" s="72"/>
      <c r="AH843" s="72"/>
      <c r="AI843" s="72"/>
      <c r="AJ843" s="72"/>
      <c r="AK843" s="72"/>
      <c r="AL843" s="72"/>
      <c r="AM843" s="72"/>
      <c r="AN843" s="72"/>
      <c r="AO843" s="72"/>
    </row>
    <row r="844">
      <c r="A844" s="72"/>
      <c r="B844" s="72"/>
      <c r="D844" s="72"/>
      <c r="E844" s="72"/>
      <c r="F844" s="72"/>
      <c r="G844" s="72"/>
      <c r="H844" s="72"/>
      <c r="I844" s="72"/>
      <c r="J844" s="72"/>
      <c r="K844" s="72"/>
      <c r="L844" s="72"/>
      <c r="M844" s="72"/>
      <c r="N844" s="72"/>
      <c r="O844" s="72"/>
      <c r="P844" s="72"/>
      <c r="Q844" s="72"/>
      <c r="T844" s="72"/>
      <c r="U844" s="72"/>
      <c r="V844" s="72"/>
      <c r="W844" s="72"/>
      <c r="X844" s="72"/>
      <c r="Y844" s="74"/>
      <c r="Z844" s="74"/>
      <c r="AA844" s="72"/>
      <c r="AB844" s="72"/>
      <c r="AC844" s="72"/>
      <c r="AD844" s="72"/>
      <c r="AE844" s="72"/>
      <c r="AF844" s="72"/>
      <c r="AG844" s="72"/>
      <c r="AH844" s="72"/>
      <c r="AI844" s="72"/>
      <c r="AJ844" s="72"/>
      <c r="AK844" s="72"/>
      <c r="AL844" s="72"/>
      <c r="AM844" s="72"/>
      <c r="AN844" s="72"/>
      <c r="AO844" s="72"/>
    </row>
    <row r="845">
      <c r="A845" s="72"/>
      <c r="B845" s="72"/>
      <c r="D845" s="72"/>
      <c r="E845" s="72"/>
      <c r="F845" s="72"/>
      <c r="G845" s="72"/>
      <c r="H845" s="72"/>
      <c r="I845" s="72"/>
      <c r="J845" s="72"/>
      <c r="K845" s="72"/>
      <c r="L845" s="72"/>
      <c r="M845" s="72"/>
      <c r="N845" s="72"/>
      <c r="O845" s="72"/>
      <c r="P845" s="72"/>
      <c r="Q845" s="72"/>
      <c r="T845" s="72"/>
      <c r="U845" s="72"/>
      <c r="V845" s="72"/>
      <c r="W845" s="72"/>
      <c r="X845" s="72"/>
      <c r="Y845" s="74"/>
      <c r="Z845" s="74"/>
      <c r="AA845" s="72"/>
      <c r="AB845" s="72"/>
      <c r="AC845" s="72"/>
      <c r="AD845" s="72"/>
      <c r="AE845" s="72"/>
      <c r="AF845" s="72"/>
      <c r="AG845" s="72"/>
      <c r="AH845" s="72"/>
      <c r="AI845" s="72"/>
      <c r="AJ845" s="72"/>
      <c r="AK845" s="72"/>
      <c r="AL845" s="72"/>
      <c r="AM845" s="72"/>
      <c r="AN845" s="72"/>
      <c r="AO845" s="72"/>
    </row>
    <row r="846">
      <c r="A846" s="72"/>
      <c r="B846" s="72"/>
      <c r="D846" s="72"/>
      <c r="E846" s="72"/>
      <c r="F846" s="72"/>
      <c r="G846" s="72"/>
      <c r="H846" s="72"/>
      <c r="I846" s="72"/>
      <c r="J846" s="72"/>
      <c r="K846" s="72"/>
      <c r="L846" s="72"/>
      <c r="M846" s="72"/>
      <c r="N846" s="72"/>
      <c r="O846" s="72"/>
      <c r="P846" s="72"/>
      <c r="Q846" s="72"/>
      <c r="T846" s="72"/>
      <c r="U846" s="72"/>
      <c r="V846" s="72"/>
      <c r="W846" s="72"/>
      <c r="X846" s="72"/>
      <c r="Y846" s="74"/>
      <c r="Z846" s="74"/>
      <c r="AA846" s="72"/>
      <c r="AB846" s="72"/>
      <c r="AC846" s="72"/>
      <c r="AD846" s="72"/>
      <c r="AE846" s="72"/>
      <c r="AF846" s="72"/>
      <c r="AG846" s="72"/>
      <c r="AH846" s="72"/>
      <c r="AI846" s="72"/>
      <c r="AJ846" s="72"/>
      <c r="AK846" s="72"/>
      <c r="AL846" s="72"/>
      <c r="AM846" s="72"/>
      <c r="AN846" s="72"/>
      <c r="AO846" s="72"/>
    </row>
    <row r="847">
      <c r="A847" s="72"/>
      <c r="B847" s="72"/>
      <c r="D847" s="72"/>
      <c r="E847" s="72"/>
      <c r="F847" s="72"/>
      <c r="G847" s="72"/>
      <c r="H847" s="72"/>
      <c r="I847" s="72"/>
      <c r="J847" s="72"/>
      <c r="K847" s="72"/>
      <c r="L847" s="72"/>
      <c r="M847" s="72"/>
      <c r="N847" s="72"/>
      <c r="O847" s="72"/>
      <c r="P847" s="72"/>
      <c r="Q847" s="72"/>
      <c r="T847" s="72"/>
      <c r="U847" s="72"/>
      <c r="V847" s="72"/>
      <c r="W847" s="72"/>
      <c r="X847" s="72"/>
      <c r="Y847" s="74"/>
      <c r="Z847" s="74"/>
      <c r="AA847" s="72"/>
      <c r="AB847" s="72"/>
      <c r="AC847" s="72"/>
      <c r="AD847" s="72"/>
      <c r="AE847" s="72"/>
      <c r="AF847" s="72"/>
      <c r="AG847" s="72"/>
      <c r="AH847" s="72"/>
      <c r="AI847" s="72"/>
      <c r="AJ847" s="72"/>
      <c r="AK847" s="72"/>
      <c r="AL847" s="72"/>
      <c r="AM847" s="72"/>
      <c r="AN847" s="72"/>
      <c r="AO847" s="72"/>
    </row>
    <row r="848">
      <c r="A848" s="72"/>
      <c r="B848" s="72"/>
      <c r="D848" s="72"/>
      <c r="E848" s="72"/>
      <c r="F848" s="72"/>
      <c r="G848" s="72"/>
      <c r="H848" s="72"/>
      <c r="I848" s="72"/>
      <c r="J848" s="72"/>
      <c r="K848" s="72"/>
      <c r="L848" s="72"/>
      <c r="M848" s="72"/>
      <c r="N848" s="72"/>
      <c r="O848" s="72"/>
      <c r="P848" s="72"/>
      <c r="Q848" s="72"/>
      <c r="T848" s="72"/>
      <c r="U848" s="72"/>
      <c r="V848" s="72"/>
      <c r="W848" s="72"/>
      <c r="X848" s="72"/>
      <c r="Y848" s="74"/>
      <c r="Z848" s="74"/>
      <c r="AA848" s="72"/>
      <c r="AB848" s="72"/>
      <c r="AC848" s="72"/>
      <c r="AD848" s="72"/>
      <c r="AE848" s="72"/>
      <c r="AF848" s="72"/>
      <c r="AG848" s="72"/>
      <c r="AH848" s="72"/>
      <c r="AI848" s="72"/>
      <c r="AJ848" s="72"/>
      <c r="AK848" s="72"/>
      <c r="AL848" s="72"/>
      <c r="AM848" s="72"/>
      <c r="AN848" s="72"/>
      <c r="AO848" s="72"/>
    </row>
    <row r="849">
      <c r="A849" s="72"/>
      <c r="B849" s="72"/>
      <c r="D849" s="72"/>
      <c r="E849" s="72"/>
      <c r="F849" s="72"/>
      <c r="G849" s="72"/>
      <c r="H849" s="72"/>
      <c r="I849" s="72"/>
      <c r="J849" s="72"/>
      <c r="K849" s="72"/>
      <c r="L849" s="72"/>
      <c r="M849" s="72"/>
      <c r="N849" s="72"/>
      <c r="O849" s="72"/>
      <c r="P849" s="72"/>
      <c r="Q849" s="72"/>
      <c r="T849" s="72"/>
      <c r="U849" s="72"/>
      <c r="V849" s="72"/>
      <c r="W849" s="72"/>
      <c r="X849" s="72"/>
      <c r="Y849" s="74"/>
      <c r="Z849" s="74"/>
      <c r="AA849" s="72"/>
      <c r="AB849" s="72"/>
      <c r="AC849" s="72"/>
      <c r="AD849" s="72"/>
      <c r="AE849" s="72"/>
      <c r="AF849" s="72"/>
      <c r="AG849" s="72"/>
      <c r="AH849" s="72"/>
      <c r="AI849" s="72"/>
      <c r="AJ849" s="72"/>
      <c r="AK849" s="72"/>
      <c r="AL849" s="72"/>
      <c r="AM849" s="72"/>
      <c r="AN849" s="72"/>
      <c r="AO849" s="72"/>
    </row>
    <row r="850">
      <c r="A850" s="72"/>
      <c r="B850" s="72"/>
      <c r="D850" s="72"/>
      <c r="E850" s="72"/>
      <c r="F850" s="72"/>
      <c r="G850" s="72"/>
      <c r="H850" s="72"/>
      <c r="I850" s="72"/>
      <c r="J850" s="72"/>
      <c r="K850" s="72"/>
      <c r="L850" s="72"/>
      <c r="M850" s="72"/>
      <c r="N850" s="72"/>
      <c r="O850" s="72"/>
      <c r="P850" s="72"/>
      <c r="Q850" s="72"/>
      <c r="T850" s="72"/>
      <c r="U850" s="72"/>
      <c r="V850" s="72"/>
      <c r="W850" s="72"/>
      <c r="X850" s="72"/>
      <c r="Y850" s="74"/>
      <c r="Z850" s="74"/>
      <c r="AA850" s="72"/>
      <c r="AB850" s="72"/>
      <c r="AC850" s="72"/>
      <c r="AD850" s="72"/>
      <c r="AE850" s="72"/>
      <c r="AF850" s="72"/>
      <c r="AG850" s="72"/>
      <c r="AH850" s="72"/>
      <c r="AI850" s="72"/>
      <c r="AJ850" s="72"/>
      <c r="AK850" s="72"/>
      <c r="AL850" s="72"/>
      <c r="AM850" s="72"/>
      <c r="AN850" s="72"/>
      <c r="AO850" s="72"/>
    </row>
    <row r="851">
      <c r="A851" s="72"/>
      <c r="B851" s="72"/>
      <c r="D851" s="72"/>
      <c r="E851" s="72"/>
      <c r="F851" s="72"/>
      <c r="G851" s="72"/>
      <c r="H851" s="72"/>
      <c r="I851" s="72"/>
      <c r="J851" s="72"/>
      <c r="K851" s="72"/>
      <c r="L851" s="72"/>
      <c r="M851" s="72"/>
      <c r="N851" s="72"/>
      <c r="O851" s="72"/>
      <c r="P851" s="72"/>
      <c r="Q851" s="72"/>
      <c r="T851" s="72"/>
      <c r="U851" s="72"/>
      <c r="V851" s="72"/>
      <c r="W851" s="72"/>
      <c r="X851" s="72"/>
      <c r="Y851" s="74"/>
      <c r="Z851" s="74"/>
      <c r="AA851" s="72"/>
      <c r="AB851" s="72"/>
      <c r="AC851" s="72"/>
      <c r="AD851" s="72"/>
      <c r="AE851" s="72"/>
      <c r="AF851" s="72"/>
      <c r="AG851" s="72"/>
      <c r="AH851" s="72"/>
      <c r="AI851" s="72"/>
      <c r="AJ851" s="72"/>
      <c r="AK851" s="72"/>
      <c r="AL851" s="72"/>
      <c r="AM851" s="72"/>
      <c r="AN851" s="72"/>
      <c r="AO851" s="72"/>
    </row>
    <row r="852">
      <c r="A852" s="72"/>
      <c r="B852" s="72"/>
      <c r="D852" s="72"/>
      <c r="E852" s="72"/>
      <c r="F852" s="72"/>
      <c r="G852" s="72"/>
      <c r="H852" s="72"/>
      <c r="I852" s="72"/>
      <c r="J852" s="72"/>
      <c r="K852" s="72"/>
      <c r="L852" s="72"/>
      <c r="M852" s="72"/>
      <c r="N852" s="72"/>
      <c r="O852" s="72"/>
      <c r="P852" s="72"/>
      <c r="Q852" s="72"/>
      <c r="T852" s="72"/>
      <c r="U852" s="72"/>
      <c r="V852" s="72"/>
      <c r="W852" s="72"/>
      <c r="X852" s="72"/>
      <c r="Y852" s="74"/>
      <c r="Z852" s="74"/>
      <c r="AA852" s="72"/>
      <c r="AB852" s="72"/>
      <c r="AC852" s="72"/>
      <c r="AD852" s="72"/>
      <c r="AE852" s="72"/>
      <c r="AF852" s="72"/>
      <c r="AG852" s="72"/>
      <c r="AH852" s="72"/>
      <c r="AI852" s="72"/>
      <c r="AJ852" s="72"/>
      <c r="AK852" s="72"/>
      <c r="AL852" s="72"/>
      <c r="AM852" s="72"/>
      <c r="AN852" s="72"/>
      <c r="AO852" s="72"/>
    </row>
    <row r="853">
      <c r="A853" s="72"/>
      <c r="B853" s="72"/>
      <c r="D853" s="72"/>
      <c r="E853" s="72"/>
      <c r="F853" s="72"/>
      <c r="G853" s="72"/>
      <c r="H853" s="72"/>
      <c r="I853" s="72"/>
      <c r="J853" s="72"/>
      <c r="K853" s="72"/>
      <c r="L853" s="72"/>
      <c r="M853" s="72"/>
      <c r="N853" s="72"/>
      <c r="O853" s="72"/>
      <c r="P853" s="72"/>
      <c r="Q853" s="72"/>
      <c r="T853" s="72"/>
      <c r="U853" s="72"/>
      <c r="V853" s="72"/>
      <c r="W853" s="72"/>
      <c r="X853" s="72"/>
      <c r="Y853" s="74"/>
      <c r="Z853" s="74"/>
      <c r="AA853" s="72"/>
      <c r="AB853" s="72"/>
      <c r="AC853" s="72"/>
      <c r="AD853" s="72"/>
      <c r="AE853" s="72"/>
      <c r="AF853" s="72"/>
      <c r="AG853" s="72"/>
      <c r="AH853" s="72"/>
      <c r="AI853" s="72"/>
      <c r="AJ853" s="72"/>
      <c r="AK853" s="72"/>
      <c r="AL853" s="72"/>
      <c r="AM853" s="72"/>
      <c r="AN853" s="72"/>
      <c r="AO853" s="72"/>
    </row>
    <row r="854">
      <c r="A854" s="72"/>
      <c r="B854" s="72"/>
      <c r="D854" s="72"/>
      <c r="E854" s="72"/>
      <c r="F854" s="72"/>
      <c r="G854" s="72"/>
      <c r="H854" s="72"/>
      <c r="I854" s="72"/>
      <c r="J854" s="72"/>
      <c r="K854" s="72"/>
      <c r="L854" s="72"/>
      <c r="M854" s="72"/>
      <c r="N854" s="72"/>
      <c r="O854" s="72"/>
      <c r="P854" s="72"/>
      <c r="Q854" s="72"/>
      <c r="T854" s="72"/>
      <c r="U854" s="72"/>
      <c r="V854" s="72"/>
      <c r="W854" s="72"/>
      <c r="X854" s="72"/>
      <c r="Y854" s="74"/>
      <c r="Z854" s="74"/>
      <c r="AA854" s="72"/>
      <c r="AB854" s="72"/>
      <c r="AC854" s="72"/>
      <c r="AD854" s="72"/>
      <c r="AE854" s="72"/>
      <c r="AF854" s="72"/>
      <c r="AG854" s="72"/>
      <c r="AH854" s="72"/>
      <c r="AI854" s="72"/>
      <c r="AJ854" s="72"/>
      <c r="AK854" s="72"/>
      <c r="AL854" s="72"/>
      <c r="AM854" s="72"/>
      <c r="AN854" s="72"/>
      <c r="AO854" s="72"/>
    </row>
    <row r="855">
      <c r="A855" s="72"/>
      <c r="B855" s="72"/>
      <c r="D855" s="72"/>
      <c r="E855" s="72"/>
      <c r="F855" s="72"/>
      <c r="G855" s="72"/>
      <c r="H855" s="72"/>
      <c r="I855" s="72"/>
      <c r="J855" s="72"/>
      <c r="K855" s="72"/>
      <c r="L855" s="72"/>
      <c r="M855" s="72"/>
      <c r="N855" s="72"/>
      <c r="O855" s="72"/>
      <c r="P855" s="72"/>
      <c r="Q855" s="72"/>
      <c r="T855" s="72"/>
      <c r="U855" s="72"/>
      <c r="V855" s="72"/>
      <c r="W855" s="72"/>
      <c r="X855" s="72"/>
      <c r="Y855" s="74"/>
      <c r="Z855" s="74"/>
      <c r="AA855" s="72"/>
      <c r="AB855" s="72"/>
      <c r="AC855" s="72"/>
      <c r="AD855" s="72"/>
      <c r="AE855" s="72"/>
      <c r="AF855" s="72"/>
      <c r="AG855" s="72"/>
      <c r="AH855" s="72"/>
      <c r="AI855" s="72"/>
      <c r="AJ855" s="72"/>
      <c r="AK855" s="72"/>
      <c r="AL855" s="72"/>
      <c r="AM855" s="72"/>
      <c r="AN855" s="72"/>
      <c r="AO855" s="72"/>
    </row>
    <row r="856">
      <c r="A856" s="72"/>
      <c r="B856" s="72"/>
      <c r="D856" s="72"/>
      <c r="E856" s="72"/>
      <c r="F856" s="72"/>
      <c r="G856" s="72"/>
      <c r="H856" s="72"/>
      <c r="I856" s="72"/>
      <c r="J856" s="72"/>
      <c r="K856" s="72"/>
      <c r="L856" s="72"/>
      <c r="M856" s="72"/>
      <c r="N856" s="72"/>
      <c r="O856" s="72"/>
      <c r="P856" s="72"/>
      <c r="Q856" s="72"/>
      <c r="T856" s="72"/>
      <c r="U856" s="72"/>
      <c r="V856" s="72"/>
      <c r="W856" s="72"/>
      <c r="X856" s="72"/>
      <c r="Y856" s="74"/>
      <c r="Z856" s="74"/>
      <c r="AA856" s="72"/>
      <c r="AB856" s="72"/>
      <c r="AC856" s="72"/>
      <c r="AD856" s="72"/>
      <c r="AE856" s="72"/>
      <c r="AF856" s="72"/>
      <c r="AG856" s="72"/>
      <c r="AH856" s="72"/>
      <c r="AI856" s="72"/>
      <c r="AJ856" s="72"/>
      <c r="AK856" s="72"/>
      <c r="AL856" s="72"/>
      <c r="AM856" s="72"/>
      <c r="AN856" s="72"/>
      <c r="AO856" s="72"/>
    </row>
    <row r="857">
      <c r="A857" s="72"/>
      <c r="B857" s="72"/>
      <c r="D857" s="72"/>
      <c r="E857" s="72"/>
      <c r="F857" s="72"/>
      <c r="G857" s="72"/>
      <c r="H857" s="72"/>
      <c r="I857" s="72"/>
      <c r="J857" s="72"/>
      <c r="K857" s="72"/>
      <c r="L857" s="72"/>
      <c r="M857" s="72"/>
      <c r="N857" s="72"/>
      <c r="O857" s="72"/>
      <c r="P857" s="72"/>
      <c r="Q857" s="72"/>
      <c r="T857" s="72"/>
      <c r="U857" s="72"/>
      <c r="V857" s="72"/>
      <c r="W857" s="72"/>
      <c r="X857" s="72"/>
      <c r="Y857" s="74"/>
      <c r="Z857" s="74"/>
      <c r="AA857" s="72"/>
      <c r="AB857" s="72"/>
      <c r="AC857" s="72"/>
      <c r="AD857" s="72"/>
      <c r="AE857" s="72"/>
      <c r="AF857" s="72"/>
      <c r="AG857" s="72"/>
      <c r="AH857" s="72"/>
      <c r="AI857" s="72"/>
      <c r="AJ857" s="72"/>
      <c r="AK857" s="72"/>
      <c r="AL857" s="72"/>
      <c r="AM857" s="72"/>
      <c r="AN857" s="72"/>
      <c r="AO857" s="72"/>
    </row>
    <row r="858">
      <c r="A858" s="72"/>
      <c r="B858" s="72"/>
      <c r="D858" s="72"/>
      <c r="E858" s="72"/>
      <c r="F858" s="72"/>
      <c r="G858" s="72"/>
      <c r="H858" s="72"/>
      <c r="I858" s="72"/>
      <c r="J858" s="72"/>
      <c r="K858" s="72"/>
      <c r="L858" s="72"/>
      <c r="M858" s="72"/>
      <c r="N858" s="72"/>
      <c r="O858" s="72"/>
      <c r="P858" s="72"/>
      <c r="Q858" s="72"/>
      <c r="T858" s="72"/>
      <c r="U858" s="72"/>
      <c r="V858" s="72"/>
      <c r="W858" s="72"/>
      <c r="X858" s="72"/>
      <c r="Y858" s="74"/>
      <c r="Z858" s="74"/>
      <c r="AA858" s="72"/>
      <c r="AB858" s="72"/>
      <c r="AC858" s="72"/>
      <c r="AD858" s="72"/>
      <c r="AE858" s="72"/>
      <c r="AF858" s="72"/>
      <c r="AG858" s="72"/>
      <c r="AH858" s="72"/>
      <c r="AI858" s="72"/>
      <c r="AJ858" s="72"/>
      <c r="AK858" s="72"/>
      <c r="AL858" s="72"/>
      <c r="AM858" s="72"/>
      <c r="AN858" s="72"/>
      <c r="AO858" s="72"/>
    </row>
    <row r="859">
      <c r="A859" s="72"/>
      <c r="B859" s="72"/>
      <c r="D859" s="72"/>
      <c r="E859" s="72"/>
      <c r="F859" s="72"/>
      <c r="G859" s="72"/>
      <c r="H859" s="72"/>
      <c r="I859" s="72"/>
      <c r="J859" s="72"/>
      <c r="K859" s="72"/>
      <c r="L859" s="72"/>
      <c r="M859" s="72"/>
      <c r="N859" s="72"/>
      <c r="O859" s="72"/>
      <c r="P859" s="72"/>
      <c r="Q859" s="72"/>
      <c r="T859" s="72"/>
      <c r="U859" s="72"/>
      <c r="V859" s="72"/>
      <c r="W859" s="72"/>
      <c r="X859" s="72"/>
      <c r="Y859" s="74"/>
      <c r="Z859" s="74"/>
      <c r="AA859" s="72"/>
      <c r="AB859" s="72"/>
      <c r="AC859" s="72"/>
      <c r="AD859" s="72"/>
      <c r="AE859" s="72"/>
      <c r="AF859" s="72"/>
      <c r="AG859" s="72"/>
      <c r="AH859" s="72"/>
      <c r="AI859" s="72"/>
      <c r="AJ859" s="72"/>
      <c r="AK859" s="72"/>
      <c r="AL859" s="72"/>
      <c r="AM859" s="72"/>
      <c r="AN859" s="72"/>
      <c r="AO859" s="72"/>
    </row>
    <row r="860">
      <c r="A860" s="72"/>
      <c r="B860" s="72"/>
      <c r="D860" s="72"/>
      <c r="E860" s="72"/>
      <c r="F860" s="72"/>
      <c r="G860" s="72"/>
      <c r="H860" s="72"/>
      <c r="I860" s="72"/>
      <c r="J860" s="72"/>
      <c r="K860" s="72"/>
      <c r="L860" s="72"/>
      <c r="M860" s="72"/>
      <c r="N860" s="72"/>
      <c r="O860" s="72"/>
      <c r="P860" s="72"/>
      <c r="Q860" s="72"/>
      <c r="T860" s="72"/>
      <c r="U860" s="72"/>
      <c r="V860" s="72"/>
      <c r="W860" s="72"/>
      <c r="X860" s="72"/>
      <c r="Y860" s="74"/>
      <c r="Z860" s="74"/>
      <c r="AA860" s="72"/>
      <c r="AB860" s="72"/>
      <c r="AC860" s="72"/>
      <c r="AD860" s="72"/>
      <c r="AE860" s="72"/>
      <c r="AF860" s="72"/>
      <c r="AG860" s="72"/>
      <c r="AH860" s="72"/>
      <c r="AI860" s="72"/>
      <c r="AJ860" s="72"/>
      <c r="AK860" s="72"/>
      <c r="AL860" s="72"/>
      <c r="AM860" s="72"/>
      <c r="AN860" s="72"/>
      <c r="AO860" s="72"/>
    </row>
    <row r="861">
      <c r="A861" s="72"/>
      <c r="B861" s="72"/>
      <c r="D861" s="72"/>
      <c r="E861" s="72"/>
      <c r="F861" s="72"/>
      <c r="G861" s="72"/>
      <c r="H861" s="72"/>
      <c r="I861" s="72"/>
      <c r="J861" s="72"/>
      <c r="K861" s="72"/>
      <c r="L861" s="72"/>
      <c r="M861" s="72"/>
      <c r="N861" s="72"/>
      <c r="O861" s="72"/>
      <c r="P861" s="72"/>
      <c r="Q861" s="72"/>
      <c r="T861" s="72"/>
      <c r="U861" s="72"/>
      <c r="V861" s="72"/>
      <c r="W861" s="72"/>
      <c r="X861" s="72"/>
      <c r="Y861" s="74"/>
      <c r="Z861" s="74"/>
      <c r="AA861" s="72"/>
      <c r="AB861" s="72"/>
      <c r="AC861" s="72"/>
      <c r="AD861" s="72"/>
      <c r="AE861" s="72"/>
      <c r="AF861" s="72"/>
      <c r="AG861" s="72"/>
      <c r="AH861" s="72"/>
      <c r="AI861" s="72"/>
      <c r="AJ861" s="72"/>
      <c r="AK861" s="72"/>
      <c r="AL861" s="72"/>
      <c r="AM861" s="72"/>
      <c r="AN861" s="72"/>
      <c r="AO861" s="72"/>
    </row>
    <row r="862">
      <c r="A862" s="72"/>
      <c r="B862" s="72"/>
      <c r="D862" s="72"/>
      <c r="E862" s="72"/>
      <c r="F862" s="72"/>
      <c r="G862" s="72"/>
      <c r="H862" s="72"/>
      <c r="I862" s="72"/>
      <c r="J862" s="72"/>
      <c r="K862" s="72"/>
      <c r="L862" s="72"/>
      <c r="M862" s="72"/>
      <c r="N862" s="72"/>
      <c r="O862" s="72"/>
      <c r="P862" s="72"/>
      <c r="Q862" s="72"/>
      <c r="T862" s="72"/>
      <c r="U862" s="72"/>
      <c r="V862" s="72"/>
      <c r="W862" s="72"/>
      <c r="X862" s="72"/>
      <c r="Y862" s="74"/>
      <c r="Z862" s="74"/>
      <c r="AA862" s="72"/>
      <c r="AB862" s="72"/>
      <c r="AC862" s="72"/>
      <c r="AD862" s="72"/>
      <c r="AE862" s="72"/>
      <c r="AF862" s="72"/>
      <c r="AG862" s="72"/>
      <c r="AH862" s="72"/>
      <c r="AI862" s="72"/>
      <c r="AJ862" s="72"/>
      <c r="AK862" s="72"/>
      <c r="AL862" s="72"/>
      <c r="AM862" s="72"/>
      <c r="AN862" s="72"/>
      <c r="AO862" s="72"/>
    </row>
    <row r="863">
      <c r="A863" s="72"/>
      <c r="B863" s="72"/>
      <c r="D863" s="72"/>
      <c r="E863" s="72"/>
      <c r="F863" s="72"/>
      <c r="G863" s="72"/>
      <c r="H863" s="72"/>
      <c r="I863" s="72"/>
      <c r="J863" s="72"/>
      <c r="K863" s="72"/>
      <c r="L863" s="72"/>
      <c r="M863" s="72"/>
      <c r="N863" s="72"/>
      <c r="O863" s="72"/>
      <c r="P863" s="72"/>
      <c r="Q863" s="72"/>
      <c r="T863" s="72"/>
      <c r="U863" s="72"/>
      <c r="V863" s="72"/>
      <c r="W863" s="72"/>
      <c r="X863" s="72"/>
      <c r="Y863" s="74"/>
      <c r="Z863" s="74"/>
      <c r="AA863" s="72"/>
      <c r="AB863" s="72"/>
      <c r="AC863" s="72"/>
      <c r="AD863" s="72"/>
      <c r="AE863" s="72"/>
      <c r="AF863" s="72"/>
      <c r="AG863" s="72"/>
      <c r="AH863" s="72"/>
      <c r="AI863" s="72"/>
      <c r="AJ863" s="72"/>
      <c r="AK863" s="72"/>
      <c r="AL863" s="72"/>
      <c r="AM863" s="72"/>
      <c r="AN863" s="72"/>
      <c r="AO863" s="72"/>
    </row>
    <row r="864">
      <c r="A864" s="72"/>
      <c r="B864" s="72"/>
      <c r="D864" s="72"/>
      <c r="E864" s="72"/>
      <c r="F864" s="72"/>
      <c r="G864" s="72"/>
      <c r="H864" s="72"/>
      <c r="I864" s="72"/>
      <c r="J864" s="72"/>
      <c r="K864" s="72"/>
      <c r="L864" s="72"/>
      <c r="M864" s="72"/>
      <c r="N864" s="72"/>
      <c r="O864" s="72"/>
      <c r="P864" s="72"/>
      <c r="Q864" s="72"/>
      <c r="T864" s="72"/>
      <c r="U864" s="72"/>
      <c r="V864" s="72"/>
      <c r="W864" s="72"/>
      <c r="X864" s="72"/>
      <c r="Y864" s="74"/>
      <c r="Z864" s="74"/>
      <c r="AA864" s="72"/>
      <c r="AB864" s="72"/>
      <c r="AC864" s="72"/>
      <c r="AD864" s="72"/>
      <c r="AE864" s="72"/>
      <c r="AF864" s="72"/>
      <c r="AG864" s="72"/>
      <c r="AH864" s="72"/>
      <c r="AI864" s="72"/>
      <c r="AJ864" s="72"/>
      <c r="AK864" s="72"/>
      <c r="AL864" s="72"/>
      <c r="AM864" s="72"/>
      <c r="AN864" s="72"/>
      <c r="AO864" s="72"/>
    </row>
    <row r="865">
      <c r="A865" s="72"/>
      <c r="B865" s="72"/>
      <c r="D865" s="72"/>
      <c r="E865" s="72"/>
      <c r="F865" s="72"/>
      <c r="G865" s="72"/>
      <c r="H865" s="72"/>
      <c r="I865" s="72"/>
      <c r="J865" s="72"/>
      <c r="K865" s="72"/>
      <c r="L865" s="72"/>
      <c r="M865" s="72"/>
      <c r="N865" s="72"/>
      <c r="O865" s="72"/>
      <c r="P865" s="72"/>
      <c r="Q865" s="72"/>
      <c r="T865" s="72"/>
      <c r="U865" s="72"/>
      <c r="V865" s="72"/>
      <c r="W865" s="72"/>
      <c r="X865" s="72"/>
      <c r="Y865" s="74"/>
      <c r="Z865" s="74"/>
      <c r="AA865" s="72"/>
      <c r="AB865" s="72"/>
      <c r="AC865" s="72"/>
      <c r="AD865" s="72"/>
      <c r="AE865" s="72"/>
      <c r="AF865" s="72"/>
      <c r="AG865" s="72"/>
      <c r="AH865" s="72"/>
      <c r="AI865" s="72"/>
      <c r="AJ865" s="72"/>
      <c r="AK865" s="72"/>
      <c r="AL865" s="72"/>
      <c r="AM865" s="72"/>
      <c r="AN865" s="72"/>
      <c r="AO865" s="72"/>
    </row>
    <row r="866">
      <c r="A866" s="72"/>
      <c r="B866" s="72"/>
      <c r="D866" s="72"/>
      <c r="E866" s="72"/>
      <c r="F866" s="72"/>
      <c r="G866" s="72"/>
      <c r="H866" s="72"/>
      <c r="I866" s="72"/>
      <c r="J866" s="72"/>
      <c r="K866" s="72"/>
      <c r="L866" s="72"/>
      <c r="M866" s="72"/>
      <c r="N866" s="72"/>
      <c r="O866" s="72"/>
      <c r="P866" s="72"/>
      <c r="Q866" s="72"/>
      <c r="T866" s="72"/>
      <c r="U866" s="72"/>
      <c r="V866" s="72"/>
      <c r="W866" s="72"/>
      <c r="X866" s="72"/>
      <c r="Y866" s="74"/>
      <c r="Z866" s="74"/>
      <c r="AA866" s="72"/>
      <c r="AB866" s="72"/>
      <c r="AC866" s="72"/>
      <c r="AD866" s="72"/>
      <c r="AE866" s="72"/>
      <c r="AF866" s="72"/>
      <c r="AG866" s="72"/>
      <c r="AH866" s="72"/>
      <c r="AI866" s="72"/>
      <c r="AJ866" s="72"/>
      <c r="AK866" s="72"/>
      <c r="AL866" s="72"/>
      <c r="AM866" s="72"/>
      <c r="AN866" s="72"/>
      <c r="AO866" s="72"/>
    </row>
    <row r="867">
      <c r="A867" s="72"/>
      <c r="B867" s="72"/>
      <c r="D867" s="72"/>
      <c r="E867" s="72"/>
      <c r="F867" s="72"/>
      <c r="G867" s="72"/>
      <c r="H867" s="72"/>
      <c r="I867" s="72"/>
      <c r="J867" s="72"/>
      <c r="K867" s="72"/>
      <c r="L867" s="72"/>
      <c r="M867" s="72"/>
      <c r="N867" s="72"/>
      <c r="O867" s="72"/>
      <c r="P867" s="72"/>
      <c r="Q867" s="72"/>
      <c r="T867" s="72"/>
      <c r="U867" s="72"/>
      <c r="V867" s="72"/>
      <c r="W867" s="72"/>
      <c r="X867" s="72"/>
      <c r="Y867" s="74"/>
      <c r="Z867" s="74"/>
      <c r="AA867" s="72"/>
      <c r="AB867" s="72"/>
      <c r="AC867" s="72"/>
      <c r="AD867" s="72"/>
      <c r="AE867" s="72"/>
      <c r="AF867" s="72"/>
      <c r="AG867" s="72"/>
      <c r="AH867" s="72"/>
      <c r="AI867" s="72"/>
      <c r="AJ867" s="72"/>
      <c r="AK867" s="72"/>
      <c r="AL867" s="72"/>
      <c r="AM867" s="72"/>
      <c r="AN867" s="72"/>
      <c r="AO867" s="72"/>
    </row>
    <row r="868">
      <c r="A868" s="72"/>
      <c r="B868" s="72"/>
      <c r="D868" s="72"/>
      <c r="E868" s="72"/>
      <c r="F868" s="72"/>
      <c r="G868" s="72"/>
      <c r="H868" s="72"/>
      <c r="I868" s="72"/>
      <c r="J868" s="72"/>
      <c r="K868" s="72"/>
      <c r="L868" s="72"/>
      <c r="M868" s="72"/>
      <c r="N868" s="72"/>
      <c r="O868" s="72"/>
      <c r="P868" s="72"/>
      <c r="Q868" s="72"/>
      <c r="T868" s="72"/>
      <c r="U868" s="72"/>
      <c r="V868" s="72"/>
      <c r="W868" s="72"/>
      <c r="X868" s="72"/>
      <c r="Y868" s="74"/>
      <c r="Z868" s="74"/>
      <c r="AA868" s="72"/>
      <c r="AB868" s="72"/>
      <c r="AC868" s="72"/>
      <c r="AD868" s="72"/>
      <c r="AE868" s="72"/>
      <c r="AF868" s="72"/>
      <c r="AG868" s="72"/>
      <c r="AH868" s="72"/>
      <c r="AI868" s="72"/>
      <c r="AJ868" s="72"/>
      <c r="AK868" s="72"/>
      <c r="AL868" s="72"/>
      <c r="AM868" s="72"/>
      <c r="AN868" s="72"/>
      <c r="AO868" s="72"/>
    </row>
    <row r="869">
      <c r="A869" s="72"/>
      <c r="B869" s="72"/>
      <c r="D869" s="72"/>
      <c r="E869" s="72"/>
      <c r="F869" s="72"/>
      <c r="G869" s="72"/>
      <c r="H869" s="72"/>
      <c r="I869" s="72"/>
      <c r="J869" s="72"/>
      <c r="K869" s="72"/>
      <c r="L869" s="72"/>
      <c r="M869" s="72"/>
      <c r="N869" s="72"/>
      <c r="O869" s="72"/>
      <c r="P869" s="72"/>
      <c r="Q869" s="72"/>
      <c r="T869" s="72"/>
      <c r="U869" s="72"/>
      <c r="V869" s="72"/>
      <c r="W869" s="72"/>
      <c r="X869" s="72"/>
      <c r="Y869" s="74"/>
      <c r="Z869" s="74"/>
      <c r="AA869" s="72"/>
      <c r="AB869" s="72"/>
      <c r="AC869" s="72"/>
      <c r="AD869" s="72"/>
      <c r="AE869" s="72"/>
      <c r="AF869" s="72"/>
      <c r="AG869" s="72"/>
      <c r="AH869" s="72"/>
      <c r="AI869" s="72"/>
      <c r="AJ869" s="72"/>
      <c r="AK869" s="72"/>
      <c r="AL869" s="72"/>
      <c r="AM869" s="72"/>
      <c r="AN869" s="72"/>
      <c r="AO869" s="72"/>
    </row>
    <row r="870">
      <c r="A870" s="72"/>
      <c r="B870" s="72"/>
      <c r="D870" s="72"/>
      <c r="E870" s="72"/>
      <c r="F870" s="72"/>
      <c r="G870" s="72"/>
      <c r="H870" s="72"/>
      <c r="I870" s="72"/>
      <c r="J870" s="72"/>
      <c r="K870" s="72"/>
      <c r="L870" s="72"/>
      <c r="M870" s="72"/>
      <c r="N870" s="72"/>
      <c r="O870" s="72"/>
      <c r="P870" s="72"/>
      <c r="Q870" s="72"/>
      <c r="T870" s="72"/>
      <c r="U870" s="72"/>
      <c r="V870" s="72"/>
      <c r="W870" s="72"/>
      <c r="X870" s="72"/>
      <c r="Y870" s="74"/>
      <c r="Z870" s="74"/>
      <c r="AA870" s="72"/>
      <c r="AB870" s="72"/>
      <c r="AC870" s="72"/>
      <c r="AD870" s="72"/>
      <c r="AE870" s="72"/>
      <c r="AF870" s="72"/>
      <c r="AG870" s="72"/>
      <c r="AH870" s="72"/>
      <c r="AI870" s="72"/>
      <c r="AJ870" s="72"/>
      <c r="AK870" s="72"/>
      <c r="AL870" s="72"/>
      <c r="AM870" s="72"/>
      <c r="AN870" s="72"/>
      <c r="AO870" s="72"/>
    </row>
    <row r="871">
      <c r="A871" s="72"/>
      <c r="B871" s="72"/>
      <c r="D871" s="72"/>
      <c r="E871" s="72"/>
      <c r="F871" s="72"/>
      <c r="G871" s="72"/>
      <c r="H871" s="72"/>
      <c r="I871" s="72"/>
      <c r="J871" s="72"/>
      <c r="K871" s="72"/>
      <c r="L871" s="72"/>
      <c r="M871" s="72"/>
      <c r="N871" s="72"/>
      <c r="O871" s="72"/>
      <c r="P871" s="72"/>
      <c r="Q871" s="72"/>
      <c r="T871" s="72"/>
      <c r="U871" s="72"/>
      <c r="V871" s="72"/>
      <c r="W871" s="72"/>
      <c r="X871" s="72"/>
      <c r="Y871" s="74"/>
      <c r="Z871" s="74"/>
      <c r="AA871" s="72"/>
      <c r="AB871" s="72"/>
      <c r="AC871" s="72"/>
      <c r="AD871" s="72"/>
      <c r="AE871" s="72"/>
      <c r="AF871" s="72"/>
      <c r="AG871" s="72"/>
      <c r="AH871" s="72"/>
      <c r="AI871" s="72"/>
      <c r="AJ871" s="72"/>
      <c r="AK871" s="72"/>
      <c r="AL871" s="72"/>
      <c r="AM871" s="72"/>
      <c r="AN871" s="72"/>
      <c r="AO871" s="72"/>
    </row>
    <row r="872">
      <c r="A872" s="72"/>
      <c r="B872" s="72"/>
      <c r="D872" s="72"/>
      <c r="E872" s="72"/>
      <c r="F872" s="72"/>
      <c r="G872" s="72"/>
      <c r="H872" s="72"/>
      <c r="I872" s="72"/>
      <c r="J872" s="72"/>
      <c r="K872" s="72"/>
      <c r="L872" s="72"/>
      <c r="M872" s="72"/>
      <c r="N872" s="72"/>
      <c r="O872" s="72"/>
      <c r="P872" s="72"/>
      <c r="Q872" s="72"/>
      <c r="T872" s="72"/>
      <c r="U872" s="72"/>
      <c r="V872" s="72"/>
      <c r="W872" s="72"/>
      <c r="X872" s="72"/>
      <c r="Y872" s="74"/>
      <c r="Z872" s="74"/>
      <c r="AA872" s="72"/>
      <c r="AB872" s="72"/>
      <c r="AC872" s="72"/>
      <c r="AD872" s="72"/>
      <c r="AE872" s="72"/>
      <c r="AF872" s="72"/>
      <c r="AG872" s="72"/>
      <c r="AH872" s="72"/>
      <c r="AI872" s="72"/>
      <c r="AJ872" s="72"/>
      <c r="AK872" s="72"/>
      <c r="AL872" s="72"/>
      <c r="AM872" s="72"/>
      <c r="AN872" s="72"/>
      <c r="AO872" s="72"/>
    </row>
    <row r="873">
      <c r="A873" s="72"/>
      <c r="B873" s="72"/>
      <c r="D873" s="72"/>
      <c r="E873" s="72"/>
      <c r="F873" s="72"/>
      <c r="G873" s="72"/>
      <c r="H873" s="72"/>
      <c r="I873" s="72"/>
      <c r="J873" s="72"/>
      <c r="K873" s="72"/>
      <c r="L873" s="72"/>
      <c r="M873" s="72"/>
      <c r="N873" s="72"/>
      <c r="O873" s="72"/>
      <c r="P873" s="72"/>
      <c r="Q873" s="72"/>
      <c r="T873" s="72"/>
      <c r="U873" s="72"/>
      <c r="V873" s="72"/>
      <c r="W873" s="72"/>
      <c r="X873" s="72"/>
      <c r="Y873" s="74"/>
      <c r="Z873" s="74"/>
      <c r="AA873" s="72"/>
      <c r="AB873" s="72"/>
      <c r="AC873" s="72"/>
      <c r="AD873" s="72"/>
      <c r="AE873" s="72"/>
      <c r="AF873" s="72"/>
      <c r="AG873" s="72"/>
      <c r="AH873" s="72"/>
      <c r="AI873" s="72"/>
      <c r="AJ873" s="72"/>
      <c r="AK873" s="72"/>
      <c r="AL873" s="72"/>
      <c r="AM873" s="72"/>
      <c r="AN873" s="72"/>
      <c r="AO873" s="72"/>
    </row>
    <row r="874">
      <c r="A874" s="72"/>
      <c r="B874" s="72"/>
      <c r="D874" s="72"/>
      <c r="E874" s="72"/>
      <c r="F874" s="72"/>
      <c r="G874" s="72"/>
      <c r="H874" s="72"/>
      <c r="I874" s="72"/>
      <c r="J874" s="72"/>
      <c r="K874" s="72"/>
      <c r="L874" s="72"/>
      <c r="M874" s="72"/>
      <c r="N874" s="72"/>
      <c r="O874" s="72"/>
      <c r="P874" s="72"/>
      <c r="Q874" s="72"/>
      <c r="T874" s="72"/>
      <c r="U874" s="72"/>
      <c r="V874" s="72"/>
      <c r="W874" s="72"/>
      <c r="X874" s="72"/>
      <c r="Y874" s="74"/>
      <c r="Z874" s="74"/>
      <c r="AA874" s="72"/>
      <c r="AB874" s="72"/>
      <c r="AC874" s="72"/>
      <c r="AD874" s="72"/>
      <c r="AE874" s="72"/>
      <c r="AF874" s="72"/>
      <c r="AG874" s="72"/>
      <c r="AH874" s="72"/>
      <c r="AI874" s="72"/>
      <c r="AJ874" s="72"/>
      <c r="AK874" s="72"/>
      <c r="AL874" s="72"/>
      <c r="AM874" s="72"/>
      <c r="AN874" s="72"/>
      <c r="AO874" s="72"/>
    </row>
    <row r="875">
      <c r="A875" s="72"/>
      <c r="B875" s="72"/>
      <c r="D875" s="72"/>
      <c r="E875" s="72"/>
      <c r="F875" s="72"/>
      <c r="G875" s="72"/>
      <c r="H875" s="72"/>
      <c r="I875" s="72"/>
      <c r="J875" s="72"/>
      <c r="K875" s="72"/>
      <c r="L875" s="72"/>
      <c r="M875" s="72"/>
      <c r="N875" s="72"/>
      <c r="O875" s="72"/>
      <c r="P875" s="72"/>
      <c r="Q875" s="72"/>
      <c r="T875" s="72"/>
      <c r="U875" s="72"/>
      <c r="V875" s="72"/>
      <c r="W875" s="72"/>
      <c r="X875" s="72"/>
      <c r="Y875" s="74"/>
      <c r="Z875" s="74"/>
      <c r="AA875" s="72"/>
      <c r="AB875" s="72"/>
      <c r="AC875" s="72"/>
      <c r="AD875" s="72"/>
      <c r="AE875" s="72"/>
      <c r="AF875" s="72"/>
      <c r="AG875" s="72"/>
      <c r="AH875" s="72"/>
      <c r="AI875" s="72"/>
      <c r="AJ875" s="72"/>
      <c r="AK875" s="72"/>
      <c r="AL875" s="72"/>
      <c r="AM875" s="72"/>
      <c r="AN875" s="72"/>
      <c r="AO875" s="72"/>
    </row>
    <row r="876">
      <c r="A876" s="72"/>
      <c r="B876" s="72"/>
      <c r="D876" s="72"/>
      <c r="E876" s="72"/>
      <c r="F876" s="72"/>
      <c r="G876" s="72"/>
      <c r="H876" s="72"/>
      <c r="I876" s="72"/>
      <c r="J876" s="72"/>
      <c r="K876" s="72"/>
      <c r="L876" s="72"/>
      <c r="M876" s="72"/>
      <c r="N876" s="72"/>
      <c r="O876" s="72"/>
      <c r="P876" s="72"/>
      <c r="Q876" s="72"/>
      <c r="T876" s="72"/>
      <c r="U876" s="72"/>
      <c r="V876" s="72"/>
      <c r="W876" s="72"/>
      <c r="X876" s="72"/>
      <c r="Y876" s="74"/>
      <c r="Z876" s="74"/>
      <c r="AA876" s="72"/>
      <c r="AB876" s="72"/>
      <c r="AC876" s="72"/>
      <c r="AD876" s="72"/>
      <c r="AE876" s="72"/>
      <c r="AF876" s="72"/>
      <c r="AG876" s="72"/>
      <c r="AH876" s="72"/>
      <c r="AI876" s="72"/>
      <c r="AJ876" s="72"/>
      <c r="AK876" s="72"/>
      <c r="AL876" s="72"/>
      <c r="AM876" s="72"/>
      <c r="AN876" s="72"/>
      <c r="AO876" s="72"/>
    </row>
    <row r="877">
      <c r="A877" s="72"/>
      <c r="B877" s="72"/>
      <c r="D877" s="72"/>
      <c r="E877" s="72"/>
      <c r="F877" s="72"/>
      <c r="G877" s="72"/>
      <c r="H877" s="72"/>
      <c r="I877" s="72"/>
      <c r="J877" s="72"/>
      <c r="K877" s="72"/>
      <c r="L877" s="72"/>
      <c r="M877" s="72"/>
      <c r="N877" s="72"/>
      <c r="O877" s="72"/>
      <c r="P877" s="72"/>
      <c r="Q877" s="72"/>
      <c r="T877" s="72"/>
      <c r="U877" s="72"/>
      <c r="V877" s="72"/>
      <c r="W877" s="72"/>
      <c r="X877" s="72"/>
      <c r="Y877" s="74"/>
      <c r="Z877" s="74"/>
      <c r="AA877" s="72"/>
      <c r="AB877" s="72"/>
      <c r="AC877" s="72"/>
      <c r="AD877" s="72"/>
      <c r="AE877" s="72"/>
      <c r="AF877" s="72"/>
      <c r="AG877" s="72"/>
      <c r="AH877" s="72"/>
      <c r="AI877" s="72"/>
      <c r="AJ877" s="72"/>
      <c r="AK877" s="72"/>
      <c r="AL877" s="72"/>
      <c r="AM877" s="72"/>
      <c r="AN877" s="72"/>
      <c r="AO877" s="72"/>
    </row>
    <row r="878">
      <c r="A878" s="72"/>
      <c r="B878" s="72"/>
      <c r="D878" s="72"/>
      <c r="E878" s="72"/>
      <c r="F878" s="72"/>
      <c r="G878" s="72"/>
      <c r="H878" s="72"/>
      <c r="I878" s="72"/>
      <c r="J878" s="72"/>
      <c r="K878" s="72"/>
      <c r="L878" s="72"/>
      <c r="M878" s="72"/>
      <c r="N878" s="72"/>
      <c r="O878" s="72"/>
      <c r="P878" s="72"/>
      <c r="Q878" s="72"/>
      <c r="T878" s="72"/>
      <c r="U878" s="72"/>
      <c r="V878" s="72"/>
      <c r="W878" s="72"/>
      <c r="X878" s="72"/>
      <c r="Y878" s="74"/>
      <c r="Z878" s="74"/>
      <c r="AA878" s="72"/>
      <c r="AB878" s="72"/>
      <c r="AC878" s="72"/>
      <c r="AD878" s="72"/>
      <c r="AE878" s="72"/>
      <c r="AF878" s="72"/>
      <c r="AG878" s="72"/>
      <c r="AH878" s="72"/>
      <c r="AI878" s="72"/>
      <c r="AJ878" s="72"/>
      <c r="AK878" s="72"/>
      <c r="AL878" s="72"/>
      <c r="AM878" s="72"/>
      <c r="AN878" s="72"/>
      <c r="AO878" s="72"/>
    </row>
    <row r="879">
      <c r="A879" s="72"/>
      <c r="B879" s="72"/>
      <c r="D879" s="72"/>
      <c r="E879" s="72"/>
      <c r="F879" s="72"/>
      <c r="G879" s="72"/>
      <c r="H879" s="72"/>
      <c r="I879" s="72"/>
      <c r="J879" s="72"/>
      <c r="K879" s="72"/>
      <c r="L879" s="72"/>
      <c r="M879" s="72"/>
      <c r="N879" s="72"/>
      <c r="O879" s="72"/>
      <c r="P879" s="72"/>
      <c r="Q879" s="72"/>
      <c r="T879" s="72"/>
      <c r="U879" s="72"/>
      <c r="V879" s="72"/>
      <c r="W879" s="72"/>
      <c r="X879" s="72"/>
      <c r="Y879" s="74"/>
      <c r="Z879" s="74"/>
      <c r="AA879" s="72"/>
      <c r="AB879" s="72"/>
      <c r="AC879" s="72"/>
      <c r="AD879" s="72"/>
      <c r="AE879" s="72"/>
      <c r="AF879" s="72"/>
      <c r="AG879" s="72"/>
      <c r="AH879" s="72"/>
      <c r="AI879" s="72"/>
      <c r="AJ879" s="72"/>
      <c r="AK879" s="72"/>
      <c r="AL879" s="72"/>
      <c r="AM879" s="72"/>
      <c r="AN879" s="72"/>
      <c r="AO879" s="72"/>
    </row>
    <row r="880">
      <c r="A880" s="72"/>
      <c r="B880" s="72"/>
      <c r="D880" s="72"/>
      <c r="E880" s="72"/>
      <c r="F880" s="72"/>
      <c r="G880" s="72"/>
      <c r="H880" s="72"/>
      <c r="I880" s="72"/>
      <c r="J880" s="72"/>
      <c r="K880" s="72"/>
      <c r="L880" s="72"/>
      <c r="M880" s="72"/>
      <c r="N880" s="72"/>
      <c r="O880" s="72"/>
      <c r="P880" s="72"/>
      <c r="Q880" s="72"/>
      <c r="T880" s="72"/>
      <c r="U880" s="72"/>
      <c r="V880" s="72"/>
      <c r="W880" s="72"/>
      <c r="X880" s="72"/>
      <c r="Y880" s="74"/>
      <c r="Z880" s="74"/>
      <c r="AA880" s="72"/>
      <c r="AB880" s="72"/>
      <c r="AC880" s="72"/>
      <c r="AD880" s="72"/>
      <c r="AE880" s="72"/>
      <c r="AF880" s="72"/>
      <c r="AG880" s="72"/>
      <c r="AH880" s="72"/>
      <c r="AI880" s="72"/>
      <c r="AJ880" s="72"/>
      <c r="AK880" s="72"/>
      <c r="AL880" s="72"/>
      <c r="AM880" s="72"/>
      <c r="AN880" s="72"/>
      <c r="AO880" s="72"/>
    </row>
    <row r="881">
      <c r="A881" s="72"/>
      <c r="B881" s="72"/>
      <c r="D881" s="72"/>
      <c r="E881" s="72"/>
      <c r="F881" s="72"/>
      <c r="G881" s="72"/>
      <c r="H881" s="72"/>
      <c r="I881" s="72"/>
      <c r="J881" s="72"/>
      <c r="K881" s="72"/>
      <c r="L881" s="72"/>
      <c r="M881" s="72"/>
      <c r="N881" s="72"/>
      <c r="O881" s="72"/>
      <c r="P881" s="72"/>
      <c r="Q881" s="72"/>
      <c r="T881" s="72"/>
      <c r="U881" s="72"/>
      <c r="V881" s="72"/>
      <c r="W881" s="72"/>
      <c r="X881" s="72"/>
      <c r="Y881" s="74"/>
      <c r="Z881" s="74"/>
      <c r="AA881" s="72"/>
      <c r="AB881" s="72"/>
      <c r="AC881" s="72"/>
      <c r="AD881" s="72"/>
      <c r="AE881" s="72"/>
      <c r="AF881" s="72"/>
      <c r="AG881" s="72"/>
      <c r="AH881" s="72"/>
      <c r="AI881" s="72"/>
      <c r="AJ881" s="72"/>
      <c r="AK881" s="72"/>
      <c r="AL881" s="72"/>
      <c r="AM881" s="72"/>
      <c r="AN881" s="72"/>
      <c r="AO881" s="72"/>
    </row>
    <row r="882">
      <c r="A882" s="72"/>
      <c r="B882" s="72"/>
      <c r="D882" s="72"/>
      <c r="E882" s="72"/>
      <c r="F882" s="72"/>
      <c r="G882" s="72"/>
      <c r="H882" s="72"/>
      <c r="I882" s="72"/>
      <c r="J882" s="72"/>
      <c r="K882" s="72"/>
      <c r="L882" s="72"/>
      <c r="M882" s="72"/>
      <c r="N882" s="72"/>
      <c r="O882" s="72"/>
      <c r="P882" s="72"/>
      <c r="Q882" s="72"/>
      <c r="T882" s="72"/>
      <c r="U882" s="72"/>
      <c r="V882" s="72"/>
      <c r="W882" s="72"/>
      <c r="X882" s="72"/>
      <c r="Y882" s="74"/>
      <c r="Z882" s="74"/>
      <c r="AA882" s="72"/>
      <c r="AB882" s="72"/>
      <c r="AC882" s="72"/>
      <c r="AD882" s="72"/>
      <c r="AE882" s="72"/>
      <c r="AF882" s="72"/>
      <c r="AG882" s="72"/>
      <c r="AH882" s="72"/>
      <c r="AI882" s="72"/>
      <c r="AJ882" s="72"/>
      <c r="AK882" s="72"/>
      <c r="AL882" s="72"/>
      <c r="AM882" s="72"/>
      <c r="AN882" s="72"/>
      <c r="AO882" s="72"/>
    </row>
    <row r="883">
      <c r="A883" s="72"/>
      <c r="B883" s="72"/>
      <c r="D883" s="72"/>
      <c r="E883" s="72"/>
      <c r="F883" s="72"/>
      <c r="G883" s="72"/>
      <c r="H883" s="72"/>
      <c r="I883" s="72"/>
      <c r="J883" s="72"/>
      <c r="K883" s="72"/>
      <c r="L883" s="72"/>
      <c r="M883" s="72"/>
      <c r="N883" s="72"/>
      <c r="O883" s="72"/>
      <c r="P883" s="72"/>
      <c r="Q883" s="72"/>
      <c r="T883" s="72"/>
      <c r="U883" s="72"/>
      <c r="V883" s="72"/>
      <c r="W883" s="72"/>
      <c r="X883" s="72"/>
      <c r="Y883" s="74"/>
      <c r="Z883" s="74"/>
      <c r="AA883" s="72"/>
      <c r="AB883" s="72"/>
      <c r="AC883" s="72"/>
      <c r="AD883" s="72"/>
      <c r="AE883" s="72"/>
      <c r="AF883" s="72"/>
      <c r="AG883" s="72"/>
      <c r="AH883" s="72"/>
      <c r="AI883" s="72"/>
      <c r="AJ883" s="72"/>
      <c r="AK883" s="72"/>
      <c r="AL883" s="72"/>
      <c r="AM883" s="72"/>
      <c r="AN883" s="72"/>
      <c r="AO883" s="72"/>
    </row>
    <row r="884">
      <c r="A884" s="72"/>
      <c r="B884" s="72"/>
      <c r="D884" s="72"/>
      <c r="E884" s="72"/>
      <c r="F884" s="72"/>
      <c r="G884" s="72"/>
      <c r="H884" s="72"/>
      <c r="I884" s="72"/>
      <c r="J884" s="72"/>
      <c r="K884" s="72"/>
      <c r="L884" s="72"/>
      <c r="M884" s="72"/>
      <c r="N884" s="72"/>
      <c r="O884" s="72"/>
      <c r="P884" s="72"/>
      <c r="Q884" s="72"/>
      <c r="T884" s="72"/>
      <c r="U884" s="72"/>
      <c r="V884" s="72"/>
      <c r="W884" s="72"/>
      <c r="X884" s="72"/>
      <c r="Y884" s="74"/>
      <c r="Z884" s="74"/>
      <c r="AA884" s="72"/>
      <c r="AB884" s="72"/>
      <c r="AC884" s="72"/>
      <c r="AD884" s="72"/>
      <c r="AE884" s="72"/>
      <c r="AF884" s="72"/>
      <c r="AG884" s="72"/>
      <c r="AH884" s="72"/>
      <c r="AI884" s="72"/>
      <c r="AJ884" s="72"/>
      <c r="AK884" s="72"/>
      <c r="AL884" s="72"/>
      <c r="AM884" s="72"/>
      <c r="AN884" s="72"/>
      <c r="AO884" s="72"/>
    </row>
    <row r="885">
      <c r="A885" s="72"/>
      <c r="B885" s="72"/>
      <c r="D885" s="72"/>
      <c r="E885" s="72"/>
      <c r="F885" s="72"/>
      <c r="G885" s="72"/>
      <c r="H885" s="72"/>
      <c r="I885" s="72"/>
      <c r="J885" s="72"/>
      <c r="K885" s="72"/>
      <c r="L885" s="72"/>
      <c r="M885" s="72"/>
      <c r="N885" s="72"/>
      <c r="O885" s="72"/>
      <c r="P885" s="72"/>
      <c r="Q885" s="72"/>
      <c r="T885" s="72"/>
      <c r="U885" s="72"/>
      <c r="V885" s="72"/>
      <c r="W885" s="72"/>
      <c r="X885" s="72"/>
      <c r="Y885" s="74"/>
      <c r="Z885" s="74"/>
      <c r="AA885" s="72"/>
      <c r="AB885" s="72"/>
      <c r="AC885" s="72"/>
      <c r="AD885" s="72"/>
      <c r="AE885" s="72"/>
      <c r="AF885" s="72"/>
      <c r="AG885" s="72"/>
      <c r="AH885" s="72"/>
      <c r="AI885" s="72"/>
      <c r="AJ885" s="72"/>
      <c r="AK885" s="72"/>
      <c r="AL885" s="72"/>
      <c r="AM885" s="72"/>
      <c r="AN885" s="72"/>
      <c r="AO885" s="72"/>
    </row>
    <row r="886">
      <c r="A886" s="72"/>
      <c r="B886" s="72"/>
      <c r="D886" s="72"/>
      <c r="E886" s="72"/>
      <c r="F886" s="72"/>
      <c r="G886" s="72"/>
      <c r="H886" s="72"/>
      <c r="I886" s="72"/>
      <c r="J886" s="72"/>
      <c r="K886" s="72"/>
      <c r="L886" s="72"/>
      <c r="M886" s="72"/>
      <c r="N886" s="72"/>
      <c r="O886" s="72"/>
      <c r="P886" s="72"/>
      <c r="Q886" s="72"/>
      <c r="T886" s="72"/>
      <c r="U886" s="72"/>
      <c r="V886" s="72"/>
      <c r="W886" s="72"/>
      <c r="X886" s="72"/>
      <c r="Y886" s="74"/>
      <c r="Z886" s="74"/>
      <c r="AA886" s="72"/>
      <c r="AB886" s="72"/>
      <c r="AC886" s="72"/>
      <c r="AD886" s="72"/>
      <c r="AE886" s="72"/>
      <c r="AF886" s="72"/>
      <c r="AG886" s="72"/>
      <c r="AH886" s="72"/>
      <c r="AI886" s="72"/>
      <c r="AJ886" s="72"/>
      <c r="AK886" s="72"/>
      <c r="AL886" s="72"/>
      <c r="AM886" s="72"/>
      <c r="AN886" s="72"/>
      <c r="AO886" s="72"/>
    </row>
    <row r="887">
      <c r="A887" s="72"/>
      <c r="B887" s="72"/>
      <c r="D887" s="72"/>
      <c r="E887" s="72"/>
      <c r="F887" s="72"/>
      <c r="G887" s="72"/>
      <c r="H887" s="72"/>
      <c r="I887" s="72"/>
      <c r="J887" s="72"/>
      <c r="K887" s="72"/>
      <c r="L887" s="72"/>
      <c r="M887" s="72"/>
      <c r="N887" s="72"/>
      <c r="O887" s="72"/>
      <c r="P887" s="72"/>
      <c r="Q887" s="72"/>
      <c r="T887" s="72"/>
      <c r="U887" s="72"/>
      <c r="V887" s="72"/>
      <c r="W887" s="72"/>
      <c r="X887" s="72"/>
      <c r="Y887" s="74"/>
      <c r="Z887" s="74"/>
      <c r="AA887" s="72"/>
      <c r="AB887" s="72"/>
      <c r="AC887" s="72"/>
      <c r="AD887" s="72"/>
      <c r="AE887" s="72"/>
      <c r="AF887" s="72"/>
      <c r="AG887" s="72"/>
      <c r="AH887" s="72"/>
      <c r="AI887" s="72"/>
      <c r="AJ887" s="72"/>
      <c r="AK887" s="72"/>
      <c r="AL887" s="72"/>
      <c r="AM887" s="72"/>
      <c r="AN887" s="72"/>
      <c r="AO887" s="72"/>
    </row>
    <row r="888">
      <c r="A888" s="72"/>
      <c r="B888" s="72"/>
      <c r="D888" s="72"/>
      <c r="E888" s="72"/>
      <c r="F888" s="72"/>
      <c r="G888" s="72"/>
      <c r="H888" s="72"/>
      <c r="I888" s="72"/>
      <c r="J888" s="72"/>
      <c r="K888" s="72"/>
      <c r="L888" s="72"/>
      <c r="M888" s="72"/>
      <c r="N888" s="72"/>
      <c r="O888" s="72"/>
      <c r="P888" s="72"/>
      <c r="Q888" s="72"/>
      <c r="T888" s="72"/>
      <c r="U888" s="72"/>
      <c r="V888" s="72"/>
      <c r="W888" s="72"/>
      <c r="X888" s="72"/>
      <c r="Y888" s="74"/>
      <c r="Z888" s="74"/>
      <c r="AA888" s="72"/>
      <c r="AB888" s="72"/>
      <c r="AC888" s="72"/>
      <c r="AD888" s="72"/>
      <c r="AE888" s="72"/>
      <c r="AF888" s="72"/>
      <c r="AG888" s="72"/>
      <c r="AH888" s="72"/>
      <c r="AI888" s="72"/>
      <c r="AJ888" s="72"/>
      <c r="AK888" s="72"/>
      <c r="AL888" s="72"/>
      <c r="AM888" s="72"/>
      <c r="AN888" s="72"/>
      <c r="AO888" s="72"/>
    </row>
    <row r="889">
      <c r="A889" s="72"/>
      <c r="B889" s="72"/>
      <c r="D889" s="72"/>
      <c r="E889" s="72"/>
      <c r="F889" s="72"/>
      <c r="G889" s="72"/>
      <c r="H889" s="72"/>
      <c r="I889" s="72"/>
      <c r="J889" s="72"/>
      <c r="K889" s="72"/>
      <c r="L889" s="72"/>
      <c r="M889" s="72"/>
      <c r="N889" s="72"/>
      <c r="O889" s="72"/>
      <c r="P889" s="72"/>
      <c r="Q889" s="72"/>
      <c r="T889" s="72"/>
      <c r="U889" s="72"/>
      <c r="V889" s="72"/>
      <c r="W889" s="72"/>
      <c r="X889" s="72"/>
      <c r="Y889" s="74"/>
      <c r="Z889" s="74"/>
      <c r="AA889" s="72"/>
      <c r="AB889" s="72"/>
      <c r="AC889" s="72"/>
      <c r="AD889" s="72"/>
      <c r="AE889" s="72"/>
      <c r="AF889" s="72"/>
      <c r="AG889" s="72"/>
      <c r="AH889" s="72"/>
      <c r="AI889" s="72"/>
      <c r="AJ889" s="72"/>
      <c r="AK889" s="72"/>
      <c r="AL889" s="72"/>
      <c r="AM889" s="72"/>
      <c r="AN889" s="72"/>
      <c r="AO889" s="72"/>
    </row>
    <row r="890">
      <c r="A890" s="72"/>
      <c r="B890" s="72"/>
      <c r="D890" s="72"/>
      <c r="E890" s="72"/>
      <c r="F890" s="72"/>
      <c r="G890" s="72"/>
      <c r="H890" s="72"/>
      <c r="I890" s="72"/>
      <c r="J890" s="72"/>
      <c r="K890" s="72"/>
      <c r="L890" s="72"/>
      <c r="M890" s="72"/>
      <c r="N890" s="72"/>
      <c r="O890" s="72"/>
      <c r="P890" s="72"/>
      <c r="Q890" s="72"/>
      <c r="T890" s="72"/>
      <c r="U890" s="72"/>
      <c r="V890" s="72"/>
      <c r="W890" s="72"/>
      <c r="X890" s="72"/>
      <c r="Y890" s="74"/>
      <c r="Z890" s="74"/>
      <c r="AA890" s="72"/>
      <c r="AB890" s="72"/>
      <c r="AC890" s="72"/>
      <c r="AD890" s="72"/>
      <c r="AE890" s="72"/>
      <c r="AF890" s="72"/>
      <c r="AG890" s="72"/>
      <c r="AH890" s="72"/>
      <c r="AI890" s="72"/>
      <c r="AJ890" s="72"/>
      <c r="AK890" s="72"/>
      <c r="AL890" s="72"/>
      <c r="AM890" s="72"/>
      <c r="AN890" s="72"/>
      <c r="AO890" s="72"/>
    </row>
    <row r="891">
      <c r="A891" s="72"/>
      <c r="B891" s="72"/>
      <c r="D891" s="72"/>
      <c r="E891" s="72"/>
      <c r="F891" s="72"/>
      <c r="G891" s="72"/>
      <c r="H891" s="72"/>
      <c r="I891" s="72"/>
      <c r="J891" s="72"/>
      <c r="K891" s="72"/>
      <c r="L891" s="72"/>
      <c r="M891" s="72"/>
      <c r="N891" s="72"/>
      <c r="O891" s="72"/>
      <c r="P891" s="72"/>
      <c r="Q891" s="72"/>
      <c r="T891" s="72"/>
      <c r="U891" s="72"/>
      <c r="V891" s="72"/>
      <c r="W891" s="72"/>
      <c r="X891" s="72"/>
      <c r="Y891" s="74"/>
      <c r="Z891" s="74"/>
      <c r="AA891" s="72"/>
      <c r="AB891" s="72"/>
      <c r="AC891" s="72"/>
      <c r="AD891" s="72"/>
      <c r="AE891" s="72"/>
      <c r="AF891" s="72"/>
      <c r="AG891" s="72"/>
      <c r="AH891" s="72"/>
      <c r="AI891" s="72"/>
      <c r="AJ891" s="72"/>
      <c r="AK891" s="72"/>
      <c r="AL891" s="72"/>
      <c r="AM891" s="72"/>
      <c r="AN891" s="72"/>
      <c r="AO891" s="72"/>
    </row>
    <row r="892">
      <c r="A892" s="72"/>
      <c r="B892" s="72"/>
      <c r="D892" s="72"/>
      <c r="E892" s="72"/>
      <c r="F892" s="72"/>
      <c r="G892" s="72"/>
      <c r="H892" s="72"/>
      <c r="I892" s="72"/>
      <c r="J892" s="72"/>
      <c r="K892" s="72"/>
      <c r="L892" s="72"/>
      <c r="M892" s="72"/>
      <c r="N892" s="72"/>
      <c r="O892" s="72"/>
      <c r="P892" s="72"/>
      <c r="Q892" s="72"/>
      <c r="T892" s="72"/>
      <c r="U892" s="72"/>
      <c r="V892" s="72"/>
      <c r="W892" s="72"/>
      <c r="X892" s="72"/>
      <c r="Y892" s="74"/>
      <c r="Z892" s="74"/>
      <c r="AA892" s="72"/>
      <c r="AB892" s="72"/>
      <c r="AC892" s="72"/>
      <c r="AD892" s="72"/>
      <c r="AE892" s="72"/>
      <c r="AF892" s="72"/>
      <c r="AG892" s="72"/>
      <c r="AH892" s="72"/>
      <c r="AI892" s="72"/>
      <c r="AJ892" s="72"/>
      <c r="AK892" s="72"/>
      <c r="AL892" s="72"/>
      <c r="AM892" s="72"/>
      <c r="AN892" s="72"/>
      <c r="AO892" s="72"/>
    </row>
    <row r="893">
      <c r="A893" s="72"/>
      <c r="B893" s="72"/>
      <c r="D893" s="72"/>
      <c r="E893" s="72"/>
      <c r="F893" s="72"/>
      <c r="G893" s="72"/>
      <c r="H893" s="72"/>
      <c r="I893" s="72"/>
      <c r="J893" s="72"/>
      <c r="K893" s="72"/>
      <c r="L893" s="72"/>
      <c r="M893" s="72"/>
      <c r="N893" s="72"/>
      <c r="O893" s="72"/>
      <c r="P893" s="72"/>
      <c r="Q893" s="72"/>
      <c r="T893" s="72"/>
      <c r="U893" s="72"/>
      <c r="V893" s="72"/>
      <c r="W893" s="72"/>
      <c r="X893" s="72"/>
      <c r="Y893" s="74"/>
      <c r="Z893" s="74"/>
      <c r="AA893" s="72"/>
      <c r="AB893" s="72"/>
      <c r="AC893" s="72"/>
      <c r="AD893" s="72"/>
      <c r="AE893" s="72"/>
      <c r="AF893" s="72"/>
      <c r="AG893" s="72"/>
      <c r="AH893" s="72"/>
      <c r="AI893" s="72"/>
      <c r="AJ893" s="72"/>
      <c r="AK893" s="72"/>
      <c r="AL893" s="72"/>
      <c r="AM893" s="72"/>
      <c r="AN893" s="72"/>
      <c r="AO893" s="72"/>
    </row>
    <row r="894">
      <c r="A894" s="72"/>
      <c r="B894" s="72"/>
      <c r="D894" s="72"/>
      <c r="E894" s="72"/>
      <c r="F894" s="72"/>
      <c r="G894" s="72"/>
      <c r="H894" s="72"/>
      <c r="I894" s="72"/>
      <c r="J894" s="72"/>
      <c r="K894" s="72"/>
      <c r="L894" s="72"/>
      <c r="M894" s="72"/>
      <c r="N894" s="72"/>
      <c r="O894" s="72"/>
      <c r="P894" s="72"/>
      <c r="Q894" s="72"/>
      <c r="T894" s="72"/>
      <c r="U894" s="72"/>
      <c r="V894" s="72"/>
      <c r="W894" s="72"/>
      <c r="X894" s="72"/>
      <c r="Y894" s="74"/>
      <c r="Z894" s="74"/>
      <c r="AA894" s="72"/>
      <c r="AB894" s="72"/>
      <c r="AC894" s="72"/>
      <c r="AD894" s="72"/>
      <c r="AE894" s="72"/>
      <c r="AF894" s="72"/>
      <c r="AG894" s="72"/>
      <c r="AH894" s="72"/>
      <c r="AI894" s="72"/>
      <c r="AJ894" s="72"/>
      <c r="AK894" s="72"/>
      <c r="AL894" s="72"/>
      <c r="AM894" s="72"/>
      <c r="AN894" s="72"/>
      <c r="AO894" s="72"/>
    </row>
    <row r="895">
      <c r="A895" s="72"/>
      <c r="B895" s="72"/>
      <c r="D895" s="72"/>
      <c r="E895" s="72"/>
      <c r="F895" s="72"/>
      <c r="G895" s="72"/>
      <c r="H895" s="72"/>
      <c r="I895" s="72"/>
      <c r="J895" s="72"/>
      <c r="K895" s="72"/>
      <c r="L895" s="72"/>
      <c r="M895" s="72"/>
      <c r="N895" s="72"/>
      <c r="O895" s="72"/>
      <c r="P895" s="72"/>
      <c r="Q895" s="72"/>
      <c r="T895" s="72"/>
      <c r="U895" s="72"/>
      <c r="V895" s="72"/>
      <c r="W895" s="72"/>
      <c r="X895" s="72"/>
      <c r="Y895" s="74"/>
      <c r="Z895" s="74"/>
      <c r="AA895" s="72"/>
      <c r="AB895" s="72"/>
      <c r="AC895" s="72"/>
      <c r="AD895" s="72"/>
      <c r="AE895" s="72"/>
      <c r="AF895" s="72"/>
      <c r="AG895" s="72"/>
      <c r="AH895" s="72"/>
      <c r="AI895" s="72"/>
      <c r="AJ895" s="72"/>
      <c r="AK895" s="72"/>
      <c r="AL895" s="72"/>
      <c r="AM895" s="72"/>
      <c r="AN895" s="72"/>
      <c r="AO895" s="72"/>
    </row>
    <row r="896">
      <c r="A896" s="72"/>
      <c r="B896" s="72"/>
      <c r="D896" s="72"/>
      <c r="E896" s="72"/>
      <c r="F896" s="72"/>
      <c r="G896" s="72"/>
      <c r="H896" s="72"/>
      <c r="I896" s="72"/>
      <c r="J896" s="72"/>
      <c r="K896" s="72"/>
      <c r="L896" s="72"/>
      <c r="M896" s="72"/>
      <c r="N896" s="72"/>
      <c r="O896" s="72"/>
      <c r="P896" s="72"/>
      <c r="Q896" s="72"/>
      <c r="T896" s="72"/>
      <c r="U896" s="72"/>
      <c r="V896" s="72"/>
      <c r="W896" s="72"/>
      <c r="X896" s="72"/>
      <c r="Y896" s="74"/>
      <c r="Z896" s="74"/>
      <c r="AA896" s="72"/>
      <c r="AB896" s="72"/>
      <c r="AC896" s="72"/>
      <c r="AD896" s="72"/>
      <c r="AE896" s="72"/>
      <c r="AF896" s="72"/>
      <c r="AG896" s="72"/>
      <c r="AH896" s="72"/>
      <c r="AI896" s="72"/>
      <c r="AJ896" s="72"/>
      <c r="AK896" s="72"/>
      <c r="AL896" s="72"/>
      <c r="AM896" s="72"/>
      <c r="AN896" s="72"/>
      <c r="AO896" s="72"/>
    </row>
    <row r="897">
      <c r="A897" s="72"/>
      <c r="B897" s="72"/>
      <c r="D897" s="72"/>
      <c r="E897" s="72"/>
      <c r="F897" s="72"/>
      <c r="G897" s="72"/>
      <c r="H897" s="72"/>
      <c r="I897" s="72"/>
      <c r="J897" s="72"/>
      <c r="K897" s="72"/>
      <c r="L897" s="72"/>
      <c r="M897" s="72"/>
      <c r="N897" s="72"/>
      <c r="O897" s="72"/>
      <c r="P897" s="72"/>
      <c r="Q897" s="72"/>
      <c r="T897" s="72"/>
      <c r="U897" s="72"/>
      <c r="V897" s="72"/>
      <c r="W897" s="72"/>
      <c r="X897" s="72"/>
      <c r="Y897" s="74"/>
      <c r="Z897" s="74"/>
      <c r="AA897" s="72"/>
      <c r="AB897" s="72"/>
      <c r="AC897" s="72"/>
      <c r="AD897" s="72"/>
      <c r="AE897" s="72"/>
      <c r="AF897" s="72"/>
      <c r="AG897" s="72"/>
      <c r="AH897" s="72"/>
      <c r="AI897" s="72"/>
      <c r="AJ897" s="72"/>
      <c r="AK897" s="72"/>
      <c r="AL897" s="72"/>
      <c r="AM897" s="72"/>
      <c r="AN897" s="72"/>
      <c r="AO897" s="72"/>
    </row>
    <row r="898">
      <c r="A898" s="72"/>
      <c r="B898" s="72"/>
      <c r="D898" s="72"/>
      <c r="E898" s="72"/>
      <c r="F898" s="72"/>
      <c r="G898" s="72"/>
      <c r="H898" s="72"/>
      <c r="I898" s="72"/>
      <c r="J898" s="72"/>
      <c r="K898" s="72"/>
      <c r="L898" s="72"/>
      <c r="M898" s="72"/>
      <c r="N898" s="72"/>
      <c r="O898" s="72"/>
      <c r="P898" s="72"/>
      <c r="Q898" s="72"/>
      <c r="T898" s="72"/>
      <c r="U898" s="72"/>
      <c r="V898" s="72"/>
      <c r="W898" s="72"/>
      <c r="X898" s="72"/>
      <c r="Y898" s="74"/>
      <c r="Z898" s="74"/>
      <c r="AA898" s="72"/>
      <c r="AB898" s="72"/>
      <c r="AC898" s="72"/>
      <c r="AD898" s="72"/>
      <c r="AE898" s="72"/>
      <c r="AF898" s="72"/>
      <c r="AG898" s="72"/>
      <c r="AH898" s="72"/>
      <c r="AI898" s="72"/>
      <c r="AJ898" s="72"/>
      <c r="AK898" s="72"/>
      <c r="AL898" s="72"/>
      <c r="AM898" s="72"/>
      <c r="AN898" s="72"/>
      <c r="AO898" s="72"/>
    </row>
    <row r="899">
      <c r="A899" s="72"/>
      <c r="B899" s="72"/>
      <c r="D899" s="72"/>
      <c r="E899" s="72"/>
      <c r="F899" s="72"/>
      <c r="G899" s="72"/>
      <c r="H899" s="72"/>
      <c r="I899" s="72"/>
      <c r="J899" s="72"/>
      <c r="K899" s="72"/>
      <c r="L899" s="72"/>
      <c r="M899" s="72"/>
      <c r="N899" s="72"/>
      <c r="O899" s="72"/>
      <c r="P899" s="72"/>
      <c r="Q899" s="72"/>
      <c r="T899" s="72"/>
      <c r="U899" s="72"/>
      <c r="V899" s="72"/>
      <c r="W899" s="72"/>
      <c r="X899" s="72"/>
      <c r="Y899" s="74"/>
      <c r="Z899" s="74"/>
      <c r="AA899" s="72"/>
      <c r="AB899" s="72"/>
      <c r="AC899" s="72"/>
      <c r="AD899" s="72"/>
      <c r="AE899" s="72"/>
      <c r="AF899" s="72"/>
      <c r="AG899" s="72"/>
      <c r="AH899" s="72"/>
      <c r="AI899" s="72"/>
      <c r="AJ899" s="72"/>
      <c r="AK899" s="72"/>
      <c r="AL899" s="72"/>
      <c r="AM899" s="72"/>
      <c r="AN899" s="72"/>
      <c r="AO899" s="72"/>
    </row>
    <row r="900">
      <c r="A900" s="72"/>
      <c r="B900" s="72"/>
      <c r="D900" s="72"/>
      <c r="E900" s="72"/>
      <c r="F900" s="72"/>
      <c r="G900" s="72"/>
      <c r="H900" s="72"/>
      <c r="I900" s="72"/>
      <c r="J900" s="72"/>
      <c r="K900" s="72"/>
      <c r="L900" s="72"/>
      <c r="M900" s="72"/>
      <c r="N900" s="72"/>
      <c r="O900" s="72"/>
      <c r="P900" s="72"/>
      <c r="Q900" s="72"/>
      <c r="T900" s="72"/>
      <c r="U900" s="72"/>
      <c r="V900" s="72"/>
      <c r="W900" s="72"/>
      <c r="X900" s="72"/>
      <c r="Y900" s="74"/>
      <c r="Z900" s="74"/>
      <c r="AA900" s="72"/>
      <c r="AB900" s="72"/>
      <c r="AC900" s="72"/>
      <c r="AD900" s="72"/>
      <c r="AE900" s="72"/>
      <c r="AF900" s="72"/>
      <c r="AG900" s="72"/>
      <c r="AH900" s="72"/>
      <c r="AI900" s="72"/>
      <c r="AJ900" s="72"/>
      <c r="AK900" s="72"/>
      <c r="AL900" s="72"/>
      <c r="AM900" s="72"/>
      <c r="AN900" s="72"/>
      <c r="AO900" s="72"/>
    </row>
    <row r="901">
      <c r="A901" s="72"/>
      <c r="B901" s="72"/>
      <c r="D901" s="72"/>
      <c r="E901" s="72"/>
      <c r="F901" s="72"/>
      <c r="G901" s="72"/>
      <c r="H901" s="72"/>
      <c r="I901" s="72"/>
      <c r="J901" s="72"/>
      <c r="K901" s="72"/>
      <c r="L901" s="72"/>
      <c r="M901" s="72"/>
      <c r="N901" s="72"/>
      <c r="O901" s="72"/>
      <c r="P901" s="72"/>
      <c r="Q901" s="72"/>
      <c r="T901" s="72"/>
      <c r="U901" s="72"/>
      <c r="V901" s="72"/>
      <c r="W901" s="72"/>
      <c r="X901" s="72"/>
      <c r="Y901" s="74"/>
      <c r="Z901" s="74"/>
      <c r="AA901" s="72"/>
      <c r="AB901" s="72"/>
      <c r="AC901" s="72"/>
      <c r="AD901" s="72"/>
      <c r="AE901" s="72"/>
      <c r="AF901" s="72"/>
      <c r="AG901" s="72"/>
      <c r="AH901" s="72"/>
      <c r="AI901" s="72"/>
      <c r="AJ901" s="72"/>
      <c r="AK901" s="72"/>
      <c r="AL901" s="72"/>
      <c r="AM901" s="72"/>
      <c r="AN901" s="72"/>
      <c r="AO901" s="72"/>
    </row>
    <row r="902">
      <c r="A902" s="72"/>
      <c r="B902" s="72"/>
      <c r="D902" s="72"/>
      <c r="E902" s="72"/>
      <c r="F902" s="72"/>
      <c r="G902" s="72"/>
      <c r="H902" s="72"/>
      <c r="I902" s="72"/>
      <c r="J902" s="72"/>
      <c r="K902" s="72"/>
      <c r="L902" s="72"/>
      <c r="M902" s="72"/>
      <c r="N902" s="72"/>
      <c r="O902" s="72"/>
      <c r="P902" s="72"/>
      <c r="Q902" s="72"/>
      <c r="T902" s="72"/>
      <c r="U902" s="72"/>
      <c r="V902" s="72"/>
      <c r="W902" s="72"/>
      <c r="X902" s="72"/>
      <c r="Y902" s="74"/>
      <c r="Z902" s="74"/>
      <c r="AA902" s="72"/>
      <c r="AB902" s="72"/>
      <c r="AC902" s="72"/>
      <c r="AD902" s="72"/>
      <c r="AE902" s="72"/>
      <c r="AF902" s="72"/>
      <c r="AG902" s="72"/>
      <c r="AH902" s="72"/>
      <c r="AI902" s="72"/>
      <c r="AJ902" s="72"/>
      <c r="AK902" s="72"/>
      <c r="AL902" s="72"/>
      <c r="AM902" s="72"/>
      <c r="AN902" s="72"/>
      <c r="AO902" s="72"/>
    </row>
    <row r="903">
      <c r="A903" s="72"/>
      <c r="B903" s="72"/>
      <c r="D903" s="72"/>
      <c r="E903" s="72"/>
      <c r="F903" s="72"/>
      <c r="G903" s="72"/>
      <c r="H903" s="72"/>
      <c r="I903" s="72"/>
      <c r="J903" s="72"/>
      <c r="K903" s="72"/>
      <c r="L903" s="72"/>
      <c r="M903" s="72"/>
      <c r="N903" s="72"/>
      <c r="O903" s="72"/>
      <c r="P903" s="72"/>
      <c r="Q903" s="72"/>
      <c r="T903" s="72"/>
      <c r="U903" s="72"/>
      <c r="V903" s="72"/>
      <c r="W903" s="72"/>
      <c r="X903" s="72"/>
      <c r="Y903" s="74"/>
      <c r="Z903" s="74"/>
      <c r="AA903" s="72"/>
      <c r="AB903" s="72"/>
      <c r="AC903" s="72"/>
      <c r="AD903" s="72"/>
      <c r="AE903" s="72"/>
      <c r="AF903" s="72"/>
      <c r="AG903" s="72"/>
      <c r="AH903" s="72"/>
      <c r="AI903" s="72"/>
      <c r="AJ903" s="72"/>
      <c r="AK903" s="72"/>
      <c r="AL903" s="72"/>
      <c r="AM903" s="72"/>
      <c r="AN903" s="72"/>
      <c r="AO903" s="72"/>
    </row>
    <row r="904">
      <c r="A904" s="72"/>
      <c r="B904" s="72"/>
      <c r="D904" s="72"/>
      <c r="E904" s="72"/>
      <c r="F904" s="72"/>
      <c r="G904" s="72"/>
      <c r="H904" s="72"/>
      <c r="I904" s="72"/>
      <c r="J904" s="72"/>
      <c r="K904" s="72"/>
      <c r="L904" s="72"/>
      <c r="M904" s="72"/>
      <c r="N904" s="72"/>
      <c r="O904" s="72"/>
      <c r="P904" s="72"/>
      <c r="Q904" s="72"/>
      <c r="T904" s="72"/>
      <c r="U904" s="72"/>
      <c r="V904" s="72"/>
      <c r="W904" s="72"/>
      <c r="X904" s="72"/>
      <c r="Y904" s="74"/>
      <c r="Z904" s="74"/>
      <c r="AA904" s="72"/>
      <c r="AB904" s="72"/>
      <c r="AC904" s="72"/>
      <c r="AD904" s="72"/>
      <c r="AE904" s="72"/>
      <c r="AF904" s="72"/>
      <c r="AG904" s="72"/>
      <c r="AH904" s="72"/>
      <c r="AI904" s="72"/>
      <c r="AJ904" s="72"/>
      <c r="AK904" s="72"/>
      <c r="AL904" s="72"/>
      <c r="AM904" s="72"/>
      <c r="AN904" s="72"/>
      <c r="AO904" s="72"/>
    </row>
    <row r="905">
      <c r="A905" s="72"/>
      <c r="B905" s="72"/>
      <c r="D905" s="72"/>
      <c r="E905" s="72"/>
      <c r="F905" s="72"/>
      <c r="G905" s="72"/>
      <c r="H905" s="72"/>
      <c r="I905" s="72"/>
      <c r="J905" s="72"/>
      <c r="K905" s="72"/>
      <c r="L905" s="72"/>
      <c r="M905" s="72"/>
      <c r="N905" s="72"/>
      <c r="O905" s="72"/>
      <c r="P905" s="72"/>
      <c r="Q905" s="72"/>
      <c r="T905" s="72"/>
      <c r="U905" s="72"/>
      <c r="V905" s="72"/>
      <c r="W905" s="72"/>
      <c r="X905" s="72"/>
      <c r="Y905" s="74"/>
      <c r="Z905" s="74"/>
      <c r="AA905" s="72"/>
      <c r="AB905" s="72"/>
      <c r="AC905" s="72"/>
      <c r="AD905" s="72"/>
      <c r="AE905" s="72"/>
      <c r="AF905" s="72"/>
      <c r="AG905" s="72"/>
      <c r="AH905" s="72"/>
      <c r="AI905" s="72"/>
      <c r="AJ905" s="72"/>
      <c r="AK905" s="72"/>
      <c r="AL905" s="72"/>
      <c r="AM905" s="72"/>
      <c r="AN905" s="72"/>
      <c r="AO905" s="72"/>
    </row>
    <row r="906">
      <c r="A906" s="72"/>
      <c r="B906" s="72"/>
      <c r="D906" s="72"/>
      <c r="E906" s="72"/>
      <c r="F906" s="72"/>
      <c r="G906" s="72"/>
      <c r="H906" s="72"/>
      <c r="I906" s="72"/>
      <c r="J906" s="72"/>
      <c r="K906" s="72"/>
      <c r="L906" s="72"/>
      <c r="M906" s="72"/>
      <c r="N906" s="72"/>
      <c r="O906" s="72"/>
      <c r="P906" s="72"/>
      <c r="Q906" s="72"/>
      <c r="T906" s="72"/>
      <c r="U906" s="72"/>
      <c r="V906" s="72"/>
      <c r="W906" s="72"/>
      <c r="X906" s="72"/>
      <c r="Y906" s="74"/>
      <c r="Z906" s="74"/>
      <c r="AA906" s="72"/>
      <c r="AB906" s="72"/>
      <c r="AC906" s="72"/>
      <c r="AD906" s="72"/>
      <c r="AE906" s="72"/>
      <c r="AF906" s="72"/>
      <c r="AG906" s="72"/>
      <c r="AH906" s="72"/>
      <c r="AI906" s="72"/>
      <c r="AJ906" s="72"/>
      <c r="AK906" s="72"/>
      <c r="AL906" s="72"/>
      <c r="AM906" s="72"/>
      <c r="AN906" s="72"/>
      <c r="AO906" s="72"/>
    </row>
    <row r="907">
      <c r="A907" s="72"/>
      <c r="B907" s="72"/>
      <c r="D907" s="72"/>
      <c r="E907" s="72"/>
      <c r="F907" s="72"/>
      <c r="G907" s="72"/>
      <c r="H907" s="72"/>
      <c r="I907" s="72"/>
      <c r="J907" s="72"/>
      <c r="K907" s="72"/>
      <c r="L907" s="72"/>
      <c r="M907" s="72"/>
      <c r="N907" s="72"/>
      <c r="O907" s="72"/>
      <c r="P907" s="72"/>
      <c r="Q907" s="72"/>
      <c r="T907" s="72"/>
      <c r="U907" s="72"/>
      <c r="V907" s="72"/>
      <c r="W907" s="72"/>
      <c r="X907" s="72"/>
      <c r="Y907" s="74"/>
      <c r="Z907" s="74"/>
      <c r="AA907" s="72"/>
      <c r="AB907" s="72"/>
      <c r="AC907" s="72"/>
      <c r="AD907" s="72"/>
      <c r="AE907" s="72"/>
      <c r="AF907" s="72"/>
      <c r="AG907" s="72"/>
      <c r="AH907" s="72"/>
      <c r="AI907" s="72"/>
      <c r="AJ907" s="72"/>
      <c r="AK907" s="72"/>
      <c r="AL907" s="72"/>
      <c r="AM907" s="72"/>
      <c r="AN907" s="72"/>
      <c r="AO907" s="72"/>
    </row>
    <row r="908">
      <c r="A908" s="72"/>
      <c r="B908" s="72"/>
      <c r="D908" s="72"/>
      <c r="E908" s="72"/>
      <c r="F908" s="72"/>
      <c r="G908" s="72"/>
      <c r="H908" s="72"/>
      <c r="I908" s="72"/>
      <c r="J908" s="72"/>
      <c r="K908" s="72"/>
      <c r="L908" s="72"/>
      <c r="M908" s="72"/>
      <c r="N908" s="72"/>
      <c r="O908" s="72"/>
      <c r="P908" s="72"/>
      <c r="Q908" s="72"/>
      <c r="T908" s="72"/>
      <c r="U908" s="72"/>
      <c r="V908" s="72"/>
      <c r="W908" s="72"/>
      <c r="X908" s="72"/>
      <c r="Y908" s="74"/>
      <c r="Z908" s="74"/>
      <c r="AA908" s="72"/>
      <c r="AB908" s="72"/>
      <c r="AC908" s="72"/>
      <c r="AD908" s="72"/>
      <c r="AE908" s="72"/>
      <c r="AF908" s="72"/>
      <c r="AG908" s="72"/>
      <c r="AH908" s="72"/>
      <c r="AI908" s="72"/>
      <c r="AJ908" s="72"/>
      <c r="AK908" s="72"/>
      <c r="AL908" s="72"/>
      <c r="AM908" s="72"/>
      <c r="AN908" s="72"/>
      <c r="AO908" s="72"/>
    </row>
    <row r="909">
      <c r="A909" s="72"/>
      <c r="B909" s="72"/>
      <c r="D909" s="72"/>
      <c r="E909" s="72"/>
      <c r="F909" s="72"/>
      <c r="G909" s="72"/>
      <c r="H909" s="72"/>
      <c r="I909" s="72"/>
      <c r="J909" s="72"/>
      <c r="K909" s="72"/>
      <c r="L909" s="72"/>
      <c r="M909" s="72"/>
      <c r="N909" s="72"/>
      <c r="O909" s="72"/>
      <c r="P909" s="72"/>
      <c r="Q909" s="72"/>
      <c r="T909" s="72"/>
      <c r="U909" s="72"/>
      <c r="V909" s="72"/>
      <c r="W909" s="72"/>
      <c r="X909" s="72"/>
      <c r="Y909" s="74"/>
      <c r="Z909" s="74"/>
      <c r="AA909" s="72"/>
      <c r="AB909" s="72"/>
      <c r="AC909" s="72"/>
      <c r="AD909" s="72"/>
      <c r="AE909" s="72"/>
      <c r="AF909" s="72"/>
      <c r="AG909" s="72"/>
      <c r="AH909" s="72"/>
      <c r="AI909" s="72"/>
      <c r="AJ909" s="72"/>
      <c r="AK909" s="72"/>
      <c r="AL909" s="72"/>
      <c r="AM909" s="72"/>
      <c r="AN909" s="72"/>
      <c r="AO909" s="72"/>
    </row>
    <row r="910">
      <c r="A910" s="72"/>
      <c r="B910" s="72"/>
      <c r="D910" s="72"/>
      <c r="E910" s="72"/>
      <c r="F910" s="72"/>
      <c r="G910" s="72"/>
      <c r="H910" s="72"/>
      <c r="I910" s="72"/>
      <c r="J910" s="72"/>
      <c r="K910" s="72"/>
      <c r="L910" s="72"/>
      <c r="M910" s="72"/>
      <c r="N910" s="72"/>
      <c r="O910" s="72"/>
      <c r="P910" s="72"/>
      <c r="Q910" s="72"/>
      <c r="T910" s="72"/>
      <c r="U910" s="72"/>
      <c r="V910" s="72"/>
      <c r="W910" s="72"/>
      <c r="X910" s="72"/>
      <c r="Y910" s="74"/>
      <c r="Z910" s="74"/>
      <c r="AA910" s="72"/>
      <c r="AB910" s="72"/>
      <c r="AC910" s="72"/>
      <c r="AD910" s="72"/>
      <c r="AE910" s="72"/>
      <c r="AF910" s="72"/>
      <c r="AG910" s="72"/>
      <c r="AH910" s="72"/>
      <c r="AI910" s="72"/>
      <c r="AJ910" s="72"/>
      <c r="AK910" s="72"/>
      <c r="AL910" s="72"/>
      <c r="AM910" s="72"/>
      <c r="AN910" s="72"/>
      <c r="AO910" s="72"/>
    </row>
    <row r="911">
      <c r="A911" s="72"/>
      <c r="B911" s="72"/>
      <c r="D911" s="72"/>
      <c r="E911" s="72"/>
      <c r="F911" s="72"/>
      <c r="G911" s="72"/>
      <c r="H911" s="72"/>
      <c r="I911" s="72"/>
      <c r="J911" s="72"/>
      <c r="K911" s="72"/>
      <c r="L911" s="72"/>
      <c r="M911" s="72"/>
      <c r="N911" s="72"/>
      <c r="O911" s="72"/>
      <c r="P911" s="72"/>
      <c r="Q911" s="72"/>
      <c r="T911" s="72"/>
      <c r="U911" s="72"/>
      <c r="V911" s="72"/>
      <c r="W911" s="72"/>
      <c r="X911" s="72"/>
      <c r="Y911" s="74"/>
      <c r="Z911" s="74"/>
      <c r="AA911" s="72"/>
      <c r="AB911" s="72"/>
      <c r="AC911" s="72"/>
      <c r="AD911" s="72"/>
      <c r="AE911" s="72"/>
      <c r="AF911" s="72"/>
      <c r="AG911" s="72"/>
      <c r="AH911" s="72"/>
      <c r="AI911" s="72"/>
      <c r="AJ911" s="72"/>
      <c r="AK911" s="72"/>
      <c r="AL911" s="72"/>
      <c r="AM911" s="72"/>
      <c r="AN911" s="72"/>
      <c r="AO911" s="72"/>
    </row>
    <row r="912">
      <c r="A912" s="72"/>
      <c r="B912" s="72"/>
      <c r="D912" s="72"/>
      <c r="E912" s="72"/>
      <c r="F912" s="72"/>
      <c r="G912" s="72"/>
      <c r="H912" s="72"/>
      <c r="I912" s="72"/>
      <c r="J912" s="72"/>
      <c r="K912" s="72"/>
      <c r="L912" s="72"/>
      <c r="M912" s="72"/>
      <c r="N912" s="72"/>
      <c r="O912" s="72"/>
      <c r="P912" s="72"/>
      <c r="Q912" s="72"/>
      <c r="T912" s="72"/>
      <c r="U912" s="72"/>
      <c r="V912" s="72"/>
      <c r="W912" s="72"/>
      <c r="X912" s="72"/>
      <c r="Y912" s="74"/>
      <c r="Z912" s="74"/>
      <c r="AA912" s="72"/>
      <c r="AB912" s="72"/>
      <c r="AC912" s="72"/>
      <c r="AD912" s="72"/>
      <c r="AE912" s="72"/>
      <c r="AF912" s="72"/>
      <c r="AG912" s="72"/>
      <c r="AH912" s="72"/>
      <c r="AI912" s="72"/>
      <c r="AJ912" s="72"/>
      <c r="AK912" s="72"/>
      <c r="AL912" s="72"/>
      <c r="AM912" s="72"/>
      <c r="AN912" s="72"/>
      <c r="AO912" s="72"/>
    </row>
    <row r="913">
      <c r="A913" s="72"/>
      <c r="B913" s="72"/>
      <c r="D913" s="72"/>
      <c r="E913" s="72"/>
      <c r="F913" s="72"/>
      <c r="G913" s="72"/>
      <c r="H913" s="72"/>
      <c r="I913" s="72"/>
      <c r="J913" s="72"/>
      <c r="K913" s="72"/>
      <c r="L913" s="72"/>
      <c r="M913" s="72"/>
      <c r="N913" s="72"/>
      <c r="O913" s="72"/>
      <c r="P913" s="72"/>
      <c r="Q913" s="72"/>
      <c r="T913" s="72"/>
      <c r="U913" s="72"/>
      <c r="V913" s="72"/>
      <c r="W913" s="72"/>
      <c r="X913" s="72"/>
      <c r="Y913" s="74"/>
      <c r="Z913" s="74"/>
      <c r="AA913" s="72"/>
      <c r="AB913" s="72"/>
      <c r="AC913" s="72"/>
      <c r="AD913" s="72"/>
      <c r="AE913" s="72"/>
      <c r="AF913" s="72"/>
      <c r="AG913" s="72"/>
      <c r="AH913" s="72"/>
      <c r="AI913" s="72"/>
      <c r="AJ913" s="72"/>
      <c r="AK913" s="72"/>
      <c r="AL913" s="72"/>
      <c r="AM913" s="72"/>
      <c r="AN913" s="72"/>
      <c r="AO913" s="72"/>
    </row>
    <row r="914">
      <c r="A914" s="72"/>
      <c r="B914" s="72"/>
      <c r="D914" s="72"/>
      <c r="E914" s="72"/>
      <c r="F914" s="72"/>
      <c r="G914" s="72"/>
      <c r="H914" s="72"/>
      <c r="I914" s="72"/>
      <c r="J914" s="72"/>
      <c r="K914" s="72"/>
      <c r="L914" s="72"/>
      <c r="M914" s="72"/>
      <c r="N914" s="72"/>
      <c r="O914" s="72"/>
      <c r="P914" s="72"/>
      <c r="Q914" s="72"/>
      <c r="T914" s="72"/>
      <c r="U914" s="72"/>
      <c r="V914" s="72"/>
      <c r="W914" s="72"/>
      <c r="X914" s="72"/>
      <c r="Y914" s="74"/>
      <c r="Z914" s="74"/>
      <c r="AA914" s="72"/>
      <c r="AB914" s="72"/>
      <c r="AC914" s="72"/>
      <c r="AD914" s="72"/>
      <c r="AE914" s="72"/>
      <c r="AF914" s="72"/>
      <c r="AG914" s="72"/>
      <c r="AH914" s="72"/>
      <c r="AI914" s="72"/>
      <c r="AJ914" s="72"/>
      <c r="AK914" s="72"/>
      <c r="AL914" s="72"/>
      <c r="AM914" s="72"/>
      <c r="AN914" s="72"/>
      <c r="AO914" s="72"/>
    </row>
    <row r="915">
      <c r="A915" s="72"/>
      <c r="B915" s="72"/>
      <c r="D915" s="72"/>
      <c r="E915" s="72"/>
      <c r="F915" s="72"/>
      <c r="G915" s="72"/>
      <c r="H915" s="72"/>
      <c r="I915" s="72"/>
      <c r="J915" s="72"/>
      <c r="K915" s="72"/>
      <c r="L915" s="72"/>
      <c r="M915" s="72"/>
      <c r="N915" s="72"/>
      <c r="O915" s="72"/>
      <c r="P915" s="72"/>
      <c r="Q915" s="72"/>
      <c r="T915" s="72"/>
      <c r="U915" s="72"/>
      <c r="V915" s="72"/>
      <c r="W915" s="72"/>
      <c r="X915" s="72"/>
      <c r="Y915" s="74"/>
      <c r="Z915" s="74"/>
      <c r="AA915" s="72"/>
      <c r="AB915" s="72"/>
      <c r="AC915" s="72"/>
      <c r="AD915" s="72"/>
      <c r="AE915" s="72"/>
      <c r="AF915" s="72"/>
      <c r="AG915" s="72"/>
      <c r="AH915" s="72"/>
      <c r="AI915" s="72"/>
      <c r="AJ915" s="72"/>
      <c r="AK915" s="72"/>
      <c r="AL915" s="72"/>
      <c r="AM915" s="72"/>
      <c r="AN915" s="72"/>
      <c r="AO915" s="72"/>
    </row>
    <row r="916">
      <c r="A916" s="72"/>
      <c r="B916" s="72"/>
      <c r="D916" s="72"/>
      <c r="E916" s="72"/>
      <c r="F916" s="72"/>
      <c r="G916" s="72"/>
      <c r="H916" s="72"/>
      <c r="I916" s="72"/>
      <c r="J916" s="72"/>
      <c r="K916" s="72"/>
      <c r="L916" s="72"/>
      <c r="M916" s="72"/>
      <c r="N916" s="72"/>
      <c r="O916" s="72"/>
      <c r="P916" s="72"/>
      <c r="Q916" s="72"/>
      <c r="T916" s="72"/>
      <c r="U916" s="72"/>
      <c r="V916" s="72"/>
      <c r="W916" s="72"/>
      <c r="X916" s="72"/>
      <c r="Y916" s="74"/>
      <c r="Z916" s="74"/>
      <c r="AA916" s="72"/>
      <c r="AB916" s="72"/>
      <c r="AC916" s="72"/>
      <c r="AD916" s="72"/>
      <c r="AE916" s="72"/>
      <c r="AF916" s="72"/>
      <c r="AG916" s="72"/>
      <c r="AH916" s="72"/>
      <c r="AI916" s="72"/>
      <c r="AJ916" s="72"/>
      <c r="AK916" s="72"/>
      <c r="AL916" s="72"/>
      <c r="AM916" s="72"/>
      <c r="AN916" s="72"/>
      <c r="AO916" s="72"/>
    </row>
    <row r="917">
      <c r="A917" s="72"/>
      <c r="B917" s="72"/>
      <c r="D917" s="72"/>
      <c r="E917" s="72"/>
      <c r="F917" s="72"/>
      <c r="G917" s="72"/>
      <c r="H917" s="72"/>
      <c r="I917" s="72"/>
      <c r="J917" s="72"/>
      <c r="K917" s="72"/>
      <c r="L917" s="72"/>
      <c r="M917" s="72"/>
      <c r="N917" s="72"/>
      <c r="O917" s="72"/>
      <c r="P917" s="72"/>
      <c r="Q917" s="72"/>
      <c r="T917" s="72"/>
      <c r="U917" s="72"/>
      <c r="V917" s="72"/>
      <c r="W917" s="72"/>
      <c r="X917" s="72"/>
      <c r="Y917" s="74"/>
      <c r="Z917" s="74"/>
      <c r="AA917" s="72"/>
      <c r="AB917" s="72"/>
      <c r="AC917" s="72"/>
      <c r="AD917" s="72"/>
      <c r="AE917" s="72"/>
      <c r="AF917" s="72"/>
      <c r="AG917" s="72"/>
      <c r="AH917" s="72"/>
      <c r="AI917" s="72"/>
      <c r="AJ917" s="72"/>
      <c r="AK917" s="72"/>
      <c r="AL917" s="72"/>
      <c r="AM917" s="72"/>
      <c r="AN917" s="72"/>
      <c r="AO917" s="72"/>
    </row>
    <row r="918">
      <c r="A918" s="72"/>
      <c r="B918" s="72"/>
      <c r="D918" s="72"/>
      <c r="E918" s="72"/>
      <c r="F918" s="72"/>
      <c r="G918" s="72"/>
      <c r="H918" s="72"/>
      <c r="I918" s="72"/>
      <c r="J918" s="72"/>
      <c r="K918" s="72"/>
      <c r="L918" s="72"/>
      <c r="M918" s="72"/>
      <c r="N918" s="72"/>
      <c r="O918" s="72"/>
      <c r="P918" s="72"/>
      <c r="Q918" s="72"/>
      <c r="T918" s="72"/>
      <c r="U918" s="72"/>
      <c r="V918" s="72"/>
      <c r="W918" s="72"/>
      <c r="X918" s="72"/>
      <c r="Y918" s="74"/>
      <c r="Z918" s="74"/>
      <c r="AA918" s="72"/>
      <c r="AB918" s="72"/>
      <c r="AC918" s="72"/>
      <c r="AD918" s="72"/>
      <c r="AE918" s="72"/>
      <c r="AF918" s="72"/>
      <c r="AG918" s="72"/>
      <c r="AH918" s="72"/>
      <c r="AI918" s="72"/>
      <c r="AJ918" s="72"/>
      <c r="AK918" s="72"/>
      <c r="AL918" s="72"/>
      <c r="AM918" s="72"/>
      <c r="AN918" s="72"/>
      <c r="AO918" s="72"/>
    </row>
    <row r="919">
      <c r="A919" s="72"/>
      <c r="B919" s="72"/>
      <c r="D919" s="72"/>
      <c r="E919" s="72"/>
      <c r="F919" s="72"/>
      <c r="G919" s="72"/>
      <c r="H919" s="72"/>
      <c r="I919" s="72"/>
      <c r="J919" s="72"/>
      <c r="K919" s="72"/>
      <c r="L919" s="72"/>
      <c r="M919" s="72"/>
      <c r="N919" s="72"/>
      <c r="O919" s="72"/>
      <c r="P919" s="72"/>
      <c r="Q919" s="72"/>
      <c r="T919" s="72"/>
      <c r="U919" s="72"/>
      <c r="V919" s="72"/>
      <c r="W919" s="72"/>
      <c r="X919" s="72"/>
      <c r="Y919" s="74"/>
      <c r="Z919" s="74"/>
      <c r="AA919" s="72"/>
      <c r="AB919" s="72"/>
      <c r="AC919" s="72"/>
      <c r="AD919" s="72"/>
      <c r="AE919" s="72"/>
      <c r="AF919" s="72"/>
      <c r="AG919" s="72"/>
      <c r="AH919" s="72"/>
      <c r="AI919" s="72"/>
      <c r="AJ919" s="72"/>
      <c r="AK919" s="72"/>
      <c r="AL919" s="72"/>
      <c r="AM919" s="72"/>
      <c r="AN919" s="72"/>
      <c r="AO919" s="72"/>
    </row>
    <row r="920">
      <c r="A920" s="72"/>
      <c r="B920" s="72"/>
      <c r="D920" s="72"/>
      <c r="E920" s="72"/>
      <c r="F920" s="72"/>
      <c r="G920" s="72"/>
      <c r="H920" s="72"/>
      <c r="I920" s="72"/>
      <c r="J920" s="72"/>
      <c r="K920" s="72"/>
      <c r="L920" s="72"/>
      <c r="M920" s="72"/>
      <c r="N920" s="72"/>
      <c r="O920" s="72"/>
      <c r="P920" s="72"/>
      <c r="Q920" s="72"/>
      <c r="T920" s="72"/>
      <c r="U920" s="72"/>
      <c r="V920" s="72"/>
      <c r="W920" s="72"/>
      <c r="X920" s="72"/>
      <c r="Y920" s="74"/>
      <c r="Z920" s="74"/>
      <c r="AA920" s="72"/>
      <c r="AB920" s="72"/>
      <c r="AC920" s="72"/>
      <c r="AD920" s="72"/>
      <c r="AE920" s="72"/>
      <c r="AF920" s="72"/>
      <c r="AG920" s="72"/>
      <c r="AH920" s="72"/>
      <c r="AI920" s="72"/>
      <c r="AJ920" s="72"/>
      <c r="AK920" s="72"/>
      <c r="AL920" s="72"/>
      <c r="AM920" s="72"/>
      <c r="AN920" s="72"/>
      <c r="AO920" s="72"/>
    </row>
    <row r="921">
      <c r="A921" s="72"/>
      <c r="B921" s="72"/>
      <c r="D921" s="72"/>
      <c r="E921" s="72"/>
      <c r="F921" s="72"/>
      <c r="G921" s="72"/>
      <c r="H921" s="72"/>
      <c r="I921" s="72"/>
      <c r="J921" s="72"/>
      <c r="K921" s="72"/>
      <c r="L921" s="72"/>
      <c r="M921" s="72"/>
      <c r="N921" s="72"/>
      <c r="O921" s="72"/>
      <c r="P921" s="72"/>
      <c r="Q921" s="72"/>
      <c r="T921" s="72"/>
      <c r="U921" s="72"/>
      <c r="V921" s="72"/>
      <c r="W921" s="72"/>
      <c r="X921" s="72"/>
      <c r="Y921" s="74"/>
      <c r="Z921" s="74"/>
      <c r="AA921" s="72"/>
      <c r="AB921" s="72"/>
      <c r="AC921" s="72"/>
      <c r="AD921" s="72"/>
      <c r="AE921" s="72"/>
      <c r="AF921" s="72"/>
      <c r="AG921" s="72"/>
      <c r="AH921" s="72"/>
      <c r="AI921" s="72"/>
      <c r="AJ921" s="72"/>
      <c r="AK921" s="72"/>
      <c r="AL921" s="72"/>
      <c r="AM921" s="72"/>
      <c r="AN921" s="72"/>
      <c r="AO921" s="72"/>
    </row>
    <row r="922">
      <c r="A922" s="72"/>
      <c r="B922" s="72"/>
      <c r="D922" s="72"/>
      <c r="E922" s="72"/>
      <c r="F922" s="72"/>
      <c r="G922" s="72"/>
      <c r="H922" s="72"/>
      <c r="I922" s="72"/>
      <c r="J922" s="72"/>
      <c r="K922" s="72"/>
      <c r="L922" s="72"/>
      <c r="M922" s="72"/>
      <c r="N922" s="72"/>
      <c r="O922" s="72"/>
      <c r="P922" s="72"/>
      <c r="Q922" s="72"/>
      <c r="T922" s="72"/>
      <c r="U922" s="72"/>
      <c r="V922" s="72"/>
      <c r="W922" s="72"/>
      <c r="X922" s="72"/>
      <c r="Y922" s="74"/>
      <c r="Z922" s="74"/>
      <c r="AA922" s="72"/>
      <c r="AB922" s="72"/>
      <c r="AC922" s="72"/>
      <c r="AD922" s="72"/>
      <c r="AE922" s="72"/>
      <c r="AF922" s="72"/>
      <c r="AG922" s="72"/>
      <c r="AH922" s="72"/>
      <c r="AI922" s="72"/>
      <c r="AJ922" s="72"/>
      <c r="AK922" s="72"/>
      <c r="AL922" s="72"/>
      <c r="AM922" s="72"/>
      <c r="AN922" s="72"/>
      <c r="AO922" s="72"/>
    </row>
    <row r="923">
      <c r="A923" s="72"/>
      <c r="B923" s="72"/>
      <c r="D923" s="72"/>
      <c r="E923" s="72"/>
      <c r="F923" s="72"/>
      <c r="G923" s="72"/>
      <c r="H923" s="72"/>
      <c r="I923" s="72"/>
      <c r="J923" s="72"/>
      <c r="K923" s="72"/>
      <c r="L923" s="72"/>
      <c r="M923" s="72"/>
      <c r="N923" s="72"/>
      <c r="O923" s="72"/>
      <c r="P923" s="72"/>
      <c r="Q923" s="72"/>
      <c r="T923" s="72"/>
      <c r="U923" s="72"/>
      <c r="V923" s="72"/>
      <c r="W923" s="72"/>
      <c r="X923" s="72"/>
      <c r="Y923" s="74"/>
      <c r="Z923" s="74"/>
      <c r="AA923" s="72"/>
      <c r="AB923" s="72"/>
      <c r="AC923" s="72"/>
      <c r="AD923" s="72"/>
      <c r="AE923" s="72"/>
      <c r="AF923" s="72"/>
      <c r="AG923" s="72"/>
      <c r="AH923" s="72"/>
      <c r="AI923" s="72"/>
      <c r="AJ923" s="72"/>
      <c r="AK923" s="72"/>
      <c r="AL923" s="72"/>
      <c r="AM923" s="72"/>
      <c r="AN923" s="72"/>
      <c r="AO923" s="72"/>
    </row>
    <row r="924">
      <c r="A924" s="72"/>
      <c r="B924" s="72"/>
      <c r="D924" s="72"/>
      <c r="E924" s="72"/>
      <c r="F924" s="72"/>
      <c r="G924" s="72"/>
      <c r="H924" s="72"/>
      <c r="I924" s="72"/>
      <c r="J924" s="72"/>
      <c r="K924" s="72"/>
      <c r="L924" s="72"/>
      <c r="M924" s="72"/>
      <c r="N924" s="72"/>
      <c r="O924" s="72"/>
      <c r="P924" s="72"/>
      <c r="Q924" s="72"/>
      <c r="T924" s="72"/>
      <c r="U924" s="72"/>
      <c r="V924" s="72"/>
      <c r="W924" s="72"/>
      <c r="X924" s="72"/>
      <c r="Y924" s="74"/>
      <c r="Z924" s="74"/>
      <c r="AA924" s="72"/>
      <c r="AB924" s="72"/>
      <c r="AC924" s="72"/>
      <c r="AD924" s="72"/>
      <c r="AE924" s="72"/>
      <c r="AF924" s="72"/>
      <c r="AG924" s="72"/>
      <c r="AH924" s="72"/>
      <c r="AI924" s="72"/>
      <c r="AJ924" s="72"/>
      <c r="AK924" s="72"/>
      <c r="AL924" s="72"/>
      <c r="AM924" s="72"/>
      <c r="AN924" s="72"/>
      <c r="AO924" s="72"/>
    </row>
    <row r="925">
      <c r="A925" s="72"/>
      <c r="B925" s="72"/>
      <c r="D925" s="72"/>
      <c r="E925" s="72"/>
      <c r="F925" s="72"/>
      <c r="G925" s="72"/>
      <c r="H925" s="72"/>
      <c r="I925" s="72"/>
      <c r="J925" s="72"/>
      <c r="K925" s="72"/>
      <c r="L925" s="72"/>
      <c r="M925" s="72"/>
      <c r="N925" s="72"/>
      <c r="O925" s="72"/>
      <c r="P925" s="72"/>
      <c r="Q925" s="72"/>
      <c r="T925" s="72"/>
      <c r="U925" s="72"/>
      <c r="V925" s="72"/>
      <c r="W925" s="72"/>
      <c r="X925" s="72"/>
      <c r="Y925" s="74"/>
      <c r="Z925" s="74"/>
      <c r="AA925" s="72"/>
      <c r="AB925" s="72"/>
      <c r="AC925" s="72"/>
      <c r="AD925" s="72"/>
      <c r="AE925" s="72"/>
      <c r="AF925" s="72"/>
      <c r="AG925" s="72"/>
      <c r="AH925" s="72"/>
      <c r="AI925" s="72"/>
      <c r="AJ925" s="72"/>
      <c r="AK925" s="72"/>
      <c r="AL925" s="72"/>
      <c r="AM925" s="72"/>
      <c r="AN925" s="72"/>
      <c r="AO925" s="72"/>
    </row>
    <row r="926">
      <c r="A926" s="72"/>
      <c r="B926" s="72"/>
      <c r="D926" s="72"/>
      <c r="E926" s="72"/>
      <c r="F926" s="72"/>
      <c r="G926" s="72"/>
      <c r="H926" s="72"/>
      <c r="I926" s="72"/>
      <c r="J926" s="72"/>
      <c r="K926" s="72"/>
      <c r="L926" s="72"/>
      <c r="M926" s="72"/>
      <c r="N926" s="72"/>
      <c r="O926" s="72"/>
      <c r="P926" s="72"/>
      <c r="Q926" s="72"/>
      <c r="T926" s="72"/>
      <c r="U926" s="72"/>
      <c r="V926" s="72"/>
      <c r="W926" s="72"/>
      <c r="X926" s="72"/>
      <c r="Y926" s="74"/>
      <c r="Z926" s="74"/>
      <c r="AA926" s="72"/>
      <c r="AB926" s="72"/>
      <c r="AC926" s="72"/>
      <c r="AD926" s="72"/>
      <c r="AE926" s="72"/>
      <c r="AF926" s="72"/>
      <c r="AG926" s="72"/>
      <c r="AH926" s="72"/>
      <c r="AI926" s="72"/>
      <c r="AJ926" s="72"/>
      <c r="AK926" s="72"/>
      <c r="AL926" s="72"/>
      <c r="AM926" s="72"/>
      <c r="AN926" s="72"/>
      <c r="AO926" s="72"/>
    </row>
    <row r="927">
      <c r="A927" s="72"/>
      <c r="B927" s="72"/>
      <c r="D927" s="72"/>
      <c r="E927" s="72"/>
      <c r="F927" s="72"/>
      <c r="G927" s="72"/>
      <c r="H927" s="72"/>
      <c r="I927" s="72"/>
      <c r="J927" s="72"/>
      <c r="K927" s="72"/>
      <c r="L927" s="72"/>
      <c r="M927" s="72"/>
      <c r="N927" s="72"/>
      <c r="O927" s="72"/>
      <c r="P927" s="72"/>
      <c r="Q927" s="72"/>
      <c r="T927" s="72"/>
      <c r="U927" s="72"/>
      <c r="V927" s="72"/>
      <c r="W927" s="72"/>
      <c r="X927" s="72"/>
      <c r="Y927" s="74"/>
      <c r="Z927" s="74"/>
      <c r="AA927" s="72"/>
      <c r="AB927" s="72"/>
      <c r="AC927" s="72"/>
      <c r="AD927" s="72"/>
      <c r="AE927" s="72"/>
      <c r="AF927" s="72"/>
      <c r="AG927" s="72"/>
      <c r="AH927" s="72"/>
      <c r="AI927" s="72"/>
      <c r="AJ927" s="72"/>
      <c r="AK927" s="72"/>
      <c r="AL927" s="72"/>
      <c r="AM927" s="72"/>
      <c r="AN927" s="72"/>
      <c r="AO927" s="72"/>
    </row>
    <row r="928">
      <c r="A928" s="72"/>
      <c r="B928" s="72"/>
      <c r="D928" s="72"/>
      <c r="E928" s="72"/>
      <c r="F928" s="72"/>
      <c r="G928" s="72"/>
      <c r="H928" s="72"/>
      <c r="I928" s="72"/>
      <c r="J928" s="72"/>
      <c r="K928" s="72"/>
      <c r="L928" s="72"/>
      <c r="M928" s="72"/>
      <c r="N928" s="72"/>
      <c r="O928" s="72"/>
      <c r="P928" s="72"/>
      <c r="Q928" s="72"/>
      <c r="T928" s="72"/>
      <c r="U928" s="72"/>
      <c r="V928" s="72"/>
      <c r="W928" s="72"/>
      <c r="X928" s="72"/>
      <c r="Y928" s="74"/>
      <c r="Z928" s="74"/>
      <c r="AA928" s="72"/>
      <c r="AB928" s="72"/>
      <c r="AC928" s="72"/>
      <c r="AD928" s="72"/>
      <c r="AE928" s="72"/>
      <c r="AF928" s="72"/>
      <c r="AG928" s="72"/>
      <c r="AH928" s="72"/>
      <c r="AI928" s="72"/>
      <c r="AJ928" s="72"/>
      <c r="AK928" s="72"/>
      <c r="AL928" s="72"/>
      <c r="AM928" s="72"/>
      <c r="AN928" s="72"/>
      <c r="AO928" s="72"/>
    </row>
    <row r="929">
      <c r="A929" s="72"/>
      <c r="B929" s="72"/>
      <c r="D929" s="72"/>
      <c r="E929" s="72"/>
      <c r="F929" s="72"/>
      <c r="G929" s="72"/>
      <c r="H929" s="72"/>
      <c r="I929" s="72"/>
      <c r="J929" s="72"/>
      <c r="K929" s="72"/>
      <c r="L929" s="72"/>
      <c r="M929" s="72"/>
      <c r="N929" s="72"/>
      <c r="O929" s="72"/>
      <c r="P929" s="72"/>
      <c r="Q929" s="72"/>
      <c r="T929" s="72"/>
      <c r="U929" s="72"/>
      <c r="V929" s="72"/>
      <c r="W929" s="72"/>
      <c r="X929" s="72"/>
      <c r="Y929" s="74"/>
      <c r="Z929" s="74"/>
      <c r="AA929" s="72"/>
      <c r="AB929" s="72"/>
      <c r="AC929" s="72"/>
      <c r="AD929" s="72"/>
      <c r="AE929" s="72"/>
      <c r="AF929" s="72"/>
      <c r="AG929" s="72"/>
      <c r="AH929" s="72"/>
      <c r="AI929" s="72"/>
      <c r="AJ929" s="72"/>
      <c r="AK929" s="72"/>
      <c r="AL929" s="72"/>
      <c r="AM929" s="72"/>
      <c r="AN929" s="72"/>
      <c r="AO929" s="72"/>
    </row>
    <row r="930">
      <c r="A930" s="72"/>
      <c r="B930" s="72"/>
      <c r="D930" s="72"/>
      <c r="E930" s="72"/>
      <c r="F930" s="72"/>
      <c r="G930" s="72"/>
      <c r="H930" s="72"/>
      <c r="I930" s="72"/>
      <c r="J930" s="72"/>
      <c r="K930" s="72"/>
      <c r="L930" s="72"/>
      <c r="M930" s="72"/>
      <c r="N930" s="72"/>
      <c r="O930" s="72"/>
      <c r="P930" s="72"/>
      <c r="Q930" s="72"/>
      <c r="T930" s="72"/>
      <c r="U930" s="72"/>
      <c r="V930" s="72"/>
      <c r="W930" s="72"/>
      <c r="X930" s="72"/>
      <c r="Y930" s="74"/>
      <c r="Z930" s="74"/>
      <c r="AA930" s="72"/>
      <c r="AB930" s="72"/>
      <c r="AC930" s="72"/>
      <c r="AD930" s="72"/>
      <c r="AE930" s="72"/>
      <c r="AF930" s="72"/>
      <c r="AG930" s="72"/>
      <c r="AH930" s="72"/>
      <c r="AI930" s="72"/>
      <c r="AJ930" s="72"/>
      <c r="AK930" s="72"/>
      <c r="AL930" s="72"/>
      <c r="AM930" s="72"/>
      <c r="AN930" s="72"/>
      <c r="AO930" s="72"/>
    </row>
    <row r="931">
      <c r="A931" s="72"/>
      <c r="B931" s="72"/>
      <c r="D931" s="72"/>
      <c r="E931" s="72"/>
      <c r="F931" s="72"/>
      <c r="G931" s="72"/>
      <c r="H931" s="72"/>
      <c r="I931" s="72"/>
      <c r="J931" s="72"/>
      <c r="K931" s="72"/>
      <c r="L931" s="72"/>
      <c r="M931" s="72"/>
      <c r="N931" s="72"/>
      <c r="O931" s="72"/>
      <c r="P931" s="72"/>
      <c r="Q931" s="72"/>
      <c r="T931" s="72"/>
      <c r="U931" s="72"/>
      <c r="V931" s="72"/>
      <c r="W931" s="72"/>
      <c r="X931" s="72"/>
      <c r="Y931" s="74"/>
      <c r="Z931" s="74"/>
      <c r="AA931" s="72"/>
      <c r="AB931" s="72"/>
      <c r="AC931" s="72"/>
      <c r="AD931" s="72"/>
      <c r="AE931" s="72"/>
      <c r="AF931" s="72"/>
      <c r="AG931" s="72"/>
      <c r="AH931" s="72"/>
      <c r="AI931" s="72"/>
      <c r="AJ931" s="72"/>
      <c r="AK931" s="72"/>
      <c r="AL931" s="72"/>
      <c r="AM931" s="72"/>
      <c r="AN931" s="72"/>
      <c r="AO931" s="72"/>
    </row>
    <row r="932">
      <c r="A932" s="72"/>
      <c r="B932" s="72"/>
      <c r="D932" s="72"/>
      <c r="E932" s="72"/>
      <c r="F932" s="72"/>
      <c r="G932" s="72"/>
      <c r="H932" s="72"/>
      <c r="I932" s="72"/>
      <c r="J932" s="72"/>
      <c r="K932" s="72"/>
      <c r="L932" s="72"/>
      <c r="M932" s="72"/>
      <c r="N932" s="72"/>
      <c r="O932" s="72"/>
      <c r="P932" s="72"/>
      <c r="Q932" s="72"/>
      <c r="T932" s="72"/>
      <c r="U932" s="72"/>
      <c r="V932" s="72"/>
      <c r="W932" s="72"/>
      <c r="X932" s="72"/>
      <c r="Y932" s="74"/>
      <c r="Z932" s="74"/>
      <c r="AA932" s="72"/>
      <c r="AB932" s="72"/>
      <c r="AC932" s="72"/>
      <c r="AD932" s="72"/>
      <c r="AE932" s="72"/>
      <c r="AF932" s="72"/>
      <c r="AG932" s="72"/>
      <c r="AH932" s="72"/>
      <c r="AI932" s="72"/>
      <c r="AJ932" s="72"/>
      <c r="AK932" s="72"/>
      <c r="AL932" s="72"/>
      <c r="AM932" s="72"/>
      <c r="AN932" s="72"/>
      <c r="AO932" s="72"/>
    </row>
    <row r="933">
      <c r="A933" s="72"/>
      <c r="B933" s="72"/>
      <c r="D933" s="72"/>
      <c r="E933" s="72"/>
      <c r="F933" s="72"/>
      <c r="G933" s="72"/>
      <c r="H933" s="72"/>
      <c r="I933" s="72"/>
      <c r="J933" s="72"/>
      <c r="K933" s="72"/>
      <c r="L933" s="72"/>
      <c r="M933" s="72"/>
      <c r="N933" s="72"/>
      <c r="O933" s="72"/>
      <c r="P933" s="72"/>
      <c r="Q933" s="72"/>
      <c r="T933" s="72"/>
      <c r="U933" s="72"/>
      <c r="V933" s="72"/>
      <c r="W933" s="72"/>
      <c r="X933" s="72"/>
      <c r="Y933" s="74"/>
      <c r="Z933" s="74"/>
      <c r="AA933" s="72"/>
      <c r="AB933" s="72"/>
      <c r="AC933" s="72"/>
      <c r="AD933" s="72"/>
      <c r="AE933" s="72"/>
      <c r="AF933" s="72"/>
      <c r="AG933" s="72"/>
      <c r="AH933" s="72"/>
      <c r="AI933" s="72"/>
      <c r="AJ933" s="72"/>
      <c r="AK933" s="72"/>
      <c r="AL933" s="72"/>
      <c r="AM933" s="72"/>
      <c r="AN933" s="72"/>
      <c r="AO933" s="72"/>
    </row>
    <row r="934">
      <c r="A934" s="72"/>
      <c r="B934" s="72"/>
      <c r="D934" s="72"/>
      <c r="E934" s="72"/>
      <c r="F934" s="72"/>
      <c r="G934" s="72"/>
      <c r="H934" s="72"/>
      <c r="I934" s="72"/>
      <c r="J934" s="72"/>
      <c r="K934" s="72"/>
      <c r="L934" s="72"/>
      <c r="M934" s="72"/>
      <c r="N934" s="72"/>
      <c r="O934" s="72"/>
      <c r="P934" s="72"/>
      <c r="Q934" s="72"/>
      <c r="T934" s="72"/>
      <c r="U934" s="72"/>
      <c r="V934" s="72"/>
      <c r="W934" s="72"/>
      <c r="X934" s="72"/>
      <c r="Y934" s="74"/>
      <c r="Z934" s="74"/>
      <c r="AA934" s="72"/>
      <c r="AB934" s="72"/>
      <c r="AC934" s="72"/>
      <c r="AD934" s="72"/>
      <c r="AE934" s="72"/>
      <c r="AF934" s="72"/>
      <c r="AG934" s="72"/>
      <c r="AH934" s="72"/>
      <c r="AI934" s="72"/>
      <c r="AJ934" s="72"/>
      <c r="AK934" s="72"/>
      <c r="AL934" s="72"/>
      <c r="AM934" s="72"/>
      <c r="AN934" s="72"/>
      <c r="AO934" s="72"/>
    </row>
    <row r="935">
      <c r="A935" s="72"/>
      <c r="B935" s="72"/>
      <c r="D935" s="72"/>
      <c r="E935" s="72"/>
      <c r="F935" s="72"/>
      <c r="G935" s="72"/>
      <c r="H935" s="72"/>
      <c r="I935" s="72"/>
      <c r="J935" s="72"/>
      <c r="K935" s="72"/>
      <c r="L935" s="72"/>
      <c r="M935" s="72"/>
      <c r="N935" s="72"/>
      <c r="O935" s="72"/>
      <c r="P935" s="72"/>
      <c r="Q935" s="72"/>
      <c r="T935" s="72"/>
      <c r="U935" s="72"/>
      <c r="V935" s="72"/>
      <c r="W935" s="72"/>
      <c r="X935" s="72"/>
      <c r="Y935" s="74"/>
      <c r="Z935" s="74"/>
      <c r="AA935" s="72"/>
      <c r="AB935" s="72"/>
      <c r="AC935" s="72"/>
      <c r="AD935" s="72"/>
      <c r="AE935" s="72"/>
      <c r="AF935" s="72"/>
      <c r="AG935" s="72"/>
      <c r="AH935" s="72"/>
      <c r="AI935" s="72"/>
      <c r="AJ935" s="72"/>
      <c r="AK935" s="72"/>
      <c r="AL935" s="72"/>
      <c r="AM935" s="72"/>
      <c r="AN935" s="72"/>
      <c r="AO935" s="72"/>
    </row>
    <row r="936">
      <c r="A936" s="72"/>
      <c r="B936" s="72"/>
      <c r="D936" s="72"/>
      <c r="E936" s="72"/>
      <c r="F936" s="72"/>
      <c r="G936" s="72"/>
      <c r="H936" s="72"/>
      <c r="I936" s="72"/>
      <c r="J936" s="72"/>
      <c r="K936" s="72"/>
      <c r="L936" s="72"/>
      <c r="M936" s="72"/>
      <c r="N936" s="72"/>
      <c r="O936" s="72"/>
      <c r="P936" s="72"/>
      <c r="Q936" s="72"/>
      <c r="T936" s="72"/>
      <c r="U936" s="72"/>
      <c r="V936" s="72"/>
      <c r="W936" s="72"/>
      <c r="X936" s="72"/>
      <c r="Y936" s="74"/>
      <c r="Z936" s="74"/>
      <c r="AA936" s="72"/>
      <c r="AB936" s="72"/>
      <c r="AC936" s="72"/>
      <c r="AD936" s="72"/>
      <c r="AE936" s="72"/>
      <c r="AF936" s="72"/>
      <c r="AG936" s="72"/>
      <c r="AH936" s="72"/>
      <c r="AI936" s="72"/>
      <c r="AJ936" s="72"/>
      <c r="AK936" s="72"/>
      <c r="AL936" s="72"/>
      <c r="AM936" s="72"/>
      <c r="AN936" s="72"/>
      <c r="AO936" s="72"/>
    </row>
    <row r="937">
      <c r="A937" s="72"/>
      <c r="B937" s="72"/>
      <c r="D937" s="72"/>
      <c r="E937" s="72"/>
      <c r="F937" s="72"/>
      <c r="G937" s="72"/>
      <c r="H937" s="72"/>
      <c r="I937" s="72"/>
      <c r="J937" s="72"/>
      <c r="K937" s="72"/>
      <c r="L937" s="72"/>
      <c r="M937" s="72"/>
      <c r="N937" s="72"/>
      <c r="O937" s="72"/>
      <c r="P937" s="72"/>
      <c r="Q937" s="72"/>
      <c r="T937" s="72"/>
      <c r="U937" s="72"/>
      <c r="V937" s="72"/>
      <c r="W937" s="72"/>
      <c r="X937" s="72"/>
      <c r="Y937" s="74"/>
      <c r="Z937" s="74"/>
      <c r="AA937" s="72"/>
      <c r="AB937" s="72"/>
      <c r="AC937" s="72"/>
      <c r="AD937" s="72"/>
      <c r="AE937" s="72"/>
      <c r="AF937" s="72"/>
      <c r="AG937" s="72"/>
      <c r="AH937" s="72"/>
      <c r="AI937" s="72"/>
      <c r="AJ937" s="72"/>
      <c r="AK937" s="72"/>
      <c r="AL937" s="72"/>
      <c r="AM937" s="72"/>
      <c r="AN937" s="72"/>
      <c r="AO937" s="72"/>
    </row>
    <row r="938">
      <c r="A938" s="72"/>
      <c r="B938" s="72"/>
      <c r="D938" s="72"/>
      <c r="E938" s="72"/>
      <c r="F938" s="72"/>
      <c r="G938" s="72"/>
      <c r="H938" s="72"/>
      <c r="I938" s="72"/>
      <c r="J938" s="72"/>
      <c r="K938" s="72"/>
      <c r="L938" s="72"/>
      <c r="M938" s="72"/>
      <c r="N938" s="72"/>
      <c r="O938" s="72"/>
      <c r="P938" s="72"/>
      <c r="Q938" s="72"/>
      <c r="T938" s="72"/>
      <c r="U938" s="72"/>
      <c r="V938" s="72"/>
      <c r="W938" s="72"/>
      <c r="X938" s="72"/>
      <c r="Y938" s="74"/>
      <c r="Z938" s="74"/>
      <c r="AA938" s="72"/>
      <c r="AB938" s="72"/>
      <c r="AC938" s="72"/>
      <c r="AD938" s="72"/>
      <c r="AE938" s="72"/>
      <c r="AF938" s="72"/>
      <c r="AG938" s="72"/>
      <c r="AH938" s="72"/>
      <c r="AI938" s="72"/>
      <c r="AJ938" s="72"/>
      <c r="AK938" s="72"/>
      <c r="AL938" s="72"/>
      <c r="AM938" s="72"/>
      <c r="AN938" s="72"/>
      <c r="AO938" s="72"/>
    </row>
    <row r="939">
      <c r="A939" s="72"/>
      <c r="B939" s="72"/>
      <c r="D939" s="72"/>
      <c r="E939" s="72"/>
      <c r="F939" s="72"/>
      <c r="G939" s="72"/>
      <c r="H939" s="72"/>
      <c r="I939" s="72"/>
      <c r="J939" s="72"/>
      <c r="K939" s="72"/>
      <c r="L939" s="72"/>
      <c r="M939" s="72"/>
      <c r="N939" s="72"/>
      <c r="O939" s="72"/>
      <c r="P939" s="72"/>
      <c r="Q939" s="72"/>
      <c r="T939" s="72"/>
      <c r="U939" s="72"/>
      <c r="V939" s="72"/>
      <c r="W939" s="72"/>
      <c r="X939" s="72"/>
      <c r="Y939" s="74"/>
      <c r="Z939" s="74"/>
      <c r="AA939" s="72"/>
      <c r="AB939" s="72"/>
      <c r="AC939" s="72"/>
      <c r="AD939" s="72"/>
      <c r="AE939" s="72"/>
      <c r="AF939" s="72"/>
      <c r="AG939" s="72"/>
      <c r="AH939" s="72"/>
      <c r="AI939" s="72"/>
      <c r="AJ939" s="72"/>
      <c r="AK939" s="72"/>
      <c r="AL939" s="72"/>
      <c r="AM939" s="72"/>
      <c r="AN939" s="72"/>
      <c r="AO939" s="72"/>
    </row>
    <row r="940">
      <c r="A940" s="72"/>
      <c r="B940" s="72"/>
      <c r="D940" s="72"/>
      <c r="E940" s="72"/>
      <c r="F940" s="72"/>
      <c r="G940" s="72"/>
      <c r="H940" s="72"/>
      <c r="I940" s="72"/>
      <c r="J940" s="72"/>
      <c r="K940" s="72"/>
      <c r="L940" s="72"/>
      <c r="M940" s="72"/>
      <c r="N940" s="72"/>
      <c r="O940" s="72"/>
      <c r="P940" s="72"/>
      <c r="Q940" s="72"/>
      <c r="T940" s="72"/>
      <c r="U940" s="72"/>
      <c r="V940" s="72"/>
      <c r="W940" s="72"/>
      <c r="X940" s="72"/>
      <c r="Y940" s="74"/>
      <c r="Z940" s="74"/>
      <c r="AA940" s="72"/>
      <c r="AB940" s="72"/>
      <c r="AC940" s="72"/>
      <c r="AD940" s="72"/>
      <c r="AE940" s="72"/>
      <c r="AF940" s="72"/>
      <c r="AG940" s="72"/>
      <c r="AH940" s="72"/>
      <c r="AI940" s="72"/>
      <c r="AJ940" s="72"/>
      <c r="AK940" s="72"/>
      <c r="AL940" s="72"/>
      <c r="AM940" s="72"/>
      <c r="AN940" s="72"/>
      <c r="AO940" s="72"/>
    </row>
    <row r="941">
      <c r="A941" s="72"/>
      <c r="B941" s="72"/>
      <c r="D941" s="72"/>
      <c r="E941" s="72"/>
      <c r="F941" s="72"/>
      <c r="G941" s="72"/>
      <c r="H941" s="72"/>
      <c r="I941" s="72"/>
      <c r="J941" s="72"/>
      <c r="K941" s="72"/>
      <c r="L941" s="72"/>
      <c r="M941" s="72"/>
      <c r="N941" s="72"/>
      <c r="O941" s="72"/>
      <c r="P941" s="72"/>
      <c r="Q941" s="72"/>
      <c r="T941" s="72"/>
      <c r="U941" s="72"/>
      <c r="V941" s="72"/>
      <c r="W941" s="72"/>
      <c r="X941" s="72"/>
      <c r="Y941" s="74"/>
      <c r="Z941" s="74"/>
      <c r="AA941" s="72"/>
      <c r="AB941" s="72"/>
      <c r="AC941" s="72"/>
      <c r="AD941" s="72"/>
      <c r="AE941" s="72"/>
      <c r="AF941" s="72"/>
      <c r="AG941" s="72"/>
      <c r="AH941" s="72"/>
      <c r="AI941" s="72"/>
      <c r="AJ941" s="72"/>
      <c r="AK941" s="72"/>
      <c r="AL941" s="72"/>
      <c r="AM941" s="72"/>
      <c r="AN941" s="72"/>
      <c r="AO941" s="72"/>
    </row>
    <row r="942">
      <c r="A942" s="72"/>
      <c r="B942" s="72"/>
      <c r="D942" s="72"/>
      <c r="E942" s="72"/>
      <c r="F942" s="72"/>
      <c r="G942" s="72"/>
      <c r="H942" s="72"/>
      <c r="I942" s="72"/>
      <c r="J942" s="72"/>
      <c r="K942" s="72"/>
      <c r="L942" s="72"/>
      <c r="M942" s="72"/>
      <c r="N942" s="72"/>
      <c r="O942" s="72"/>
      <c r="P942" s="72"/>
      <c r="Q942" s="72"/>
      <c r="T942" s="72"/>
      <c r="U942" s="72"/>
      <c r="V942" s="72"/>
      <c r="W942" s="72"/>
      <c r="X942" s="72"/>
      <c r="Y942" s="74"/>
      <c r="Z942" s="74"/>
      <c r="AA942" s="72"/>
      <c r="AB942" s="72"/>
      <c r="AC942" s="72"/>
      <c r="AD942" s="72"/>
      <c r="AE942" s="72"/>
      <c r="AF942" s="72"/>
      <c r="AG942" s="72"/>
      <c r="AH942" s="72"/>
      <c r="AI942" s="72"/>
      <c r="AJ942" s="72"/>
      <c r="AK942" s="72"/>
      <c r="AL942" s="72"/>
      <c r="AM942" s="72"/>
      <c r="AN942" s="72"/>
      <c r="AO942" s="72"/>
    </row>
    <row r="943">
      <c r="A943" s="72"/>
      <c r="B943" s="72"/>
      <c r="D943" s="72"/>
      <c r="E943" s="72"/>
      <c r="F943" s="72"/>
      <c r="G943" s="72"/>
      <c r="H943" s="72"/>
      <c r="I943" s="72"/>
      <c r="J943" s="72"/>
      <c r="K943" s="72"/>
      <c r="L943" s="72"/>
      <c r="M943" s="72"/>
      <c r="N943" s="72"/>
      <c r="O943" s="72"/>
      <c r="P943" s="72"/>
      <c r="Q943" s="72"/>
      <c r="T943" s="72"/>
      <c r="U943" s="72"/>
      <c r="V943" s="72"/>
      <c r="W943" s="72"/>
      <c r="X943" s="72"/>
      <c r="Y943" s="74"/>
      <c r="Z943" s="74"/>
      <c r="AA943" s="72"/>
      <c r="AB943" s="72"/>
      <c r="AC943" s="72"/>
      <c r="AD943" s="72"/>
      <c r="AE943" s="72"/>
      <c r="AF943" s="72"/>
      <c r="AG943" s="72"/>
      <c r="AH943" s="72"/>
      <c r="AI943" s="72"/>
      <c r="AJ943" s="72"/>
      <c r="AK943" s="72"/>
      <c r="AL943" s="72"/>
      <c r="AM943" s="72"/>
      <c r="AN943" s="72"/>
      <c r="AO943" s="72"/>
    </row>
    <row r="944">
      <c r="A944" s="72"/>
      <c r="B944" s="72"/>
      <c r="D944" s="72"/>
      <c r="E944" s="72"/>
      <c r="F944" s="72"/>
      <c r="G944" s="72"/>
      <c r="H944" s="72"/>
      <c r="I944" s="72"/>
      <c r="J944" s="72"/>
      <c r="K944" s="72"/>
      <c r="L944" s="72"/>
      <c r="M944" s="72"/>
      <c r="N944" s="72"/>
      <c r="O944" s="72"/>
      <c r="P944" s="72"/>
      <c r="Q944" s="72"/>
      <c r="T944" s="72"/>
      <c r="U944" s="72"/>
      <c r="V944" s="72"/>
      <c r="W944" s="72"/>
      <c r="X944" s="72"/>
      <c r="Y944" s="74"/>
      <c r="Z944" s="74"/>
      <c r="AA944" s="72"/>
      <c r="AB944" s="72"/>
      <c r="AC944" s="72"/>
      <c r="AD944" s="72"/>
      <c r="AE944" s="72"/>
      <c r="AF944" s="72"/>
      <c r="AG944" s="72"/>
      <c r="AH944" s="72"/>
      <c r="AI944" s="72"/>
      <c r="AJ944" s="72"/>
      <c r="AK944" s="72"/>
      <c r="AL944" s="72"/>
      <c r="AM944" s="72"/>
      <c r="AN944" s="72"/>
      <c r="AO944" s="72"/>
    </row>
    <row r="945">
      <c r="A945" s="72"/>
      <c r="B945" s="72"/>
      <c r="D945" s="72"/>
      <c r="E945" s="72"/>
      <c r="F945" s="72"/>
      <c r="G945" s="72"/>
      <c r="H945" s="72"/>
      <c r="I945" s="72"/>
      <c r="J945" s="72"/>
      <c r="K945" s="72"/>
      <c r="L945" s="72"/>
      <c r="M945" s="72"/>
      <c r="N945" s="72"/>
      <c r="O945" s="72"/>
      <c r="P945" s="72"/>
      <c r="Q945" s="72"/>
      <c r="T945" s="72"/>
      <c r="U945" s="72"/>
      <c r="V945" s="72"/>
      <c r="W945" s="72"/>
      <c r="X945" s="72"/>
      <c r="Y945" s="74"/>
      <c r="Z945" s="74"/>
      <c r="AA945" s="72"/>
      <c r="AB945" s="72"/>
      <c r="AC945" s="72"/>
      <c r="AD945" s="72"/>
      <c r="AE945" s="72"/>
      <c r="AF945" s="72"/>
      <c r="AG945" s="72"/>
      <c r="AH945" s="72"/>
      <c r="AI945" s="72"/>
      <c r="AJ945" s="72"/>
      <c r="AK945" s="72"/>
      <c r="AL945" s="72"/>
      <c r="AM945" s="72"/>
      <c r="AN945" s="72"/>
      <c r="AO945" s="72"/>
    </row>
    <row r="946">
      <c r="A946" s="72"/>
      <c r="B946" s="72"/>
      <c r="D946" s="72"/>
      <c r="E946" s="72"/>
      <c r="F946" s="72"/>
      <c r="G946" s="72"/>
      <c r="H946" s="72"/>
      <c r="I946" s="72"/>
      <c r="J946" s="72"/>
      <c r="K946" s="72"/>
      <c r="L946" s="72"/>
      <c r="M946" s="72"/>
      <c r="N946" s="72"/>
      <c r="O946" s="72"/>
      <c r="P946" s="72"/>
      <c r="Q946" s="72"/>
      <c r="T946" s="72"/>
      <c r="U946" s="72"/>
      <c r="V946" s="72"/>
      <c r="W946" s="72"/>
      <c r="X946" s="72"/>
      <c r="Y946" s="74"/>
      <c r="Z946" s="74"/>
      <c r="AA946" s="72"/>
      <c r="AB946" s="72"/>
      <c r="AC946" s="72"/>
      <c r="AD946" s="72"/>
      <c r="AE946" s="72"/>
      <c r="AF946" s="72"/>
      <c r="AG946" s="72"/>
      <c r="AH946" s="72"/>
      <c r="AI946" s="72"/>
      <c r="AJ946" s="72"/>
      <c r="AK946" s="72"/>
      <c r="AL946" s="72"/>
      <c r="AM946" s="72"/>
      <c r="AN946" s="72"/>
      <c r="AO946" s="72"/>
    </row>
    <row r="947">
      <c r="A947" s="72"/>
      <c r="B947" s="72"/>
      <c r="D947" s="72"/>
      <c r="E947" s="72"/>
      <c r="F947" s="72"/>
      <c r="G947" s="72"/>
      <c r="H947" s="72"/>
      <c r="I947" s="72"/>
      <c r="J947" s="72"/>
      <c r="K947" s="72"/>
      <c r="L947" s="72"/>
      <c r="M947" s="72"/>
      <c r="N947" s="72"/>
      <c r="O947" s="72"/>
      <c r="P947" s="72"/>
      <c r="Q947" s="72"/>
      <c r="T947" s="72"/>
      <c r="U947" s="72"/>
      <c r="V947" s="72"/>
      <c r="W947" s="72"/>
      <c r="X947" s="72"/>
      <c r="Y947" s="74"/>
      <c r="Z947" s="74"/>
      <c r="AA947" s="72"/>
      <c r="AB947" s="72"/>
      <c r="AC947" s="72"/>
      <c r="AD947" s="72"/>
      <c r="AE947" s="72"/>
      <c r="AF947" s="72"/>
      <c r="AG947" s="72"/>
      <c r="AH947" s="72"/>
      <c r="AI947" s="72"/>
      <c r="AJ947" s="72"/>
      <c r="AK947" s="72"/>
      <c r="AL947" s="72"/>
      <c r="AM947" s="72"/>
      <c r="AN947" s="72"/>
      <c r="AO947" s="72"/>
    </row>
    <row r="948">
      <c r="A948" s="72"/>
      <c r="B948" s="72"/>
      <c r="D948" s="72"/>
      <c r="E948" s="72"/>
      <c r="F948" s="72"/>
      <c r="G948" s="72"/>
      <c r="H948" s="72"/>
      <c r="I948" s="72"/>
      <c r="J948" s="72"/>
      <c r="K948" s="72"/>
      <c r="L948" s="72"/>
      <c r="M948" s="72"/>
      <c r="N948" s="72"/>
      <c r="O948" s="72"/>
      <c r="P948" s="72"/>
      <c r="Q948" s="72"/>
      <c r="T948" s="72"/>
      <c r="U948" s="72"/>
      <c r="V948" s="72"/>
      <c r="W948" s="72"/>
      <c r="X948" s="72"/>
      <c r="Y948" s="74"/>
      <c r="Z948" s="74"/>
      <c r="AA948" s="72"/>
      <c r="AB948" s="72"/>
      <c r="AC948" s="72"/>
      <c r="AD948" s="72"/>
      <c r="AE948" s="72"/>
      <c r="AF948" s="72"/>
      <c r="AG948" s="72"/>
      <c r="AH948" s="72"/>
      <c r="AI948" s="72"/>
      <c r="AJ948" s="72"/>
      <c r="AK948" s="72"/>
      <c r="AL948" s="72"/>
      <c r="AM948" s="72"/>
      <c r="AN948" s="72"/>
      <c r="AO948" s="72"/>
    </row>
    <row r="949">
      <c r="A949" s="72"/>
      <c r="B949" s="72"/>
      <c r="D949" s="72"/>
      <c r="E949" s="72"/>
      <c r="F949" s="72"/>
      <c r="G949" s="72"/>
      <c r="H949" s="72"/>
      <c r="I949" s="72"/>
      <c r="J949" s="72"/>
      <c r="K949" s="72"/>
      <c r="L949" s="72"/>
      <c r="M949" s="72"/>
      <c r="N949" s="72"/>
      <c r="O949" s="72"/>
      <c r="P949" s="72"/>
      <c r="Q949" s="72"/>
      <c r="T949" s="72"/>
      <c r="U949" s="72"/>
      <c r="V949" s="72"/>
      <c r="W949" s="72"/>
      <c r="X949" s="72"/>
      <c r="Y949" s="74"/>
      <c r="Z949" s="74"/>
      <c r="AA949" s="72"/>
      <c r="AB949" s="72"/>
      <c r="AC949" s="72"/>
      <c r="AD949" s="72"/>
      <c r="AE949" s="72"/>
      <c r="AF949" s="72"/>
      <c r="AG949" s="72"/>
      <c r="AH949" s="72"/>
      <c r="AI949" s="72"/>
      <c r="AJ949" s="72"/>
      <c r="AK949" s="72"/>
      <c r="AL949" s="72"/>
      <c r="AM949" s="72"/>
      <c r="AN949" s="72"/>
      <c r="AO949" s="72"/>
    </row>
    <row r="950">
      <c r="A950" s="72"/>
      <c r="B950" s="72"/>
      <c r="D950" s="72"/>
      <c r="E950" s="72"/>
      <c r="F950" s="72"/>
      <c r="G950" s="72"/>
      <c r="H950" s="72"/>
      <c r="I950" s="72"/>
      <c r="J950" s="72"/>
      <c r="K950" s="72"/>
      <c r="L950" s="72"/>
      <c r="M950" s="72"/>
      <c r="N950" s="72"/>
      <c r="O950" s="72"/>
      <c r="P950" s="72"/>
      <c r="Q950" s="72"/>
      <c r="T950" s="72"/>
      <c r="U950" s="72"/>
      <c r="V950" s="72"/>
      <c r="W950" s="72"/>
      <c r="X950" s="72"/>
      <c r="Y950" s="74"/>
      <c r="Z950" s="74"/>
      <c r="AA950" s="72"/>
      <c r="AB950" s="72"/>
      <c r="AC950" s="72"/>
      <c r="AD950" s="72"/>
      <c r="AE950" s="72"/>
      <c r="AF950" s="72"/>
      <c r="AG950" s="72"/>
      <c r="AH950" s="72"/>
      <c r="AI950" s="72"/>
      <c r="AJ950" s="72"/>
      <c r="AK950" s="72"/>
      <c r="AL950" s="72"/>
      <c r="AM950" s="72"/>
      <c r="AN950" s="72"/>
      <c r="AO950" s="72"/>
    </row>
    <row r="951">
      <c r="A951" s="72"/>
      <c r="B951" s="72"/>
      <c r="D951" s="72"/>
      <c r="E951" s="72"/>
      <c r="F951" s="72"/>
      <c r="G951" s="72"/>
      <c r="H951" s="72"/>
      <c r="I951" s="72"/>
      <c r="J951" s="72"/>
      <c r="K951" s="72"/>
      <c r="L951" s="72"/>
      <c r="M951" s="72"/>
      <c r="N951" s="72"/>
      <c r="O951" s="72"/>
      <c r="P951" s="72"/>
      <c r="Q951" s="72"/>
      <c r="T951" s="72"/>
      <c r="U951" s="72"/>
      <c r="V951" s="72"/>
      <c r="W951" s="72"/>
      <c r="X951" s="72"/>
      <c r="Y951" s="74"/>
      <c r="Z951" s="74"/>
      <c r="AA951" s="72"/>
      <c r="AB951" s="72"/>
      <c r="AC951" s="72"/>
      <c r="AD951" s="72"/>
      <c r="AE951" s="72"/>
      <c r="AF951" s="72"/>
      <c r="AG951" s="72"/>
      <c r="AH951" s="72"/>
      <c r="AI951" s="72"/>
      <c r="AJ951" s="72"/>
      <c r="AK951" s="72"/>
      <c r="AL951" s="72"/>
      <c r="AM951" s="72"/>
      <c r="AN951" s="72"/>
      <c r="AO951" s="72"/>
    </row>
    <row r="952">
      <c r="A952" s="72"/>
      <c r="B952" s="72"/>
      <c r="D952" s="72"/>
      <c r="E952" s="72"/>
      <c r="F952" s="72"/>
      <c r="G952" s="72"/>
      <c r="H952" s="72"/>
      <c r="I952" s="72"/>
      <c r="J952" s="72"/>
      <c r="K952" s="72"/>
      <c r="L952" s="72"/>
      <c r="M952" s="72"/>
      <c r="N952" s="72"/>
      <c r="O952" s="72"/>
      <c r="P952" s="72"/>
      <c r="Q952" s="72"/>
      <c r="T952" s="72"/>
      <c r="U952" s="72"/>
      <c r="V952" s="72"/>
      <c r="W952" s="72"/>
      <c r="X952" s="72"/>
      <c r="Y952" s="74"/>
      <c r="Z952" s="74"/>
      <c r="AA952" s="72"/>
      <c r="AB952" s="72"/>
      <c r="AC952" s="72"/>
      <c r="AD952" s="72"/>
      <c r="AE952" s="72"/>
      <c r="AF952" s="72"/>
      <c r="AG952" s="72"/>
      <c r="AH952" s="72"/>
      <c r="AI952" s="72"/>
      <c r="AJ952" s="72"/>
      <c r="AK952" s="72"/>
      <c r="AL952" s="72"/>
      <c r="AM952" s="72"/>
      <c r="AN952" s="72"/>
      <c r="AO952" s="72"/>
    </row>
    <row r="953">
      <c r="A953" s="72"/>
      <c r="B953" s="72"/>
      <c r="D953" s="72"/>
      <c r="E953" s="72"/>
      <c r="F953" s="72"/>
      <c r="G953" s="72"/>
      <c r="H953" s="72"/>
      <c r="I953" s="72"/>
      <c r="J953" s="72"/>
      <c r="K953" s="72"/>
      <c r="L953" s="72"/>
      <c r="M953" s="72"/>
      <c r="N953" s="72"/>
      <c r="O953" s="72"/>
      <c r="P953" s="72"/>
      <c r="Q953" s="72"/>
      <c r="T953" s="72"/>
      <c r="U953" s="72"/>
      <c r="V953" s="72"/>
      <c r="W953" s="72"/>
      <c r="X953" s="72"/>
      <c r="Y953" s="74"/>
      <c r="Z953" s="74"/>
      <c r="AA953" s="72"/>
      <c r="AB953" s="72"/>
      <c r="AC953" s="72"/>
      <c r="AD953" s="72"/>
      <c r="AE953" s="72"/>
      <c r="AF953" s="72"/>
      <c r="AG953" s="72"/>
      <c r="AH953" s="72"/>
      <c r="AI953" s="72"/>
      <c r="AJ953" s="72"/>
      <c r="AK953" s="72"/>
      <c r="AL953" s="72"/>
      <c r="AM953" s="72"/>
      <c r="AN953" s="72"/>
      <c r="AO953" s="72"/>
    </row>
    <row r="954">
      <c r="A954" s="72"/>
      <c r="B954" s="72"/>
      <c r="D954" s="72"/>
      <c r="E954" s="72"/>
      <c r="F954" s="72"/>
      <c r="G954" s="72"/>
      <c r="H954" s="72"/>
      <c r="I954" s="72"/>
      <c r="J954" s="72"/>
      <c r="K954" s="72"/>
      <c r="L954" s="72"/>
      <c r="M954" s="72"/>
      <c r="N954" s="72"/>
      <c r="O954" s="72"/>
      <c r="P954" s="72"/>
      <c r="Q954" s="72"/>
      <c r="T954" s="72"/>
      <c r="U954" s="72"/>
      <c r="V954" s="72"/>
      <c r="W954" s="72"/>
      <c r="X954" s="72"/>
      <c r="Y954" s="74"/>
      <c r="Z954" s="74"/>
      <c r="AA954" s="72"/>
      <c r="AB954" s="72"/>
      <c r="AC954" s="72"/>
      <c r="AD954" s="72"/>
      <c r="AE954" s="72"/>
      <c r="AF954" s="72"/>
      <c r="AG954" s="72"/>
      <c r="AH954" s="72"/>
      <c r="AI954" s="72"/>
      <c r="AJ954" s="72"/>
      <c r="AK954" s="72"/>
      <c r="AL954" s="72"/>
      <c r="AM954" s="72"/>
      <c r="AN954" s="72"/>
      <c r="AO954" s="72"/>
    </row>
    <row r="955">
      <c r="A955" s="72"/>
      <c r="B955" s="72"/>
      <c r="D955" s="72"/>
      <c r="E955" s="72"/>
      <c r="F955" s="72"/>
      <c r="G955" s="72"/>
      <c r="H955" s="72"/>
      <c r="I955" s="72"/>
      <c r="J955" s="72"/>
      <c r="K955" s="72"/>
      <c r="L955" s="72"/>
      <c r="M955" s="72"/>
      <c r="N955" s="72"/>
      <c r="O955" s="72"/>
      <c r="P955" s="72"/>
      <c r="Q955" s="72"/>
      <c r="T955" s="72"/>
      <c r="U955" s="72"/>
      <c r="V955" s="72"/>
      <c r="W955" s="72"/>
      <c r="X955" s="72"/>
      <c r="Y955" s="74"/>
      <c r="Z955" s="74"/>
      <c r="AA955" s="72"/>
      <c r="AB955" s="72"/>
      <c r="AC955" s="72"/>
      <c r="AD955" s="72"/>
      <c r="AE955" s="72"/>
      <c r="AF955" s="72"/>
      <c r="AG955" s="72"/>
      <c r="AH955" s="72"/>
      <c r="AI955" s="72"/>
      <c r="AJ955" s="72"/>
      <c r="AK955" s="72"/>
      <c r="AL955" s="72"/>
      <c r="AM955" s="72"/>
      <c r="AN955" s="72"/>
      <c r="AO955" s="72"/>
    </row>
    <row r="956">
      <c r="A956" s="72"/>
      <c r="B956" s="72"/>
      <c r="D956" s="72"/>
      <c r="E956" s="72"/>
      <c r="F956" s="72"/>
      <c r="G956" s="72"/>
      <c r="H956" s="72"/>
      <c r="I956" s="72"/>
      <c r="J956" s="72"/>
      <c r="K956" s="72"/>
      <c r="L956" s="72"/>
      <c r="M956" s="72"/>
      <c r="N956" s="72"/>
      <c r="O956" s="72"/>
      <c r="P956" s="72"/>
      <c r="Q956" s="72"/>
      <c r="T956" s="72"/>
      <c r="U956" s="72"/>
      <c r="V956" s="72"/>
      <c r="W956" s="72"/>
      <c r="X956" s="72"/>
      <c r="Y956" s="74"/>
      <c r="Z956" s="74"/>
      <c r="AA956" s="72"/>
      <c r="AB956" s="72"/>
      <c r="AC956" s="72"/>
      <c r="AD956" s="72"/>
      <c r="AE956" s="72"/>
      <c r="AF956" s="72"/>
      <c r="AG956" s="72"/>
      <c r="AH956" s="72"/>
      <c r="AI956" s="72"/>
      <c r="AJ956" s="72"/>
      <c r="AK956" s="72"/>
      <c r="AL956" s="72"/>
      <c r="AM956" s="72"/>
      <c r="AN956" s="72"/>
      <c r="AO956" s="72"/>
    </row>
    <row r="957">
      <c r="A957" s="72"/>
      <c r="B957" s="72"/>
      <c r="D957" s="72"/>
      <c r="E957" s="72"/>
      <c r="F957" s="72"/>
      <c r="G957" s="72"/>
      <c r="H957" s="72"/>
      <c r="I957" s="72"/>
      <c r="J957" s="72"/>
      <c r="K957" s="72"/>
      <c r="L957" s="72"/>
      <c r="M957" s="72"/>
      <c r="N957" s="72"/>
      <c r="O957" s="72"/>
      <c r="P957" s="72"/>
      <c r="Q957" s="72"/>
      <c r="T957" s="72"/>
      <c r="U957" s="72"/>
      <c r="V957" s="72"/>
      <c r="W957" s="72"/>
      <c r="X957" s="72"/>
      <c r="Y957" s="74"/>
      <c r="Z957" s="74"/>
      <c r="AA957" s="72"/>
      <c r="AB957" s="72"/>
      <c r="AC957" s="72"/>
      <c r="AD957" s="72"/>
      <c r="AE957" s="72"/>
      <c r="AF957" s="72"/>
      <c r="AG957" s="72"/>
      <c r="AH957" s="72"/>
      <c r="AI957" s="72"/>
      <c r="AJ957" s="72"/>
      <c r="AK957" s="72"/>
      <c r="AL957" s="72"/>
      <c r="AM957" s="72"/>
      <c r="AN957" s="72"/>
      <c r="AO957" s="72"/>
    </row>
    <row r="958">
      <c r="A958" s="72"/>
      <c r="B958" s="72"/>
      <c r="D958" s="72"/>
      <c r="E958" s="72"/>
      <c r="F958" s="72"/>
      <c r="G958" s="72"/>
      <c r="H958" s="72"/>
      <c r="I958" s="72"/>
      <c r="J958" s="72"/>
      <c r="K958" s="72"/>
      <c r="L958" s="72"/>
      <c r="M958" s="72"/>
      <c r="N958" s="72"/>
      <c r="O958" s="72"/>
      <c r="P958" s="72"/>
      <c r="Q958" s="72"/>
      <c r="T958" s="72"/>
      <c r="U958" s="72"/>
      <c r="V958" s="72"/>
      <c r="W958" s="72"/>
      <c r="X958" s="72"/>
      <c r="Y958" s="74"/>
      <c r="Z958" s="74"/>
      <c r="AA958" s="72"/>
      <c r="AB958" s="72"/>
      <c r="AC958" s="72"/>
      <c r="AD958" s="72"/>
      <c r="AE958" s="72"/>
      <c r="AF958" s="72"/>
      <c r="AG958" s="72"/>
      <c r="AH958" s="72"/>
      <c r="AI958" s="72"/>
      <c r="AJ958" s="72"/>
      <c r="AK958" s="72"/>
      <c r="AL958" s="72"/>
      <c r="AM958" s="72"/>
      <c r="AN958" s="72"/>
      <c r="AO958" s="72"/>
    </row>
    <row r="959">
      <c r="A959" s="72"/>
      <c r="B959" s="72"/>
      <c r="D959" s="72"/>
      <c r="E959" s="72"/>
      <c r="F959" s="72"/>
      <c r="G959" s="72"/>
      <c r="H959" s="72"/>
      <c r="I959" s="72"/>
      <c r="J959" s="72"/>
      <c r="K959" s="72"/>
      <c r="L959" s="72"/>
      <c r="M959" s="72"/>
      <c r="N959" s="72"/>
      <c r="O959" s="72"/>
      <c r="P959" s="72"/>
      <c r="Q959" s="72"/>
      <c r="T959" s="72"/>
      <c r="U959" s="72"/>
      <c r="V959" s="72"/>
      <c r="W959" s="72"/>
      <c r="X959" s="72"/>
      <c r="Y959" s="74"/>
      <c r="Z959" s="74"/>
      <c r="AA959" s="72"/>
      <c r="AB959" s="72"/>
      <c r="AC959" s="72"/>
      <c r="AD959" s="72"/>
      <c r="AE959" s="72"/>
      <c r="AF959" s="72"/>
      <c r="AG959" s="72"/>
      <c r="AH959" s="72"/>
      <c r="AI959" s="72"/>
      <c r="AJ959" s="72"/>
      <c r="AK959" s="72"/>
      <c r="AL959" s="72"/>
      <c r="AM959" s="72"/>
      <c r="AN959" s="72"/>
      <c r="AO959" s="72"/>
    </row>
    <row r="960">
      <c r="A960" s="72"/>
      <c r="B960" s="72"/>
      <c r="D960" s="72"/>
      <c r="E960" s="72"/>
      <c r="F960" s="72"/>
      <c r="G960" s="72"/>
      <c r="H960" s="72"/>
      <c r="I960" s="72"/>
      <c r="J960" s="72"/>
      <c r="K960" s="72"/>
      <c r="L960" s="72"/>
      <c r="M960" s="72"/>
      <c r="N960" s="72"/>
      <c r="O960" s="72"/>
      <c r="P960" s="72"/>
      <c r="Q960" s="72"/>
      <c r="T960" s="72"/>
      <c r="U960" s="72"/>
      <c r="V960" s="72"/>
      <c r="W960" s="72"/>
      <c r="X960" s="72"/>
      <c r="Y960" s="74"/>
      <c r="Z960" s="74"/>
      <c r="AA960" s="72"/>
      <c r="AB960" s="72"/>
      <c r="AC960" s="72"/>
      <c r="AD960" s="72"/>
      <c r="AE960" s="72"/>
      <c r="AF960" s="72"/>
      <c r="AG960" s="72"/>
      <c r="AH960" s="72"/>
      <c r="AI960" s="72"/>
      <c r="AJ960" s="72"/>
      <c r="AK960" s="72"/>
      <c r="AL960" s="72"/>
      <c r="AM960" s="72"/>
      <c r="AN960" s="72"/>
      <c r="AO960" s="72"/>
    </row>
    <row r="961">
      <c r="A961" s="72"/>
      <c r="B961" s="72"/>
      <c r="D961" s="72"/>
      <c r="E961" s="72"/>
      <c r="F961" s="72"/>
      <c r="G961" s="72"/>
      <c r="H961" s="72"/>
      <c r="I961" s="72"/>
      <c r="J961" s="72"/>
      <c r="K961" s="72"/>
      <c r="L961" s="72"/>
      <c r="M961" s="72"/>
      <c r="N961" s="72"/>
      <c r="O961" s="72"/>
      <c r="P961" s="72"/>
      <c r="Q961" s="72"/>
      <c r="T961" s="72"/>
      <c r="U961" s="72"/>
      <c r="V961" s="72"/>
      <c r="W961" s="72"/>
      <c r="X961" s="72"/>
      <c r="Y961" s="74"/>
      <c r="Z961" s="74"/>
      <c r="AA961" s="72"/>
      <c r="AB961" s="72"/>
      <c r="AC961" s="72"/>
      <c r="AD961" s="72"/>
      <c r="AE961" s="72"/>
      <c r="AF961" s="72"/>
      <c r="AG961" s="72"/>
      <c r="AH961" s="72"/>
      <c r="AI961" s="72"/>
      <c r="AJ961" s="72"/>
      <c r="AK961" s="72"/>
      <c r="AL961" s="72"/>
      <c r="AM961" s="72"/>
      <c r="AN961" s="72"/>
      <c r="AO961" s="72"/>
    </row>
    <row r="962">
      <c r="A962" s="72"/>
      <c r="B962" s="72"/>
      <c r="D962" s="72"/>
      <c r="E962" s="72"/>
      <c r="F962" s="72"/>
      <c r="G962" s="72"/>
      <c r="H962" s="72"/>
      <c r="I962" s="72"/>
      <c r="J962" s="72"/>
      <c r="K962" s="72"/>
      <c r="L962" s="72"/>
      <c r="M962" s="72"/>
      <c r="N962" s="72"/>
      <c r="O962" s="72"/>
      <c r="P962" s="72"/>
      <c r="Q962" s="72"/>
      <c r="T962" s="72"/>
      <c r="U962" s="72"/>
      <c r="V962" s="72"/>
      <c r="W962" s="72"/>
      <c r="X962" s="72"/>
      <c r="Y962" s="74"/>
      <c r="Z962" s="74"/>
      <c r="AA962" s="72"/>
      <c r="AB962" s="72"/>
      <c r="AC962" s="72"/>
      <c r="AD962" s="72"/>
      <c r="AE962" s="72"/>
      <c r="AF962" s="72"/>
      <c r="AG962" s="72"/>
      <c r="AH962" s="72"/>
      <c r="AI962" s="72"/>
      <c r="AJ962" s="72"/>
      <c r="AK962" s="72"/>
      <c r="AL962" s="72"/>
      <c r="AM962" s="72"/>
      <c r="AN962" s="72"/>
      <c r="AO962" s="72"/>
    </row>
    <row r="963">
      <c r="A963" s="72"/>
      <c r="B963" s="72"/>
      <c r="D963" s="72"/>
      <c r="E963" s="72"/>
      <c r="F963" s="72"/>
      <c r="G963" s="72"/>
      <c r="H963" s="72"/>
      <c r="I963" s="72"/>
      <c r="J963" s="72"/>
      <c r="K963" s="72"/>
      <c r="L963" s="72"/>
      <c r="M963" s="72"/>
      <c r="N963" s="72"/>
      <c r="O963" s="72"/>
      <c r="P963" s="72"/>
      <c r="Q963" s="72"/>
      <c r="T963" s="72"/>
      <c r="U963" s="72"/>
      <c r="V963" s="72"/>
      <c r="W963" s="72"/>
      <c r="X963" s="72"/>
      <c r="Y963" s="74"/>
      <c r="Z963" s="74"/>
      <c r="AA963" s="72"/>
      <c r="AB963" s="72"/>
      <c r="AC963" s="72"/>
      <c r="AD963" s="72"/>
      <c r="AE963" s="72"/>
      <c r="AF963" s="72"/>
      <c r="AG963" s="72"/>
      <c r="AH963" s="72"/>
      <c r="AI963" s="72"/>
      <c r="AJ963" s="72"/>
      <c r="AK963" s="72"/>
      <c r="AL963" s="72"/>
      <c r="AM963" s="72"/>
      <c r="AN963" s="72"/>
      <c r="AO963" s="72"/>
    </row>
    <row r="964">
      <c r="A964" s="72"/>
      <c r="B964" s="72"/>
      <c r="D964" s="72"/>
      <c r="E964" s="72"/>
      <c r="F964" s="72"/>
      <c r="G964" s="72"/>
      <c r="H964" s="72"/>
      <c r="I964" s="72"/>
      <c r="J964" s="72"/>
      <c r="K964" s="72"/>
      <c r="L964" s="72"/>
      <c r="M964" s="72"/>
      <c r="N964" s="72"/>
      <c r="O964" s="72"/>
      <c r="P964" s="72"/>
      <c r="Q964" s="72"/>
      <c r="T964" s="72"/>
      <c r="U964" s="72"/>
      <c r="V964" s="72"/>
      <c r="W964" s="72"/>
      <c r="X964" s="72"/>
      <c r="Y964" s="74"/>
      <c r="Z964" s="74"/>
      <c r="AA964" s="72"/>
      <c r="AB964" s="72"/>
      <c r="AC964" s="72"/>
      <c r="AD964" s="72"/>
      <c r="AE964" s="72"/>
      <c r="AF964" s="72"/>
      <c r="AG964" s="72"/>
      <c r="AH964" s="72"/>
      <c r="AI964" s="72"/>
      <c r="AJ964" s="72"/>
      <c r="AK964" s="72"/>
      <c r="AL964" s="72"/>
      <c r="AM964" s="72"/>
      <c r="AN964" s="72"/>
      <c r="AO964" s="72"/>
    </row>
    <row r="965">
      <c r="A965" s="72"/>
      <c r="B965" s="72"/>
      <c r="D965" s="72"/>
      <c r="E965" s="72"/>
      <c r="F965" s="72"/>
      <c r="G965" s="72"/>
      <c r="H965" s="72"/>
      <c r="I965" s="72"/>
      <c r="J965" s="72"/>
      <c r="K965" s="72"/>
      <c r="L965" s="72"/>
      <c r="M965" s="72"/>
      <c r="N965" s="72"/>
      <c r="O965" s="72"/>
      <c r="P965" s="72"/>
      <c r="Q965" s="72"/>
      <c r="T965" s="72"/>
      <c r="U965" s="72"/>
      <c r="V965" s="72"/>
      <c r="W965" s="72"/>
      <c r="X965" s="72"/>
      <c r="Y965" s="74"/>
      <c r="Z965" s="74"/>
      <c r="AA965" s="72"/>
      <c r="AB965" s="72"/>
      <c r="AC965" s="72"/>
      <c r="AD965" s="72"/>
      <c r="AE965" s="72"/>
      <c r="AF965" s="72"/>
      <c r="AG965" s="72"/>
      <c r="AH965" s="72"/>
      <c r="AI965" s="72"/>
      <c r="AJ965" s="72"/>
      <c r="AK965" s="72"/>
      <c r="AL965" s="72"/>
      <c r="AM965" s="72"/>
      <c r="AN965" s="72"/>
      <c r="AO965" s="72"/>
    </row>
    <row r="966">
      <c r="A966" s="72"/>
      <c r="B966" s="72"/>
      <c r="D966" s="72"/>
      <c r="E966" s="72"/>
      <c r="F966" s="72"/>
      <c r="G966" s="72"/>
      <c r="H966" s="72"/>
      <c r="I966" s="72"/>
      <c r="J966" s="72"/>
      <c r="K966" s="72"/>
      <c r="L966" s="72"/>
      <c r="M966" s="72"/>
      <c r="N966" s="72"/>
      <c r="O966" s="72"/>
      <c r="P966" s="72"/>
      <c r="Q966" s="72"/>
      <c r="T966" s="72"/>
      <c r="U966" s="72"/>
      <c r="V966" s="72"/>
      <c r="W966" s="72"/>
      <c r="X966" s="72"/>
      <c r="Y966" s="74"/>
      <c r="Z966" s="74"/>
      <c r="AA966" s="72"/>
      <c r="AB966" s="72"/>
      <c r="AC966" s="72"/>
      <c r="AD966" s="72"/>
      <c r="AE966" s="72"/>
      <c r="AF966" s="72"/>
      <c r="AG966" s="72"/>
      <c r="AH966" s="72"/>
      <c r="AI966" s="72"/>
      <c r="AJ966" s="72"/>
      <c r="AK966" s="72"/>
      <c r="AL966" s="72"/>
      <c r="AM966" s="72"/>
      <c r="AN966" s="72"/>
      <c r="AO966" s="72"/>
    </row>
    <row r="967">
      <c r="A967" s="72"/>
      <c r="B967" s="72"/>
      <c r="D967" s="72"/>
      <c r="E967" s="72"/>
      <c r="F967" s="72"/>
      <c r="G967" s="72"/>
      <c r="H967" s="72"/>
      <c r="I967" s="72"/>
      <c r="J967" s="72"/>
      <c r="K967" s="72"/>
      <c r="L967" s="72"/>
      <c r="M967" s="72"/>
      <c r="N967" s="72"/>
      <c r="O967" s="72"/>
      <c r="P967" s="72"/>
      <c r="Q967" s="72"/>
      <c r="T967" s="72"/>
      <c r="U967" s="72"/>
      <c r="V967" s="72"/>
      <c r="W967" s="72"/>
      <c r="X967" s="72"/>
      <c r="Y967" s="74"/>
      <c r="Z967" s="74"/>
      <c r="AA967" s="72"/>
      <c r="AB967" s="72"/>
      <c r="AC967" s="72"/>
      <c r="AD967" s="72"/>
      <c r="AE967" s="72"/>
      <c r="AF967" s="72"/>
      <c r="AG967" s="72"/>
      <c r="AH967" s="72"/>
      <c r="AI967" s="72"/>
      <c r="AJ967" s="72"/>
      <c r="AK967" s="72"/>
      <c r="AL967" s="72"/>
      <c r="AM967" s="72"/>
      <c r="AN967" s="72"/>
      <c r="AO967" s="72"/>
    </row>
    <row r="968">
      <c r="A968" s="72"/>
      <c r="B968" s="72"/>
      <c r="D968" s="72"/>
      <c r="E968" s="72"/>
      <c r="F968" s="72"/>
      <c r="G968" s="72"/>
      <c r="H968" s="72"/>
      <c r="I968" s="72"/>
      <c r="J968" s="72"/>
      <c r="K968" s="72"/>
      <c r="L968" s="72"/>
      <c r="M968" s="72"/>
      <c r="N968" s="72"/>
      <c r="O968" s="72"/>
      <c r="P968" s="72"/>
      <c r="Q968" s="72"/>
      <c r="T968" s="72"/>
      <c r="U968" s="72"/>
      <c r="V968" s="72"/>
      <c r="W968" s="72"/>
      <c r="X968" s="72"/>
      <c r="Y968" s="74"/>
      <c r="Z968" s="74"/>
      <c r="AA968" s="72"/>
      <c r="AB968" s="72"/>
      <c r="AC968" s="72"/>
      <c r="AD968" s="72"/>
      <c r="AE968" s="72"/>
      <c r="AF968" s="72"/>
      <c r="AG968" s="72"/>
      <c r="AH968" s="72"/>
      <c r="AI968" s="72"/>
      <c r="AJ968" s="72"/>
      <c r="AK968" s="72"/>
      <c r="AL968" s="72"/>
      <c r="AM968" s="72"/>
      <c r="AN968" s="72"/>
      <c r="AO968" s="72"/>
    </row>
    <row r="969">
      <c r="A969" s="72"/>
      <c r="B969" s="72"/>
      <c r="D969" s="72"/>
      <c r="E969" s="72"/>
      <c r="F969" s="72"/>
      <c r="G969" s="72"/>
      <c r="H969" s="72"/>
      <c r="I969" s="72"/>
      <c r="J969" s="72"/>
      <c r="K969" s="72"/>
      <c r="L969" s="72"/>
      <c r="M969" s="72"/>
      <c r="N969" s="72"/>
      <c r="O969" s="72"/>
      <c r="P969" s="72"/>
      <c r="Q969" s="72"/>
      <c r="T969" s="72"/>
      <c r="U969" s="72"/>
      <c r="V969" s="72"/>
      <c r="W969" s="72"/>
      <c r="X969" s="72"/>
      <c r="Y969" s="74"/>
      <c r="Z969" s="74"/>
      <c r="AA969" s="72"/>
      <c r="AB969" s="72"/>
      <c r="AC969" s="72"/>
      <c r="AD969" s="72"/>
      <c r="AE969" s="72"/>
      <c r="AF969" s="72"/>
      <c r="AG969" s="72"/>
      <c r="AH969" s="72"/>
      <c r="AI969" s="72"/>
      <c r="AJ969" s="72"/>
      <c r="AK969" s="72"/>
      <c r="AL969" s="72"/>
      <c r="AM969" s="72"/>
      <c r="AN969" s="72"/>
      <c r="AO969" s="72"/>
    </row>
    <row r="970">
      <c r="A970" s="72"/>
      <c r="B970" s="72"/>
      <c r="D970" s="72"/>
      <c r="E970" s="72"/>
      <c r="F970" s="72"/>
      <c r="G970" s="72"/>
      <c r="H970" s="72"/>
      <c r="I970" s="72"/>
      <c r="J970" s="72"/>
      <c r="K970" s="72"/>
      <c r="L970" s="72"/>
      <c r="M970" s="72"/>
      <c r="N970" s="72"/>
      <c r="O970" s="72"/>
      <c r="P970" s="72"/>
      <c r="Q970" s="72"/>
      <c r="T970" s="72"/>
      <c r="U970" s="72"/>
      <c r="V970" s="72"/>
      <c r="W970" s="72"/>
      <c r="X970" s="72"/>
      <c r="Y970" s="74"/>
      <c r="Z970" s="74"/>
      <c r="AA970" s="72"/>
      <c r="AB970" s="72"/>
      <c r="AC970" s="72"/>
      <c r="AD970" s="72"/>
      <c r="AE970" s="72"/>
      <c r="AF970" s="72"/>
      <c r="AG970" s="72"/>
      <c r="AH970" s="72"/>
      <c r="AI970" s="72"/>
      <c r="AJ970" s="72"/>
      <c r="AK970" s="72"/>
      <c r="AL970" s="72"/>
      <c r="AM970" s="72"/>
      <c r="AN970" s="72"/>
      <c r="AO970" s="72"/>
    </row>
    <row r="971">
      <c r="A971" s="72"/>
      <c r="B971" s="72"/>
      <c r="D971" s="72"/>
      <c r="E971" s="72"/>
      <c r="F971" s="72"/>
      <c r="G971" s="72"/>
      <c r="H971" s="72"/>
      <c r="I971" s="72"/>
      <c r="J971" s="72"/>
      <c r="K971" s="72"/>
      <c r="L971" s="72"/>
      <c r="M971" s="72"/>
      <c r="N971" s="72"/>
      <c r="O971" s="72"/>
      <c r="P971" s="72"/>
      <c r="Q971" s="72"/>
      <c r="T971" s="72"/>
      <c r="U971" s="72"/>
      <c r="V971" s="72"/>
      <c r="W971" s="72"/>
      <c r="X971" s="72"/>
      <c r="Y971" s="74"/>
      <c r="Z971" s="74"/>
      <c r="AA971" s="72"/>
      <c r="AB971" s="72"/>
      <c r="AC971" s="72"/>
      <c r="AD971" s="72"/>
      <c r="AE971" s="72"/>
      <c r="AF971" s="72"/>
      <c r="AG971" s="72"/>
      <c r="AH971" s="72"/>
      <c r="AI971" s="72"/>
      <c r="AJ971" s="72"/>
      <c r="AK971" s="72"/>
      <c r="AL971" s="72"/>
      <c r="AM971" s="72"/>
      <c r="AN971" s="72"/>
      <c r="AO971" s="72"/>
    </row>
    <row r="972">
      <c r="A972" s="72"/>
      <c r="B972" s="72"/>
      <c r="D972" s="72"/>
      <c r="E972" s="72"/>
      <c r="F972" s="72"/>
      <c r="G972" s="72"/>
      <c r="H972" s="72"/>
      <c r="I972" s="72"/>
      <c r="J972" s="72"/>
      <c r="K972" s="72"/>
      <c r="L972" s="72"/>
      <c r="M972" s="72"/>
      <c r="N972" s="72"/>
      <c r="O972" s="72"/>
      <c r="P972" s="72"/>
      <c r="Q972" s="72"/>
      <c r="T972" s="72"/>
      <c r="U972" s="72"/>
      <c r="V972" s="72"/>
      <c r="W972" s="72"/>
      <c r="X972" s="72"/>
      <c r="Y972" s="74"/>
      <c r="Z972" s="74"/>
      <c r="AA972" s="72"/>
      <c r="AB972" s="72"/>
      <c r="AC972" s="72"/>
      <c r="AD972" s="72"/>
      <c r="AE972" s="72"/>
      <c r="AF972" s="72"/>
      <c r="AG972" s="72"/>
      <c r="AH972" s="72"/>
      <c r="AI972" s="72"/>
      <c r="AJ972" s="72"/>
      <c r="AK972" s="72"/>
      <c r="AL972" s="72"/>
      <c r="AM972" s="72"/>
      <c r="AN972" s="72"/>
      <c r="AO972" s="72"/>
    </row>
    <row r="973">
      <c r="A973" s="72"/>
      <c r="B973" s="72"/>
      <c r="D973" s="72"/>
      <c r="E973" s="72"/>
      <c r="F973" s="72"/>
      <c r="G973" s="72"/>
      <c r="H973" s="72"/>
      <c r="I973" s="72"/>
      <c r="J973" s="72"/>
      <c r="K973" s="72"/>
      <c r="L973" s="72"/>
      <c r="M973" s="72"/>
      <c r="N973" s="72"/>
      <c r="O973" s="72"/>
      <c r="P973" s="72"/>
      <c r="Q973" s="72"/>
      <c r="T973" s="72"/>
      <c r="U973" s="72"/>
      <c r="V973" s="72"/>
      <c r="W973" s="72"/>
      <c r="X973" s="72"/>
      <c r="Y973" s="74"/>
      <c r="Z973" s="74"/>
      <c r="AA973" s="72"/>
      <c r="AB973" s="72"/>
      <c r="AC973" s="72"/>
      <c r="AD973" s="72"/>
      <c r="AE973" s="72"/>
      <c r="AF973" s="72"/>
      <c r="AG973" s="72"/>
      <c r="AH973" s="72"/>
      <c r="AI973" s="72"/>
      <c r="AJ973" s="72"/>
      <c r="AK973" s="72"/>
      <c r="AL973" s="72"/>
      <c r="AM973" s="72"/>
      <c r="AN973" s="72"/>
      <c r="AO973" s="72"/>
    </row>
    <row r="974">
      <c r="A974" s="72"/>
      <c r="B974" s="72"/>
      <c r="D974" s="72"/>
      <c r="E974" s="72"/>
      <c r="F974" s="72"/>
      <c r="G974" s="72"/>
      <c r="H974" s="72"/>
      <c r="I974" s="72"/>
      <c r="J974" s="72"/>
      <c r="K974" s="72"/>
      <c r="L974" s="72"/>
      <c r="M974" s="72"/>
      <c r="N974" s="72"/>
      <c r="O974" s="72"/>
      <c r="P974" s="72"/>
      <c r="Q974" s="72"/>
      <c r="T974" s="72"/>
      <c r="U974" s="72"/>
      <c r="V974" s="72"/>
      <c r="W974" s="72"/>
      <c r="X974" s="72"/>
      <c r="Y974" s="74"/>
      <c r="Z974" s="74"/>
      <c r="AA974" s="72"/>
      <c r="AB974" s="72"/>
      <c r="AC974" s="72"/>
      <c r="AD974" s="72"/>
      <c r="AE974" s="72"/>
      <c r="AF974" s="72"/>
      <c r="AG974" s="72"/>
      <c r="AH974" s="72"/>
      <c r="AI974" s="72"/>
      <c r="AJ974" s="72"/>
      <c r="AK974" s="72"/>
      <c r="AL974" s="72"/>
      <c r="AM974" s="72"/>
      <c r="AN974" s="72"/>
      <c r="AO974" s="72"/>
    </row>
    <row r="975">
      <c r="A975" s="72"/>
      <c r="B975" s="72"/>
      <c r="D975" s="72"/>
      <c r="E975" s="72"/>
      <c r="F975" s="72"/>
      <c r="G975" s="72"/>
      <c r="H975" s="72"/>
      <c r="I975" s="72"/>
      <c r="J975" s="72"/>
      <c r="K975" s="72"/>
      <c r="L975" s="72"/>
      <c r="M975" s="72"/>
      <c r="N975" s="72"/>
      <c r="O975" s="72"/>
      <c r="P975" s="72"/>
      <c r="Q975" s="72"/>
      <c r="T975" s="72"/>
      <c r="U975" s="72"/>
      <c r="V975" s="72"/>
      <c r="W975" s="72"/>
      <c r="X975" s="72"/>
      <c r="Y975" s="74"/>
      <c r="Z975" s="74"/>
      <c r="AA975" s="72"/>
      <c r="AB975" s="72"/>
      <c r="AC975" s="72"/>
      <c r="AD975" s="72"/>
      <c r="AE975" s="72"/>
      <c r="AF975" s="72"/>
      <c r="AG975" s="72"/>
      <c r="AH975" s="72"/>
      <c r="AI975" s="72"/>
      <c r="AJ975" s="72"/>
      <c r="AK975" s="72"/>
      <c r="AL975" s="72"/>
      <c r="AM975" s="72"/>
      <c r="AN975" s="72"/>
      <c r="AO975" s="72"/>
    </row>
    <row r="976">
      <c r="A976" s="72"/>
      <c r="B976" s="72"/>
      <c r="D976" s="72"/>
      <c r="E976" s="72"/>
      <c r="F976" s="72"/>
      <c r="G976" s="72"/>
      <c r="H976" s="72"/>
      <c r="I976" s="72"/>
      <c r="J976" s="72"/>
      <c r="K976" s="72"/>
      <c r="L976" s="72"/>
      <c r="M976" s="72"/>
      <c r="N976" s="72"/>
      <c r="O976" s="72"/>
      <c r="P976" s="72"/>
      <c r="Q976" s="72"/>
      <c r="T976" s="72"/>
      <c r="U976" s="72"/>
      <c r="V976" s="72"/>
      <c r="W976" s="72"/>
      <c r="X976" s="72"/>
      <c r="Y976" s="74"/>
      <c r="Z976" s="74"/>
      <c r="AA976" s="72"/>
      <c r="AB976" s="72"/>
      <c r="AC976" s="72"/>
      <c r="AD976" s="72"/>
      <c r="AE976" s="72"/>
      <c r="AF976" s="72"/>
      <c r="AG976" s="72"/>
      <c r="AH976" s="72"/>
      <c r="AI976" s="72"/>
      <c r="AJ976" s="72"/>
      <c r="AK976" s="72"/>
      <c r="AL976" s="72"/>
      <c r="AM976" s="72"/>
      <c r="AN976" s="72"/>
      <c r="AO976" s="72"/>
    </row>
    <row r="977">
      <c r="A977" s="72"/>
      <c r="B977" s="72"/>
      <c r="D977" s="72"/>
      <c r="E977" s="72"/>
      <c r="F977" s="72"/>
      <c r="G977" s="72"/>
      <c r="H977" s="72"/>
      <c r="I977" s="72"/>
      <c r="J977" s="72"/>
      <c r="K977" s="72"/>
      <c r="L977" s="72"/>
      <c r="M977" s="72"/>
      <c r="N977" s="72"/>
      <c r="O977" s="72"/>
      <c r="P977" s="72"/>
      <c r="Q977" s="72"/>
      <c r="T977" s="72"/>
      <c r="U977" s="72"/>
      <c r="V977" s="72"/>
      <c r="W977" s="72"/>
      <c r="X977" s="72"/>
      <c r="Y977" s="74"/>
      <c r="Z977" s="74"/>
      <c r="AA977" s="72"/>
      <c r="AB977" s="72"/>
      <c r="AC977" s="72"/>
      <c r="AD977" s="72"/>
      <c r="AE977" s="72"/>
      <c r="AF977" s="72"/>
      <c r="AG977" s="72"/>
      <c r="AH977" s="72"/>
      <c r="AI977" s="72"/>
      <c r="AJ977" s="72"/>
      <c r="AK977" s="72"/>
      <c r="AL977" s="72"/>
      <c r="AM977" s="72"/>
      <c r="AN977" s="72"/>
      <c r="AO977" s="72"/>
    </row>
    <row r="978">
      <c r="A978" s="72"/>
      <c r="B978" s="72"/>
      <c r="D978" s="72"/>
      <c r="E978" s="72"/>
      <c r="F978" s="72"/>
      <c r="G978" s="72"/>
      <c r="H978" s="72"/>
      <c r="I978" s="72"/>
      <c r="J978" s="72"/>
      <c r="K978" s="72"/>
      <c r="L978" s="72"/>
      <c r="M978" s="72"/>
      <c r="N978" s="72"/>
      <c r="O978" s="72"/>
      <c r="P978" s="72"/>
      <c r="Q978" s="72"/>
      <c r="T978" s="72"/>
      <c r="U978" s="72"/>
      <c r="V978" s="72"/>
      <c r="W978" s="72"/>
      <c r="X978" s="72"/>
      <c r="Y978" s="74"/>
      <c r="Z978" s="74"/>
      <c r="AA978" s="72"/>
      <c r="AB978" s="72"/>
      <c r="AC978" s="72"/>
      <c r="AD978" s="72"/>
      <c r="AE978" s="72"/>
      <c r="AF978" s="72"/>
      <c r="AG978" s="72"/>
      <c r="AH978" s="72"/>
      <c r="AI978" s="72"/>
      <c r="AJ978" s="72"/>
      <c r="AK978" s="72"/>
      <c r="AL978" s="72"/>
      <c r="AM978" s="72"/>
      <c r="AN978" s="72"/>
      <c r="AO978" s="72"/>
    </row>
    <row r="979">
      <c r="A979" s="72"/>
      <c r="B979" s="72"/>
      <c r="D979" s="72"/>
      <c r="E979" s="72"/>
      <c r="F979" s="72"/>
      <c r="G979" s="72"/>
      <c r="H979" s="72"/>
      <c r="I979" s="72"/>
      <c r="J979" s="72"/>
      <c r="K979" s="72"/>
      <c r="L979" s="72"/>
      <c r="M979" s="72"/>
      <c r="N979" s="72"/>
      <c r="O979" s="72"/>
      <c r="P979" s="72"/>
      <c r="Q979" s="72"/>
      <c r="T979" s="72"/>
      <c r="U979" s="72"/>
      <c r="V979" s="72"/>
      <c r="W979" s="72"/>
      <c r="X979" s="72"/>
      <c r="Y979" s="74"/>
      <c r="Z979" s="74"/>
      <c r="AA979" s="72"/>
      <c r="AB979" s="72"/>
      <c r="AC979" s="72"/>
      <c r="AD979" s="72"/>
      <c r="AE979" s="72"/>
      <c r="AF979" s="72"/>
      <c r="AG979" s="72"/>
      <c r="AH979" s="72"/>
      <c r="AI979" s="72"/>
      <c r="AJ979" s="72"/>
      <c r="AK979" s="72"/>
      <c r="AL979" s="72"/>
      <c r="AM979" s="72"/>
      <c r="AN979" s="72"/>
      <c r="AO979" s="72"/>
    </row>
    <row r="980">
      <c r="A980" s="72"/>
      <c r="B980" s="72"/>
      <c r="D980" s="72"/>
      <c r="E980" s="72"/>
      <c r="F980" s="72"/>
      <c r="G980" s="72"/>
      <c r="H980" s="72"/>
      <c r="I980" s="72"/>
      <c r="J980" s="72"/>
      <c r="K980" s="72"/>
      <c r="L980" s="72"/>
      <c r="M980" s="72"/>
      <c r="N980" s="72"/>
      <c r="O980" s="72"/>
      <c r="P980" s="72"/>
      <c r="Q980" s="72"/>
      <c r="T980" s="72"/>
      <c r="U980" s="72"/>
      <c r="V980" s="72"/>
      <c r="W980" s="72"/>
      <c r="X980" s="72"/>
      <c r="Y980" s="74"/>
      <c r="Z980" s="74"/>
      <c r="AA980" s="72"/>
      <c r="AB980" s="72"/>
      <c r="AC980" s="72"/>
      <c r="AD980" s="72"/>
      <c r="AE980" s="72"/>
      <c r="AF980" s="72"/>
      <c r="AG980" s="72"/>
      <c r="AH980" s="72"/>
      <c r="AI980" s="72"/>
      <c r="AJ980" s="72"/>
      <c r="AK980" s="72"/>
      <c r="AL980" s="72"/>
      <c r="AM980" s="72"/>
      <c r="AN980" s="72"/>
      <c r="AO980" s="72"/>
    </row>
    <row r="981">
      <c r="A981" s="72"/>
      <c r="B981" s="72"/>
      <c r="D981" s="72"/>
      <c r="E981" s="72"/>
      <c r="F981" s="72"/>
      <c r="G981" s="72"/>
      <c r="H981" s="72"/>
      <c r="I981" s="72"/>
      <c r="J981" s="72"/>
      <c r="K981" s="72"/>
      <c r="L981" s="72"/>
      <c r="M981" s="72"/>
      <c r="N981" s="72"/>
      <c r="O981" s="72"/>
      <c r="P981" s="72"/>
      <c r="Q981" s="72"/>
      <c r="T981" s="72"/>
      <c r="U981" s="72"/>
      <c r="V981" s="72"/>
      <c r="W981" s="72"/>
      <c r="X981" s="72"/>
      <c r="Y981" s="74"/>
      <c r="Z981" s="74"/>
      <c r="AA981" s="72"/>
      <c r="AB981" s="72"/>
      <c r="AC981" s="72"/>
      <c r="AD981" s="72"/>
      <c r="AE981" s="72"/>
      <c r="AF981" s="72"/>
      <c r="AG981" s="72"/>
      <c r="AH981" s="72"/>
      <c r="AI981" s="72"/>
      <c r="AJ981" s="72"/>
      <c r="AK981" s="72"/>
      <c r="AL981" s="72"/>
      <c r="AM981" s="72"/>
      <c r="AN981" s="72"/>
      <c r="AO981" s="72"/>
    </row>
    <row r="982">
      <c r="A982" s="72"/>
      <c r="B982" s="72"/>
      <c r="D982" s="72"/>
      <c r="E982" s="72"/>
      <c r="F982" s="72"/>
      <c r="G982" s="72"/>
      <c r="H982" s="72"/>
      <c r="I982" s="72"/>
      <c r="J982" s="72"/>
      <c r="K982" s="72"/>
      <c r="L982" s="72"/>
      <c r="M982" s="72"/>
      <c r="N982" s="72"/>
      <c r="O982" s="72"/>
      <c r="P982" s="72"/>
      <c r="Q982" s="72"/>
      <c r="T982" s="72"/>
      <c r="U982" s="72"/>
      <c r="V982" s="72"/>
      <c r="W982" s="72"/>
      <c r="X982" s="72"/>
      <c r="Y982" s="74"/>
      <c r="Z982" s="74"/>
      <c r="AA982" s="72"/>
      <c r="AB982" s="72"/>
      <c r="AC982" s="72"/>
      <c r="AD982" s="72"/>
      <c r="AE982" s="72"/>
      <c r="AF982" s="72"/>
      <c r="AG982" s="72"/>
      <c r="AH982" s="72"/>
      <c r="AI982" s="72"/>
      <c r="AJ982" s="72"/>
      <c r="AK982" s="72"/>
      <c r="AL982" s="72"/>
      <c r="AM982" s="72"/>
      <c r="AN982" s="72"/>
      <c r="AO982" s="72"/>
    </row>
    <row r="983">
      <c r="A983" s="72"/>
      <c r="B983" s="72"/>
      <c r="D983" s="72"/>
      <c r="E983" s="72"/>
      <c r="F983" s="72"/>
      <c r="G983" s="72"/>
      <c r="H983" s="72"/>
      <c r="I983" s="72"/>
      <c r="J983" s="72"/>
      <c r="K983" s="72"/>
      <c r="L983" s="72"/>
      <c r="M983" s="72"/>
      <c r="N983" s="72"/>
      <c r="O983" s="72"/>
      <c r="P983" s="72"/>
      <c r="Q983" s="72"/>
      <c r="T983" s="72"/>
      <c r="U983" s="72"/>
      <c r="V983" s="72"/>
      <c r="W983" s="72"/>
      <c r="X983" s="72"/>
      <c r="Y983" s="74"/>
      <c r="Z983" s="74"/>
      <c r="AA983" s="72"/>
      <c r="AB983" s="72"/>
      <c r="AC983" s="72"/>
      <c r="AD983" s="72"/>
      <c r="AE983" s="72"/>
      <c r="AF983" s="72"/>
      <c r="AG983" s="72"/>
      <c r="AH983" s="72"/>
      <c r="AI983" s="72"/>
      <c r="AJ983" s="72"/>
      <c r="AK983" s="72"/>
      <c r="AL983" s="72"/>
      <c r="AM983" s="72"/>
      <c r="AN983" s="72"/>
      <c r="AO983" s="72"/>
    </row>
    <row r="984">
      <c r="A984" s="72"/>
      <c r="B984" s="72"/>
      <c r="D984" s="72"/>
      <c r="E984" s="72"/>
      <c r="F984" s="72"/>
      <c r="G984" s="72"/>
      <c r="H984" s="72"/>
      <c r="I984" s="72"/>
      <c r="J984" s="72"/>
      <c r="K984" s="72"/>
      <c r="L984" s="72"/>
      <c r="M984" s="72"/>
      <c r="N984" s="72"/>
      <c r="O984" s="72"/>
      <c r="P984" s="72"/>
      <c r="Q984" s="72"/>
      <c r="T984" s="72"/>
      <c r="U984" s="72"/>
      <c r="V984" s="72"/>
      <c r="W984" s="72"/>
      <c r="X984" s="72"/>
      <c r="Y984" s="74"/>
      <c r="Z984" s="74"/>
      <c r="AA984" s="72"/>
      <c r="AB984" s="72"/>
      <c r="AC984" s="72"/>
      <c r="AD984" s="72"/>
      <c r="AE984" s="72"/>
      <c r="AF984" s="72"/>
      <c r="AG984" s="72"/>
      <c r="AH984" s="72"/>
      <c r="AI984" s="72"/>
      <c r="AJ984" s="72"/>
      <c r="AK984" s="72"/>
      <c r="AL984" s="72"/>
      <c r="AM984" s="72"/>
      <c r="AN984" s="72"/>
      <c r="AO984" s="72"/>
    </row>
    <row r="985">
      <c r="A985" s="72"/>
      <c r="B985" s="72"/>
      <c r="D985" s="72"/>
      <c r="E985" s="72"/>
      <c r="F985" s="72"/>
      <c r="G985" s="72"/>
      <c r="H985" s="72"/>
      <c r="I985" s="72"/>
      <c r="J985" s="72"/>
      <c r="K985" s="72"/>
      <c r="L985" s="72"/>
      <c r="M985" s="72"/>
      <c r="N985" s="72"/>
      <c r="O985" s="72"/>
      <c r="P985" s="72"/>
      <c r="Q985" s="72"/>
      <c r="T985" s="72"/>
      <c r="U985" s="72"/>
      <c r="V985" s="72"/>
      <c r="W985" s="72"/>
      <c r="X985" s="72"/>
      <c r="Y985" s="74"/>
      <c r="Z985" s="74"/>
      <c r="AA985" s="72"/>
      <c r="AB985" s="72"/>
      <c r="AC985" s="72"/>
      <c r="AD985" s="72"/>
      <c r="AE985" s="72"/>
      <c r="AF985" s="72"/>
      <c r="AG985" s="72"/>
      <c r="AH985" s="72"/>
      <c r="AI985" s="72"/>
      <c r="AJ985" s="72"/>
      <c r="AK985" s="72"/>
      <c r="AL985" s="72"/>
      <c r="AM985" s="72"/>
      <c r="AN985" s="72"/>
      <c r="AO985" s="72"/>
    </row>
    <row r="986">
      <c r="A986" s="72"/>
      <c r="B986" s="72"/>
      <c r="D986" s="72"/>
      <c r="E986" s="72"/>
      <c r="F986" s="72"/>
      <c r="G986" s="72"/>
      <c r="H986" s="72"/>
      <c r="I986" s="72"/>
      <c r="J986" s="72"/>
      <c r="K986" s="72"/>
      <c r="L986" s="72"/>
      <c r="M986" s="72"/>
      <c r="N986" s="72"/>
      <c r="O986" s="72"/>
      <c r="P986" s="72"/>
      <c r="Q986" s="72"/>
      <c r="T986" s="72"/>
      <c r="U986" s="72"/>
      <c r="V986" s="72"/>
      <c r="W986" s="72"/>
      <c r="X986" s="72"/>
      <c r="Y986" s="74"/>
      <c r="Z986" s="74"/>
      <c r="AA986" s="72"/>
      <c r="AB986" s="72"/>
      <c r="AC986" s="72"/>
      <c r="AD986" s="72"/>
      <c r="AE986" s="72"/>
      <c r="AF986" s="72"/>
      <c r="AG986" s="72"/>
      <c r="AH986" s="72"/>
      <c r="AI986" s="72"/>
      <c r="AJ986" s="72"/>
      <c r="AK986" s="72"/>
      <c r="AL986" s="72"/>
      <c r="AM986" s="72"/>
      <c r="AN986" s="72"/>
      <c r="AO986" s="72"/>
    </row>
    <row r="987">
      <c r="A987" s="72"/>
      <c r="B987" s="72"/>
      <c r="D987" s="72"/>
      <c r="E987" s="72"/>
      <c r="F987" s="72"/>
      <c r="G987" s="72"/>
      <c r="H987" s="72"/>
      <c r="I987" s="72"/>
      <c r="J987" s="72"/>
      <c r="K987" s="72"/>
      <c r="L987" s="72"/>
      <c r="M987" s="72"/>
      <c r="N987" s="72"/>
      <c r="O987" s="72"/>
      <c r="P987" s="72"/>
      <c r="Q987" s="72"/>
      <c r="T987" s="72"/>
      <c r="U987" s="72"/>
      <c r="V987" s="72"/>
      <c r="W987" s="72"/>
      <c r="X987" s="72"/>
      <c r="Y987" s="74"/>
      <c r="Z987" s="74"/>
      <c r="AA987" s="72"/>
      <c r="AB987" s="72"/>
      <c r="AC987" s="72"/>
      <c r="AD987" s="72"/>
      <c r="AE987" s="72"/>
      <c r="AF987" s="72"/>
      <c r="AG987" s="72"/>
      <c r="AH987" s="72"/>
      <c r="AI987" s="72"/>
      <c r="AJ987" s="72"/>
      <c r="AK987" s="72"/>
      <c r="AL987" s="72"/>
      <c r="AM987" s="72"/>
      <c r="AN987" s="72"/>
      <c r="AO987" s="72"/>
    </row>
    <row r="988">
      <c r="A988" s="72"/>
      <c r="B988" s="72"/>
      <c r="D988" s="72"/>
      <c r="E988" s="72"/>
      <c r="F988" s="72"/>
      <c r="G988" s="72"/>
      <c r="H988" s="72"/>
      <c r="I988" s="72"/>
      <c r="J988" s="72"/>
      <c r="K988" s="72"/>
      <c r="L988" s="72"/>
      <c r="M988" s="72"/>
      <c r="N988" s="72"/>
      <c r="O988" s="72"/>
      <c r="P988" s="72"/>
      <c r="Q988" s="72"/>
      <c r="T988" s="72"/>
      <c r="U988" s="72"/>
      <c r="V988" s="72"/>
      <c r="W988" s="72"/>
      <c r="X988" s="72"/>
      <c r="Y988" s="74"/>
      <c r="Z988" s="74"/>
      <c r="AA988" s="72"/>
      <c r="AB988" s="72"/>
      <c r="AC988" s="72"/>
      <c r="AD988" s="72"/>
      <c r="AE988" s="72"/>
      <c r="AF988" s="72"/>
      <c r="AG988" s="72"/>
      <c r="AH988" s="72"/>
      <c r="AI988" s="72"/>
      <c r="AJ988" s="72"/>
      <c r="AK988" s="72"/>
      <c r="AL988" s="72"/>
      <c r="AM988" s="72"/>
      <c r="AN988" s="72"/>
      <c r="AO988" s="72"/>
    </row>
    <row r="989">
      <c r="A989" s="72"/>
      <c r="B989" s="72"/>
      <c r="D989" s="72"/>
      <c r="E989" s="72"/>
      <c r="F989" s="72"/>
      <c r="G989" s="72"/>
      <c r="H989" s="72"/>
      <c r="I989" s="72"/>
      <c r="J989" s="72"/>
      <c r="K989" s="72"/>
      <c r="L989" s="72"/>
      <c r="M989" s="72"/>
      <c r="N989" s="72"/>
      <c r="O989" s="72"/>
      <c r="P989" s="72"/>
      <c r="Q989" s="72"/>
      <c r="T989" s="72"/>
      <c r="U989" s="72"/>
      <c r="V989" s="72"/>
      <c r="W989" s="72"/>
      <c r="X989" s="72"/>
      <c r="Y989" s="74"/>
      <c r="Z989" s="74"/>
      <c r="AA989" s="72"/>
      <c r="AB989" s="72"/>
      <c r="AC989" s="72"/>
      <c r="AD989" s="72"/>
      <c r="AE989" s="72"/>
      <c r="AF989" s="72"/>
      <c r="AG989" s="72"/>
      <c r="AH989" s="72"/>
      <c r="AI989" s="72"/>
      <c r="AJ989" s="72"/>
      <c r="AK989" s="72"/>
      <c r="AL989" s="72"/>
      <c r="AM989" s="72"/>
      <c r="AN989" s="72"/>
      <c r="AO989" s="72"/>
    </row>
    <row r="990">
      <c r="A990" s="72"/>
      <c r="B990" s="72"/>
      <c r="D990" s="72"/>
      <c r="E990" s="72"/>
      <c r="F990" s="72"/>
      <c r="G990" s="72"/>
      <c r="H990" s="72"/>
      <c r="I990" s="72"/>
      <c r="J990" s="72"/>
      <c r="K990" s="72"/>
      <c r="L990" s="72"/>
      <c r="M990" s="72"/>
      <c r="N990" s="72"/>
      <c r="O990" s="72"/>
      <c r="P990" s="72"/>
      <c r="Q990" s="72"/>
      <c r="T990" s="72"/>
      <c r="U990" s="72"/>
      <c r="V990" s="72"/>
      <c r="W990" s="72"/>
      <c r="X990" s="72"/>
      <c r="Y990" s="74"/>
      <c r="Z990" s="74"/>
      <c r="AA990" s="72"/>
      <c r="AB990" s="72"/>
      <c r="AC990" s="72"/>
      <c r="AD990" s="72"/>
      <c r="AE990" s="72"/>
      <c r="AF990" s="72"/>
      <c r="AG990" s="72"/>
      <c r="AH990" s="72"/>
      <c r="AI990" s="72"/>
      <c r="AJ990" s="72"/>
      <c r="AK990" s="72"/>
      <c r="AL990" s="72"/>
      <c r="AM990" s="72"/>
      <c r="AN990" s="72"/>
      <c r="AO990" s="72"/>
    </row>
    <row r="991">
      <c r="A991" s="72"/>
      <c r="B991" s="72"/>
      <c r="D991" s="72"/>
      <c r="E991" s="72"/>
      <c r="F991" s="72"/>
      <c r="G991" s="72"/>
      <c r="H991" s="72"/>
      <c r="I991" s="72"/>
      <c r="J991" s="72"/>
      <c r="K991" s="72"/>
      <c r="L991" s="72"/>
      <c r="M991" s="72"/>
      <c r="N991" s="72"/>
      <c r="O991" s="72"/>
      <c r="P991" s="72"/>
      <c r="Q991" s="72"/>
      <c r="T991" s="72"/>
      <c r="U991" s="72"/>
      <c r="V991" s="72"/>
      <c r="W991" s="72"/>
      <c r="X991" s="72"/>
      <c r="Y991" s="74"/>
      <c r="Z991" s="74"/>
      <c r="AA991" s="72"/>
      <c r="AB991" s="72"/>
      <c r="AC991" s="72"/>
      <c r="AD991" s="72"/>
      <c r="AE991" s="72"/>
      <c r="AF991" s="72"/>
      <c r="AG991" s="72"/>
      <c r="AH991" s="72"/>
      <c r="AI991" s="72"/>
      <c r="AJ991" s="72"/>
      <c r="AK991" s="72"/>
      <c r="AL991" s="72"/>
      <c r="AM991" s="72"/>
      <c r="AN991" s="72"/>
      <c r="AO991" s="72"/>
    </row>
    <row r="992">
      <c r="A992" s="72"/>
      <c r="B992" s="72"/>
      <c r="D992" s="72"/>
      <c r="E992" s="72"/>
      <c r="F992" s="72"/>
      <c r="G992" s="72"/>
      <c r="H992" s="72"/>
      <c r="I992" s="72"/>
      <c r="J992" s="72"/>
      <c r="K992" s="72"/>
      <c r="L992" s="72"/>
      <c r="M992" s="72"/>
      <c r="N992" s="72"/>
      <c r="O992" s="72"/>
      <c r="P992" s="72"/>
      <c r="Q992" s="72"/>
      <c r="T992" s="72"/>
      <c r="U992" s="72"/>
      <c r="V992" s="72"/>
      <c r="W992" s="72"/>
      <c r="X992" s="72"/>
      <c r="Y992" s="74"/>
      <c r="Z992" s="74"/>
      <c r="AA992" s="72"/>
      <c r="AB992" s="72"/>
      <c r="AC992" s="72"/>
      <c r="AD992" s="72"/>
      <c r="AE992" s="72"/>
      <c r="AF992" s="72"/>
      <c r="AG992" s="72"/>
      <c r="AH992" s="72"/>
      <c r="AI992" s="72"/>
      <c r="AJ992" s="72"/>
      <c r="AK992" s="72"/>
      <c r="AL992" s="72"/>
      <c r="AM992" s="72"/>
      <c r="AN992" s="72"/>
      <c r="AO992" s="72"/>
    </row>
    <row r="993">
      <c r="A993" s="72"/>
      <c r="B993" s="72"/>
      <c r="D993" s="72"/>
      <c r="E993" s="72"/>
      <c r="F993" s="72"/>
      <c r="G993" s="72"/>
      <c r="H993" s="72"/>
      <c r="I993" s="72"/>
      <c r="J993" s="72"/>
      <c r="K993" s="72"/>
      <c r="L993" s="72"/>
      <c r="M993" s="72"/>
      <c r="N993" s="72"/>
      <c r="O993" s="72"/>
      <c r="P993" s="72"/>
      <c r="Q993" s="72"/>
      <c r="T993" s="72"/>
      <c r="U993" s="72"/>
      <c r="V993" s="72"/>
      <c r="W993" s="72"/>
      <c r="X993" s="72"/>
      <c r="Y993" s="74"/>
      <c r="Z993" s="74"/>
      <c r="AA993" s="72"/>
      <c r="AB993" s="72"/>
      <c r="AC993" s="72"/>
      <c r="AD993" s="72"/>
      <c r="AE993" s="72"/>
      <c r="AF993" s="72"/>
      <c r="AG993" s="72"/>
      <c r="AH993" s="72"/>
      <c r="AI993" s="72"/>
      <c r="AJ993" s="72"/>
      <c r="AK993" s="72"/>
      <c r="AL993" s="72"/>
      <c r="AM993" s="72"/>
      <c r="AN993" s="72"/>
      <c r="AO993" s="72"/>
    </row>
    <row r="994">
      <c r="A994" s="72"/>
      <c r="B994" s="72"/>
      <c r="D994" s="72"/>
      <c r="E994" s="72"/>
      <c r="F994" s="72"/>
      <c r="G994" s="72"/>
      <c r="H994" s="72"/>
      <c r="I994" s="72"/>
      <c r="J994" s="72"/>
      <c r="K994" s="72"/>
      <c r="L994" s="72"/>
      <c r="M994" s="72"/>
      <c r="N994" s="72"/>
      <c r="O994" s="72"/>
      <c r="P994" s="72"/>
      <c r="Q994" s="72"/>
      <c r="T994" s="72"/>
      <c r="U994" s="72"/>
      <c r="V994" s="72"/>
      <c r="W994" s="72"/>
      <c r="X994" s="72"/>
      <c r="Y994" s="74"/>
      <c r="Z994" s="74"/>
      <c r="AA994" s="72"/>
      <c r="AB994" s="72"/>
      <c r="AC994" s="72"/>
      <c r="AD994" s="72"/>
      <c r="AE994" s="72"/>
      <c r="AF994" s="72"/>
      <c r="AG994" s="72"/>
      <c r="AH994" s="72"/>
      <c r="AI994" s="72"/>
      <c r="AJ994" s="72"/>
      <c r="AK994" s="72"/>
      <c r="AL994" s="72"/>
      <c r="AM994" s="72"/>
      <c r="AN994" s="72"/>
      <c r="AO994" s="72"/>
    </row>
    <row r="995">
      <c r="A995" s="72"/>
      <c r="B995" s="72"/>
      <c r="D995" s="72"/>
      <c r="E995" s="72"/>
      <c r="F995" s="72"/>
      <c r="G995" s="72"/>
      <c r="H995" s="72"/>
      <c r="I995" s="72"/>
      <c r="J995" s="72"/>
      <c r="K995" s="72"/>
      <c r="L995" s="72"/>
      <c r="M995" s="72"/>
      <c r="N995" s="72"/>
      <c r="O995" s="72"/>
      <c r="P995" s="72"/>
      <c r="Q995" s="72"/>
      <c r="T995" s="72"/>
      <c r="U995" s="72"/>
      <c r="V995" s="72"/>
      <c r="W995" s="72"/>
      <c r="X995" s="72"/>
      <c r="Y995" s="74"/>
      <c r="Z995" s="74"/>
      <c r="AA995" s="72"/>
      <c r="AB995" s="72"/>
      <c r="AC995" s="72"/>
      <c r="AD995" s="72"/>
      <c r="AE995" s="72"/>
      <c r="AF995" s="72"/>
      <c r="AG995" s="72"/>
      <c r="AH995" s="72"/>
      <c r="AI995" s="72"/>
      <c r="AJ995" s="72"/>
      <c r="AK995" s="72"/>
      <c r="AL995" s="72"/>
      <c r="AM995" s="72"/>
      <c r="AN995" s="72"/>
      <c r="AO995" s="72"/>
    </row>
    <row r="996">
      <c r="A996" s="72"/>
      <c r="B996" s="72"/>
      <c r="D996" s="72"/>
      <c r="E996" s="72"/>
      <c r="F996" s="72"/>
      <c r="G996" s="72"/>
      <c r="H996" s="72"/>
      <c r="I996" s="72"/>
      <c r="J996" s="72"/>
      <c r="K996" s="72"/>
      <c r="L996" s="72"/>
      <c r="M996" s="72"/>
      <c r="N996" s="72"/>
      <c r="O996" s="72"/>
      <c r="P996" s="72"/>
      <c r="Q996" s="72"/>
      <c r="T996" s="72"/>
      <c r="U996" s="72"/>
      <c r="V996" s="72"/>
      <c r="W996" s="72"/>
      <c r="X996" s="72"/>
      <c r="Y996" s="74"/>
      <c r="Z996" s="74"/>
      <c r="AA996" s="72"/>
      <c r="AB996" s="72"/>
      <c r="AC996" s="72"/>
      <c r="AD996" s="72"/>
      <c r="AE996" s="72"/>
      <c r="AF996" s="72"/>
      <c r="AG996" s="72"/>
      <c r="AH996" s="72"/>
      <c r="AI996" s="72"/>
      <c r="AJ996" s="72"/>
      <c r="AK996" s="72"/>
      <c r="AL996" s="72"/>
      <c r="AM996" s="72"/>
      <c r="AN996" s="72"/>
      <c r="AO996" s="72"/>
    </row>
  </sheetData>
  <dataValidations>
    <dataValidation type="list" allowBlank="1" sqref="O2:O996">
      <formula1>Vocabularies!$A$2:$A$501</formula1>
    </dataValidation>
    <dataValidation type="list" allowBlank="1" sqref="M2:M996">
      <formula1>Vocabularies!$C$2:$C$99</formula1>
    </dataValidation>
    <dataValidation type="list" allowBlank="1" sqref="F2:G25 G26 F27:G36 G37 F38:G346 G347 F348:G996 J2:J996">
      <formula1>Organizations!$A$2:$A$2098</formula1>
    </dataValidation>
    <dataValidation type="list" allowBlank="1" sqref="R2:S996">
      <formula1>Datasets!$A$2:$A$500</formula1>
    </dataValidation>
    <dataValidation type="list" allowBlank="1" sqref="I2:I996">
      <formula1>People!$A$2:$A$899</formula1>
    </dataValidation>
    <dataValidation type="list" allowBlank="1" sqref="E2:E996">
      <formula1>Programs!$A$2:$A$798</formula1>
    </dataValidation>
    <dataValidation type="list" allowBlank="1" sqref="C2:C996">
      <formula1>Projects!$A$2:$A$796</formula1>
    </dataValidation>
    <dataValidation type="list" allowBlank="1" sqref="F37">
      <formula1>Organizations!$A$2:$A$2097</formula1>
    </dataValidation>
    <dataValidation type="list" allowBlank="1" sqref="D2:D996">
      <formula1>Vocabularies!$F$3:$F$97</formula1>
    </dataValidation>
    <dataValidation type="list" allowBlank="1" sqref="H2:H996">
      <formula1>Programs!$A$2:$A$496</formula1>
    </dataValidation>
    <dataValidation type="list" allowBlank="1" sqref="L2:L996">
      <formula1>Vocabularies!$B$2:$B$99</formula1>
    </dataValidation>
  </dataValidations>
  <hyperlinks>
    <hyperlink r:id="rId1" ref="U2"/>
    <hyperlink r:id="rId2" ref="P3"/>
    <hyperlink r:id="rId3" ref="U3"/>
    <hyperlink r:id="rId4" location="gid=1083610857" ref="AD3"/>
    <hyperlink r:id="rId5" ref="U4"/>
    <hyperlink r:id="rId6" ref="U5"/>
    <hyperlink r:id="rId7" ref="U6"/>
    <hyperlink r:id="rId8" ref="U7"/>
    <hyperlink r:id="rId9" ref="U8"/>
    <hyperlink r:id="rId10" ref="U10"/>
    <hyperlink r:id="rId11" ref="A11"/>
    <hyperlink r:id="rId12" ref="H11"/>
    <hyperlink r:id="rId13" ref="U11"/>
    <hyperlink r:id="rId14" ref="U12"/>
    <hyperlink r:id="rId15" ref="U14"/>
    <hyperlink r:id="rId16" ref="U15"/>
    <hyperlink r:id="rId17" ref="U17"/>
    <hyperlink r:id="rId18" ref="U19"/>
    <hyperlink r:id="rId19" ref="U20"/>
    <hyperlink r:id="rId20" ref="U21"/>
    <hyperlink r:id="rId21" ref="U22"/>
    <hyperlink r:id="rId22" ref="U23"/>
    <hyperlink r:id="rId23" ref="U25"/>
    <hyperlink r:id="rId24" ref="U26"/>
    <hyperlink r:id="rId25" ref="U27"/>
    <hyperlink r:id="rId26" ref="U28"/>
    <hyperlink r:id="rId27" ref="U29"/>
    <hyperlink r:id="rId28" ref="U30"/>
    <hyperlink r:id="rId29" ref="U33"/>
    <hyperlink r:id="rId30" ref="U35"/>
    <hyperlink r:id="rId31" ref="U36"/>
    <hyperlink r:id="rId32" ref="U37"/>
    <hyperlink r:id="rId33" ref="U38"/>
    <hyperlink r:id="rId34" ref="U40"/>
    <hyperlink r:id="rId35" ref="U41"/>
    <hyperlink r:id="rId36" ref="U44"/>
    <hyperlink r:id="rId37" ref="U45"/>
    <hyperlink r:id="rId38" ref="U46"/>
    <hyperlink r:id="rId39" ref="P47"/>
    <hyperlink r:id="rId40" ref="U47"/>
    <hyperlink r:id="rId41" ref="AD47"/>
    <hyperlink r:id="rId42" ref="P48"/>
    <hyperlink r:id="rId43" ref="U48"/>
    <hyperlink r:id="rId44" ref="U49"/>
    <hyperlink r:id="rId45" ref="U50"/>
    <hyperlink r:id="rId46" location="gid=0" ref="AD50"/>
    <hyperlink r:id="rId47" ref="U51"/>
    <hyperlink r:id="rId48" ref="U52"/>
    <hyperlink r:id="rId49" ref="U53"/>
    <hyperlink r:id="rId50" ref="U54"/>
    <hyperlink r:id="rId51" ref="U56"/>
    <hyperlink r:id="rId52" ref="U57"/>
    <hyperlink r:id="rId53" ref="U58"/>
    <hyperlink r:id="rId54" ref="U59"/>
    <hyperlink r:id="rId55" ref="U60"/>
    <hyperlink r:id="rId56" ref="U61"/>
    <hyperlink r:id="rId57" ref="P62"/>
    <hyperlink r:id="rId58" ref="U63"/>
    <hyperlink r:id="rId59" ref="U64"/>
    <hyperlink r:id="rId60" ref="U65"/>
    <hyperlink r:id="rId61" ref="U66"/>
    <hyperlink r:id="rId62" ref="U70"/>
    <hyperlink r:id="rId63" ref="U71"/>
    <hyperlink r:id="rId64" ref="U72"/>
    <hyperlink r:id="rId65" ref="U74"/>
    <hyperlink r:id="rId66" ref="U75"/>
    <hyperlink r:id="rId67" ref="U76"/>
    <hyperlink r:id="rId68" ref="U77"/>
    <hyperlink r:id="rId69" ref="U78"/>
    <hyperlink r:id="rId70" ref="U80"/>
    <hyperlink r:id="rId71" ref="U81"/>
    <hyperlink r:id="rId72" ref="U82"/>
    <hyperlink r:id="rId73" ref="U83"/>
    <hyperlink r:id="rId74" ref="U84"/>
    <hyperlink r:id="rId75" ref="P85"/>
    <hyperlink r:id="rId76" ref="U85"/>
    <hyperlink r:id="rId77" location="gid=0" ref="AD85"/>
    <hyperlink r:id="rId78" ref="U86"/>
    <hyperlink r:id="rId79" ref="U87"/>
    <hyperlink r:id="rId80" ref="U88"/>
    <hyperlink r:id="rId81" ref="U89"/>
    <hyperlink r:id="rId82" ref="U90"/>
    <hyperlink r:id="rId83" ref="U92"/>
    <hyperlink r:id="rId84" ref="U93"/>
    <hyperlink r:id="rId85" ref="U94"/>
    <hyperlink r:id="rId86" ref="U95"/>
    <hyperlink r:id="rId87" ref="U97"/>
    <hyperlink r:id="rId88" ref="U98"/>
    <hyperlink r:id="rId89" ref="U99"/>
    <hyperlink r:id="rId90" ref="U100"/>
    <hyperlink r:id="rId91" ref="U103"/>
    <hyperlink r:id="rId92" ref="U104"/>
    <hyperlink r:id="rId93" ref="U106"/>
    <hyperlink r:id="rId94" ref="U108"/>
    <hyperlink r:id="rId95" ref="U109"/>
    <hyperlink r:id="rId96" ref="U110"/>
    <hyperlink r:id="rId97" ref="U111"/>
    <hyperlink r:id="rId98" ref="U112"/>
    <hyperlink r:id="rId99" ref="U113"/>
    <hyperlink r:id="rId100" ref="U114"/>
    <hyperlink r:id="rId101" ref="U115"/>
    <hyperlink r:id="rId102" ref="U116"/>
    <hyperlink r:id="rId103" ref="U118"/>
    <hyperlink r:id="rId104" ref="U119"/>
    <hyperlink r:id="rId105" ref="U120"/>
    <hyperlink r:id="rId106" ref="A121"/>
    <hyperlink r:id="rId107" ref="U121"/>
    <hyperlink r:id="rId108" ref="U122"/>
    <hyperlink r:id="rId109" ref="U123"/>
    <hyperlink r:id="rId110" ref="U124"/>
    <hyperlink r:id="rId111" ref="U126"/>
    <hyperlink r:id="rId112" ref="U128"/>
    <hyperlink r:id="rId113" ref="U129"/>
    <hyperlink r:id="rId114" ref="U130"/>
    <hyperlink r:id="rId115" ref="U132"/>
    <hyperlink r:id="rId116" ref="U133"/>
    <hyperlink r:id="rId117" ref="U134"/>
    <hyperlink r:id="rId118" ref="U135"/>
    <hyperlink r:id="rId119" ref="U137"/>
    <hyperlink r:id="rId120" ref="U138"/>
    <hyperlink r:id="rId121" ref="U140"/>
    <hyperlink r:id="rId122" ref="U141"/>
    <hyperlink r:id="rId123" ref="U142"/>
    <hyperlink r:id="rId124" ref="U143"/>
    <hyperlink r:id="rId125" ref="U144"/>
    <hyperlink r:id="rId126" ref="U145"/>
    <hyperlink r:id="rId127" ref="U147"/>
    <hyperlink r:id="rId128" ref="U148"/>
    <hyperlink r:id="rId129" ref="U150"/>
    <hyperlink r:id="rId130" ref="P151"/>
    <hyperlink r:id="rId131" ref="U151"/>
    <hyperlink r:id="rId132" location="gid=0" ref="AD151"/>
    <hyperlink r:id="rId133" ref="U153"/>
    <hyperlink r:id="rId134" ref="U154"/>
    <hyperlink r:id="rId135" ref="U155"/>
    <hyperlink r:id="rId136" ref="U157"/>
    <hyperlink r:id="rId137" ref="U158"/>
    <hyperlink r:id="rId138" ref="U161"/>
    <hyperlink r:id="rId139" ref="U162"/>
    <hyperlink r:id="rId140" ref="U163"/>
    <hyperlink r:id="rId141" ref="U164"/>
    <hyperlink r:id="rId142" ref="U165"/>
    <hyperlink r:id="rId143" ref="U166"/>
    <hyperlink r:id="rId144" ref="U167"/>
    <hyperlink r:id="rId145" ref="U168"/>
    <hyperlink r:id="rId146" ref="U169"/>
    <hyperlink r:id="rId147" ref="U170"/>
    <hyperlink r:id="rId148" ref="U172"/>
    <hyperlink r:id="rId149" ref="U173"/>
    <hyperlink r:id="rId150" ref="U174"/>
    <hyperlink r:id="rId151" ref="U175"/>
    <hyperlink r:id="rId152" ref="U176"/>
    <hyperlink r:id="rId153" ref="U177"/>
    <hyperlink r:id="rId154" ref="U179"/>
    <hyperlink r:id="rId155" ref="P180"/>
    <hyperlink r:id="rId156" ref="U180"/>
    <hyperlink r:id="rId157" location="gid=0" ref="AD180"/>
    <hyperlink r:id="rId158" ref="U182"/>
    <hyperlink r:id="rId159" ref="U183"/>
    <hyperlink r:id="rId160" ref="U184"/>
    <hyperlink r:id="rId161" ref="U185"/>
    <hyperlink r:id="rId162" ref="U186"/>
    <hyperlink r:id="rId163" ref="U188"/>
    <hyperlink r:id="rId164" ref="U189"/>
    <hyperlink r:id="rId165" ref="U190"/>
    <hyperlink r:id="rId166" ref="U191"/>
    <hyperlink r:id="rId167" ref="U192"/>
    <hyperlink r:id="rId168" ref="U193"/>
    <hyperlink r:id="rId169" ref="U194"/>
    <hyperlink r:id="rId170" ref="U195"/>
    <hyperlink r:id="rId171" ref="U196"/>
    <hyperlink r:id="rId172" ref="P197"/>
    <hyperlink r:id="rId173" ref="U197"/>
    <hyperlink r:id="rId174" location="gid=0" ref="AD197"/>
    <hyperlink r:id="rId175" ref="U198"/>
    <hyperlink r:id="rId176" ref="H200"/>
    <hyperlink r:id="rId177" ref="U200"/>
    <hyperlink r:id="rId178" ref="U201"/>
    <hyperlink r:id="rId179" ref="U203"/>
    <hyperlink r:id="rId180" ref="U204"/>
    <hyperlink r:id="rId181" ref="U205"/>
    <hyperlink r:id="rId182" ref="U207"/>
    <hyperlink r:id="rId183" ref="U208"/>
    <hyperlink r:id="rId184" ref="U209"/>
    <hyperlink r:id="rId185" ref="U210"/>
    <hyperlink r:id="rId186" ref="U211"/>
    <hyperlink r:id="rId187" ref="U214"/>
    <hyperlink r:id="rId188" ref="U215"/>
    <hyperlink r:id="rId189" ref="U216"/>
    <hyperlink r:id="rId190" ref="U217"/>
    <hyperlink r:id="rId191" ref="U218"/>
    <hyperlink r:id="rId192" ref="U219"/>
    <hyperlink r:id="rId193" ref="U220"/>
    <hyperlink r:id="rId194" ref="U221"/>
    <hyperlink r:id="rId195" ref="U222"/>
    <hyperlink r:id="rId196" ref="U223"/>
    <hyperlink r:id="rId197" ref="U224"/>
    <hyperlink r:id="rId198" ref="U226"/>
    <hyperlink r:id="rId199" ref="U229"/>
    <hyperlink r:id="rId200" ref="U231"/>
    <hyperlink r:id="rId201" ref="U232"/>
    <hyperlink r:id="rId202" ref="U233"/>
    <hyperlink r:id="rId203" ref="U236"/>
    <hyperlink r:id="rId204" ref="U237"/>
    <hyperlink r:id="rId205" ref="U238"/>
    <hyperlink r:id="rId206" ref="U240"/>
    <hyperlink r:id="rId207" ref="U243"/>
    <hyperlink r:id="rId208" ref="U244"/>
    <hyperlink r:id="rId209" ref="U245"/>
    <hyperlink r:id="rId210" ref="U246"/>
    <hyperlink r:id="rId211" location="gid=0" ref="AD246"/>
    <hyperlink r:id="rId212" ref="U248"/>
    <hyperlink r:id="rId213" ref="U250"/>
    <hyperlink r:id="rId214" ref="U251"/>
    <hyperlink r:id="rId215" ref="U253"/>
    <hyperlink r:id="rId216" ref="A254"/>
    <hyperlink r:id="rId217" ref="U255"/>
    <hyperlink r:id="rId218" ref="U256"/>
    <hyperlink r:id="rId219" ref="U257"/>
    <hyperlink r:id="rId220" ref="U260"/>
    <hyperlink r:id="rId221" ref="U261"/>
    <hyperlink r:id="rId222" ref="U262"/>
    <hyperlink r:id="rId223" ref="U264"/>
    <hyperlink r:id="rId224" ref="U265"/>
    <hyperlink r:id="rId225" ref="U266"/>
    <hyperlink r:id="rId226" ref="U267"/>
    <hyperlink r:id="rId227" ref="U268"/>
    <hyperlink r:id="rId228" ref="U269"/>
    <hyperlink r:id="rId229" ref="U271"/>
    <hyperlink r:id="rId230" ref="U272"/>
    <hyperlink r:id="rId231" ref="U273"/>
    <hyperlink r:id="rId232" ref="U274"/>
    <hyperlink r:id="rId233" ref="U275"/>
    <hyperlink r:id="rId234" ref="U276"/>
    <hyperlink r:id="rId235" ref="U277"/>
    <hyperlink r:id="rId236" ref="U278"/>
    <hyperlink r:id="rId237" ref="U279"/>
    <hyperlink r:id="rId238" ref="U280"/>
    <hyperlink r:id="rId239" ref="U281"/>
    <hyperlink r:id="rId240" ref="U282"/>
    <hyperlink r:id="rId241" ref="U283"/>
    <hyperlink r:id="rId242" ref="U284"/>
    <hyperlink r:id="rId243" ref="U285"/>
    <hyperlink r:id="rId244" ref="U286"/>
    <hyperlink r:id="rId245" ref="U287"/>
    <hyperlink r:id="rId246" ref="U288"/>
    <hyperlink r:id="rId247" ref="U291"/>
    <hyperlink r:id="rId248" ref="U294"/>
    <hyperlink r:id="rId249" ref="U295"/>
    <hyperlink r:id="rId250" ref="U297"/>
    <hyperlink r:id="rId251" ref="U298"/>
    <hyperlink r:id="rId252" ref="U301"/>
    <hyperlink r:id="rId253" ref="U302"/>
    <hyperlink r:id="rId254" ref="U303"/>
    <hyperlink r:id="rId255" ref="U304"/>
    <hyperlink r:id="rId256" ref="U305"/>
    <hyperlink r:id="rId257" ref="U306"/>
    <hyperlink r:id="rId258" ref="U307"/>
    <hyperlink r:id="rId259" ref="U308"/>
    <hyperlink r:id="rId260" ref="U310"/>
    <hyperlink r:id="rId261" ref="U311"/>
    <hyperlink r:id="rId262" ref="U312"/>
    <hyperlink r:id="rId263" ref="U313"/>
    <hyperlink r:id="rId264" ref="U314"/>
    <hyperlink r:id="rId265" ref="U315"/>
    <hyperlink r:id="rId266" ref="U316"/>
    <hyperlink r:id="rId267" ref="U317"/>
    <hyperlink r:id="rId268" ref="U318"/>
    <hyperlink r:id="rId269" ref="U319"/>
    <hyperlink r:id="rId270" ref="U321"/>
    <hyperlink r:id="rId271" ref="U323"/>
    <hyperlink r:id="rId272" ref="U325"/>
    <hyperlink r:id="rId273" ref="U326"/>
    <hyperlink r:id="rId274" location="gid=777685143" ref="AD326"/>
    <hyperlink r:id="rId275" ref="U327"/>
    <hyperlink r:id="rId276" ref="U328"/>
    <hyperlink r:id="rId277" ref="U329"/>
    <hyperlink r:id="rId278" ref="U330"/>
    <hyperlink r:id="rId279" ref="U331"/>
    <hyperlink r:id="rId280" ref="U332"/>
    <hyperlink r:id="rId281" ref="U334"/>
    <hyperlink r:id="rId282" ref="U335"/>
    <hyperlink r:id="rId283" ref="U336"/>
    <hyperlink r:id="rId284" ref="U337"/>
    <hyperlink r:id="rId285" ref="U338"/>
    <hyperlink r:id="rId286" ref="U339"/>
    <hyperlink r:id="rId287" ref="U340"/>
    <hyperlink r:id="rId288" ref="U341"/>
    <hyperlink r:id="rId289" ref="U343"/>
    <hyperlink r:id="rId290" ref="U344"/>
    <hyperlink r:id="rId291" ref="U345"/>
    <hyperlink r:id="rId292" ref="U346"/>
    <hyperlink r:id="rId293" ref="U347"/>
    <hyperlink r:id="rId294" ref="U348"/>
    <hyperlink r:id="rId295" ref="U349"/>
    <hyperlink r:id="rId296" ref="U350"/>
    <hyperlink r:id="rId297" ref="U351"/>
    <hyperlink r:id="rId298" ref="U352"/>
    <hyperlink r:id="rId299" ref="U354"/>
    <hyperlink r:id="rId300" ref="U355"/>
    <hyperlink r:id="rId301" ref="U356"/>
    <hyperlink r:id="rId302" ref="U357"/>
    <hyperlink r:id="rId303" ref="U358"/>
    <hyperlink r:id="rId304" ref="U359"/>
    <hyperlink r:id="rId305" ref="U360"/>
    <hyperlink r:id="rId306" ref="U361"/>
    <hyperlink r:id="rId307" ref="U362"/>
    <hyperlink r:id="rId308" ref="U363"/>
    <hyperlink r:id="rId309" ref="U364"/>
    <hyperlink r:id="rId310" ref="U366"/>
    <hyperlink r:id="rId311" ref="U367"/>
    <hyperlink r:id="rId312" ref="U368"/>
    <hyperlink r:id="rId313" ref="U373"/>
    <hyperlink r:id="rId314" ref="P374"/>
    <hyperlink r:id="rId315" ref="U374"/>
    <hyperlink r:id="rId316" location="gid=0" ref="AD374"/>
    <hyperlink r:id="rId317" ref="U375"/>
    <hyperlink r:id="rId318" ref="U376"/>
    <hyperlink r:id="rId319" ref="U377"/>
    <hyperlink r:id="rId320" ref="U378"/>
    <hyperlink r:id="rId321" ref="U379"/>
    <hyperlink r:id="rId322" ref="U380"/>
    <hyperlink r:id="rId323" ref="U381"/>
    <hyperlink r:id="rId324" ref="U383"/>
    <hyperlink r:id="rId325" ref="U384"/>
    <hyperlink r:id="rId326" ref="U386"/>
    <hyperlink r:id="rId327" ref="U388"/>
    <hyperlink r:id="rId328" ref="U389"/>
    <hyperlink r:id="rId329" ref="U390"/>
    <hyperlink r:id="rId330" ref="U391"/>
    <hyperlink r:id="rId331" ref="U392"/>
    <hyperlink r:id="rId332" ref="U393"/>
    <hyperlink r:id="rId333" ref="U394"/>
    <hyperlink r:id="rId334" ref="U395"/>
    <hyperlink r:id="rId335" ref="U396"/>
    <hyperlink r:id="rId336" ref="U397"/>
    <hyperlink r:id="rId337" ref="U398"/>
    <hyperlink r:id="rId338" ref="U399"/>
    <hyperlink r:id="rId339" ref="U400"/>
    <hyperlink r:id="rId340" ref="U401"/>
    <hyperlink r:id="rId341" ref="U402"/>
    <hyperlink r:id="rId342" ref="U403"/>
  </hyperlinks>
  <drawing r:id="rId34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57"/>
    <col customWidth="1" min="5" max="5" width="32.57"/>
    <col customWidth="1" min="6" max="6" width="8.29"/>
    <col customWidth="1" min="7" max="7" width="22.43"/>
    <col customWidth="1" min="9" max="9" width="9.43"/>
    <col customWidth="1" min="11" max="11" width="9.57"/>
    <col customWidth="1" min="13" max="13" width="10.57"/>
  </cols>
  <sheetData>
    <row r="1">
      <c r="A1" s="92" t="s">
        <v>8794</v>
      </c>
      <c r="B1" s="92" t="s">
        <v>8795</v>
      </c>
      <c r="C1" s="92" t="s">
        <v>8796</v>
      </c>
      <c r="D1" s="93" t="s">
        <v>322</v>
      </c>
      <c r="E1" s="94" t="s">
        <v>8797</v>
      </c>
      <c r="F1" s="94" t="s">
        <v>8798</v>
      </c>
      <c r="G1" s="93" t="s">
        <v>330</v>
      </c>
      <c r="H1" s="93" t="s">
        <v>2</v>
      </c>
      <c r="I1" s="19" t="s">
        <v>337</v>
      </c>
      <c r="J1" s="19" t="s">
        <v>338</v>
      </c>
      <c r="K1" s="19" t="s">
        <v>339</v>
      </c>
      <c r="L1" s="19" t="s">
        <v>340</v>
      </c>
      <c r="M1" s="19" t="s">
        <v>341</v>
      </c>
      <c r="N1" s="95" t="s">
        <v>8799</v>
      </c>
      <c r="O1" s="96"/>
      <c r="P1" s="96"/>
      <c r="Q1" s="96"/>
      <c r="R1" s="96"/>
      <c r="S1" s="96"/>
      <c r="T1" s="96"/>
      <c r="U1" s="96"/>
      <c r="V1" s="96"/>
      <c r="W1" s="96"/>
      <c r="X1" s="96"/>
    </row>
    <row r="2">
      <c r="A2" s="97" t="str">
        <f t="shared" ref="A2:A991" si="1">CONCATENATE(C2, " ", B2)</f>
        <v>Eric Aaholm</v>
      </c>
      <c r="B2" s="29" t="s">
        <v>8800</v>
      </c>
      <c r="C2" s="29" t="s">
        <v>8801</v>
      </c>
      <c r="D2" s="29"/>
      <c r="E2" s="29" t="s">
        <v>8802</v>
      </c>
      <c r="F2" s="97"/>
      <c r="G2" s="29" t="s">
        <v>8803</v>
      </c>
      <c r="H2" s="97"/>
      <c r="I2" s="98"/>
      <c r="J2" s="98"/>
      <c r="K2" s="98"/>
      <c r="L2" s="98"/>
      <c r="M2" s="98"/>
      <c r="N2" s="98"/>
      <c r="O2" s="97"/>
      <c r="P2" s="97"/>
      <c r="Q2" s="97"/>
      <c r="R2" s="97"/>
      <c r="S2" s="97"/>
      <c r="T2" s="97"/>
      <c r="U2" s="97"/>
      <c r="V2" s="97"/>
      <c r="W2" s="97"/>
      <c r="X2" s="97"/>
    </row>
    <row r="3">
      <c r="A3" s="97" t="str">
        <f t="shared" si="1"/>
        <v>Janet Adams</v>
      </c>
      <c r="B3" s="29" t="s">
        <v>8804</v>
      </c>
      <c r="C3" s="29" t="s">
        <v>8805</v>
      </c>
      <c r="D3" s="3"/>
      <c r="E3" s="3" t="s">
        <v>8806</v>
      </c>
      <c r="F3" s="97"/>
      <c r="G3" s="97"/>
      <c r="H3" s="97"/>
      <c r="I3" s="98"/>
      <c r="J3" s="98"/>
      <c r="K3" s="98"/>
      <c r="L3" s="98"/>
      <c r="M3" s="98"/>
      <c r="N3" s="99" t="s">
        <v>346</v>
      </c>
      <c r="O3" s="97"/>
      <c r="P3" s="97"/>
      <c r="Q3" s="97"/>
      <c r="R3" s="97"/>
      <c r="S3" s="97"/>
      <c r="T3" s="97"/>
      <c r="U3" s="97"/>
      <c r="V3" s="97"/>
      <c r="W3" s="97"/>
      <c r="X3" s="97"/>
    </row>
    <row r="4">
      <c r="A4" s="97" t="str">
        <f t="shared" si="1"/>
        <v>Mary Adelzadeh</v>
      </c>
      <c r="B4" s="29" t="s">
        <v>8807</v>
      </c>
      <c r="C4" s="29" t="s">
        <v>8808</v>
      </c>
      <c r="D4" s="97"/>
      <c r="E4" s="97"/>
      <c r="F4" s="97"/>
      <c r="G4" s="29" t="s">
        <v>8809</v>
      </c>
      <c r="H4" s="97"/>
      <c r="I4" s="98"/>
      <c r="J4" s="98"/>
      <c r="K4" s="98"/>
      <c r="L4" s="98"/>
      <c r="M4" s="98"/>
      <c r="N4" s="98"/>
      <c r="O4" s="97"/>
      <c r="P4" s="97"/>
      <c r="Q4" s="97"/>
      <c r="R4" s="97"/>
      <c r="S4" s="97"/>
      <c r="T4" s="97"/>
      <c r="U4" s="97"/>
      <c r="V4" s="97"/>
      <c r="W4" s="97"/>
      <c r="X4" s="97"/>
    </row>
    <row r="5">
      <c r="A5" s="97" t="str">
        <f t="shared" si="1"/>
        <v>Anecita Agustinez</v>
      </c>
      <c r="B5" s="29" t="s">
        <v>8810</v>
      </c>
      <c r="C5" s="29" t="s">
        <v>8811</v>
      </c>
      <c r="D5" s="97"/>
      <c r="E5" s="29" t="s">
        <v>8812</v>
      </c>
      <c r="F5" s="97"/>
      <c r="G5" s="29" t="s">
        <v>8813</v>
      </c>
      <c r="H5" s="97"/>
      <c r="I5" s="98"/>
      <c r="J5" s="98"/>
      <c r="K5" s="98"/>
      <c r="L5" s="98"/>
      <c r="M5" s="98"/>
      <c r="N5" s="98"/>
      <c r="O5" s="97"/>
      <c r="P5" s="97"/>
      <c r="Q5" s="97"/>
      <c r="R5" s="97"/>
      <c r="S5" s="97"/>
      <c r="T5" s="97"/>
      <c r="U5" s="97"/>
      <c r="V5" s="97"/>
      <c r="W5" s="97"/>
      <c r="X5" s="97"/>
    </row>
    <row r="6">
      <c r="A6" s="97" t="str">
        <f t="shared" si="1"/>
        <v>Lauren Ahkiam</v>
      </c>
      <c r="B6" s="100" t="s">
        <v>8814</v>
      </c>
      <c r="C6" s="100" t="s">
        <v>8815</v>
      </c>
      <c r="D6" s="101"/>
      <c r="E6" s="101" t="s">
        <v>8816</v>
      </c>
      <c r="F6" s="97"/>
      <c r="G6" s="97"/>
      <c r="H6" s="97"/>
      <c r="I6" s="98"/>
      <c r="J6" s="98"/>
      <c r="K6" s="98"/>
      <c r="L6" s="99" t="s">
        <v>346</v>
      </c>
      <c r="M6" s="98"/>
      <c r="N6" s="98"/>
      <c r="O6" s="97"/>
      <c r="P6" s="97"/>
      <c r="Q6" s="97"/>
      <c r="R6" s="97"/>
      <c r="S6" s="97"/>
      <c r="T6" s="97"/>
      <c r="U6" s="97"/>
      <c r="V6" s="97"/>
      <c r="W6" s="97"/>
      <c r="X6" s="97"/>
    </row>
    <row r="7">
      <c r="A7" s="97" t="str">
        <f t="shared" si="1"/>
        <v>Chris Alford</v>
      </c>
      <c r="B7" s="29" t="s">
        <v>8817</v>
      </c>
      <c r="C7" s="29" t="s">
        <v>8818</v>
      </c>
      <c r="D7" s="29"/>
      <c r="E7" s="29" t="s">
        <v>8819</v>
      </c>
      <c r="F7" s="97"/>
      <c r="G7" s="97"/>
      <c r="H7" s="97"/>
      <c r="I7" s="98"/>
      <c r="J7" s="98"/>
      <c r="K7" s="98"/>
      <c r="L7" s="98"/>
      <c r="M7" s="98"/>
      <c r="N7" s="98"/>
      <c r="O7" s="97"/>
      <c r="P7" s="97"/>
      <c r="Q7" s="97"/>
      <c r="R7" s="97"/>
      <c r="S7" s="97"/>
      <c r="T7" s="97"/>
      <c r="U7" s="97"/>
      <c r="V7" s="97"/>
      <c r="W7" s="97"/>
      <c r="X7" s="97"/>
    </row>
    <row r="8">
      <c r="A8" s="97" t="str">
        <f t="shared" si="1"/>
        <v>Gio Aliano</v>
      </c>
      <c r="B8" s="100" t="s">
        <v>8820</v>
      </c>
      <c r="C8" s="100" t="s">
        <v>8821</v>
      </c>
      <c r="D8" s="101"/>
      <c r="E8" s="101" t="s">
        <v>8822</v>
      </c>
      <c r="F8" s="97"/>
      <c r="G8" s="97"/>
      <c r="H8" s="97"/>
      <c r="I8" s="98"/>
      <c r="J8" s="98"/>
      <c r="K8" s="98"/>
      <c r="L8" s="99" t="s">
        <v>346</v>
      </c>
      <c r="M8" s="98"/>
      <c r="N8" s="98"/>
      <c r="O8" s="97"/>
      <c r="P8" s="97"/>
      <c r="Q8" s="97"/>
      <c r="R8" s="97"/>
      <c r="S8" s="97"/>
      <c r="T8" s="97"/>
      <c r="U8" s="97"/>
      <c r="V8" s="97"/>
      <c r="W8" s="97"/>
      <c r="X8" s="97"/>
    </row>
    <row r="9">
      <c r="A9" s="97" t="str">
        <f t="shared" si="1"/>
        <v>Shelly Allen</v>
      </c>
      <c r="B9" s="29" t="s">
        <v>8823</v>
      </c>
      <c r="C9" s="29" t="s">
        <v>8824</v>
      </c>
      <c r="D9" s="29"/>
      <c r="E9" s="29" t="s">
        <v>8825</v>
      </c>
      <c r="F9" s="97"/>
      <c r="G9" s="29" t="s">
        <v>8826</v>
      </c>
      <c r="H9" s="97"/>
      <c r="I9" s="98"/>
      <c r="J9" s="98"/>
      <c r="K9" s="98"/>
      <c r="L9" s="98"/>
      <c r="M9" s="98"/>
      <c r="N9" s="98"/>
      <c r="O9" s="97"/>
      <c r="P9" s="97"/>
      <c r="Q9" s="97"/>
      <c r="R9" s="97"/>
      <c r="S9" s="97"/>
      <c r="T9" s="97"/>
      <c r="U9" s="97"/>
      <c r="V9" s="97"/>
      <c r="W9" s="97"/>
      <c r="X9" s="97"/>
    </row>
    <row r="10">
      <c r="A10" s="97" t="str">
        <f t="shared" si="1"/>
        <v>Andrew Amacher</v>
      </c>
      <c r="B10" s="29" t="s">
        <v>8827</v>
      </c>
      <c r="C10" s="29" t="s">
        <v>8828</v>
      </c>
      <c r="D10" s="3"/>
      <c r="E10" s="3" t="s">
        <v>8829</v>
      </c>
      <c r="F10" s="97"/>
      <c r="G10" s="97"/>
      <c r="H10" s="97"/>
      <c r="I10" s="98"/>
      <c r="J10" s="98"/>
      <c r="K10" s="98"/>
      <c r="L10" s="98"/>
      <c r="M10" s="98"/>
      <c r="N10" s="99" t="s">
        <v>346</v>
      </c>
      <c r="O10" s="97"/>
      <c r="P10" s="97"/>
      <c r="Q10" s="97"/>
      <c r="R10" s="97"/>
      <c r="S10" s="97"/>
      <c r="T10" s="97"/>
      <c r="U10" s="97"/>
      <c r="V10" s="97"/>
      <c r="W10" s="97"/>
      <c r="X10" s="97"/>
    </row>
    <row r="11">
      <c r="A11" s="97" t="str">
        <f t="shared" si="1"/>
        <v>Brandon Amrhein</v>
      </c>
      <c r="B11" s="29" t="s">
        <v>8830</v>
      </c>
      <c r="C11" s="29" t="s">
        <v>8831</v>
      </c>
      <c r="D11" s="3"/>
      <c r="E11" s="3" t="s">
        <v>8832</v>
      </c>
      <c r="F11" s="97"/>
      <c r="G11" s="97"/>
      <c r="H11" s="97"/>
      <c r="I11" s="98"/>
      <c r="J11" s="98"/>
      <c r="K11" s="98"/>
      <c r="L11" s="98"/>
      <c r="M11" s="98"/>
      <c r="N11" s="99" t="s">
        <v>346</v>
      </c>
      <c r="O11" s="97"/>
      <c r="P11" s="97"/>
      <c r="Q11" s="97"/>
      <c r="R11" s="97"/>
      <c r="S11" s="97"/>
      <c r="T11" s="97"/>
      <c r="U11" s="97"/>
      <c r="V11" s="97"/>
      <c r="W11" s="97"/>
      <c r="X11" s="97"/>
    </row>
    <row r="12">
      <c r="A12" s="97" t="str">
        <f t="shared" si="1"/>
        <v>Julie Andersen</v>
      </c>
      <c r="B12" s="29" t="s">
        <v>8833</v>
      </c>
      <c r="C12" s="29" t="s">
        <v>8834</v>
      </c>
      <c r="D12" s="3"/>
      <c r="E12" s="3" t="s">
        <v>8835</v>
      </c>
      <c r="F12" s="97"/>
      <c r="G12" s="97"/>
      <c r="H12" s="97"/>
      <c r="I12" s="98"/>
      <c r="J12" s="98"/>
      <c r="K12" s="98"/>
      <c r="L12" s="98"/>
      <c r="M12" s="98"/>
      <c r="N12" s="99" t="s">
        <v>346</v>
      </c>
      <c r="O12" s="97"/>
      <c r="P12" s="97"/>
      <c r="Q12" s="97"/>
      <c r="R12" s="97"/>
      <c r="S12" s="97"/>
      <c r="T12" s="97"/>
      <c r="U12" s="97"/>
      <c r="V12" s="97"/>
      <c r="W12" s="97"/>
      <c r="X12" s="97"/>
    </row>
    <row r="13">
      <c r="A13" s="97" t="str">
        <f t="shared" si="1"/>
        <v>Adrianna Andreucci</v>
      </c>
      <c r="B13" s="29" t="s">
        <v>8836</v>
      </c>
      <c r="C13" s="29" t="s">
        <v>8837</v>
      </c>
      <c r="D13" s="29"/>
      <c r="E13" s="29" t="s">
        <v>8838</v>
      </c>
      <c r="F13" s="97"/>
      <c r="G13" s="97"/>
      <c r="H13" s="97"/>
      <c r="I13" s="98"/>
      <c r="J13" s="98"/>
      <c r="K13" s="98"/>
      <c r="L13" s="98"/>
      <c r="M13" s="98"/>
      <c r="N13" s="98"/>
      <c r="O13" s="97"/>
      <c r="P13" s="97"/>
      <c r="Q13" s="97"/>
      <c r="R13" s="97"/>
      <c r="S13" s="97"/>
      <c r="T13" s="97"/>
      <c r="U13" s="97"/>
      <c r="V13" s="97"/>
      <c r="W13" s="97"/>
      <c r="X13" s="97"/>
    </row>
    <row r="14">
      <c r="A14" s="97" t="str">
        <f t="shared" si="1"/>
        <v>Mike Antos</v>
      </c>
      <c r="B14" s="100" t="s">
        <v>8839</v>
      </c>
      <c r="C14" s="100" t="s">
        <v>8840</v>
      </c>
      <c r="D14" s="101"/>
      <c r="E14" s="101" t="s">
        <v>8841</v>
      </c>
      <c r="F14" s="97"/>
      <c r="G14" s="97"/>
      <c r="H14" s="97"/>
      <c r="I14" s="98"/>
      <c r="J14" s="98"/>
      <c r="K14" s="98"/>
      <c r="L14" s="99" t="s">
        <v>346</v>
      </c>
      <c r="M14" s="98"/>
      <c r="N14" s="98"/>
      <c r="O14" s="97"/>
      <c r="P14" s="97"/>
      <c r="Q14" s="97"/>
      <c r="R14" s="97"/>
      <c r="S14" s="97"/>
      <c r="T14" s="97"/>
      <c r="U14" s="97"/>
      <c r="V14" s="97"/>
      <c r="W14" s="97"/>
      <c r="X14" s="97"/>
    </row>
    <row r="15">
      <c r="A15" s="97" t="str">
        <f t="shared" si="1"/>
        <v>Francis Appiah</v>
      </c>
      <c r="B15" s="100" t="s">
        <v>8842</v>
      </c>
      <c r="C15" s="100" t="s">
        <v>8843</v>
      </c>
      <c r="D15" s="101"/>
      <c r="E15" s="101" t="s">
        <v>8844</v>
      </c>
      <c r="F15" s="97"/>
      <c r="G15" s="97"/>
      <c r="H15" s="97"/>
      <c r="I15" s="98"/>
      <c r="J15" s="98"/>
      <c r="K15" s="98"/>
      <c r="L15" s="99" t="s">
        <v>346</v>
      </c>
      <c r="M15" s="98"/>
      <c r="N15" s="98"/>
      <c r="O15" s="97"/>
      <c r="P15" s="97"/>
      <c r="Q15" s="97"/>
      <c r="R15" s="97"/>
      <c r="S15" s="97"/>
      <c r="T15" s="97"/>
      <c r="U15" s="97"/>
      <c r="V15" s="97"/>
      <c r="W15" s="97"/>
      <c r="X15" s="97"/>
    </row>
    <row r="16">
      <c r="A16" s="97" t="str">
        <f t="shared" si="1"/>
        <v>Jim Araby</v>
      </c>
      <c r="B16" s="31" t="s">
        <v>8845</v>
      </c>
      <c r="C16" s="31" t="s">
        <v>8846</v>
      </c>
      <c r="D16" s="97"/>
      <c r="E16" s="97"/>
      <c r="F16" s="97"/>
      <c r="G16" s="97"/>
      <c r="H16" s="97"/>
      <c r="I16" s="98"/>
      <c r="J16" s="99" t="s">
        <v>346</v>
      </c>
      <c r="K16" s="98"/>
      <c r="L16" s="98"/>
      <c r="M16" s="98"/>
      <c r="N16" s="98"/>
      <c r="O16" s="97"/>
      <c r="P16" s="97"/>
      <c r="Q16" s="97"/>
      <c r="R16" s="97"/>
      <c r="S16" s="97"/>
      <c r="T16" s="97"/>
      <c r="U16" s="97"/>
      <c r="V16" s="97"/>
      <c r="W16" s="97"/>
      <c r="X16" s="97"/>
    </row>
    <row r="17">
      <c r="A17" s="97" t="str">
        <f t="shared" si="1"/>
        <v>Elizabeth Archer</v>
      </c>
      <c r="B17" s="29" t="s">
        <v>8847</v>
      </c>
      <c r="C17" s="29" t="s">
        <v>8848</v>
      </c>
      <c r="D17" s="97"/>
      <c r="E17" s="97"/>
      <c r="F17" s="97"/>
      <c r="G17" s="29" t="s">
        <v>8849</v>
      </c>
      <c r="H17" s="97"/>
      <c r="I17" s="98"/>
      <c r="J17" s="98"/>
      <c r="K17" s="98"/>
      <c r="L17" s="98"/>
      <c r="M17" s="98"/>
      <c r="N17" s="98"/>
      <c r="O17" s="97"/>
      <c r="P17" s="97"/>
      <c r="Q17" s="97"/>
      <c r="R17" s="97"/>
      <c r="S17" s="97"/>
      <c r="T17" s="97"/>
      <c r="U17" s="97"/>
      <c r="V17" s="97"/>
      <c r="W17" s="97"/>
      <c r="X17" s="97"/>
    </row>
    <row r="18">
      <c r="A18" s="97" t="str">
        <f t="shared" si="1"/>
        <v>Rachelle Arizmendi</v>
      </c>
      <c r="B18" s="3" t="s">
        <v>8850</v>
      </c>
      <c r="C18" s="3" t="s">
        <v>8851</v>
      </c>
      <c r="D18" s="97"/>
      <c r="E18" s="97"/>
      <c r="F18" s="97"/>
      <c r="G18" s="29" t="s">
        <v>8852</v>
      </c>
      <c r="H18" s="97"/>
      <c r="I18" s="98"/>
      <c r="J18" s="98"/>
      <c r="K18" s="98"/>
      <c r="L18" s="98"/>
      <c r="M18" s="98"/>
      <c r="N18" s="98"/>
      <c r="O18" s="97"/>
      <c r="P18" s="97"/>
      <c r="Q18" s="97"/>
      <c r="R18" s="97"/>
      <c r="S18" s="97"/>
      <c r="T18" s="97"/>
      <c r="U18" s="97"/>
      <c r="V18" s="97"/>
      <c r="W18" s="97"/>
      <c r="X18" s="97"/>
    </row>
    <row r="19">
      <c r="A19" s="97" t="str">
        <f t="shared" si="1"/>
        <v>Adria Arko</v>
      </c>
      <c r="B19" s="31" t="s">
        <v>8853</v>
      </c>
      <c r="C19" s="31" t="s">
        <v>8854</v>
      </c>
      <c r="D19" s="31"/>
      <c r="E19" s="31" t="s">
        <v>8855</v>
      </c>
      <c r="F19" s="102" t="s">
        <v>8856</v>
      </c>
      <c r="G19" s="97"/>
      <c r="H19" s="97"/>
      <c r="I19" s="98"/>
      <c r="J19" s="99" t="s">
        <v>346</v>
      </c>
      <c r="K19" s="98"/>
      <c r="L19" s="98"/>
      <c r="M19" s="98"/>
      <c r="N19" s="98"/>
      <c r="O19" s="97"/>
      <c r="P19" s="97"/>
      <c r="Q19" s="97"/>
      <c r="R19" s="97"/>
      <c r="S19" s="97"/>
      <c r="T19" s="97"/>
      <c r="U19" s="97"/>
      <c r="V19" s="97"/>
      <c r="W19" s="97"/>
      <c r="X19" s="97"/>
    </row>
    <row r="20">
      <c r="A20" s="97" t="str">
        <f t="shared" si="1"/>
        <v>Casey Arndt</v>
      </c>
      <c r="B20" s="29" t="s">
        <v>8857</v>
      </c>
      <c r="C20" s="29" t="s">
        <v>8858</v>
      </c>
      <c r="D20" s="29"/>
      <c r="E20" s="29" t="s">
        <v>8859</v>
      </c>
      <c r="F20" s="97"/>
      <c r="G20" s="97"/>
      <c r="H20" s="97"/>
      <c r="I20" s="98"/>
      <c r="J20" s="98"/>
      <c r="K20" s="98"/>
      <c r="L20" s="98"/>
      <c r="M20" s="98"/>
      <c r="N20" s="98"/>
      <c r="O20" s="97"/>
      <c r="P20" s="97"/>
      <c r="Q20" s="97"/>
      <c r="R20" s="97"/>
      <c r="S20" s="97"/>
      <c r="T20" s="97"/>
      <c r="U20" s="97"/>
      <c r="V20" s="97"/>
      <c r="W20" s="97"/>
      <c r="X20" s="97"/>
    </row>
    <row r="21">
      <c r="A21" s="97" t="str">
        <f t="shared" si="1"/>
        <v>Melanie Askay</v>
      </c>
      <c r="B21" s="29" t="s">
        <v>8860</v>
      </c>
      <c r="C21" s="29" t="s">
        <v>8861</v>
      </c>
      <c r="D21" s="29"/>
      <c r="E21" s="29" t="s">
        <v>8862</v>
      </c>
      <c r="F21" s="97"/>
      <c r="G21" s="97"/>
      <c r="H21" s="97"/>
      <c r="I21" s="98"/>
      <c r="J21" s="98"/>
      <c r="K21" s="98"/>
      <c r="L21" s="98"/>
      <c r="M21" s="98"/>
      <c r="N21" s="98"/>
      <c r="O21" s="97"/>
      <c r="P21" s="97"/>
      <c r="Q21" s="97"/>
      <c r="R21" s="97"/>
      <c r="S21" s="97"/>
      <c r="T21" s="97"/>
      <c r="U21" s="97"/>
      <c r="V21" s="97"/>
      <c r="W21" s="97"/>
      <c r="X21" s="97"/>
    </row>
    <row r="22">
      <c r="A22" s="97" t="str">
        <f t="shared" si="1"/>
        <v>Shanna Atherton</v>
      </c>
      <c r="B22" s="29" t="s">
        <v>8863</v>
      </c>
      <c r="C22" s="29" t="s">
        <v>8864</v>
      </c>
      <c r="D22" s="29"/>
      <c r="E22" s="29" t="s">
        <v>8865</v>
      </c>
      <c r="F22" s="97"/>
      <c r="G22" s="97"/>
      <c r="H22" s="97"/>
      <c r="I22" s="98"/>
      <c r="J22" s="98"/>
      <c r="K22" s="98"/>
      <c r="L22" s="98"/>
      <c r="M22" s="98"/>
      <c r="N22" s="98"/>
      <c r="O22" s="97"/>
      <c r="P22" s="97"/>
      <c r="Q22" s="97"/>
      <c r="R22" s="97"/>
      <c r="S22" s="97"/>
      <c r="T22" s="97"/>
      <c r="U22" s="97"/>
      <c r="V22" s="97"/>
      <c r="W22" s="97"/>
      <c r="X22" s="97"/>
    </row>
    <row r="23">
      <c r="A23" s="97" t="str">
        <f t="shared" si="1"/>
        <v>Karminder Aulakh Brown</v>
      </c>
      <c r="B23" s="29" t="s">
        <v>8866</v>
      </c>
      <c r="C23" s="29" t="s">
        <v>8867</v>
      </c>
      <c r="D23" s="29"/>
      <c r="E23" s="29" t="s">
        <v>8868</v>
      </c>
      <c r="F23" s="97"/>
      <c r="G23" s="97"/>
      <c r="H23" s="97"/>
      <c r="I23" s="98"/>
      <c r="J23" s="98"/>
      <c r="K23" s="98"/>
      <c r="L23" s="98"/>
      <c r="M23" s="98"/>
      <c r="N23" s="98"/>
      <c r="O23" s="97"/>
      <c r="P23" s="97"/>
      <c r="Q23" s="97"/>
      <c r="R23" s="97"/>
      <c r="S23" s="97"/>
      <c r="T23" s="97"/>
      <c r="U23" s="97"/>
      <c r="V23" s="97"/>
      <c r="W23" s="97"/>
      <c r="X23" s="97"/>
    </row>
    <row r="24">
      <c r="A24" s="97" t="str">
        <f t="shared" si="1"/>
        <v>Sara Azat</v>
      </c>
      <c r="B24" s="29" t="s">
        <v>8869</v>
      </c>
      <c r="C24" s="29" t="s">
        <v>8870</v>
      </c>
      <c r="D24" s="3"/>
      <c r="E24" s="3" t="s">
        <v>8871</v>
      </c>
      <c r="F24" s="97"/>
      <c r="G24" s="97"/>
      <c r="H24" s="97"/>
      <c r="I24" s="98"/>
      <c r="J24" s="98"/>
      <c r="K24" s="98"/>
      <c r="L24" s="98"/>
      <c r="M24" s="98"/>
      <c r="N24" s="99" t="s">
        <v>346</v>
      </c>
      <c r="O24" s="97"/>
      <c r="P24" s="97"/>
      <c r="Q24" s="97"/>
      <c r="R24" s="97"/>
      <c r="S24" s="97"/>
      <c r="T24" s="97"/>
      <c r="U24" s="97"/>
      <c r="V24" s="97"/>
      <c r="W24" s="97"/>
      <c r="X24" s="97"/>
    </row>
    <row r="25">
      <c r="A25" s="97" t="str">
        <f t="shared" si="1"/>
        <v>Mike Badger</v>
      </c>
      <c r="B25" s="31" t="s">
        <v>8872</v>
      </c>
      <c r="C25" s="31" t="s">
        <v>8840</v>
      </c>
      <c r="D25" s="31"/>
      <c r="E25" s="31" t="s">
        <v>8873</v>
      </c>
      <c r="F25" s="31"/>
      <c r="G25" s="97"/>
      <c r="H25" s="97"/>
      <c r="I25" s="98"/>
      <c r="J25" s="99" t="s">
        <v>346</v>
      </c>
      <c r="K25" s="98"/>
      <c r="L25" s="98"/>
      <c r="M25" s="98"/>
      <c r="N25" s="98"/>
      <c r="O25" s="97"/>
      <c r="P25" s="97"/>
      <c r="Q25" s="97"/>
      <c r="R25" s="97"/>
      <c r="S25" s="97"/>
      <c r="T25" s="97"/>
      <c r="U25" s="97"/>
      <c r="V25" s="97"/>
      <c r="W25" s="97"/>
      <c r="X25" s="97"/>
    </row>
    <row r="26">
      <c r="A26" s="97" t="str">
        <f t="shared" si="1"/>
        <v>Amy Bailey</v>
      </c>
      <c r="B26" s="29" t="s">
        <v>8874</v>
      </c>
      <c r="C26" s="29" t="s">
        <v>8875</v>
      </c>
      <c r="D26" s="3"/>
      <c r="E26" s="3" t="s">
        <v>8876</v>
      </c>
      <c r="F26" s="97"/>
      <c r="G26" s="29" t="s">
        <v>8877</v>
      </c>
      <c r="H26" s="97"/>
      <c r="I26" s="98"/>
      <c r="J26" s="98"/>
      <c r="K26" s="98"/>
      <c r="L26" s="98"/>
      <c r="M26" s="98"/>
      <c r="N26" s="99" t="s">
        <v>346</v>
      </c>
      <c r="O26" s="97"/>
      <c r="P26" s="97"/>
      <c r="Q26" s="97"/>
      <c r="R26" s="97"/>
      <c r="S26" s="97"/>
      <c r="T26" s="97"/>
      <c r="U26" s="97"/>
      <c r="V26" s="97"/>
      <c r="W26" s="97"/>
      <c r="X26" s="97"/>
    </row>
    <row r="27">
      <c r="A27" s="97" t="str">
        <f t="shared" si="1"/>
        <v>Karm Bains</v>
      </c>
      <c r="B27" s="29" t="s">
        <v>8878</v>
      </c>
      <c r="C27" s="29" t="s">
        <v>8879</v>
      </c>
      <c r="D27" s="97"/>
      <c r="E27" s="97"/>
      <c r="F27" s="97"/>
      <c r="G27" s="97"/>
      <c r="H27" s="97"/>
      <c r="I27" s="98"/>
      <c r="J27" s="98"/>
      <c r="K27" s="99" t="s">
        <v>346</v>
      </c>
      <c r="L27" s="98"/>
      <c r="M27" s="98"/>
      <c r="N27" s="98"/>
      <c r="O27" s="97"/>
      <c r="P27" s="97"/>
      <c r="Q27" s="97"/>
      <c r="R27" s="97"/>
      <c r="S27" s="97"/>
      <c r="T27" s="97"/>
      <c r="U27" s="97"/>
      <c r="V27" s="97"/>
      <c r="W27" s="97"/>
      <c r="X27" s="97"/>
    </row>
    <row r="28">
      <c r="A28" s="97" t="str">
        <f t="shared" si="1"/>
        <v>Matthew Baker</v>
      </c>
      <c r="B28" s="29" t="s">
        <v>8880</v>
      </c>
      <c r="C28" s="29" t="s">
        <v>8881</v>
      </c>
      <c r="D28" s="3"/>
      <c r="E28" s="3" t="s">
        <v>8882</v>
      </c>
      <c r="F28" s="97"/>
      <c r="G28" s="29" t="s">
        <v>8883</v>
      </c>
      <c r="H28" s="97"/>
      <c r="I28" s="98"/>
      <c r="J28" s="98"/>
      <c r="K28" s="99" t="s">
        <v>346</v>
      </c>
      <c r="L28" s="98"/>
      <c r="M28" s="98"/>
      <c r="N28" s="98"/>
      <c r="O28" s="97"/>
      <c r="P28" s="97"/>
      <c r="Q28" s="97"/>
      <c r="R28" s="97"/>
      <c r="S28" s="97"/>
      <c r="T28" s="97"/>
      <c r="U28" s="97"/>
      <c r="V28" s="97"/>
      <c r="W28" s="97"/>
      <c r="X28" s="97"/>
    </row>
    <row r="29">
      <c r="A29" s="97" t="str">
        <f t="shared" si="1"/>
        <v>Carrie Balkcom</v>
      </c>
      <c r="B29" s="31" t="s">
        <v>8884</v>
      </c>
      <c r="C29" s="31" t="s">
        <v>8885</v>
      </c>
      <c r="D29" s="31"/>
      <c r="E29" s="31" t="s">
        <v>8886</v>
      </c>
      <c r="F29" s="102" t="s">
        <v>8887</v>
      </c>
      <c r="G29" s="97"/>
      <c r="H29" s="97"/>
      <c r="I29" s="98"/>
      <c r="J29" s="99" t="s">
        <v>346</v>
      </c>
      <c r="K29" s="98"/>
      <c r="L29" s="98"/>
      <c r="M29" s="98"/>
      <c r="N29" s="98"/>
      <c r="O29" s="97"/>
      <c r="P29" s="97"/>
      <c r="Q29" s="97"/>
      <c r="R29" s="97"/>
      <c r="S29" s="97"/>
      <c r="T29" s="97"/>
      <c r="U29" s="97"/>
      <c r="V29" s="97"/>
      <c r="W29" s="97"/>
      <c r="X29" s="97"/>
    </row>
    <row r="30">
      <c r="A30" s="97" t="str">
        <f t="shared" si="1"/>
        <v>Adam Ballard</v>
      </c>
      <c r="B30" s="29" t="s">
        <v>8888</v>
      </c>
      <c r="C30" s="29" t="s">
        <v>8889</v>
      </c>
      <c r="D30" s="97"/>
      <c r="E30" s="29" t="s">
        <v>8890</v>
      </c>
      <c r="F30" s="97"/>
      <c r="G30" s="97"/>
      <c r="H30" s="97"/>
      <c r="I30" s="98"/>
      <c r="J30" s="98"/>
      <c r="K30" s="98"/>
      <c r="L30" s="98"/>
      <c r="M30" s="98"/>
      <c r="N30" s="98"/>
      <c r="O30" s="97"/>
      <c r="P30" s="97"/>
      <c r="Q30" s="97"/>
      <c r="R30" s="97"/>
      <c r="S30" s="97"/>
      <c r="T30" s="97"/>
      <c r="U30" s="97"/>
      <c r="V30" s="97"/>
      <c r="W30" s="97"/>
      <c r="X30" s="97"/>
    </row>
    <row r="31">
      <c r="A31" s="97" t="str">
        <f t="shared" si="1"/>
        <v>Chris Barr</v>
      </c>
      <c r="B31" s="29" t="s">
        <v>8891</v>
      </c>
      <c r="C31" s="29" t="s">
        <v>8818</v>
      </c>
      <c r="D31" s="53"/>
      <c r="E31" s="53" t="s">
        <v>8892</v>
      </c>
      <c r="F31" s="97"/>
      <c r="G31" s="97"/>
      <c r="H31" s="97"/>
      <c r="I31" s="98"/>
      <c r="J31" s="98"/>
      <c r="K31" s="98"/>
      <c r="L31" s="98"/>
      <c r="M31" s="98"/>
      <c r="N31" s="98"/>
      <c r="O31" s="97"/>
      <c r="P31" s="97"/>
      <c r="Q31" s="97"/>
      <c r="R31" s="97"/>
      <c r="S31" s="97"/>
      <c r="T31" s="97"/>
      <c r="U31" s="97"/>
      <c r="V31" s="97"/>
      <c r="W31" s="97"/>
      <c r="X31" s="97"/>
    </row>
    <row r="32">
      <c r="A32" s="97" t="str">
        <f t="shared" si="1"/>
        <v>Caleb Barron</v>
      </c>
      <c r="B32" s="31" t="s">
        <v>8893</v>
      </c>
      <c r="C32" s="31" t="s">
        <v>8894</v>
      </c>
      <c r="D32" s="102"/>
      <c r="E32" s="102" t="s">
        <v>8895</v>
      </c>
      <c r="F32" s="31"/>
      <c r="G32" s="97"/>
      <c r="H32" s="97"/>
      <c r="I32" s="98"/>
      <c r="J32" s="99" t="s">
        <v>346</v>
      </c>
      <c r="K32" s="98"/>
      <c r="L32" s="98"/>
      <c r="M32" s="98"/>
      <c r="N32" s="98"/>
      <c r="O32" s="97"/>
      <c r="P32" s="97"/>
      <c r="Q32" s="97"/>
      <c r="R32" s="97"/>
      <c r="S32" s="97"/>
      <c r="T32" s="97"/>
      <c r="U32" s="97"/>
      <c r="V32" s="97"/>
      <c r="W32" s="97"/>
      <c r="X32" s="97"/>
    </row>
    <row r="33">
      <c r="A33" s="97" t="str">
        <f t="shared" si="1"/>
        <v>Katie Barrows</v>
      </c>
      <c r="B33" s="100" t="s">
        <v>8896</v>
      </c>
      <c r="C33" s="100" t="s">
        <v>8897</v>
      </c>
      <c r="D33" s="101"/>
      <c r="E33" s="101" t="s">
        <v>8898</v>
      </c>
      <c r="F33" s="97"/>
      <c r="G33" s="97"/>
      <c r="H33" s="97"/>
      <c r="I33" s="98"/>
      <c r="J33" s="98"/>
      <c r="K33" s="98"/>
      <c r="L33" s="99" t="s">
        <v>346</v>
      </c>
      <c r="M33" s="98"/>
      <c r="N33" s="98"/>
      <c r="O33" s="97"/>
      <c r="P33" s="97"/>
      <c r="Q33" s="97"/>
      <c r="R33" s="97"/>
      <c r="S33" s="97"/>
      <c r="T33" s="97"/>
      <c r="U33" s="97"/>
      <c r="V33" s="97"/>
      <c r="W33" s="97"/>
      <c r="X33" s="97"/>
    </row>
    <row r="34">
      <c r="A34" s="97" t="str">
        <f t="shared" si="1"/>
        <v>Sarah Barth</v>
      </c>
      <c r="B34" s="29" t="s">
        <v>8899</v>
      </c>
      <c r="C34" s="29" t="s">
        <v>8900</v>
      </c>
      <c r="D34" s="29"/>
      <c r="E34" s="29" t="s">
        <v>8901</v>
      </c>
      <c r="F34" s="97"/>
      <c r="G34" s="29" t="s">
        <v>8902</v>
      </c>
      <c r="H34" s="97"/>
      <c r="I34" s="98"/>
      <c r="J34" s="98"/>
      <c r="K34" s="98"/>
      <c r="L34" s="98"/>
      <c r="M34" s="98"/>
      <c r="N34" s="98"/>
      <c r="O34" s="97"/>
      <c r="P34" s="97"/>
      <c r="Q34" s="97"/>
      <c r="R34" s="97"/>
      <c r="S34" s="97"/>
      <c r="T34" s="97"/>
      <c r="U34" s="97"/>
      <c r="V34" s="97"/>
      <c r="W34" s="97"/>
      <c r="X34" s="97"/>
    </row>
    <row r="35">
      <c r="A35" s="97" t="str">
        <f t="shared" si="1"/>
        <v>Chris Barton</v>
      </c>
      <c r="B35" s="29" t="s">
        <v>8903</v>
      </c>
      <c r="C35" s="29" t="s">
        <v>8818</v>
      </c>
      <c r="D35" s="29"/>
      <c r="E35" s="29" t="s">
        <v>8904</v>
      </c>
      <c r="F35" s="97"/>
      <c r="G35" s="97"/>
      <c r="H35" s="97"/>
      <c r="I35" s="98"/>
      <c r="J35" s="98"/>
      <c r="K35" s="98"/>
      <c r="L35" s="98"/>
      <c r="M35" s="98"/>
      <c r="N35" s="98"/>
      <c r="O35" s="97"/>
      <c r="P35" s="97"/>
      <c r="Q35" s="97"/>
      <c r="R35" s="97"/>
      <c r="S35" s="97"/>
      <c r="T35" s="97"/>
      <c r="U35" s="97"/>
      <c r="V35" s="97"/>
      <c r="W35" s="97"/>
      <c r="X35" s="97"/>
    </row>
    <row r="36">
      <c r="A36" s="97" t="str">
        <f t="shared" si="1"/>
        <v>Michelle Barton</v>
      </c>
      <c r="B36" s="29" t="s">
        <v>8903</v>
      </c>
      <c r="C36" s="29" t="s">
        <v>8905</v>
      </c>
      <c r="D36" s="97"/>
      <c r="E36" s="29" t="s">
        <v>8906</v>
      </c>
      <c r="F36" s="97"/>
      <c r="G36" s="29" t="s">
        <v>8907</v>
      </c>
      <c r="H36" s="97"/>
      <c r="I36" s="98"/>
      <c r="J36" s="98"/>
      <c r="K36" s="98"/>
      <c r="L36" s="98"/>
      <c r="M36" s="98"/>
      <c r="N36" s="98"/>
      <c r="O36" s="97"/>
      <c r="P36" s="97"/>
      <c r="Q36" s="97"/>
      <c r="R36" s="97"/>
      <c r="S36" s="97"/>
      <c r="T36" s="97"/>
      <c r="U36" s="97"/>
      <c r="V36" s="97"/>
      <c r="W36" s="97"/>
      <c r="X36" s="97"/>
    </row>
    <row r="37">
      <c r="A37" s="97" t="str">
        <f t="shared" si="1"/>
        <v>Galli Basson</v>
      </c>
      <c r="B37" s="29" t="s">
        <v>8908</v>
      </c>
      <c r="C37" s="29" t="s">
        <v>8909</v>
      </c>
      <c r="D37" s="3"/>
      <c r="E37" s="3" t="s">
        <v>8910</v>
      </c>
      <c r="F37" s="97"/>
      <c r="G37" s="97"/>
      <c r="H37" s="29"/>
      <c r="I37" s="98"/>
      <c r="J37" s="98"/>
      <c r="K37" s="98"/>
      <c r="L37" s="98"/>
      <c r="M37" s="98"/>
      <c r="N37" s="98"/>
      <c r="O37" s="97"/>
      <c r="P37" s="97"/>
      <c r="Q37" s="97"/>
      <c r="R37" s="97"/>
      <c r="S37" s="97"/>
      <c r="T37" s="97"/>
      <c r="U37" s="97"/>
      <c r="V37" s="97"/>
      <c r="W37" s="97"/>
      <c r="X37" s="97"/>
    </row>
    <row r="38">
      <c r="A38" s="97" t="str">
        <f t="shared" si="1"/>
        <v>Lynnette Batt</v>
      </c>
      <c r="B38" s="29" t="s">
        <v>8911</v>
      </c>
      <c r="C38" s="29" t="s">
        <v>8912</v>
      </c>
      <c r="D38" s="29"/>
      <c r="E38" s="29" t="s">
        <v>8913</v>
      </c>
      <c r="F38" s="97"/>
      <c r="G38" s="29" t="s">
        <v>8914</v>
      </c>
      <c r="H38" s="97"/>
      <c r="I38" s="98"/>
      <c r="J38" s="98"/>
      <c r="K38" s="98"/>
      <c r="L38" s="98"/>
      <c r="M38" s="98"/>
      <c r="N38" s="98"/>
      <c r="O38" s="97"/>
      <c r="P38" s="97"/>
      <c r="Q38" s="97"/>
      <c r="R38" s="97"/>
      <c r="S38" s="97"/>
      <c r="T38" s="97"/>
      <c r="U38" s="97"/>
      <c r="V38" s="97"/>
      <c r="W38" s="97"/>
      <c r="X38" s="97"/>
    </row>
    <row r="39">
      <c r="A39" s="97" t="str">
        <f t="shared" si="1"/>
        <v>Jo Ann Baumgartner</v>
      </c>
      <c r="B39" s="103" t="s">
        <v>8915</v>
      </c>
      <c r="C39" s="29" t="s">
        <v>8916</v>
      </c>
      <c r="D39" s="3"/>
      <c r="E39" s="3" t="s">
        <v>8917</v>
      </c>
      <c r="F39" s="97"/>
      <c r="G39" s="29" t="s">
        <v>8918</v>
      </c>
      <c r="H39" s="97"/>
      <c r="I39" s="98"/>
      <c r="J39" s="98"/>
      <c r="K39" s="98"/>
      <c r="L39" s="98"/>
      <c r="M39" s="98"/>
      <c r="N39" s="98"/>
      <c r="O39" s="97"/>
      <c r="P39" s="97"/>
      <c r="Q39" s="97"/>
      <c r="R39" s="97"/>
      <c r="S39" s="97"/>
      <c r="T39" s="97"/>
      <c r="U39" s="97"/>
      <c r="V39" s="97"/>
      <c r="W39" s="97"/>
      <c r="X39" s="97"/>
    </row>
    <row r="40">
      <c r="A40" s="97" t="str">
        <f t="shared" si="1"/>
        <v>Markley Bavinger</v>
      </c>
      <c r="B40" s="29" t="s">
        <v>8919</v>
      </c>
      <c r="C40" s="29" t="s">
        <v>8920</v>
      </c>
      <c r="D40" s="29"/>
      <c r="E40" s="29" t="s">
        <v>8921</v>
      </c>
      <c r="F40" s="97"/>
      <c r="G40" s="97"/>
      <c r="H40" s="97"/>
      <c r="I40" s="98"/>
      <c r="J40" s="98"/>
      <c r="K40" s="98"/>
      <c r="L40" s="98"/>
      <c r="M40" s="98"/>
      <c r="N40" s="98"/>
      <c r="O40" s="97"/>
      <c r="P40" s="97"/>
      <c r="Q40" s="97"/>
      <c r="R40" s="97"/>
      <c r="S40" s="97"/>
      <c r="T40" s="97"/>
      <c r="U40" s="97"/>
      <c r="V40" s="97"/>
      <c r="W40" s="97"/>
      <c r="X40" s="97"/>
    </row>
    <row r="41">
      <c r="A41" s="97" t="str">
        <f t="shared" si="1"/>
        <v>Catherine Baxter</v>
      </c>
      <c r="B41" s="29" t="s">
        <v>8922</v>
      </c>
      <c r="C41" s="29" t="s">
        <v>8923</v>
      </c>
      <c r="D41" s="29"/>
      <c r="E41" s="29" t="s">
        <v>8924</v>
      </c>
      <c r="F41" s="97"/>
      <c r="G41" s="97"/>
      <c r="H41" s="97"/>
      <c r="I41" s="98"/>
      <c r="J41" s="98"/>
      <c r="K41" s="98"/>
      <c r="L41" s="98"/>
      <c r="M41" s="98"/>
      <c r="N41" s="98"/>
      <c r="O41" s="97"/>
      <c r="P41" s="97"/>
      <c r="Q41" s="97"/>
      <c r="R41" s="97"/>
      <c r="S41" s="97"/>
      <c r="T41" s="97"/>
      <c r="U41" s="97"/>
      <c r="V41" s="97"/>
      <c r="W41" s="97"/>
      <c r="X41" s="97"/>
    </row>
    <row r="42">
      <c r="A42" s="97" t="str">
        <f t="shared" si="1"/>
        <v>Chris Beale</v>
      </c>
      <c r="B42" s="29" t="s">
        <v>8925</v>
      </c>
      <c r="C42" s="29" t="s">
        <v>8818</v>
      </c>
      <c r="D42" s="3"/>
      <c r="E42" s="3" t="s">
        <v>8926</v>
      </c>
      <c r="F42" s="97"/>
      <c r="G42" s="97"/>
      <c r="H42" s="97"/>
      <c r="I42" s="98"/>
      <c r="J42" s="98"/>
      <c r="K42" s="98"/>
      <c r="L42" s="98"/>
      <c r="M42" s="98"/>
      <c r="N42" s="99" t="s">
        <v>346</v>
      </c>
      <c r="O42" s="97"/>
      <c r="P42" s="97"/>
      <c r="Q42" s="97"/>
      <c r="R42" s="97"/>
      <c r="S42" s="97"/>
      <c r="T42" s="97"/>
      <c r="U42" s="97"/>
      <c r="V42" s="97"/>
      <c r="W42" s="97"/>
      <c r="X42" s="97"/>
    </row>
    <row r="43">
      <c r="A43" s="97" t="str">
        <f t="shared" si="1"/>
        <v>Ben Becker</v>
      </c>
      <c r="B43" s="29" t="s">
        <v>8927</v>
      </c>
      <c r="C43" s="29" t="s">
        <v>8928</v>
      </c>
      <c r="D43" s="97"/>
      <c r="E43" s="29" t="s">
        <v>8929</v>
      </c>
      <c r="F43" s="97"/>
      <c r="G43" s="29" t="s">
        <v>601</v>
      </c>
      <c r="H43" s="97"/>
      <c r="I43" s="98"/>
      <c r="J43" s="98"/>
      <c r="K43" s="98"/>
      <c r="L43" s="98"/>
      <c r="M43" s="98"/>
      <c r="N43" s="98"/>
      <c r="O43" s="97"/>
      <c r="P43" s="97"/>
      <c r="Q43" s="97"/>
      <c r="R43" s="97"/>
      <c r="S43" s="97"/>
      <c r="T43" s="97"/>
      <c r="U43" s="97"/>
      <c r="V43" s="97"/>
      <c r="W43" s="97"/>
      <c r="X43" s="97"/>
    </row>
    <row r="44">
      <c r="A44" s="97" t="str">
        <f t="shared" si="1"/>
        <v>Laetitia Benador</v>
      </c>
      <c r="B44" s="31" t="s">
        <v>8930</v>
      </c>
      <c r="C44" s="31" t="s">
        <v>8931</v>
      </c>
      <c r="D44" s="31"/>
      <c r="E44" s="31" t="s">
        <v>8932</v>
      </c>
      <c r="F44" s="102" t="s">
        <v>8933</v>
      </c>
      <c r="G44" s="97"/>
      <c r="H44" s="97"/>
      <c r="I44" s="98"/>
      <c r="J44" s="99" t="s">
        <v>346</v>
      </c>
      <c r="K44" s="98"/>
      <c r="L44" s="98"/>
      <c r="M44" s="98"/>
      <c r="N44" s="98"/>
      <c r="O44" s="97"/>
      <c r="P44" s="97"/>
      <c r="Q44" s="97"/>
      <c r="R44" s="97"/>
      <c r="S44" s="97"/>
      <c r="T44" s="97"/>
      <c r="U44" s="97"/>
      <c r="V44" s="97"/>
      <c r="W44" s="97"/>
      <c r="X44" s="97"/>
    </row>
    <row r="45">
      <c r="A45" s="97" t="str">
        <f t="shared" si="1"/>
        <v>Greg Benoit</v>
      </c>
      <c r="B45" s="100" t="s">
        <v>8934</v>
      </c>
      <c r="C45" s="100" t="s">
        <v>8935</v>
      </c>
      <c r="D45" s="104"/>
      <c r="E45" s="104"/>
      <c r="F45" s="97"/>
      <c r="G45" s="97"/>
      <c r="H45" s="97"/>
      <c r="I45" s="98"/>
      <c r="J45" s="98"/>
      <c r="K45" s="98"/>
      <c r="L45" s="99" t="s">
        <v>346</v>
      </c>
      <c r="M45" s="98"/>
      <c r="N45" s="98"/>
      <c r="O45" s="97"/>
      <c r="P45" s="97"/>
      <c r="Q45" s="97"/>
      <c r="R45" s="97"/>
      <c r="S45" s="97"/>
      <c r="T45" s="97"/>
      <c r="U45" s="97"/>
      <c r="V45" s="97"/>
      <c r="W45" s="97"/>
      <c r="X45" s="97"/>
    </row>
    <row r="46">
      <c r="A46" s="97" t="str">
        <f t="shared" si="1"/>
        <v>Ralph Benson</v>
      </c>
      <c r="B46" s="29" t="s">
        <v>8936</v>
      </c>
      <c r="C46" s="29" t="s">
        <v>8937</v>
      </c>
      <c r="D46" s="29"/>
      <c r="E46" s="29" t="s">
        <v>8938</v>
      </c>
      <c r="F46" s="97"/>
      <c r="G46" s="29" t="s">
        <v>676</v>
      </c>
      <c r="H46" s="97"/>
      <c r="I46" s="98"/>
      <c r="J46" s="98"/>
      <c r="K46" s="98"/>
      <c r="L46" s="98"/>
      <c r="M46" s="98"/>
      <c r="N46" s="98"/>
      <c r="O46" s="97"/>
      <c r="P46" s="97"/>
      <c r="Q46" s="97"/>
      <c r="R46" s="97"/>
      <c r="S46" s="97"/>
      <c r="T46" s="97"/>
      <c r="U46" s="97"/>
      <c r="V46" s="97"/>
      <c r="W46" s="97"/>
      <c r="X46" s="97"/>
    </row>
    <row r="47">
      <c r="A47" s="97" t="str">
        <f t="shared" si="1"/>
        <v>Merrill Berge</v>
      </c>
      <c r="B47" s="100" t="s">
        <v>8939</v>
      </c>
      <c r="C47" s="100" t="s">
        <v>8940</v>
      </c>
      <c r="D47" s="101"/>
      <c r="E47" s="101" t="s">
        <v>8941</v>
      </c>
      <c r="F47" s="97"/>
      <c r="G47" s="97"/>
      <c r="H47" s="97"/>
      <c r="I47" s="98"/>
      <c r="J47" s="98"/>
      <c r="K47" s="98"/>
      <c r="L47" s="99" t="s">
        <v>346</v>
      </c>
      <c r="M47" s="98"/>
      <c r="N47" s="98"/>
      <c r="O47" s="97"/>
      <c r="P47" s="97"/>
      <c r="Q47" s="97"/>
      <c r="R47" s="97"/>
      <c r="S47" s="97"/>
      <c r="T47" s="97"/>
      <c r="U47" s="97"/>
      <c r="V47" s="97"/>
      <c r="W47" s="97"/>
      <c r="X47" s="97"/>
    </row>
    <row r="48">
      <c r="A48" s="97" t="str">
        <f t="shared" si="1"/>
        <v>Honey Bernas</v>
      </c>
      <c r="B48" s="100" t="s">
        <v>8942</v>
      </c>
      <c r="C48" s="100" t="s">
        <v>8943</v>
      </c>
      <c r="D48" s="101"/>
      <c r="E48" s="101" t="s">
        <v>8944</v>
      </c>
      <c r="F48" s="97"/>
      <c r="G48" s="97"/>
      <c r="H48" s="97"/>
      <c r="I48" s="98"/>
      <c r="J48" s="98"/>
      <c r="K48" s="98"/>
      <c r="L48" s="99" t="s">
        <v>346</v>
      </c>
      <c r="M48" s="98"/>
      <c r="N48" s="98"/>
      <c r="O48" s="97"/>
      <c r="P48" s="97"/>
      <c r="Q48" s="97"/>
      <c r="R48" s="97"/>
      <c r="S48" s="97"/>
      <c r="T48" s="97"/>
      <c r="U48" s="97"/>
      <c r="V48" s="97"/>
      <c r="W48" s="97"/>
      <c r="X48" s="97"/>
    </row>
    <row r="49">
      <c r="A49" s="97" t="str">
        <f t="shared" si="1"/>
        <v>Krista Bernasconi</v>
      </c>
      <c r="B49" s="29" t="s">
        <v>8945</v>
      </c>
      <c r="C49" s="29" t="s">
        <v>8946</v>
      </c>
      <c r="D49" s="97"/>
      <c r="E49" s="97"/>
      <c r="F49" s="97"/>
      <c r="G49" s="97"/>
      <c r="H49" s="97"/>
      <c r="I49" s="98"/>
      <c r="J49" s="98"/>
      <c r="K49" s="99" t="s">
        <v>346</v>
      </c>
      <c r="L49" s="98"/>
      <c r="M49" s="98"/>
      <c r="N49" s="98"/>
      <c r="O49" s="97"/>
      <c r="P49" s="97"/>
      <c r="Q49" s="97"/>
      <c r="R49" s="97"/>
      <c r="S49" s="97"/>
      <c r="T49" s="97"/>
      <c r="U49" s="97"/>
      <c r="V49" s="97"/>
      <c r="W49" s="97"/>
      <c r="X49" s="97"/>
    </row>
    <row r="50">
      <c r="A50" s="97" t="str">
        <f t="shared" si="1"/>
        <v>Mike Best</v>
      </c>
      <c r="B50" s="29" t="s">
        <v>8947</v>
      </c>
      <c r="C50" s="29" t="s">
        <v>8840</v>
      </c>
      <c r="D50" s="29"/>
      <c r="E50" s="29" t="s">
        <v>8948</v>
      </c>
      <c r="F50" s="97"/>
      <c r="G50" s="97"/>
      <c r="H50" s="97"/>
      <c r="I50" s="98"/>
      <c r="J50" s="98"/>
      <c r="K50" s="98"/>
      <c r="L50" s="98"/>
      <c r="M50" s="98"/>
      <c r="N50" s="98"/>
      <c r="O50" s="97"/>
      <c r="P50" s="97"/>
      <c r="Q50" s="97"/>
      <c r="R50" s="97"/>
      <c r="S50" s="97"/>
      <c r="T50" s="97"/>
      <c r="U50" s="97"/>
      <c r="V50" s="97"/>
      <c r="W50" s="97"/>
      <c r="X50" s="97"/>
    </row>
    <row r="51">
      <c r="A51" s="97" t="str">
        <f t="shared" si="1"/>
        <v>Melanie Bettenhausen</v>
      </c>
      <c r="B51" s="29" t="s">
        <v>8949</v>
      </c>
      <c r="C51" s="29" t="s">
        <v>8861</v>
      </c>
      <c r="D51" s="97"/>
      <c r="E51" s="53" t="s">
        <v>8950</v>
      </c>
      <c r="F51" s="97"/>
      <c r="G51" s="29" t="s">
        <v>601</v>
      </c>
      <c r="H51" s="97"/>
      <c r="I51" s="98"/>
      <c r="J51" s="98"/>
      <c r="K51" s="98"/>
      <c r="L51" s="98"/>
      <c r="M51" s="98"/>
      <c r="N51" s="98"/>
      <c r="O51" s="97"/>
      <c r="P51" s="97"/>
      <c r="Q51" s="97"/>
      <c r="R51" s="97"/>
      <c r="S51" s="97"/>
      <c r="T51" s="97"/>
      <c r="U51" s="97"/>
      <c r="V51" s="97"/>
      <c r="W51" s="97"/>
      <c r="X51" s="97"/>
    </row>
    <row r="52">
      <c r="A52" s="97" t="str">
        <f t="shared" si="1"/>
        <v>Vivek Bhat</v>
      </c>
      <c r="B52" s="29" t="s">
        <v>8951</v>
      </c>
      <c r="C52" s="29" t="s">
        <v>8952</v>
      </c>
      <c r="D52" s="3"/>
      <c r="E52" s="3" t="s">
        <v>8953</v>
      </c>
      <c r="F52" s="97"/>
      <c r="G52" s="97"/>
      <c r="H52" s="97"/>
      <c r="I52" s="98"/>
      <c r="J52" s="98"/>
      <c r="K52" s="98"/>
      <c r="L52" s="98"/>
      <c r="M52" s="98"/>
      <c r="N52" s="99" t="s">
        <v>346</v>
      </c>
      <c r="O52" s="97"/>
      <c r="P52" s="97"/>
      <c r="Q52" s="97"/>
      <c r="R52" s="97"/>
      <c r="S52" s="97"/>
      <c r="T52" s="97"/>
      <c r="U52" s="97"/>
      <c r="V52" s="97"/>
      <c r="W52" s="97"/>
      <c r="X52" s="97"/>
    </row>
    <row r="53">
      <c r="A53" s="97" t="str">
        <f t="shared" si="1"/>
        <v>Charlotte Biggs</v>
      </c>
      <c r="B53" s="29" t="s">
        <v>8954</v>
      </c>
      <c r="C53" s="29" t="s">
        <v>8955</v>
      </c>
      <c r="D53" s="3"/>
      <c r="E53" s="3" t="s">
        <v>8956</v>
      </c>
      <c r="F53" s="97"/>
      <c r="G53" s="97"/>
      <c r="H53" s="97"/>
      <c r="I53" s="98"/>
      <c r="J53" s="98"/>
      <c r="K53" s="98"/>
      <c r="L53" s="98"/>
      <c r="M53" s="98"/>
      <c r="N53" s="98"/>
      <c r="O53" s="97"/>
      <c r="P53" s="97"/>
      <c r="Q53" s="97"/>
      <c r="R53" s="97"/>
      <c r="S53" s="97"/>
      <c r="T53" s="97"/>
      <c r="U53" s="97"/>
      <c r="V53" s="97"/>
      <c r="W53" s="97"/>
      <c r="X53" s="97"/>
    </row>
    <row r="54">
      <c r="A54" s="97" t="str">
        <f t="shared" si="1"/>
        <v>Jonathan Birdsong</v>
      </c>
      <c r="B54" s="29" t="s">
        <v>8957</v>
      </c>
      <c r="C54" s="29" t="s">
        <v>8958</v>
      </c>
      <c r="D54" s="3"/>
      <c r="E54" s="3" t="s">
        <v>8959</v>
      </c>
      <c r="F54" s="97"/>
      <c r="G54" s="29" t="s">
        <v>8960</v>
      </c>
      <c r="H54" s="97"/>
      <c r="I54" s="98"/>
      <c r="J54" s="98"/>
      <c r="K54" s="98"/>
      <c r="L54" s="98"/>
      <c r="M54" s="98"/>
      <c r="N54" s="98"/>
      <c r="O54" s="97"/>
      <c r="P54" s="97"/>
      <c r="Q54" s="97"/>
      <c r="R54" s="97"/>
      <c r="S54" s="97"/>
      <c r="T54" s="97"/>
      <c r="U54" s="97"/>
      <c r="V54" s="97"/>
      <c r="W54" s="97"/>
      <c r="X54" s="97"/>
    </row>
    <row r="55">
      <c r="A55" s="97" t="str">
        <f t="shared" si="1"/>
        <v>Maggie Boberg</v>
      </c>
      <c r="B55" s="29" t="s">
        <v>8961</v>
      </c>
      <c r="C55" s="29" t="s">
        <v>8962</v>
      </c>
      <c r="D55" s="53"/>
      <c r="E55" s="53" t="s">
        <v>8963</v>
      </c>
      <c r="F55" s="97"/>
      <c r="G55" s="97"/>
      <c r="H55" s="97"/>
      <c r="I55" s="98"/>
      <c r="J55" s="98"/>
      <c r="K55" s="98"/>
      <c r="L55" s="98"/>
      <c r="M55" s="98"/>
      <c r="N55" s="98"/>
      <c r="O55" s="97"/>
      <c r="P55" s="97"/>
      <c r="Q55" s="97"/>
      <c r="R55" s="97"/>
      <c r="S55" s="97"/>
      <c r="T55" s="97"/>
      <c r="U55" s="97"/>
      <c r="V55" s="97"/>
      <c r="W55" s="97"/>
      <c r="X55" s="97"/>
    </row>
    <row r="56">
      <c r="A56" s="97" t="str">
        <f t="shared" si="1"/>
        <v>Derek Booth</v>
      </c>
      <c r="B56" s="100" t="s">
        <v>8964</v>
      </c>
      <c r="C56" s="100" t="s">
        <v>8965</v>
      </c>
      <c r="D56" s="101"/>
      <c r="E56" s="101" t="s">
        <v>8966</v>
      </c>
      <c r="F56" s="97"/>
      <c r="G56" s="97"/>
      <c r="H56" s="97"/>
      <c r="I56" s="98"/>
      <c r="J56" s="98"/>
      <c r="K56" s="98"/>
      <c r="L56" s="99" t="s">
        <v>346</v>
      </c>
      <c r="M56" s="98"/>
      <c r="N56" s="98"/>
      <c r="O56" s="97"/>
      <c r="P56" s="97"/>
      <c r="Q56" s="97"/>
      <c r="R56" s="97"/>
      <c r="S56" s="97"/>
      <c r="T56" s="97"/>
      <c r="U56" s="97"/>
      <c r="V56" s="97"/>
      <c r="W56" s="97"/>
      <c r="X56" s="97"/>
    </row>
    <row r="57">
      <c r="A57" s="97" t="str">
        <f t="shared" si="1"/>
        <v>Ashley Boren</v>
      </c>
      <c r="B57" s="29" t="s">
        <v>8967</v>
      </c>
      <c r="C57" s="29" t="s">
        <v>8968</v>
      </c>
      <c r="D57" s="97"/>
      <c r="E57" s="3" t="s">
        <v>8969</v>
      </c>
      <c r="F57" s="97"/>
      <c r="G57" s="29" t="s">
        <v>8970</v>
      </c>
      <c r="H57" s="97"/>
      <c r="I57" s="98"/>
      <c r="J57" s="98"/>
      <c r="K57" s="98"/>
      <c r="L57" s="98"/>
      <c r="M57" s="98"/>
      <c r="N57" s="98"/>
      <c r="O57" s="97"/>
      <c r="P57" s="97"/>
      <c r="Q57" s="97"/>
      <c r="R57" s="97"/>
      <c r="S57" s="97"/>
      <c r="T57" s="97"/>
      <c r="U57" s="97"/>
      <c r="V57" s="97"/>
      <c r="W57" s="97"/>
      <c r="X57" s="97"/>
    </row>
    <row r="58">
      <c r="A58" s="97" t="str">
        <f t="shared" si="1"/>
        <v>Evyan Borgnis Sloane</v>
      </c>
      <c r="B58" s="3" t="s">
        <v>8971</v>
      </c>
      <c r="C58" s="3" t="s">
        <v>8972</v>
      </c>
      <c r="D58" s="53"/>
      <c r="E58" s="53" t="s">
        <v>8973</v>
      </c>
      <c r="F58" s="97"/>
      <c r="G58" s="97"/>
      <c r="H58" s="97"/>
      <c r="I58" s="98"/>
      <c r="J58" s="98"/>
      <c r="K58" s="98"/>
      <c r="L58" s="98"/>
      <c r="M58" s="98"/>
      <c r="N58" s="98"/>
      <c r="O58" s="97"/>
      <c r="P58" s="97"/>
      <c r="Q58" s="97"/>
      <c r="R58" s="97"/>
      <c r="S58" s="97"/>
      <c r="T58" s="97"/>
      <c r="U58" s="97"/>
      <c r="V58" s="97"/>
      <c r="W58" s="97"/>
      <c r="X58" s="97"/>
    </row>
    <row r="59">
      <c r="A59" s="97" t="str">
        <f t="shared" si="1"/>
        <v>Susan Boring</v>
      </c>
      <c r="B59" s="29" t="s">
        <v>8974</v>
      </c>
      <c r="C59" s="29" t="s">
        <v>8975</v>
      </c>
      <c r="D59" s="3"/>
      <c r="E59" s="3" t="s">
        <v>8976</v>
      </c>
      <c r="F59" s="97"/>
      <c r="G59" s="97"/>
      <c r="H59" s="97"/>
      <c r="I59" s="98"/>
      <c r="J59" s="98"/>
      <c r="K59" s="98"/>
      <c r="L59" s="98"/>
      <c r="M59" s="98"/>
      <c r="N59" s="99" t="s">
        <v>346</v>
      </c>
      <c r="O59" s="97"/>
      <c r="P59" s="97"/>
      <c r="Q59" s="97"/>
      <c r="R59" s="97"/>
      <c r="S59" s="97"/>
      <c r="T59" s="97"/>
      <c r="U59" s="97"/>
      <c r="V59" s="97"/>
      <c r="W59" s="97"/>
      <c r="X59" s="97"/>
    </row>
    <row r="60">
      <c r="A60" s="97" t="str">
        <f t="shared" si="1"/>
        <v>Marty Borko</v>
      </c>
      <c r="B60" s="100" t="s">
        <v>8977</v>
      </c>
      <c r="C60" s="100" t="s">
        <v>8978</v>
      </c>
      <c r="D60" s="101"/>
      <c r="E60" s="101" t="s">
        <v>8979</v>
      </c>
      <c r="F60" s="97"/>
      <c r="G60" s="97"/>
      <c r="H60" s="97"/>
      <c r="I60" s="98"/>
      <c r="J60" s="98"/>
      <c r="K60" s="98"/>
      <c r="L60" s="99" t="s">
        <v>346</v>
      </c>
      <c r="M60" s="98"/>
      <c r="N60" s="98"/>
      <c r="O60" s="97"/>
      <c r="P60" s="97"/>
      <c r="Q60" s="97"/>
      <c r="R60" s="97"/>
      <c r="S60" s="97"/>
      <c r="T60" s="97"/>
      <c r="U60" s="97"/>
      <c r="V60" s="97"/>
      <c r="W60" s="97"/>
      <c r="X60" s="97"/>
    </row>
    <row r="61">
      <c r="A61" s="97" t="str">
        <f t="shared" si="1"/>
        <v>Ben Botkin</v>
      </c>
      <c r="B61" s="29" t="s">
        <v>8980</v>
      </c>
      <c r="C61" s="29" t="s">
        <v>8928</v>
      </c>
      <c r="D61" s="3"/>
      <c r="E61" s="3" t="s">
        <v>8981</v>
      </c>
      <c r="F61" s="97"/>
      <c r="G61" s="97"/>
      <c r="H61" s="97"/>
      <c r="I61" s="98"/>
      <c r="J61" s="98"/>
      <c r="K61" s="98"/>
      <c r="L61" s="98"/>
      <c r="M61" s="98"/>
      <c r="N61" s="99" t="s">
        <v>346</v>
      </c>
      <c r="O61" s="97"/>
      <c r="P61" s="97"/>
      <c r="Q61" s="97"/>
      <c r="R61" s="97"/>
      <c r="S61" s="97"/>
      <c r="T61" s="97"/>
      <c r="U61" s="97"/>
      <c r="V61" s="97"/>
      <c r="W61" s="97"/>
      <c r="X61" s="97"/>
    </row>
    <row r="62">
      <c r="A62" s="97" t="str">
        <f t="shared" si="1"/>
        <v>Andrew Bowman</v>
      </c>
      <c r="B62" s="29" t="s">
        <v>8982</v>
      </c>
      <c r="C62" s="29" t="s">
        <v>8828</v>
      </c>
      <c r="D62" s="29"/>
      <c r="E62" s="29" t="s">
        <v>8983</v>
      </c>
      <c r="F62" s="97"/>
      <c r="G62" s="97"/>
      <c r="H62" s="97"/>
      <c r="I62" s="98"/>
      <c r="J62" s="98"/>
      <c r="K62" s="98"/>
      <c r="L62" s="98"/>
      <c r="M62" s="98"/>
      <c r="N62" s="98"/>
      <c r="O62" s="97"/>
      <c r="P62" s="97"/>
      <c r="Q62" s="97"/>
      <c r="R62" s="97"/>
      <c r="S62" s="97"/>
      <c r="T62" s="97"/>
      <c r="U62" s="97"/>
      <c r="V62" s="97"/>
      <c r="W62" s="97"/>
      <c r="X62" s="97"/>
    </row>
    <row r="63">
      <c r="A63" s="97" t="str">
        <f t="shared" si="1"/>
        <v>Nicole Braddock</v>
      </c>
      <c r="B63" s="29" t="s">
        <v>8984</v>
      </c>
      <c r="C63" s="29" t="s">
        <v>8985</v>
      </c>
      <c r="D63" s="29"/>
      <c r="E63" s="29" t="s">
        <v>8986</v>
      </c>
      <c r="F63" s="97"/>
      <c r="G63" s="29" t="s">
        <v>676</v>
      </c>
      <c r="H63" s="97"/>
      <c r="I63" s="98"/>
      <c r="J63" s="98"/>
      <c r="K63" s="98"/>
      <c r="L63" s="98"/>
      <c r="M63" s="98"/>
      <c r="N63" s="98"/>
      <c r="O63" s="97"/>
      <c r="P63" s="97"/>
      <c r="Q63" s="97"/>
      <c r="R63" s="97"/>
      <c r="S63" s="97"/>
      <c r="T63" s="97"/>
      <c r="U63" s="97"/>
      <c r="V63" s="97"/>
      <c r="W63" s="97"/>
      <c r="X63" s="97"/>
    </row>
    <row r="64">
      <c r="A64" s="97" t="str">
        <f t="shared" si="1"/>
        <v>Gary Bradford</v>
      </c>
      <c r="B64" s="29" t="s">
        <v>8987</v>
      </c>
      <c r="C64" s="29" t="s">
        <v>8988</v>
      </c>
      <c r="D64" s="97"/>
      <c r="E64" s="97"/>
      <c r="F64" s="97"/>
      <c r="G64" s="97"/>
      <c r="H64" s="97"/>
      <c r="I64" s="98"/>
      <c r="J64" s="98"/>
      <c r="K64" s="99" t="s">
        <v>346</v>
      </c>
      <c r="L64" s="98"/>
      <c r="M64" s="98"/>
      <c r="N64" s="98"/>
      <c r="O64" s="97"/>
      <c r="P64" s="97"/>
      <c r="Q64" s="97"/>
      <c r="R64" s="97"/>
      <c r="S64" s="97"/>
      <c r="T64" s="97"/>
      <c r="U64" s="97"/>
      <c r="V64" s="97"/>
      <c r="W64" s="97"/>
      <c r="X64" s="97"/>
    </row>
    <row r="65">
      <c r="A65" s="97" t="str">
        <f t="shared" si="1"/>
        <v>Portia Bramble</v>
      </c>
      <c r="B65" s="31" t="s">
        <v>8989</v>
      </c>
      <c r="C65" s="31" t="s">
        <v>8990</v>
      </c>
      <c r="D65" s="38"/>
      <c r="E65" s="38" t="s">
        <v>8991</v>
      </c>
      <c r="F65" s="105" t="s">
        <v>8992</v>
      </c>
      <c r="G65" s="97"/>
      <c r="H65" s="97"/>
      <c r="I65" s="98"/>
      <c r="J65" s="99" t="s">
        <v>346</v>
      </c>
      <c r="K65" s="98"/>
      <c r="L65" s="98"/>
      <c r="M65" s="98"/>
      <c r="N65" s="98"/>
      <c r="O65" s="97"/>
      <c r="P65" s="97"/>
      <c r="Q65" s="97"/>
      <c r="R65" s="97"/>
      <c r="S65" s="97"/>
      <c r="T65" s="97"/>
      <c r="U65" s="97"/>
      <c r="V65" s="97"/>
      <c r="W65" s="97"/>
      <c r="X65" s="97"/>
    </row>
    <row r="66">
      <c r="A66" s="97" t="str">
        <f t="shared" si="1"/>
        <v>Chris Branscum</v>
      </c>
      <c r="B66" s="29" t="s">
        <v>8993</v>
      </c>
      <c r="C66" s="29" t="s">
        <v>8818</v>
      </c>
      <c r="D66" s="97"/>
      <c r="E66" s="97"/>
      <c r="F66" s="97"/>
      <c r="G66" s="97"/>
      <c r="H66" s="97"/>
      <c r="I66" s="98"/>
      <c r="J66" s="98"/>
      <c r="K66" s="99" t="s">
        <v>346</v>
      </c>
      <c r="L66" s="98"/>
      <c r="M66" s="98"/>
      <c r="N66" s="98"/>
      <c r="O66" s="97"/>
      <c r="P66" s="97"/>
      <c r="Q66" s="97"/>
      <c r="R66" s="97"/>
      <c r="S66" s="97"/>
      <c r="T66" s="97"/>
      <c r="U66" s="97"/>
      <c r="V66" s="97"/>
      <c r="W66" s="97"/>
      <c r="X66" s="97"/>
    </row>
    <row r="67">
      <c r="A67" s="97" t="str">
        <f t="shared" si="1"/>
        <v>Donald Bransford</v>
      </c>
      <c r="B67" s="29" t="s">
        <v>8994</v>
      </c>
      <c r="C67" s="29" t="s">
        <v>8995</v>
      </c>
      <c r="D67" s="97"/>
      <c r="E67" s="5" t="s">
        <v>8996</v>
      </c>
      <c r="F67" s="97"/>
      <c r="G67" s="3" t="s">
        <v>6889</v>
      </c>
      <c r="H67" s="97"/>
      <c r="I67" s="98"/>
      <c r="J67" s="98"/>
      <c r="K67" s="98"/>
      <c r="L67" s="98"/>
      <c r="M67" s="98"/>
      <c r="N67" s="98"/>
      <c r="O67" s="97"/>
      <c r="P67" s="97"/>
      <c r="Q67" s="97"/>
      <c r="R67" s="97"/>
      <c r="S67" s="97"/>
      <c r="T67" s="97"/>
      <c r="U67" s="97"/>
      <c r="V67" s="97"/>
      <c r="W67" s="97"/>
      <c r="X67" s="97"/>
    </row>
    <row r="68">
      <c r="A68" s="97" t="str">
        <f t="shared" si="1"/>
        <v>Jeanne Brantigan</v>
      </c>
      <c r="B68" s="3" t="s">
        <v>8997</v>
      </c>
      <c r="C68" s="29" t="s">
        <v>8998</v>
      </c>
      <c r="D68" s="29"/>
      <c r="E68" s="29" t="s">
        <v>8999</v>
      </c>
      <c r="F68" s="97"/>
      <c r="G68" s="29" t="s">
        <v>470</v>
      </c>
      <c r="H68" s="97"/>
      <c r="I68" s="98"/>
      <c r="J68" s="98"/>
      <c r="K68" s="98"/>
      <c r="L68" s="98"/>
      <c r="M68" s="98"/>
      <c r="N68" s="98"/>
      <c r="O68" s="97"/>
      <c r="P68" s="97"/>
      <c r="Q68" s="97"/>
      <c r="R68" s="97"/>
      <c r="S68" s="97"/>
      <c r="T68" s="97"/>
      <c r="U68" s="97"/>
      <c r="V68" s="97"/>
      <c r="W68" s="97"/>
      <c r="X68" s="97"/>
    </row>
    <row r="69">
      <c r="A69" s="97" t="str">
        <f t="shared" si="1"/>
        <v>Katy Brantley</v>
      </c>
      <c r="B69" s="29" t="s">
        <v>9000</v>
      </c>
      <c r="C69" s="29" t="s">
        <v>9001</v>
      </c>
      <c r="D69" s="3"/>
      <c r="E69" s="3" t="s">
        <v>9002</v>
      </c>
      <c r="F69" s="97"/>
      <c r="G69" s="29" t="s">
        <v>9003</v>
      </c>
      <c r="H69" s="97"/>
      <c r="I69" s="98"/>
      <c r="K69" s="98"/>
      <c r="L69" s="98"/>
      <c r="M69" s="98"/>
      <c r="N69" s="98"/>
      <c r="O69" s="97"/>
      <c r="P69" s="97"/>
      <c r="Q69" s="97"/>
      <c r="R69" s="97"/>
      <c r="S69" s="97"/>
      <c r="T69" s="97"/>
      <c r="U69" s="97"/>
      <c r="V69" s="97"/>
      <c r="W69" s="97"/>
      <c r="X69" s="97"/>
    </row>
    <row r="70">
      <c r="A70" s="97" t="str">
        <f t="shared" si="1"/>
        <v>Beth Bray</v>
      </c>
      <c r="B70" s="29" t="s">
        <v>9004</v>
      </c>
      <c r="C70" s="29" t="s">
        <v>9005</v>
      </c>
      <c r="D70" s="29"/>
      <c r="E70" s="29" t="s">
        <v>9006</v>
      </c>
      <c r="F70" s="97"/>
      <c r="G70" s="97"/>
      <c r="H70" s="97"/>
      <c r="I70" s="98"/>
      <c r="J70" s="98"/>
      <c r="K70" s="98"/>
      <c r="L70" s="98"/>
      <c r="M70" s="98"/>
      <c r="N70" s="98"/>
      <c r="O70" s="97"/>
      <c r="P70" s="97"/>
      <c r="Q70" s="97"/>
      <c r="R70" s="97"/>
      <c r="S70" s="97"/>
      <c r="T70" s="97"/>
      <c r="U70" s="97"/>
      <c r="V70" s="97"/>
      <c r="W70" s="97"/>
      <c r="X70" s="97"/>
    </row>
    <row r="71">
      <c r="A71" s="97" t="str">
        <f t="shared" si="1"/>
        <v>Melanie Brent</v>
      </c>
      <c r="B71" s="29" t="s">
        <v>9007</v>
      </c>
      <c r="C71" s="29" t="s">
        <v>8861</v>
      </c>
      <c r="D71" s="3"/>
      <c r="E71" s="3" t="s">
        <v>9008</v>
      </c>
      <c r="F71" s="97"/>
      <c r="G71" s="97"/>
      <c r="H71" s="97"/>
      <c r="I71" s="98"/>
      <c r="J71" s="98"/>
      <c r="K71" s="98"/>
      <c r="L71" s="98"/>
      <c r="M71" s="98"/>
      <c r="N71" s="99" t="s">
        <v>346</v>
      </c>
      <c r="O71" s="97"/>
      <c r="P71" s="97"/>
      <c r="Q71" s="97"/>
      <c r="R71" s="97"/>
      <c r="S71" s="97"/>
      <c r="T71" s="97"/>
      <c r="U71" s="97"/>
      <c r="V71" s="97"/>
      <c r="W71" s="97"/>
      <c r="X71" s="97"/>
    </row>
    <row r="72">
      <c r="A72" s="97" t="str">
        <f t="shared" si="1"/>
        <v>Lena Brook</v>
      </c>
      <c r="B72" s="31" t="s">
        <v>9009</v>
      </c>
      <c r="C72" s="31" t="s">
        <v>9010</v>
      </c>
      <c r="D72" s="32"/>
      <c r="E72" s="32" t="s">
        <v>9011</v>
      </c>
      <c r="F72" s="31"/>
      <c r="G72" s="97"/>
      <c r="H72" s="97"/>
      <c r="I72" s="98"/>
      <c r="J72" s="99" t="s">
        <v>346</v>
      </c>
      <c r="K72" s="98"/>
      <c r="L72" s="98"/>
      <c r="M72" s="98"/>
      <c r="N72" s="98"/>
      <c r="O72" s="97"/>
      <c r="P72" s="97"/>
      <c r="Q72" s="97"/>
      <c r="R72" s="97"/>
      <c r="S72" s="97"/>
      <c r="T72" s="97"/>
      <c r="U72" s="97"/>
      <c r="V72" s="97"/>
      <c r="W72" s="97"/>
      <c r="X72" s="97"/>
    </row>
    <row r="73">
      <c r="A73" s="97" t="str">
        <f t="shared" si="1"/>
        <v>India Brookover</v>
      </c>
      <c r="B73" s="29" t="s">
        <v>9012</v>
      </c>
      <c r="C73" s="29" t="s">
        <v>9013</v>
      </c>
      <c r="D73" s="29"/>
      <c r="E73" s="29" t="s">
        <v>9014</v>
      </c>
      <c r="F73" s="97"/>
      <c r="G73" s="97"/>
      <c r="H73" s="97"/>
      <c r="I73" s="98"/>
      <c r="J73" s="98"/>
      <c r="K73" s="98"/>
      <c r="L73" s="98"/>
      <c r="M73" s="98"/>
      <c r="N73" s="98"/>
      <c r="O73" s="97"/>
      <c r="P73" s="97"/>
      <c r="Q73" s="97"/>
      <c r="R73" s="97"/>
      <c r="S73" s="97"/>
      <c r="T73" s="97"/>
      <c r="U73" s="97"/>
      <c r="V73" s="97"/>
      <c r="W73" s="97"/>
      <c r="X73" s="97"/>
    </row>
    <row r="74">
      <c r="A74" s="97" t="str">
        <f t="shared" si="1"/>
        <v>Andrew Brooks</v>
      </c>
      <c r="B74" s="29" t="s">
        <v>9015</v>
      </c>
      <c r="C74" s="29" t="s">
        <v>8828</v>
      </c>
      <c r="D74" s="97"/>
      <c r="E74" s="29" t="s">
        <v>9016</v>
      </c>
      <c r="F74" s="97"/>
      <c r="G74" s="29" t="s">
        <v>9017</v>
      </c>
      <c r="H74" s="97"/>
      <c r="I74" s="98"/>
      <c r="J74" s="98"/>
      <c r="K74" s="98"/>
      <c r="L74" s="98"/>
      <c r="M74" s="98"/>
      <c r="N74" s="98"/>
      <c r="O74" s="97"/>
      <c r="P74" s="97"/>
      <c r="Q74" s="97"/>
      <c r="R74" s="97"/>
      <c r="S74" s="97"/>
      <c r="T74" s="97"/>
      <c r="U74" s="97"/>
      <c r="V74" s="97"/>
      <c r="W74" s="97"/>
      <c r="X74" s="97"/>
    </row>
    <row r="75">
      <c r="A75" s="97" t="str">
        <f t="shared" si="1"/>
        <v>Krieg Brown</v>
      </c>
      <c r="B75" s="29" t="s">
        <v>9018</v>
      </c>
      <c r="C75" s="29" t="s">
        <v>9019</v>
      </c>
      <c r="D75" s="29"/>
      <c r="E75" s="29" t="s">
        <v>9020</v>
      </c>
      <c r="F75" s="97"/>
      <c r="G75" s="29" t="s">
        <v>9021</v>
      </c>
      <c r="H75" s="97"/>
      <c r="I75" s="98"/>
      <c r="J75" s="98"/>
      <c r="K75" s="98"/>
      <c r="L75" s="98"/>
      <c r="M75" s="98"/>
      <c r="N75" s="98"/>
      <c r="O75" s="97"/>
      <c r="P75" s="97"/>
      <c r="Q75" s="97"/>
      <c r="R75" s="97"/>
      <c r="S75" s="97"/>
      <c r="T75" s="97"/>
      <c r="U75" s="97"/>
      <c r="V75" s="97"/>
      <c r="W75" s="97"/>
      <c r="X75" s="97"/>
    </row>
    <row r="76">
      <c r="A76" s="97" t="str">
        <f t="shared" si="1"/>
        <v>Mariah Brumbaugh</v>
      </c>
      <c r="B76" s="3" t="s">
        <v>9022</v>
      </c>
      <c r="C76" s="29" t="s">
        <v>9023</v>
      </c>
      <c r="D76" s="29"/>
      <c r="E76" s="29" t="s">
        <v>9024</v>
      </c>
      <c r="F76" s="97"/>
      <c r="G76" s="97"/>
      <c r="H76" s="97"/>
      <c r="I76" s="98"/>
      <c r="J76" s="98"/>
      <c r="K76" s="98"/>
      <c r="L76" s="98"/>
      <c r="M76" s="98"/>
      <c r="N76" s="98"/>
      <c r="O76" s="97"/>
      <c r="P76" s="97"/>
      <c r="Q76" s="97"/>
      <c r="R76" s="97"/>
      <c r="S76" s="97"/>
      <c r="T76" s="97"/>
      <c r="U76" s="97"/>
      <c r="V76" s="97"/>
      <c r="W76" s="97"/>
      <c r="X76" s="97"/>
    </row>
    <row r="77">
      <c r="A77" s="97" t="str">
        <f t="shared" si="1"/>
        <v>Tim Bryant</v>
      </c>
      <c r="B77" s="29" t="s">
        <v>9025</v>
      </c>
      <c r="C77" s="29" t="s">
        <v>9026</v>
      </c>
      <c r="D77" s="29"/>
      <c r="E77" s="29" t="s">
        <v>9027</v>
      </c>
      <c r="F77" s="97"/>
      <c r="G77" s="97"/>
      <c r="H77" s="97"/>
      <c r="I77" s="98"/>
      <c r="J77" s="98"/>
      <c r="K77" s="98"/>
      <c r="L77" s="98"/>
      <c r="M77" s="98"/>
      <c r="N77" s="98"/>
      <c r="O77" s="97"/>
      <c r="P77" s="97"/>
      <c r="Q77" s="97"/>
      <c r="R77" s="97"/>
      <c r="S77" s="97"/>
      <c r="T77" s="97"/>
      <c r="U77" s="97"/>
      <c r="V77" s="97"/>
      <c r="W77" s="97"/>
      <c r="X77" s="97"/>
    </row>
    <row r="78">
      <c r="A78" s="97" t="str">
        <f t="shared" si="1"/>
        <v>Tony Budrovich</v>
      </c>
      <c r="B78" s="29" t="s">
        <v>9028</v>
      </c>
      <c r="C78" s="29" t="s">
        <v>9029</v>
      </c>
      <c r="D78" s="29"/>
      <c r="E78" s="29" t="s">
        <v>9030</v>
      </c>
      <c r="F78" s="97"/>
      <c r="G78" s="97"/>
      <c r="H78" s="97"/>
      <c r="I78" s="98"/>
      <c r="J78" s="98"/>
      <c r="K78" s="98"/>
      <c r="L78" s="98"/>
      <c r="M78" s="98"/>
      <c r="N78" s="98"/>
      <c r="O78" s="97"/>
      <c r="P78" s="97"/>
      <c r="Q78" s="97"/>
      <c r="R78" s="97"/>
      <c r="S78" s="97"/>
      <c r="T78" s="97"/>
      <c r="U78" s="97"/>
      <c r="V78" s="97"/>
      <c r="W78" s="97"/>
      <c r="X78" s="97"/>
    </row>
    <row r="79">
      <c r="A79" s="97" t="str">
        <f t="shared" si="1"/>
        <v>Karen Buhr</v>
      </c>
      <c r="B79" s="29" t="s">
        <v>9031</v>
      </c>
      <c r="C79" s="29" t="s">
        <v>9032</v>
      </c>
      <c r="D79" s="29"/>
      <c r="E79" s="29" t="s">
        <v>9033</v>
      </c>
      <c r="F79" s="97"/>
      <c r="G79" s="29" t="s">
        <v>9034</v>
      </c>
      <c r="H79" s="97"/>
      <c r="I79" s="98"/>
      <c r="J79" s="98"/>
      <c r="K79" s="98"/>
      <c r="L79" s="98"/>
      <c r="M79" s="98"/>
      <c r="N79" s="98"/>
      <c r="O79" s="97"/>
      <c r="P79" s="97"/>
      <c r="Q79" s="97"/>
      <c r="R79" s="97"/>
      <c r="S79" s="97"/>
      <c r="T79" s="97"/>
      <c r="U79" s="97"/>
      <c r="V79" s="97"/>
      <c r="W79" s="97"/>
      <c r="X79" s="97"/>
    </row>
    <row r="80">
      <c r="A80" s="97" t="str">
        <f t="shared" si="1"/>
        <v>Pamela Bulahan</v>
      </c>
      <c r="B80" s="29" t="s">
        <v>9035</v>
      </c>
      <c r="C80" s="29" t="s">
        <v>9036</v>
      </c>
      <c r="D80" s="97"/>
      <c r="E80" s="97"/>
      <c r="F80" s="97"/>
      <c r="G80" s="97"/>
      <c r="H80" s="97"/>
      <c r="I80" s="98"/>
      <c r="J80" s="98"/>
      <c r="K80" s="99" t="s">
        <v>346</v>
      </c>
      <c r="L80" s="98"/>
      <c r="M80" s="98"/>
      <c r="N80" s="98"/>
      <c r="O80" s="97"/>
      <c r="P80" s="97"/>
      <c r="Q80" s="97"/>
      <c r="R80" s="97"/>
      <c r="S80" s="97"/>
      <c r="T80" s="97"/>
      <c r="U80" s="97"/>
      <c r="V80" s="97"/>
      <c r="W80" s="97"/>
      <c r="X80" s="97"/>
    </row>
    <row r="81">
      <c r="A81" s="97" t="str">
        <f t="shared" si="1"/>
        <v>David Bunn</v>
      </c>
      <c r="B81" s="29" t="s">
        <v>9037</v>
      </c>
      <c r="C81" s="29" t="s">
        <v>9038</v>
      </c>
      <c r="D81" s="29"/>
      <c r="E81" s="29" t="s">
        <v>9039</v>
      </c>
      <c r="F81" s="97"/>
      <c r="G81" s="97"/>
      <c r="H81" s="97"/>
      <c r="I81" s="98"/>
      <c r="J81" s="98"/>
      <c r="K81" s="98"/>
      <c r="L81" s="98"/>
      <c r="M81" s="98"/>
      <c r="N81" s="98"/>
      <c r="O81" s="97"/>
      <c r="P81" s="97"/>
      <c r="Q81" s="97"/>
      <c r="R81" s="97"/>
      <c r="S81" s="97"/>
      <c r="T81" s="97"/>
      <c r="U81" s="97"/>
      <c r="V81" s="97"/>
      <c r="W81" s="97"/>
      <c r="X81" s="97"/>
    </row>
    <row r="82">
      <c r="A82" s="97" t="str">
        <f t="shared" si="1"/>
        <v>Annie Burke</v>
      </c>
      <c r="B82" s="29" t="s">
        <v>9040</v>
      </c>
      <c r="C82" s="29" t="s">
        <v>9041</v>
      </c>
      <c r="D82" s="3"/>
      <c r="E82" s="3" t="s">
        <v>9042</v>
      </c>
      <c r="F82" s="97"/>
      <c r="G82" s="29" t="s">
        <v>9043</v>
      </c>
      <c r="H82" s="97"/>
      <c r="I82" s="98"/>
      <c r="J82" s="98"/>
      <c r="K82" s="98"/>
      <c r="L82" s="98"/>
      <c r="M82" s="98"/>
      <c r="N82" s="98"/>
      <c r="O82" s="97"/>
      <c r="P82" s="97"/>
      <c r="Q82" s="97"/>
      <c r="R82" s="97"/>
      <c r="S82" s="97"/>
      <c r="T82" s="97"/>
      <c r="U82" s="97"/>
      <c r="V82" s="97"/>
      <c r="W82" s="97"/>
      <c r="X82" s="97"/>
    </row>
    <row r="83">
      <c r="A83" s="97" t="str">
        <f t="shared" si="1"/>
        <v>Brad Burkholder</v>
      </c>
      <c r="B83" s="3" t="s">
        <v>9044</v>
      </c>
      <c r="C83" s="29" t="s">
        <v>9045</v>
      </c>
      <c r="D83" s="29"/>
      <c r="E83" s="29" t="s">
        <v>9046</v>
      </c>
      <c r="F83" s="97"/>
      <c r="G83" s="97"/>
      <c r="H83" s="97"/>
      <c r="I83" s="98"/>
      <c r="J83" s="98"/>
      <c r="K83" s="98"/>
      <c r="L83" s="98"/>
      <c r="M83" s="98"/>
      <c r="N83" s="98"/>
      <c r="O83" s="97"/>
      <c r="P83" s="97"/>
      <c r="Q83" s="97"/>
      <c r="R83" s="97"/>
      <c r="S83" s="97"/>
      <c r="T83" s="97"/>
      <c r="U83" s="97"/>
      <c r="V83" s="97"/>
      <c r="W83" s="97"/>
      <c r="X83" s="97"/>
    </row>
    <row r="84">
      <c r="A84" s="97" t="str">
        <f t="shared" si="1"/>
        <v>Emily Burns</v>
      </c>
      <c r="B84" s="29" t="s">
        <v>9047</v>
      </c>
      <c r="C84" s="29" t="s">
        <v>9048</v>
      </c>
      <c r="D84" s="29"/>
      <c r="E84" s="29" t="s">
        <v>9049</v>
      </c>
      <c r="F84" s="97"/>
      <c r="G84" s="97"/>
      <c r="H84" s="97"/>
      <c r="I84" s="98"/>
      <c r="J84" s="98"/>
      <c r="K84" s="98"/>
      <c r="L84" s="98"/>
      <c r="M84" s="98"/>
      <c r="N84" s="98"/>
      <c r="O84" s="97"/>
      <c r="P84" s="97"/>
      <c r="Q84" s="97"/>
      <c r="R84" s="97"/>
      <c r="S84" s="97"/>
      <c r="T84" s="97"/>
      <c r="U84" s="97"/>
      <c r="V84" s="97"/>
      <c r="W84" s="97"/>
      <c r="X84" s="97"/>
    </row>
    <row r="85">
      <c r="A85" s="97" t="str">
        <f t="shared" si="1"/>
        <v>Trinity Burress</v>
      </c>
      <c r="B85" s="29" t="s">
        <v>9050</v>
      </c>
      <c r="C85" s="29" t="s">
        <v>315</v>
      </c>
      <c r="D85" s="97"/>
      <c r="E85" s="97"/>
      <c r="F85" s="97"/>
      <c r="G85" s="97"/>
      <c r="H85" s="97"/>
      <c r="I85" s="98"/>
      <c r="J85" s="98"/>
      <c r="K85" s="99" t="s">
        <v>346</v>
      </c>
      <c r="L85" s="98"/>
      <c r="M85" s="98"/>
      <c r="N85" s="98"/>
      <c r="O85" s="97"/>
      <c r="P85" s="97"/>
      <c r="Q85" s="97"/>
      <c r="R85" s="97"/>
      <c r="S85" s="97"/>
      <c r="T85" s="97"/>
      <c r="U85" s="97"/>
      <c r="V85" s="97"/>
      <c r="W85" s="97"/>
      <c r="X85" s="97"/>
    </row>
    <row r="86">
      <c r="A86" s="97" t="str">
        <f t="shared" si="1"/>
        <v>Kristin Byrd</v>
      </c>
      <c r="B86" s="29" t="s">
        <v>9051</v>
      </c>
      <c r="C86" s="29" t="s">
        <v>9052</v>
      </c>
      <c r="D86" s="97"/>
      <c r="E86" s="29" t="s">
        <v>9053</v>
      </c>
      <c r="F86" s="97"/>
      <c r="G86" s="29" t="s">
        <v>9054</v>
      </c>
      <c r="H86" s="97"/>
      <c r="I86" s="98"/>
      <c r="J86" s="98"/>
      <c r="K86" s="98"/>
      <c r="L86" s="98"/>
      <c r="M86" s="98"/>
      <c r="N86" s="98"/>
      <c r="O86" s="97"/>
      <c r="P86" s="97"/>
      <c r="Q86" s="97"/>
      <c r="R86" s="97"/>
      <c r="S86" s="97"/>
      <c r="T86" s="97"/>
      <c r="U86" s="97"/>
      <c r="V86" s="97"/>
      <c r="W86" s="97"/>
      <c r="X86" s="97"/>
    </row>
    <row r="87">
      <c r="A87" s="97" t="str">
        <f t="shared" si="1"/>
        <v>Sallie Calhoun</v>
      </c>
      <c r="B87" s="31" t="s">
        <v>9055</v>
      </c>
      <c r="C87" s="31" t="s">
        <v>9056</v>
      </c>
      <c r="D87" s="102"/>
      <c r="E87" s="102" t="s">
        <v>9057</v>
      </c>
      <c r="F87" s="31"/>
      <c r="G87" s="97"/>
      <c r="H87" s="97"/>
      <c r="I87" s="98"/>
      <c r="J87" s="99" t="s">
        <v>346</v>
      </c>
      <c r="K87" s="98"/>
      <c r="L87" s="98"/>
      <c r="M87" s="98"/>
      <c r="N87" s="98"/>
      <c r="O87" s="97"/>
      <c r="P87" s="97"/>
      <c r="Q87" s="97"/>
      <c r="R87" s="97"/>
      <c r="S87" s="97"/>
      <c r="T87" s="97"/>
      <c r="U87" s="97"/>
      <c r="V87" s="97"/>
      <c r="W87" s="97"/>
      <c r="X87" s="97"/>
    </row>
    <row r="88">
      <c r="A88" s="97" t="str">
        <f t="shared" si="1"/>
        <v>Ann Calnan</v>
      </c>
      <c r="B88" s="29" t="s">
        <v>9058</v>
      </c>
      <c r="C88" s="29" t="s">
        <v>9059</v>
      </c>
      <c r="D88" s="3"/>
      <c r="E88" s="3" t="s">
        <v>9060</v>
      </c>
      <c r="F88" s="97"/>
      <c r="G88" s="97"/>
      <c r="H88" s="97"/>
      <c r="I88" s="98"/>
      <c r="J88" s="98"/>
      <c r="K88" s="98"/>
      <c r="L88" s="98"/>
      <c r="M88" s="98"/>
      <c r="N88" s="99" t="s">
        <v>346</v>
      </c>
      <c r="O88" s="97"/>
      <c r="P88" s="97"/>
      <c r="Q88" s="97"/>
      <c r="R88" s="97"/>
      <c r="S88" s="97"/>
      <c r="T88" s="97"/>
      <c r="U88" s="97"/>
      <c r="V88" s="97"/>
      <c r="W88" s="97"/>
      <c r="X88" s="97"/>
    </row>
    <row r="89">
      <c r="A89" s="97" t="str">
        <f t="shared" si="1"/>
        <v>Don Cameron</v>
      </c>
      <c r="B89" s="29" t="s">
        <v>9061</v>
      </c>
      <c r="C89" s="29" t="s">
        <v>9062</v>
      </c>
      <c r="D89" s="97"/>
      <c r="E89" s="97"/>
      <c r="F89" s="97"/>
      <c r="G89" s="29" t="s">
        <v>9063</v>
      </c>
      <c r="H89" s="97"/>
      <c r="I89" s="98"/>
      <c r="J89" s="98"/>
      <c r="K89" s="98"/>
      <c r="L89" s="98"/>
      <c r="M89" s="98"/>
      <c r="N89" s="98"/>
      <c r="O89" s="97"/>
      <c r="P89" s="97"/>
      <c r="Q89" s="97"/>
      <c r="R89" s="97"/>
      <c r="S89" s="97"/>
      <c r="T89" s="97"/>
      <c r="U89" s="97"/>
      <c r="V89" s="97"/>
      <c r="W89" s="97"/>
      <c r="X89" s="97"/>
    </row>
    <row r="90">
      <c r="A90" s="97" t="str">
        <f t="shared" si="1"/>
        <v>Doug Campbell</v>
      </c>
      <c r="B90" s="29" t="s">
        <v>9064</v>
      </c>
      <c r="C90" s="29" t="s">
        <v>9065</v>
      </c>
      <c r="D90" s="3"/>
      <c r="E90" s="3" t="s">
        <v>9066</v>
      </c>
      <c r="F90" s="97"/>
      <c r="G90" s="97"/>
      <c r="H90" s="29"/>
      <c r="I90" s="98"/>
      <c r="J90" s="98"/>
      <c r="K90" s="98"/>
      <c r="L90" s="98"/>
      <c r="M90" s="98"/>
      <c r="N90" s="98"/>
      <c r="O90" s="97"/>
      <c r="P90" s="97"/>
      <c r="Q90" s="97"/>
      <c r="R90" s="97"/>
      <c r="S90" s="97"/>
      <c r="T90" s="97"/>
      <c r="U90" s="97"/>
      <c r="V90" s="97"/>
      <c r="W90" s="97"/>
      <c r="X90" s="97"/>
    </row>
    <row r="91">
      <c r="A91" s="97" t="str">
        <f t="shared" si="1"/>
        <v>Tricia Campbell</v>
      </c>
      <c r="B91" s="100" t="s">
        <v>9064</v>
      </c>
      <c r="C91" s="100" t="s">
        <v>9067</v>
      </c>
      <c r="D91" s="101"/>
      <c r="E91" s="101" t="s">
        <v>9068</v>
      </c>
      <c r="F91" s="97"/>
      <c r="G91" s="97"/>
      <c r="H91" s="97"/>
      <c r="I91" s="98"/>
      <c r="J91" s="98"/>
      <c r="K91" s="98"/>
      <c r="L91" s="99" t="s">
        <v>346</v>
      </c>
      <c r="M91" s="98"/>
      <c r="N91" s="98"/>
      <c r="O91" s="97"/>
      <c r="P91" s="97"/>
      <c r="Q91" s="97"/>
      <c r="R91" s="97"/>
      <c r="S91" s="97"/>
      <c r="T91" s="97"/>
      <c r="U91" s="97"/>
      <c r="V91" s="97"/>
      <c r="W91" s="97"/>
      <c r="X91" s="97"/>
    </row>
    <row r="92">
      <c r="A92" s="97" t="str">
        <f t="shared" si="1"/>
        <v>Christopher Caputo</v>
      </c>
      <c r="B92" s="29" t="s">
        <v>9069</v>
      </c>
      <c r="C92" s="29" t="s">
        <v>9070</v>
      </c>
      <c r="D92" s="3"/>
      <c r="E92" s="3" t="s">
        <v>9071</v>
      </c>
      <c r="F92" s="97"/>
      <c r="G92" s="97"/>
      <c r="H92" s="97"/>
      <c r="I92" s="98"/>
      <c r="J92" s="98"/>
      <c r="K92" s="98"/>
      <c r="L92" s="98"/>
      <c r="M92" s="98"/>
      <c r="N92" s="99" t="s">
        <v>346</v>
      </c>
      <c r="O92" s="97"/>
      <c r="P92" s="97"/>
      <c r="Q92" s="97"/>
      <c r="R92" s="97"/>
      <c r="S92" s="97"/>
      <c r="T92" s="97"/>
      <c r="U92" s="97"/>
      <c r="V92" s="97"/>
      <c r="W92" s="97"/>
      <c r="X92" s="97"/>
    </row>
    <row r="93">
      <c r="A93" s="97" t="str">
        <f t="shared" si="1"/>
        <v>Joan Cardellino</v>
      </c>
      <c r="B93" s="29" t="s">
        <v>9072</v>
      </c>
      <c r="C93" s="29" t="s">
        <v>9073</v>
      </c>
      <c r="D93" s="29"/>
      <c r="E93" s="29" t="s">
        <v>9074</v>
      </c>
      <c r="F93" s="97"/>
      <c r="G93" s="97"/>
      <c r="H93" s="97"/>
      <c r="I93" s="98"/>
      <c r="J93" s="98"/>
      <c r="K93" s="98"/>
      <c r="L93" s="98"/>
      <c r="M93" s="98"/>
      <c r="N93" s="98"/>
      <c r="O93" s="97"/>
      <c r="P93" s="97"/>
      <c r="Q93" s="97"/>
      <c r="R93" s="97"/>
      <c r="S93" s="97"/>
      <c r="T93" s="97"/>
      <c r="U93" s="97"/>
      <c r="V93" s="97"/>
      <c r="W93" s="97"/>
      <c r="X93" s="97"/>
    </row>
    <row r="94">
      <c r="A94" s="97" t="str">
        <f t="shared" si="1"/>
        <v>Rebecca Carson</v>
      </c>
      <c r="B94" s="29" t="s">
        <v>9075</v>
      </c>
      <c r="C94" s="29" t="s">
        <v>9076</v>
      </c>
      <c r="D94" s="3"/>
      <c r="E94" s="3" t="s">
        <v>9077</v>
      </c>
      <c r="F94" s="97"/>
      <c r="G94" s="97"/>
      <c r="H94" s="97"/>
      <c r="I94" s="98"/>
      <c r="J94" s="98"/>
      <c r="K94" s="98"/>
      <c r="L94" s="98"/>
      <c r="M94" s="98"/>
      <c r="N94" s="99" t="s">
        <v>346</v>
      </c>
      <c r="O94" s="97"/>
      <c r="P94" s="97"/>
      <c r="Q94" s="97"/>
      <c r="R94" s="97"/>
      <c r="S94" s="97"/>
      <c r="T94" s="97"/>
      <c r="U94" s="97"/>
      <c r="V94" s="97"/>
      <c r="W94" s="97"/>
      <c r="X94" s="97"/>
    </row>
    <row r="95">
      <c r="A95" s="97" t="str">
        <f t="shared" si="1"/>
        <v>Nancy Casady</v>
      </c>
      <c r="B95" s="29" t="s">
        <v>9078</v>
      </c>
      <c r="C95" s="29" t="s">
        <v>9079</v>
      </c>
      <c r="D95" s="97"/>
      <c r="E95" s="97"/>
      <c r="F95" s="97"/>
      <c r="G95" s="3" t="s">
        <v>6896</v>
      </c>
      <c r="H95" s="97"/>
      <c r="I95" s="98"/>
      <c r="J95" s="98"/>
      <c r="K95" s="98"/>
      <c r="L95" s="98"/>
      <c r="M95" s="98"/>
      <c r="N95" s="98"/>
      <c r="O95" s="97"/>
      <c r="P95" s="97"/>
      <c r="Q95" s="97"/>
      <c r="R95" s="97"/>
      <c r="S95" s="97"/>
      <c r="T95" s="97"/>
      <c r="U95" s="97"/>
      <c r="V95" s="97"/>
      <c r="W95" s="97"/>
      <c r="X95" s="97"/>
    </row>
    <row r="96">
      <c r="A96" s="97" t="str">
        <f t="shared" si="1"/>
        <v>Heather Casillas</v>
      </c>
      <c r="B96" s="29" t="s">
        <v>9080</v>
      </c>
      <c r="C96" s="29" t="s">
        <v>9081</v>
      </c>
      <c r="D96" s="29"/>
      <c r="E96" s="29" t="s">
        <v>9082</v>
      </c>
      <c r="F96" s="97"/>
      <c r="G96" s="97"/>
      <c r="H96" s="97"/>
      <c r="I96" s="98"/>
      <c r="J96" s="98"/>
      <c r="K96" s="98"/>
      <c r="L96" s="98"/>
      <c r="M96" s="98"/>
      <c r="N96" s="98"/>
      <c r="O96" s="97"/>
      <c r="P96" s="97"/>
      <c r="Q96" s="97"/>
      <c r="R96" s="97"/>
      <c r="S96" s="97"/>
      <c r="T96" s="97"/>
      <c r="U96" s="97"/>
      <c r="V96" s="97"/>
      <c r="W96" s="97"/>
      <c r="X96" s="97"/>
    </row>
    <row r="97">
      <c r="A97" s="97" t="str">
        <f t="shared" si="1"/>
        <v>Renee Casterline</v>
      </c>
      <c r="B97" s="29" t="s">
        <v>9083</v>
      </c>
      <c r="C97" s="29" t="s">
        <v>9084</v>
      </c>
      <c r="D97" s="29"/>
      <c r="E97" s="29" t="s">
        <v>9085</v>
      </c>
      <c r="F97" s="97"/>
      <c r="G97" s="97"/>
      <c r="H97" s="97"/>
      <c r="I97" s="98"/>
      <c r="J97" s="98"/>
      <c r="K97" s="98"/>
      <c r="L97" s="98"/>
      <c r="M97" s="98"/>
      <c r="N97" s="98"/>
      <c r="O97" s="97"/>
      <c r="P97" s="97"/>
      <c r="Q97" s="97"/>
      <c r="R97" s="97"/>
      <c r="S97" s="97"/>
      <c r="T97" s="97"/>
      <c r="U97" s="97"/>
      <c r="V97" s="97"/>
      <c r="W97" s="97"/>
      <c r="X97" s="97"/>
    </row>
    <row r="98">
      <c r="A98" s="97" t="str">
        <f t="shared" si="1"/>
        <v>Fernando Cazares</v>
      </c>
      <c r="B98" s="29" t="s">
        <v>9086</v>
      </c>
      <c r="C98" s="29" t="s">
        <v>9087</v>
      </c>
      <c r="D98" s="29"/>
      <c r="E98" s="29" t="s">
        <v>9088</v>
      </c>
      <c r="F98" s="97"/>
      <c r="G98" s="97"/>
      <c r="H98" s="97"/>
      <c r="I98" s="98"/>
      <c r="J98" s="98"/>
      <c r="K98" s="98"/>
      <c r="L98" s="98"/>
      <c r="M98" s="98"/>
      <c r="N98" s="98"/>
      <c r="O98" s="97"/>
      <c r="P98" s="97"/>
      <c r="Q98" s="97"/>
      <c r="R98" s="97"/>
      <c r="S98" s="97"/>
      <c r="T98" s="97"/>
      <c r="U98" s="97"/>
      <c r="V98" s="97"/>
      <c r="W98" s="97"/>
      <c r="X98" s="97"/>
    </row>
    <row r="99">
      <c r="A99" s="97" t="str">
        <f t="shared" si="1"/>
        <v>Amy Cecchettini</v>
      </c>
      <c r="B99" s="29" t="s">
        <v>9089</v>
      </c>
      <c r="C99" s="29" t="s">
        <v>8875</v>
      </c>
      <c r="D99" s="29"/>
      <c r="E99" s="29" t="s">
        <v>9090</v>
      </c>
      <c r="F99" s="97"/>
      <c r="G99" s="97"/>
      <c r="H99" s="97"/>
      <c r="I99" s="98"/>
      <c r="J99" s="98"/>
      <c r="K99" s="98"/>
      <c r="L99" s="98"/>
      <c r="M99" s="98"/>
      <c r="N99" s="98"/>
      <c r="O99" s="97"/>
      <c r="P99" s="97"/>
      <c r="Q99" s="97"/>
      <c r="R99" s="97"/>
      <c r="S99" s="97"/>
      <c r="T99" s="97"/>
      <c r="U99" s="97"/>
      <c r="V99" s="97"/>
      <c r="W99" s="97"/>
      <c r="X99" s="97"/>
    </row>
    <row r="100">
      <c r="A100" s="97" t="str">
        <f t="shared" si="1"/>
        <v>Joel Chaban</v>
      </c>
      <c r="B100" s="29" t="s">
        <v>9091</v>
      </c>
      <c r="C100" s="29" t="s">
        <v>9092</v>
      </c>
      <c r="D100" s="29"/>
      <c r="E100" s="29" t="s">
        <v>9093</v>
      </c>
      <c r="F100" s="97"/>
      <c r="G100" s="97"/>
      <c r="H100" s="97"/>
      <c r="I100" s="98"/>
      <c r="J100" s="98"/>
      <c r="K100" s="98"/>
      <c r="L100" s="98"/>
      <c r="M100" s="98"/>
      <c r="N100" s="98"/>
      <c r="O100" s="97"/>
      <c r="P100" s="97"/>
      <c r="Q100" s="97"/>
      <c r="R100" s="97"/>
      <c r="S100" s="97"/>
      <c r="T100" s="97"/>
      <c r="U100" s="97"/>
      <c r="V100" s="97"/>
      <c r="W100" s="97"/>
      <c r="X100" s="97"/>
    </row>
    <row r="101">
      <c r="A101" s="97" t="str">
        <f t="shared" si="1"/>
        <v>Joanna Chang</v>
      </c>
      <c r="B101" s="100" t="s">
        <v>9094</v>
      </c>
      <c r="C101" s="100" t="s">
        <v>9095</v>
      </c>
      <c r="D101" s="101"/>
      <c r="E101" s="101" t="s">
        <v>9096</v>
      </c>
      <c r="F101" s="97"/>
      <c r="G101" s="97"/>
      <c r="H101" s="97"/>
      <c r="I101" s="98"/>
      <c r="J101" s="98"/>
      <c r="K101" s="98"/>
      <c r="L101" s="99" t="s">
        <v>346</v>
      </c>
      <c r="M101" s="98"/>
      <c r="N101" s="98"/>
      <c r="O101" s="97"/>
      <c r="P101" s="97"/>
      <c r="Q101" s="97"/>
      <c r="R101" s="97"/>
      <c r="S101" s="97"/>
      <c r="T101" s="97"/>
      <c r="U101" s="97"/>
      <c r="V101" s="97"/>
      <c r="W101" s="97"/>
      <c r="X101" s="97"/>
    </row>
    <row r="102">
      <c r="A102" s="97" t="str">
        <f t="shared" si="1"/>
        <v>Graham Chisholm</v>
      </c>
      <c r="B102" s="29" t="s">
        <v>9097</v>
      </c>
      <c r="C102" s="29" t="s">
        <v>9098</v>
      </c>
      <c r="D102" s="29"/>
      <c r="E102" s="29" t="s">
        <v>9099</v>
      </c>
      <c r="F102" s="97"/>
      <c r="G102" s="97"/>
      <c r="H102" s="97"/>
      <c r="I102" s="98"/>
      <c r="J102" s="98"/>
      <c r="K102" s="98"/>
      <c r="L102" s="98"/>
      <c r="M102" s="98"/>
      <c r="N102" s="98"/>
      <c r="O102" s="97"/>
      <c r="P102" s="97"/>
      <c r="Q102" s="97"/>
      <c r="R102" s="97"/>
      <c r="S102" s="97"/>
      <c r="T102" s="97"/>
      <c r="U102" s="97"/>
      <c r="V102" s="97"/>
      <c r="W102" s="97"/>
      <c r="X102" s="97"/>
    </row>
    <row r="103">
      <c r="A103" s="97" t="str">
        <f t="shared" si="1"/>
        <v>Laura Cholodenko</v>
      </c>
      <c r="B103" s="29" t="s">
        <v>9100</v>
      </c>
      <c r="C103" s="29" t="s">
        <v>9101</v>
      </c>
      <c r="D103" s="3"/>
      <c r="E103" s="3" t="s">
        <v>9102</v>
      </c>
      <c r="F103" s="97"/>
      <c r="G103" s="97"/>
      <c r="H103" s="97"/>
      <c r="I103" s="98"/>
      <c r="J103" s="98"/>
      <c r="K103" s="98"/>
      <c r="L103" s="98"/>
      <c r="M103" s="98"/>
      <c r="N103" s="99" t="s">
        <v>346</v>
      </c>
      <c r="O103" s="97"/>
      <c r="P103" s="97"/>
      <c r="Q103" s="97"/>
      <c r="R103" s="97"/>
      <c r="S103" s="97"/>
      <c r="T103" s="97"/>
      <c r="U103" s="97"/>
      <c r="V103" s="97"/>
      <c r="W103" s="97"/>
      <c r="X103" s="97"/>
    </row>
    <row r="104">
      <c r="A104" s="97" t="str">
        <f t="shared" si="1"/>
        <v>Timothy Chorey</v>
      </c>
      <c r="B104" s="29" t="s">
        <v>9103</v>
      </c>
      <c r="C104" s="29" t="s">
        <v>9104</v>
      </c>
      <c r="D104" s="53"/>
      <c r="E104" s="53" t="s">
        <v>9105</v>
      </c>
      <c r="F104" s="97"/>
      <c r="G104" s="97"/>
      <c r="H104" s="97"/>
      <c r="I104" s="98"/>
      <c r="J104" s="98"/>
      <c r="K104" s="98"/>
      <c r="L104" s="98"/>
      <c r="M104" s="98"/>
      <c r="N104" s="98"/>
      <c r="O104" s="97"/>
      <c r="P104" s="97"/>
      <c r="Q104" s="97"/>
      <c r="R104" s="97"/>
      <c r="S104" s="97"/>
      <c r="T104" s="97"/>
      <c r="U104" s="97"/>
      <c r="V104" s="97"/>
      <c r="W104" s="97"/>
      <c r="X104" s="97"/>
    </row>
    <row r="105">
      <c r="A105" s="97" t="str">
        <f t="shared" si="1"/>
        <v>Jon Christensen</v>
      </c>
      <c r="B105" s="100" t="s">
        <v>9106</v>
      </c>
      <c r="C105" s="100" t="s">
        <v>9107</v>
      </c>
      <c r="D105" s="101"/>
      <c r="E105" s="101" t="s">
        <v>9108</v>
      </c>
      <c r="F105" s="97"/>
      <c r="G105" s="97"/>
      <c r="H105" s="97"/>
      <c r="I105" s="98"/>
      <c r="J105" s="98"/>
      <c r="K105" s="98"/>
      <c r="L105" s="99" t="s">
        <v>346</v>
      </c>
      <c r="M105" s="98"/>
      <c r="N105" s="98"/>
      <c r="O105" s="97"/>
      <c r="P105" s="97"/>
      <c r="Q105" s="97"/>
      <c r="R105" s="97"/>
      <c r="S105" s="97"/>
      <c r="T105" s="97"/>
      <c r="U105" s="97"/>
      <c r="V105" s="97"/>
      <c r="W105" s="97"/>
      <c r="X105" s="97"/>
    </row>
    <row r="106">
      <c r="A106" s="97" t="str">
        <f t="shared" si="1"/>
        <v>Will Cipes</v>
      </c>
      <c r="B106" s="100" t="s">
        <v>9109</v>
      </c>
      <c r="C106" s="100" t="s">
        <v>9110</v>
      </c>
      <c r="D106" s="101"/>
      <c r="E106" s="101" t="s">
        <v>9111</v>
      </c>
      <c r="F106" s="97"/>
      <c r="G106" s="97"/>
      <c r="H106" s="97"/>
      <c r="I106" s="98"/>
      <c r="J106" s="98"/>
      <c r="K106" s="98"/>
      <c r="L106" s="99" t="s">
        <v>346</v>
      </c>
      <c r="M106" s="98"/>
      <c r="N106" s="98"/>
      <c r="O106" s="97"/>
      <c r="P106" s="97"/>
      <c r="Q106" s="97"/>
      <c r="R106" s="97"/>
      <c r="S106" s="97"/>
      <c r="T106" s="97"/>
      <c r="U106" s="97"/>
      <c r="V106" s="97"/>
      <c r="W106" s="97"/>
      <c r="X106" s="97"/>
    </row>
    <row r="107">
      <c r="A107" s="97" t="str">
        <f t="shared" si="1"/>
        <v>Michele Clark</v>
      </c>
      <c r="B107" s="29" t="s">
        <v>9112</v>
      </c>
      <c r="C107" s="29" t="s">
        <v>9113</v>
      </c>
      <c r="D107" s="29"/>
      <c r="E107" s="29" t="s">
        <v>9114</v>
      </c>
      <c r="F107" s="97"/>
      <c r="G107" s="29" t="s">
        <v>9115</v>
      </c>
      <c r="H107" s="97"/>
      <c r="I107" s="98"/>
      <c r="J107" s="98"/>
      <c r="K107" s="98"/>
      <c r="L107" s="98"/>
      <c r="M107" s="98"/>
      <c r="N107" s="98"/>
      <c r="O107" s="97"/>
      <c r="P107" s="97"/>
      <c r="Q107" s="97"/>
      <c r="R107" s="97"/>
      <c r="S107" s="97"/>
      <c r="T107" s="97"/>
      <c r="U107" s="97"/>
      <c r="V107" s="97"/>
      <c r="W107" s="97"/>
      <c r="X107" s="97"/>
    </row>
    <row r="108">
      <c r="A108" s="97" t="str">
        <f t="shared" si="1"/>
        <v>Jan Clark-Crets</v>
      </c>
      <c r="B108" s="29" t="s">
        <v>9116</v>
      </c>
      <c r="C108" s="29" t="s">
        <v>9117</v>
      </c>
      <c r="D108" s="97"/>
      <c r="E108" s="97"/>
      <c r="F108" s="97"/>
      <c r="G108" s="97"/>
      <c r="H108" s="97"/>
      <c r="I108" s="98"/>
      <c r="J108" s="98"/>
      <c r="K108" s="99" t="s">
        <v>346</v>
      </c>
      <c r="L108" s="98"/>
      <c r="M108" s="98"/>
      <c r="N108" s="98"/>
      <c r="O108" s="97"/>
      <c r="P108" s="97"/>
      <c r="Q108" s="97"/>
      <c r="R108" s="97"/>
      <c r="S108" s="97"/>
      <c r="T108" s="97"/>
      <c r="U108" s="97"/>
      <c r="V108" s="97"/>
      <c r="W108" s="97"/>
      <c r="X108" s="97"/>
    </row>
    <row r="109">
      <c r="A109" s="97" t="str">
        <f t="shared" si="1"/>
        <v>John Cleckler</v>
      </c>
      <c r="B109" s="29" t="s">
        <v>9118</v>
      </c>
      <c r="C109" s="29" t="s">
        <v>9119</v>
      </c>
      <c r="D109" s="3"/>
      <c r="E109" s="3" t="s">
        <v>9120</v>
      </c>
      <c r="F109" s="97"/>
      <c r="G109" s="97"/>
      <c r="H109" s="97"/>
      <c r="I109" s="98"/>
      <c r="J109" s="98"/>
      <c r="K109" s="98"/>
      <c r="L109" s="98"/>
      <c r="M109" s="98"/>
      <c r="N109" s="99" t="s">
        <v>346</v>
      </c>
      <c r="O109" s="97"/>
      <c r="P109" s="97"/>
      <c r="Q109" s="97"/>
      <c r="R109" s="97"/>
      <c r="S109" s="97"/>
      <c r="T109" s="97"/>
      <c r="U109" s="97"/>
      <c r="V109" s="97"/>
      <c r="W109" s="97"/>
      <c r="X109" s="97"/>
    </row>
    <row r="110">
      <c r="A110" s="97" t="str">
        <f t="shared" si="1"/>
        <v>Laura Cohen</v>
      </c>
      <c r="B110" s="29" t="s">
        <v>9121</v>
      </c>
      <c r="C110" s="29" t="s">
        <v>9101</v>
      </c>
      <c r="D110" s="3"/>
      <c r="E110" s="3" t="s">
        <v>9122</v>
      </c>
      <c r="F110" s="97"/>
      <c r="G110" s="97"/>
      <c r="H110" s="29"/>
      <c r="I110" s="98"/>
      <c r="J110" s="98"/>
      <c r="K110" s="98"/>
      <c r="L110" s="98"/>
      <c r="M110" s="98"/>
      <c r="N110" s="98"/>
      <c r="O110" s="97"/>
      <c r="P110" s="97"/>
      <c r="Q110" s="97"/>
      <c r="R110" s="97"/>
      <c r="S110" s="97"/>
      <c r="T110" s="97"/>
      <c r="U110" s="97"/>
      <c r="V110" s="97"/>
      <c r="W110" s="97"/>
      <c r="X110" s="97"/>
    </row>
    <row r="111">
      <c r="A111" s="97" t="str">
        <f t="shared" si="1"/>
        <v>Peter Colby</v>
      </c>
      <c r="B111" s="29" t="s">
        <v>9123</v>
      </c>
      <c r="C111" s="29" t="s">
        <v>9124</v>
      </c>
      <c r="D111" s="29"/>
      <c r="E111" s="29" t="s">
        <v>9125</v>
      </c>
      <c r="F111" s="97"/>
      <c r="G111" s="29" t="s">
        <v>9021</v>
      </c>
      <c r="H111" s="97"/>
      <c r="I111" s="98"/>
      <c r="J111" s="98"/>
      <c r="K111" s="98"/>
      <c r="L111" s="98"/>
      <c r="M111" s="98"/>
      <c r="N111" s="98"/>
      <c r="O111" s="97"/>
      <c r="P111" s="97"/>
      <c r="Q111" s="97"/>
      <c r="R111" s="97"/>
      <c r="S111" s="97"/>
      <c r="T111" s="97"/>
      <c r="U111" s="97"/>
      <c r="V111" s="97"/>
      <c r="W111" s="97"/>
      <c r="X111" s="97"/>
    </row>
    <row r="112">
      <c r="A112" s="97" t="str">
        <f t="shared" si="1"/>
        <v>John Coleman</v>
      </c>
      <c r="B112" s="29" t="s">
        <v>9126</v>
      </c>
      <c r="C112" s="29" t="s">
        <v>9119</v>
      </c>
      <c r="D112" s="3"/>
      <c r="E112" s="3" t="s">
        <v>9127</v>
      </c>
      <c r="F112" s="97"/>
      <c r="G112" s="97"/>
      <c r="H112" s="97"/>
      <c r="I112" s="98"/>
      <c r="J112" s="98"/>
      <c r="K112" s="98"/>
      <c r="L112" s="98"/>
      <c r="M112" s="98"/>
      <c r="N112" s="98"/>
      <c r="O112" s="97"/>
      <c r="P112" s="97"/>
      <c r="Q112" s="97"/>
      <c r="R112" s="97"/>
      <c r="S112" s="97"/>
      <c r="T112" s="97"/>
      <c r="U112" s="97"/>
      <c r="V112" s="97"/>
      <c r="W112" s="97"/>
      <c r="X112" s="97"/>
    </row>
    <row r="113">
      <c r="A113" s="97" t="str">
        <f t="shared" si="1"/>
        <v>Caleb Conn</v>
      </c>
      <c r="B113" s="29" t="s">
        <v>9128</v>
      </c>
      <c r="C113" s="29" t="s">
        <v>8894</v>
      </c>
      <c r="D113" s="3"/>
      <c r="E113" s="3" t="s">
        <v>9129</v>
      </c>
      <c r="F113" s="97"/>
      <c r="G113" s="97"/>
      <c r="H113" s="97"/>
      <c r="I113" s="98"/>
      <c r="J113" s="98"/>
      <c r="K113" s="98"/>
      <c r="L113" s="98"/>
      <c r="M113" s="98"/>
      <c r="N113" s="98"/>
      <c r="O113" s="97"/>
      <c r="P113" s="97"/>
      <c r="Q113" s="97"/>
      <c r="R113" s="97"/>
      <c r="S113" s="97"/>
      <c r="T113" s="97"/>
      <c r="U113" s="97"/>
      <c r="V113" s="97"/>
      <c r="W113" s="97"/>
      <c r="X113" s="97"/>
    </row>
    <row r="114">
      <c r="A114" s="97" t="str">
        <f t="shared" si="1"/>
        <v>Cynthia Conners</v>
      </c>
      <c r="B114" s="29" t="s">
        <v>9130</v>
      </c>
      <c r="C114" s="29" t="s">
        <v>9131</v>
      </c>
      <c r="D114" s="3"/>
      <c r="E114" s="3" t="s">
        <v>9132</v>
      </c>
      <c r="F114" s="97"/>
      <c r="G114" s="97"/>
      <c r="H114" s="29"/>
      <c r="I114" s="98"/>
      <c r="J114" s="98"/>
      <c r="K114" s="98"/>
      <c r="L114" s="98"/>
      <c r="M114" s="98"/>
      <c r="N114" s="98"/>
      <c r="O114" s="97"/>
      <c r="P114" s="97"/>
      <c r="Q114" s="97"/>
      <c r="R114" s="97"/>
      <c r="S114" s="97"/>
      <c r="T114" s="97"/>
      <c r="U114" s="97"/>
      <c r="V114" s="97"/>
      <c r="W114" s="97"/>
      <c r="X114" s="97"/>
    </row>
    <row r="115">
      <c r="A115" s="97" t="str">
        <f t="shared" si="1"/>
        <v>Ernest Cook</v>
      </c>
      <c r="B115" s="29" t="s">
        <v>9133</v>
      </c>
      <c r="C115" s="29" t="s">
        <v>9134</v>
      </c>
      <c r="D115" s="3"/>
      <c r="E115" s="3" t="s">
        <v>9135</v>
      </c>
      <c r="F115" s="97"/>
      <c r="G115" s="97"/>
      <c r="H115" s="29" t="s">
        <v>9136</v>
      </c>
      <c r="I115" s="98"/>
      <c r="J115" s="98"/>
      <c r="K115" s="98"/>
      <c r="L115" s="98"/>
      <c r="M115" s="98"/>
      <c r="N115" s="98"/>
      <c r="O115" s="97"/>
      <c r="P115" s="97"/>
      <c r="Q115" s="97"/>
      <c r="R115" s="97"/>
      <c r="S115" s="97"/>
      <c r="T115" s="97"/>
      <c r="U115" s="97"/>
      <c r="V115" s="97"/>
      <c r="W115" s="97"/>
      <c r="X115" s="97"/>
    </row>
    <row r="116">
      <c r="A116" s="97" t="str">
        <f t="shared" si="1"/>
        <v>Marshall Cook</v>
      </c>
      <c r="B116" s="29" t="s">
        <v>9133</v>
      </c>
      <c r="C116" s="29" t="s">
        <v>9137</v>
      </c>
      <c r="D116" s="29"/>
      <c r="E116" s="29" t="s">
        <v>9138</v>
      </c>
      <c r="F116" s="97"/>
      <c r="G116" s="29" t="s">
        <v>9021</v>
      </c>
      <c r="H116" s="97"/>
      <c r="I116" s="98"/>
      <c r="J116" s="98"/>
      <c r="K116" s="98"/>
      <c r="L116" s="98"/>
      <c r="M116" s="98"/>
      <c r="N116" s="98"/>
      <c r="O116" s="97"/>
      <c r="P116" s="97"/>
      <c r="Q116" s="97"/>
      <c r="R116" s="97"/>
      <c r="S116" s="97"/>
      <c r="T116" s="97"/>
      <c r="U116" s="97"/>
      <c r="V116" s="97"/>
      <c r="W116" s="97"/>
      <c r="X116" s="97"/>
    </row>
    <row r="117">
      <c r="A117" s="97" t="str">
        <f t="shared" si="1"/>
        <v>Keith Coolidge</v>
      </c>
      <c r="B117" s="29" t="s">
        <v>9139</v>
      </c>
      <c r="C117" s="29" t="s">
        <v>9140</v>
      </c>
      <c r="D117" s="29"/>
      <c r="E117" s="29" t="s">
        <v>9141</v>
      </c>
      <c r="F117" s="97"/>
      <c r="G117" s="97"/>
      <c r="H117" s="97"/>
      <c r="I117" s="98"/>
      <c r="J117" s="98"/>
      <c r="K117" s="98"/>
      <c r="L117" s="98"/>
      <c r="M117" s="98"/>
      <c r="N117" s="98"/>
      <c r="O117" s="97"/>
      <c r="P117" s="97"/>
      <c r="Q117" s="97"/>
      <c r="R117" s="97"/>
      <c r="S117" s="97"/>
      <c r="T117" s="97"/>
      <c r="U117" s="97"/>
      <c r="V117" s="97"/>
      <c r="W117" s="97"/>
      <c r="X117" s="97"/>
    </row>
    <row r="118">
      <c r="A118" s="97" t="str">
        <f t="shared" si="1"/>
        <v>Megan Cooper</v>
      </c>
      <c r="B118" s="100" t="s">
        <v>9142</v>
      </c>
      <c r="C118" s="100" t="s">
        <v>9143</v>
      </c>
      <c r="D118" s="101"/>
      <c r="E118" s="101" t="s">
        <v>9144</v>
      </c>
      <c r="F118" s="97"/>
      <c r="G118" s="97"/>
      <c r="H118" s="97"/>
      <c r="I118" s="98"/>
      <c r="J118" s="98"/>
      <c r="K118" s="98"/>
      <c r="L118" s="99" t="s">
        <v>346</v>
      </c>
      <c r="M118" s="98"/>
      <c r="N118" s="98"/>
      <c r="O118" s="97"/>
      <c r="P118" s="97"/>
      <c r="Q118" s="97"/>
      <c r="R118" s="97"/>
      <c r="S118" s="97"/>
      <c r="T118" s="97"/>
      <c r="U118" s="97"/>
      <c r="V118" s="97"/>
      <c r="W118" s="97"/>
      <c r="X118" s="97"/>
    </row>
    <row r="119">
      <c r="A119" s="97" t="str">
        <f t="shared" si="1"/>
        <v>Dan Corcoran</v>
      </c>
      <c r="B119" s="29" t="s">
        <v>9145</v>
      </c>
      <c r="C119" s="29" t="s">
        <v>9146</v>
      </c>
      <c r="D119" s="3"/>
      <c r="E119" s="3" t="s">
        <v>9147</v>
      </c>
      <c r="F119" s="97"/>
      <c r="G119" s="97"/>
      <c r="H119" s="97"/>
      <c r="I119" s="98"/>
      <c r="J119" s="98"/>
      <c r="K119" s="98"/>
      <c r="L119" s="98"/>
      <c r="M119" s="98"/>
      <c r="N119" s="98"/>
      <c r="O119" s="97"/>
      <c r="P119" s="97"/>
      <c r="Q119" s="97"/>
      <c r="R119" s="97"/>
      <c r="S119" s="97"/>
      <c r="T119" s="97"/>
      <c r="U119" s="97"/>
      <c r="V119" s="97"/>
      <c r="W119" s="97"/>
      <c r="X119" s="97"/>
    </row>
    <row r="120">
      <c r="A120" s="97" t="str">
        <f t="shared" si="1"/>
        <v>James Corless</v>
      </c>
      <c r="B120" s="29" t="s">
        <v>9148</v>
      </c>
      <c r="C120" s="29" t="s">
        <v>9149</v>
      </c>
      <c r="D120" s="97"/>
      <c r="E120" s="97"/>
      <c r="F120" s="97"/>
      <c r="G120" s="97"/>
      <c r="H120" s="97"/>
      <c r="I120" s="98"/>
      <c r="J120" s="98"/>
      <c r="K120" s="98"/>
      <c r="L120" s="98"/>
      <c r="M120" s="98"/>
      <c r="N120" s="98"/>
      <c r="O120" s="97"/>
      <c r="P120" s="97"/>
      <c r="Q120" s="97"/>
      <c r="R120" s="97"/>
      <c r="S120" s="97"/>
      <c r="T120" s="97"/>
      <c r="U120" s="97"/>
      <c r="V120" s="97"/>
      <c r="W120" s="97"/>
      <c r="X120" s="97"/>
    </row>
    <row r="121">
      <c r="A121" s="97" t="str">
        <f t="shared" si="1"/>
        <v>Makayla Counselman</v>
      </c>
      <c r="B121" s="29" t="s">
        <v>9150</v>
      </c>
      <c r="C121" s="29" t="s">
        <v>9151</v>
      </c>
      <c r="D121" s="29"/>
      <c r="E121" s="29" t="s">
        <v>9152</v>
      </c>
      <c r="F121" s="97"/>
      <c r="G121" s="97"/>
      <c r="H121" s="97"/>
      <c r="I121" s="98"/>
      <c r="J121" s="98"/>
      <c r="K121" s="98"/>
      <c r="L121" s="98"/>
      <c r="M121" s="98"/>
      <c r="N121" s="98"/>
      <c r="O121" s="97"/>
      <c r="P121" s="97"/>
      <c r="Q121" s="97"/>
      <c r="R121" s="97"/>
      <c r="S121" s="97"/>
      <c r="T121" s="97"/>
      <c r="U121" s="97"/>
      <c r="V121" s="97"/>
      <c r="W121" s="97"/>
      <c r="X121" s="97"/>
    </row>
    <row r="122">
      <c r="A122" s="97" t="str">
        <f t="shared" si="1"/>
        <v>Cesar Covarrubias</v>
      </c>
      <c r="B122" s="100" t="s">
        <v>9153</v>
      </c>
      <c r="C122" s="100" t="s">
        <v>9154</v>
      </c>
      <c r="D122" s="101"/>
      <c r="E122" s="101" t="s">
        <v>9155</v>
      </c>
      <c r="F122" s="97"/>
      <c r="G122" s="97"/>
      <c r="H122" s="97"/>
      <c r="I122" s="98"/>
      <c r="J122" s="98"/>
      <c r="K122" s="98"/>
      <c r="L122" s="99" t="s">
        <v>346</v>
      </c>
      <c r="M122" s="98"/>
      <c r="N122" s="98"/>
      <c r="O122" s="97"/>
      <c r="P122" s="97"/>
      <c r="Q122" s="97"/>
      <c r="R122" s="97"/>
      <c r="S122" s="97"/>
      <c r="T122" s="97"/>
      <c r="U122" s="97"/>
      <c r="V122" s="97"/>
      <c r="W122" s="97"/>
      <c r="X122" s="97"/>
    </row>
    <row r="123">
      <c r="A123" s="97" t="str">
        <f t="shared" si="1"/>
        <v>Peter Cowan</v>
      </c>
      <c r="B123" s="29" t="s">
        <v>9156</v>
      </c>
      <c r="C123" s="29" t="s">
        <v>9124</v>
      </c>
      <c r="D123" s="29"/>
      <c r="E123" s="29" t="s">
        <v>9157</v>
      </c>
      <c r="F123" s="97"/>
      <c r="G123" s="29" t="s">
        <v>9158</v>
      </c>
      <c r="H123" s="97"/>
      <c r="I123" s="98"/>
      <c r="J123" s="98"/>
      <c r="K123" s="98"/>
      <c r="L123" s="98"/>
      <c r="M123" s="98"/>
      <c r="N123" s="98"/>
      <c r="O123" s="97"/>
      <c r="P123" s="97"/>
      <c r="Q123" s="97"/>
      <c r="R123" s="97"/>
      <c r="S123" s="97"/>
      <c r="T123" s="97"/>
      <c r="U123" s="97"/>
      <c r="V123" s="97"/>
      <c r="W123" s="97"/>
      <c r="X123" s="97"/>
    </row>
    <row r="124">
      <c r="A124" s="97" t="str">
        <f t="shared" si="1"/>
        <v>Kimberly Cox</v>
      </c>
      <c r="B124" s="29" t="s">
        <v>9159</v>
      </c>
      <c r="C124" s="29" t="s">
        <v>9160</v>
      </c>
      <c r="D124" s="29"/>
      <c r="E124" s="29" t="s">
        <v>9161</v>
      </c>
      <c r="F124" s="97"/>
      <c r="G124" s="97"/>
      <c r="H124" s="97"/>
      <c r="I124" s="98"/>
      <c r="J124" s="98"/>
      <c r="K124" s="98"/>
      <c r="L124" s="98"/>
      <c r="M124" s="98"/>
      <c r="N124" s="98"/>
      <c r="O124" s="97"/>
      <c r="P124" s="97"/>
      <c r="Q124" s="97"/>
      <c r="R124" s="97"/>
      <c r="S124" s="97"/>
      <c r="T124" s="97"/>
      <c r="U124" s="97"/>
      <c r="V124" s="97"/>
      <c r="W124" s="97"/>
      <c r="X124" s="97"/>
    </row>
    <row r="125">
      <c r="A125" s="97" t="str">
        <f t="shared" si="1"/>
        <v>Triana Crighton</v>
      </c>
      <c r="B125" s="29" t="s">
        <v>9162</v>
      </c>
      <c r="C125" s="29" t="s">
        <v>9163</v>
      </c>
      <c r="D125" s="3"/>
      <c r="E125" s="3" t="s">
        <v>9164</v>
      </c>
      <c r="F125" s="97"/>
      <c r="G125" s="97"/>
      <c r="H125" s="97"/>
      <c r="I125" s="98"/>
      <c r="J125" s="98"/>
      <c r="K125" s="98"/>
      <c r="L125" s="98"/>
      <c r="M125" s="98"/>
      <c r="N125" s="99" t="s">
        <v>346</v>
      </c>
      <c r="O125" s="97"/>
      <c r="P125" s="97"/>
      <c r="Q125" s="97"/>
      <c r="R125" s="97"/>
      <c r="S125" s="97"/>
      <c r="T125" s="97"/>
      <c r="U125" s="97"/>
      <c r="V125" s="97"/>
      <c r="W125" s="97"/>
      <c r="X125" s="97"/>
    </row>
    <row r="126">
      <c r="A126" s="97" t="str">
        <f t="shared" si="1"/>
        <v>Brendan Cummings</v>
      </c>
      <c r="B126" s="3" t="s">
        <v>9165</v>
      </c>
      <c r="C126" s="29" t="s">
        <v>9166</v>
      </c>
      <c r="D126" s="3"/>
      <c r="E126" s="3" t="s">
        <v>9167</v>
      </c>
      <c r="F126" s="97"/>
      <c r="G126" s="97"/>
      <c r="H126" s="29"/>
      <c r="I126" s="98"/>
      <c r="J126" s="98"/>
      <c r="K126" s="98"/>
      <c r="L126" s="98"/>
      <c r="M126" s="98"/>
      <c r="N126" s="98"/>
      <c r="O126" s="97"/>
      <c r="P126" s="97"/>
      <c r="Q126" s="97"/>
      <c r="R126" s="97"/>
      <c r="S126" s="97"/>
      <c r="T126" s="97"/>
      <c r="U126" s="97"/>
      <c r="V126" s="97"/>
      <c r="W126" s="97"/>
      <c r="X126" s="97"/>
    </row>
    <row r="127">
      <c r="A127" s="97" t="str">
        <f t="shared" si="1"/>
        <v>John Cunningham</v>
      </c>
      <c r="B127" s="3" t="s">
        <v>9168</v>
      </c>
      <c r="C127" s="29" t="s">
        <v>9119</v>
      </c>
      <c r="D127" s="20"/>
      <c r="E127" s="20" t="s">
        <v>9169</v>
      </c>
      <c r="F127" s="97"/>
      <c r="G127" s="97"/>
      <c r="H127" s="97"/>
      <c r="I127" s="98"/>
      <c r="J127" s="98"/>
      <c r="K127" s="98"/>
      <c r="L127" s="98"/>
      <c r="M127" s="98"/>
      <c r="N127" s="98"/>
      <c r="O127" s="97"/>
      <c r="P127" s="97"/>
      <c r="Q127" s="97"/>
      <c r="R127" s="97"/>
      <c r="S127" s="97"/>
      <c r="T127" s="97"/>
      <c r="U127" s="97"/>
      <c r="V127" s="97"/>
      <c r="W127" s="97"/>
      <c r="X127" s="97"/>
    </row>
    <row r="128">
      <c r="A128" s="97" t="str">
        <f t="shared" si="1"/>
        <v>Jeff Darlington</v>
      </c>
      <c r="B128" s="29" t="s">
        <v>9170</v>
      </c>
      <c r="C128" s="29" t="s">
        <v>9171</v>
      </c>
      <c r="D128" s="3"/>
      <c r="E128" s="3" t="s">
        <v>9172</v>
      </c>
      <c r="F128" s="97"/>
      <c r="G128" s="97"/>
      <c r="H128" s="29"/>
      <c r="I128" s="98"/>
      <c r="J128" s="98"/>
      <c r="K128" s="98"/>
      <c r="L128" s="98"/>
      <c r="M128" s="98"/>
      <c r="N128" s="98"/>
      <c r="O128" s="97"/>
      <c r="P128" s="97"/>
      <c r="Q128" s="97"/>
      <c r="R128" s="97"/>
      <c r="S128" s="97"/>
      <c r="T128" s="97"/>
      <c r="U128" s="97"/>
      <c r="V128" s="97"/>
      <c r="W128" s="97"/>
      <c r="X128" s="97"/>
    </row>
    <row r="129">
      <c r="A129" s="97" t="str">
        <f t="shared" si="1"/>
        <v>Cat Darst</v>
      </c>
      <c r="B129" s="100" t="s">
        <v>9173</v>
      </c>
      <c r="C129" s="100" t="s">
        <v>9174</v>
      </c>
      <c r="D129" s="101"/>
      <c r="E129" s="101" t="s">
        <v>9175</v>
      </c>
      <c r="F129" s="97"/>
      <c r="G129" s="97"/>
      <c r="H129" s="97"/>
      <c r="I129" s="98"/>
      <c r="J129" s="98"/>
      <c r="K129" s="98"/>
      <c r="L129" s="99" t="s">
        <v>346</v>
      </c>
      <c r="M129" s="98"/>
      <c r="N129" s="98"/>
      <c r="O129" s="97"/>
      <c r="P129" s="97"/>
      <c r="Q129" s="97"/>
      <c r="R129" s="97"/>
      <c r="S129" s="97"/>
      <c r="T129" s="97"/>
      <c r="U129" s="97"/>
      <c r="V129" s="97"/>
      <c r="W129" s="97"/>
      <c r="X129" s="97"/>
    </row>
    <row r="130">
      <c r="A130" s="97" t="str">
        <f t="shared" si="1"/>
        <v>Bud Darwin</v>
      </c>
      <c r="B130" s="29" t="s">
        <v>9176</v>
      </c>
      <c r="C130" s="29" t="s">
        <v>9177</v>
      </c>
      <c r="D130" s="29"/>
      <c r="E130" s="29" t="s">
        <v>9178</v>
      </c>
      <c r="F130" s="97"/>
      <c r="G130" s="29" t="s">
        <v>9179</v>
      </c>
      <c r="H130" s="97"/>
      <c r="I130" s="98"/>
      <c r="J130" s="98"/>
      <c r="K130" s="98"/>
      <c r="L130" s="98"/>
      <c r="M130" s="98"/>
      <c r="N130" s="98"/>
      <c r="O130" s="97"/>
      <c r="P130" s="97"/>
      <c r="Q130" s="97"/>
      <c r="R130" s="97"/>
      <c r="S130" s="97"/>
      <c r="T130" s="97"/>
      <c r="U130" s="97"/>
      <c r="V130" s="97"/>
      <c r="W130" s="97"/>
      <c r="X130" s="97"/>
    </row>
    <row r="131">
      <c r="A131" s="97" t="str">
        <f t="shared" si="1"/>
        <v>Jessica Daugherty</v>
      </c>
      <c r="B131" s="29" t="s">
        <v>9180</v>
      </c>
      <c r="C131" s="29" t="s">
        <v>9181</v>
      </c>
      <c r="D131" s="29"/>
      <c r="E131" s="29" t="s">
        <v>9182</v>
      </c>
      <c r="F131" s="97"/>
      <c r="G131" s="97"/>
      <c r="H131" s="97"/>
      <c r="I131" s="98"/>
      <c r="J131" s="98"/>
      <c r="K131" s="98"/>
      <c r="L131" s="98"/>
      <c r="M131" s="98"/>
      <c r="N131" s="98"/>
      <c r="O131" s="97"/>
      <c r="P131" s="97"/>
      <c r="Q131" s="97"/>
      <c r="R131" s="97"/>
      <c r="S131" s="97"/>
      <c r="T131" s="97"/>
      <c r="U131" s="97"/>
      <c r="V131" s="97"/>
      <c r="W131" s="97"/>
      <c r="X131" s="97"/>
    </row>
    <row r="132">
      <c r="A132" s="97" t="str">
        <f t="shared" si="1"/>
        <v>Jessica Davenport</v>
      </c>
      <c r="B132" s="29" t="s">
        <v>9183</v>
      </c>
      <c r="C132" s="29" t="s">
        <v>9181</v>
      </c>
      <c r="D132" s="3"/>
      <c r="E132" s="3" t="s">
        <v>9184</v>
      </c>
      <c r="F132" s="97"/>
      <c r="G132" s="97"/>
      <c r="H132" s="97"/>
      <c r="I132" s="98"/>
      <c r="J132" s="98"/>
      <c r="K132" s="98"/>
      <c r="L132" s="98"/>
      <c r="M132" s="98"/>
      <c r="N132" s="99" t="s">
        <v>346</v>
      </c>
      <c r="O132" s="97"/>
      <c r="P132" s="97"/>
      <c r="Q132" s="97"/>
      <c r="R132" s="97"/>
      <c r="S132" s="97"/>
      <c r="T132" s="97"/>
      <c r="U132" s="97"/>
      <c r="V132" s="97"/>
      <c r="W132" s="97"/>
      <c r="X132" s="97"/>
    </row>
    <row r="133">
      <c r="A133" s="97" t="str">
        <f t="shared" si="1"/>
        <v>Camas Davis</v>
      </c>
      <c r="B133" s="31" t="s">
        <v>7943</v>
      </c>
      <c r="C133" s="31" t="s">
        <v>9185</v>
      </c>
      <c r="D133" s="102"/>
      <c r="E133" s="102" t="s">
        <v>9186</v>
      </c>
      <c r="F133" s="31"/>
      <c r="G133" s="97"/>
      <c r="H133" s="97"/>
      <c r="I133" s="98"/>
      <c r="J133" s="99" t="s">
        <v>346</v>
      </c>
      <c r="K133" s="98"/>
      <c r="L133" s="98"/>
      <c r="M133" s="98"/>
      <c r="N133" s="98"/>
      <c r="O133" s="97"/>
      <c r="P133" s="97"/>
      <c r="Q133" s="97"/>
      <c r="R133" s="97"/>
      <c r="S133" s="97"/>
      <c r="T133" s="97"/>
      <c r="U133" s="97"/>
      <c r="V133" s="97"/>
      <c r="W133" s="97"/>
      <c r="X133" s="97"/>
    </row>
    <row r="134">
      <c r="A134" s="97" t="str">
        <f t="shared" si="1"/>
        <v>Frank Davis</v>
      </c>
      <c r="B134" s="100" t="s">
        <v>7943</v>
      </c>
      <c r="C134" s="100" t="s">
        <v>9187</v>
      </c>
      <c r="D134" s="101"/>
      <c r="E134" s="101" t="s">
        <v>9188</v>
      </c>
      <c r="F134" s="97"/>
      <c r="G134" s="97"/>
      <c r="H134" s="97"/>
      <c r="I134" s="98"/>
      <c r="J134" s="98"/>
      <c r="K134" s="98"/>
      <c r="L134" s="99" t="s">
        <v>346</v>
      </c>
      <c r="M134" s="98"/>
      <c r="N134" s="98"/>
      <c r="O134" s="97"/>
      <c r="P134" s="97"/>
      <c r="Q134" s="97"/>
      <c r="R134" s="97"/>
      <c r="S134" s="97"/>
      <c r="T134" s="97"/>
      <c r="U134" s="97"/>
      <c r="V134" s="97"/>
      <c r="W134" s="97"/>
      <c r="X134" s="97"/>
    </row>
    <row r="135">
      <c r="A135" s="97" t="str">
        <f t="shared" si="1"/>
        <v>Lisa Davis</v>
      </c>
      <c r="B135" s="100" t="s">
        <v>7943</v>
      </c>
      <c r="C135" s="100" t="s">
        <v>9189</v>
      </c>
      <c r="D135" s="101"/>
      <c r="E135" s="101" t="s">
        <v>9190</v>
      </c>
      <c r="F135" s="97"/>
      <c r="G135" s="97"/>
      <c r="H135" s="97"/>
      <c r="I135" s="98"/>
      <c r="J135" s="98"/>
      <c r="K135" s="98"/>
      <c r="L135" s="99" t="s">
        <v>346</v>
      </c>
      <c r="M135" s="98"/>
      <c r="N135" s="98"/>
      <c r="O135" s="97"/>
      <c r="P135" s="97"/>
      <c r="Q135" s="97"/>
      <c r="R135" s="97"/>
      <c r="S135" s="97"/>
      <c r="T135" s="97"/>
      <c r="U135" s="97"/>
      <c r="V135" s="97"/>
      <c r="W135" s="97"/>
      <c r="X135" s="97"/>
    </row>
    <row r="136">
      <c r="A136" s="97" t="str">
        <f t="shared" si="1"/>
        <v>Valerie Davis</v>
      </c>
      <c r="B136" s="31" t="s">
        <v>7943</v>
      </c>
      <c r="C136" s="31" t="s">
        <v>9191</v>
      </c>
      <c r="D136" s="31"/>
      <c r="E136" s="31" t="s">
        <v>9192</v>
      </c>
      <c r="F136" s="31"/>
      <c r="G136" s="97"/>
      <c r="H136" s="97"/>
      <c r="I136" s="98"/>
      <c r="J136" s="99" t="s">
        <v>346</v>
      </c>
      <c r="K136" s="98"/>
      <c r="L136" s="98"/>
      <c r="M136" s="98"/>
      <c r="N136" s="98"/>
      <c r="O136" s="97"/>
      <c r="P136" s="97"/>
      <c r="Q136" s="97"/>
      <c r="R136" s="97"/>
      <c r="S136" s="97"/>
      <c r="T136" s="97"/>
      <c r="U136" s="97"/>
      <c r="V136" s="97"/>
      <c r="W136" s="97"/>
      <c r="X136" s="97"/>
    </row>
    <row r="137">
      <c r="A137" s="97" t="str">
        <f t="shared" si="1"/>
        <v>Maria de Leon</v>
      </c>
      <c r="B137" s="100" t="s">
        <v>9193</v>
      </c>
      <c r="C137" s="100" t="s">
        <v>9194</v>
      </c>
      <c r="D137" s="101"/>
      <c r="E137" s="101" t="s">
        <v>9195</v>
      </c>
      <c r="F137" s="97"/>
      <c r="G137" s="97"/>
      <c r="H137" s="97"/>
      <c r="I137" s="98"/>
      <c r="J137" s="98"/>
      <c r="K137" s="98"/>
      <c r="L137" s="99" t="s">
        <v>346</v>
      </c>
      <c r="M137" s="98"/>
      <c r="N137" s="98"/>
      <c r="O137" s="97"/>
      <c r="P137" s="97"/>
      <c r="Q137" s="97"/>
      <c r="R137" s="97"/>
      <c r="S137" s="97"/>
      <c r="T137" s="97"/>
      <c r="U137" s="97"/>
      <c r="V137" s="97"/>
      <c r="W137" s="97"/>
      <c r="X137" s="97"/>
    </row>
    <row r="138">
      <c r="A138" s="97" t="str">
        <f t="shared" si="1"/>
        <v>Jay Dean</v>
      </c>
      <c r="B138" s="29" t="s">
        <v>9196</v>
      </c>
      <c r="C138" s="29" t="s">
        <v>9197</v>
      </c>
      <c r="D138" s="29"/>
      <c r="E138" s="29" t="s">
        <v>9198</v>
      </c>
      <c r="F138" s="97"/>
      <c r="G138" s="97"/>
      <c r="H138" s="97"/>
      <c r="I138" s="98"/>
      <c r="J138" s="98"/>
      <c r="K138" s="98"/>
      <c r="L138" s="98"/>
      <c r="M138" s="98"/>
      <c r="N138" s="98"/>
      <c r="O138" s="97"/>
      <c r="P138" s="97"/>
      <c r="Q138" s="97"/>
      <c r="R138" s="97"/>
      <c r="S138" s="97"/>
      <c r="T138" s="97"/>
      <c r="U138" s="97"/>
      <c r="V138" s="97"/>
      <c r="W138" s="97"/>
      <c r="X138" s="97"/>
    </row>
    <row r="139">
      <c r="A139" s="97" t="str">
        <f t="shared" si="1"/>
        <v>Ane Deister</v>
      </c>
      <c r="B139" s="29" t="s">
        <v>9199</v>
      </c>
      <c r="C139" s="29" t="s">
        <v>9200</v>
      </c>
      <c r="D139" s="3"/>
      <c r="E139" s="3" t="s">
        <v>9201</v>
      </c>
      <c r="F139" s="97"/>
      <c r="G139" s="29" t="s">
        <v>2898</v>
      </c>
      <c r="H139" s="97"/>
      <c r="I139" s="98"/>
      <c r="J139" s="98"/>
      <c r="K139" s="98"/>
      <c r="L139" s="98"/>
      <c r="M139" s="98"/>
      <c r="N139" s="98"/>
      <c r="O139" s="97"/>
      <c r="P139" s="97"/>
      <c r="Q139" s="97"/>
      <c r="R139" s="97"/>
      <c r="S139" s="97"/>
      <c r="T139" s="97"/>
      <c r="U139" s="97"/>
      <c r="V139" s="97"/>
      <c r="W139" s="97"/>
      <c r="X139" s="97"/>
    </row>
    <row r="140">
      <c r="A140" s="97" t="str">
        <f t="shared" si="1"/>
        <v>Elena Delacy</v>
      </c>
      <c r="B140" s="29" t="s">
        <v>9202</v>
      </c>
      <c r="C140" s="29" t="s">
        <v>9203</v>
      </c>
      <c r="D140" s="3"/>
      <c r="E140" s="3" t="s">
        <v>9204</v>
      </c>
      <c r="F140" s="97"/>
      <c r="G140" s="97"/>
      <c r="H140" s="97"/>
      <c r="I140" s="98"/>
      <c r="J140" s="98"/>
      <c r="K140" s="98"/>
      <c r="L140" s="98"/>
      <c r="M140" s="98"/>
      <c r="N140" s="98"/>
      <c r="O140" s="97"/>
      <c r="P140" s="97"/>
      <c r="Q140" s="97"/>
      <c r="R140" s="97"/>
      <c r="S140" s="97"/>
      <c r="T140" s="97"/>
      <c r="U140" s="97"/>
      <c r="V140" s="97"/>
      <c r="W140" s="97"/>
      <c r="X140" s="97"/>
    </row>
    <row r="141">
      <c r="A141" s="97" t="str">
        <f t="shared" si="1"/>
        <v>Michael Delbar</v>
      </c>
      <c r="B141" s="29" t="s">
        <v>9205</v>
      </c>
      <c r="C141" s="29" t="s">
        <v>9206</v>
      </c>
      <c r="D141" s="29"/>
      <c r="E141" s="29" t="s">
        <v>9207</v>
      </c>
      <c r="F141" s="97"/>
      <c r="G141" s="29" t="s">
        <v>9208</v>
      </c>
      <c r="H141" s="97"/>
      <c r="I141" s="98"/>
      <c r="J141" s="98"/>
      <c r="K141" s="98"/>
      <c r="L141" s="98"/>
      <c r="M141" s="98"/>
      <c r="N141" s="98"/>
      <c r="O141" s="97"/>
      <c r="P141" s="97"/>
      <c r="Q141" s="97"/>
      <c r="R141" s="97"/>
      <c r="S141" s="97"/>
      <c r="T141" s="97"/>
      <c r="U141" s="97"/>
      <c r="V141" s="97"/>
      <c r="W141" s="97"/>
      <c r="X141" s="97"/>
    </row>
    <row r="142">
      <c r="A142" s="97" t="str">
        <f t="shared" si="1"/>
        <v>John Dell'Osso</v>
      </c>
      <c r="B142" s="29" t="s">
        <v>9209</v>
      </c>
      <c r="C142" s="29" t="s">
        <v>9119</v>
      </c>
      <c r="D142" s="29"/>
      <c r="E142" s="29" t="s">
        <v>9210</v>
      </c>
      <c r="F142" s="97"/>
      <c r="G142" s="97"/>
      <c r="H142" s="97"/>
      <c r="I142" s="98"/>
      <c r="J142" s="98"/>
      <c r="K142" s="98"/>
      <c r="L142" s="98"/>
      <c r="M142" s="98"/>
      <c r="N142" s="98"/>
      <c r="O142" s="97"/>
      <c r="P142" s="97"/>
      <c r="Q142" s="97"/>
      <c r="R142" s="97"/>
      <c r="S142" s="97"/>
      <c r="T142" s="97"/>
      <c r="U142" s="97"/>
      <c r="V142" s="97"/>
      <c r="W142" s="97"/>
      <c r="X142" s="97"/>
    </row>
    <row r="143">
      <c r="A143" s="97" t="str">
        <f t="shared" si="1"/>
        <v>Vanja Deretic</v>
      </c>
      <c r="B143" s="100" t="s">
        <v>9211</v>
      </c>
      <c r="C143" s="100" t="s">
        <v>9212</v>
      </c>
      <c r="D143" s="101"/>
      <c r="E143" s="101" t="s">
        <v>9213</v>
      </c>
      <c r="F143" s="97"/>
      <c r="G143" s="97"/>
      <c r="H143" s="97"/>
      <c r="I143" s="98"/>
      <c r="J143" s="98"/>
      <c r="K143" s="98"/>
      <c r="L143" s="99" t="s">
        <v>346</v>
      </c>
      <c r="M143" s="98"/>
      <c r="N143" s="98"/>
      <c r="O143" s="97"/>
      <c r="P143" s="97"/>
      <c r="Q143" s="97"/>
      <c r="R143" s="97"/>
      <c r="S143" s="97"/>
      <c r="T143" s="97"/>
      <c r="U143" s="97"/>
      <c r="V143" s="97"/>
      <c r="W143" s="97"/>
      <c r="X143" s="97"/>
    </row>
    <row r="144">
      <c r="A144" s="97" t="str">
        <f t="shared" si="1"/>
        <v>Shelana deSilva</v>
      </c>
      <c r="B144" s="29" t="s">
        <v>9214</v>
      </c>
      <c r="C144" s="29" t="s">
        <v>9215</v>
      </c>
      <c r="D144" s="29"/>
      <c r="E144" s="29" t="s">
        <v>9216</v>
      </c>
      <c r="F144" s="97"/>
      <c r="G144" s="29" t="s">
        <v>9217</v>
      </c>
      <c r="H144" s="97"/>
      <c r="I144" s="98"/>
      <c r="J144" s="98"/>
      <c r="K144" s="98"/>
      <c r="L144" s="98"/>
      <c r="M144" s="98"/>
      <c r="N144" s="98"/>
      <c r="O144" s="97"/>
      <c r="P144" s="97"/>
      <c r="Q144" s="97"/>
      <c r="R144" s="97"/>
      <c r="S144" s="97"/>
      <c r="T144" s="97"/>
      <c r="U144" s="97"/>
      <c r="V144" s="97"/>
      <c r="W144" s="97"/>
      <c r="X144" s="97"/>
    </row>
    <row r="145">
      <c r="A145" s="97" t="str">
        <f t="shared" si="1"/>
        <v>Rich Desmond</v>
      </c>
      <c r="B145" s="29" t="s">
        <v>9218</v>
      </c>
      <c r="C145" s="29" t="s">
        <v>9219</v>
      </c>
      <c r="D145" s="97"/>
      <c r="E145" s="97"/>
      <c r="F145" s="97"/>
      <c r="G145" s="97"/>
      <c r="H145" s="97"/>
      <c r="I145" s="98"/>
      <c r="J145" s="98"/>
      <c r="K145" s="99" t="s">
        <v>346</v>
      </c>
      <c r="L145" s="98"/>
      <c r="M145" s="98"/>
      <c r="N145" s="98"/>
      <c r="O145" s="97"/>
      <c r="P145" s="97"/>
      <c r="Q145" s="97"/>
      <c r="R145" s="97"/>
      <c r="S145" s="97"/>
      <c r="T145" s="97"/>
      <c r="U145" s="97"/>
      <c r="V145" s="97"/>
      <c r="W145" s="97"/>
      <c r="X145" s="97"/>
    </row>
    <row r="146">
      <c r="A146" s="97" t="str">
        <f t="shared" si="1"/>
        <v>Paul Detjens</v>
      </c>
      <c r="B146" s="29" t="s">
        <v>9220</v>
      </c>
      <c r="C146" s="29" t="s">
        <v>9221</v>
      </c>
      <c r="D146" s="3"/>
      <c r="E146" s="3" t="s">
        <v>9222</v>
      </c>
      <c r="F146" s="97"/>
      <c r="G146" s="97"/>
      <c r="H146" s="97"/>
      <c r="I146" s="98"/>
      <c r="J146" s="14"/>
      <c r="K146" s="98"/>
      <c r="L146" s="98"/>
      <c r="M146" s="98"/>
      <c r="N146" s="98"/>
      <c r="O146" s="97"/>
      <c r="P146" s="97"/>
      <c r="Q146" s="97"/>
      <c r="R146" s="97"/>
      <c r="S146" s="97"/>
      <c r="T146" s="97"/>
      <c r="U146" s="97"/>
      <c r="V146" s="97"/>
      <c r="W146" s="97"/>
      <c r="X146" s="97"/>
    </row>
    <row r="147">
      <c r="A147" s="97" t="str">
        <f t="shared" si="1"/>
        <v>Kaila Dettman</v>
      </c>
      <c r="B147" s="29" t="s">
        <v>9223</v>
      </c>
      <c r="C147" s="29" t="s">
        <v>9224</v>
      </c>
      <c r="D147" s="29"/>
      <c r="E147" s="29" t="s">
        <v>9225</v>
      </c>
      <c r="F147" s="97"/>
      <c r="G147" s="29" t="s">
        <v>9226</v>
      </c>
      <c r="H147" s="97"/>
      <c r="I147" s="98"/>
      <c r="J147" s="98"/>
      <c r="K147" s="98"/>
      <c r="L147" s="98"/>
      <c r="M147" s="98"/>
      <c r="N147" s="98"/>
      <c r="O147" s="97"/>
      <c r="P147" s="97"/>
      <c r="Q147" s="97"/>
      <c r="R147" s="97"/>
      <c r="S147" s="97"/>
      <c r="T147" s="97"/>
      <c r="U147" s="97"/>
      <c r="V147" s="97"/>
      <c r="W147" s="97"/>
      <c r="X147" s="97"/>
    </row>
    <row r="148">
      <c r="A148" s="97" t="str">
        <f t="shared" si="1"/>
        <v>Renee Devere-Oki</v>
      </c>
      <c r="B148" s="29" t="s">
        <v>9227</v>
      </c>
      <c r="C148" s="29" t="s">
        <v>9084</v>
      </c>
      <c r="D148" s="97"/>
      <c r="E148" s="53" t="s">
        <v>9228</v>
      </c>
      <c r="F148" s="97"/>
      <c r="G148" s="97"/>
      <c r="H148" s="97"/>
      <c r="I148" s="98"/>
      <c r="J148" s="98"/>
      <c r="K148" s="99" t="s">
        <v>346</v>
      </c>
      <c r="L148" s="98"/>
      <c r="M148" s="98"/>
      <c r="N148" s="98"/>
      <c r="O148" s="97"/>
      <c r="P148" s="97"/>
      <c r="Q148" s="97"/>
      <c r="R148" s="97"/>
      <c r="S148" s="97"/>
      <c r="T148" s="97"/>
      <c r="U148" s="97"/>
      <c r="V148" s="97"/>
      <c r="W148" s="97"/>
      <c r="X148" s="97"/>
    </row>
    <row r="149">
      <c r="A149" s="97" t="str">
        <f t="shared" si="1"/>
        <v>Tanya Diamond</v>
      </c>
      <c r="B149" s="29" t="s">
        <v>9229</v>
      </c>
      <c r="C149" s="29" t="s">
        <v>9230</v>
      </c>
      <c r="D149" s="3"/>
      <c r="E149" s="3" t="s">
        <v>9231</v>
      </c>
      <c r="F149" s="97"/>
      <c r="G149" s="97"/>
      <c r="H149" s="29"/>
      <c r="I149" s="98"/>
      <c r="J149" s="98"/>
      <c r="K149" s="98"/>
      <c r="L149" s="98"/>
      <c r="M149" s="98"/>
      <c r="N149" s="98"/>
      <c r="O149" s="97"/>
      <c r="P149" s="97"/>
      <c r="Q149" s="97"/>
      <c r="R149" s="97"/>
      <c r="S149" s="97"/>
      <c r="T149" s="97"/>
      <c r="U149" s="97"/>
      <c r="V149" s="97"/>
      <c r="W149" s="97"/>
      <c r="X149" s="97"/>
    </row>
    <row r="150">
      <c r="A150" s="97" t="str">
        <f t="shared" si="1"/>
        <v>Samuel Diaz</v>
      </c>
      <c r="B150" s="29" t="s">
        <v>9232</v>
      </c>
      <c r="C150" s="29" t="s">
        <v>9233</v>
      </c>
      <c r="D150" s="29"/>
      <c r="E150" s="29" t="s">
        <v>9234</v>
      </c>
      <c r="F150" s="97"/>
      <c r="G150" s="29" t="s">
        <v>9235</v>
      </c>
      <c r="H150" s="97"/>
      <c r="I150" s="98"/>
      <c r="J150" s="98"/>
      <c r="K150" s="98"/>
      <c r="L150" s="98"/>
      <c r="M150" s="98"/>
      <c r="N150" s="98"/>
      <c r="O150" s="97"/>
      <c r="P150" s="97"/>
      <c r="Q150" s="97"/>
      <c r="R150" s="97"/>
      <c r="S150" s="97"/>
      <c r="T150" s="97"/>
      <c r="U150" s="97"/>
      <c r="V150" s="97"/>
      <c r="W150" s="97"/>
      <c r="X150" s="97"/>
    </row>
    <row r="151">
      <c r="A151" s="97" t="str">
        <f t="shared" si="1"/>
        <v>Ryder Diaz</v>
      </c>
      <c r="B151" s="29" t="s">
        <v>9232</v>
      </c>
      <c r="C151" s="29" t="s">
        <v>9236</v>
      </c>
      <c r="D151" s="97"/>
      <c r="E151" s="97"/>
      <c r="F151" s="97"/>
      <c r="G151" s="29" t="s">
        <v>9237</v>
      </c>
      <c r="H151" s="97"/>
      <c r="I151" s="98"/>
      <c r="J151" s="98"/>
      <c r="K151" s="98"/>
      <c r="L151" s="98"/>
      <c r="M151" s="98"/>
      <c r="N151" s="98"/>
      <c r="O151" s="97"/>
      <c r="P151" s="97"/>
      <c r="Q151" s="97"/>
      <c r="R151" s="97"/>
      <c r="S151" s="97"/>
      <c r="T151" s="97"/>
      <c r="U151" s="97"/>
      <c r="V151" s="97"/>
      <c r="W151" s="97"/>
      <c r="X151" s="97"/>
    </row>
    <row r="152">
      <c r="A152" s="97" t="str">
        <f t="shared" si="1"/>
        <v>Michael Dieden</v>
      </c>
      <c r="B152" s="100" t="s">
        <v>9238</v>
      </c>
      <c r="C152" s="100" t="s">
        <v>9206</v>
      </c>
      <c r="D152" s="101"/>
      <c r="E152" s="101" t="s">
        <v>9239</v>
      </c>
      <c r="F152" s="97"/>
      <c r="G152" s="97"/>
      <c r="H152" s="97"/>
      <c r="I152" s="98"/>
      <c r="J152" s="98"/>
      <c r="K152" s="98"/>
      <c r="L152" s="99" t="s">
        <v>346</v>
      </c>
      <c r="M152" s="98"/>
      <c r="N152" s="98"/>
      <c r="O152" s="97"/>
      <c r="P152" s="97"/>
      <c r="Q152" s="97"/>
      <c r="R152" s="97"/>
      <c r="S152" s="97"/>
      <c r="T152" s="97"/>
      <c r="U152" s="97"/>
      <c r="V152" s="97"/>
      <c r="W152" s="97"/>
      <c r="X152" s="97"/>
    </row>
    <row r="153">
      <c r="A153" s="97" t="str">
        <f t="shared" si="1"/>
        <v>Martha Diepenbrock</v>
      </c>
      <c r="B153" s="3" t="s">
        <v>9240</v>
      </c>
      <c r="C153" s="29" t="s">
        <v>9241</v>
      </c>
      <c r="D153" s="29"/>
      <c r="E153" s="29" t="s">
        <v>9242</v>
      </c>
      <c r="F153" s="97"/>
      <c r="G153" s="97"/>
      <c r="H153" s="97"/>
      <c r="I153" s="98"/>
      <c r="J153" s="98"/>
      <c r="K153" s="98"/>
      <c r="L153" s="98"/>
      <c r="M153" s="98"/>
      <c r="N153" s="98"/>
      <c r="O153" s="97"/>
      <c r="P153" s="97"/>
      <c r="Q153" s="97"/>
      <c r="R153" s="97"/>
      <c r="S153" s="97"/>
      <c r="T153" s="97"/>
      <c r="U153" s="97"/>
      <c r="V153" s="97"/>
      <c r="W153" s="97"/>
      <c r="X153" s="97"/>
    </row>
    <row r="154">
      <c r="A154" s="97" t="str">
        <f t="shared" si="1"/>
        <v>Helene Dillard</v>
      </c>
      <c r="B154" s="29" t="s">
        <v>9243</v>
      </c>
      <c r="C154" s="29" t="s">
        <v>9244</v>
      </c>
      <c r="D154" s="97"/>
      <c r="E154" s="29" t="s">
        <v>9245</v>
      </c>
      <c r="F154" s="97"/>
      <c r="G154" s="29" t="s">
        <v>5718</v>
      </c>
      <c r="H154" s="97"/>
      <c r="I154" s="98"/>
      <c r="J154" s="98"/>
      <c r="K154" s="98"/>
      <c r="L154" s="98"/>
      <c r="M154" s="98"/>
      <c r="N154" s="98"/>
      <c r="O154" s="97"/>
      <c r="P154" s="97"/>
      <c r="Q154" s="97"/>
      <c r="R154" s="97"/>
      <c r="S154" s="97"/>
      <c r="T154" s="97"/>
      <c r="U154" s="97"/>
      <c r="V154" s="97"/>
      <c r="W154" s="97"/>
      <c r="X154" s="97"/>
    </row>
    <row r="155">
      <c r="A155" s="97" t="str">
        <f t="shared" si="1"/>
        <v>Michael Dimock</v>
      </c>
      <c r="B155" s="31" t="s">
        <v>9246</v>
      </c>
      <c r="C155" s="31" t="s">
        <v>9206</v>
      </c>
      <c r="D155" s="102"/>
      <c r="E155" s="102" t="s">
        <v>9247</v>
      </c>
      <c r="F155" s="31"/>
      <c r="G155" s="97"/>
      <c r="H155" s="97"/>
      <c r="I155" s="98"/>
      <c r="J155" s="99" t="s">
        <v>346</v>
      </c>
      <c r="K155" s="98"/>
      <c r="L155" s="98"/>
      <c r="M155" s="98"/>
      <c r="N155" s="98"/>
      <c r="O155" s="97"/>
      <c r="P155" s="97"/>
      <c r="Q155" s="97"/>
      <c r="R155" s="97"/>
      <c r="S155" s="97"/>
      <c r="T155" s="97"/>
      <c r="U155" s="97"/>
      <c r="V155" s="97"/>
      <c r="W155" s="97"/>
      <c r="X155" s="97"/>
    </row>
    <row r="156">
      <c r="A156" s="97" t="str">
        <f t="shared" si="1"/>
        <v>Deanne DiPietro</v>
      </c>
      <c r="B156" s="29" t="s">
        <v>9248</v>
      </c>
      <c r="C156" s="29" t="s">
        <v>9249</v>
      </c>
      <c r="D156" s="97"/>
      <c r="E156" s="29" t="s">
        <v>9250</v>
      </c>
      <c r="F156" s="97"/>
      <c r="G156" s="29" t="s">
        <v>9251</v>
      </c>
      <c r="H156" s="97"/>
      <c r="I156" s="98"/>
      <c r="J156" s="98"/>
      <c r="K156" s="98"/>
      <c r="L156" s="98"/>
      <c r="M156" s="98"/>
      <c r="N156" s="98"/>
      <c r="O156" s="97"/>
      <c r="P156" s="97"/>
      <c r="Q156" s="97"/>
      <c r="R156" s="97"/>
      <c r="S156" s="97"/>
      <c r="T156" s="97"/>
      <c r="U156" s="97"/>
      <c r="V156" s="97"/>
      <c r="W156" s="97"/>
      <c r="X156" s="97"/>
    </row>
    <row r="157">
      <c r="A157" s="97" t="str">
        <f t="shared" si="1"/>
        <v>Danielle Dolan</v>
      </c>
      <c r="B157" s="100" t="s">
        <v>9252</v>
      </c>
      <c r="C157" s="100" t="s">
        <v>9253</v>
      </c>
      <c r="D157" s="100"/>
      <c r="E157" s="100" t="s">
        <v>9254</v>
      </c>
      <c r="F157" s="97"/>
      <c r="G157" s="97"/>
      <c r="H157" s="97"/>
      <c r="I157" s="98"/>
      <c r="J157" s="98"/>
      <c r="K157" s="98"/>
      <c r="L157" s="99" t="s">
        <v>346</v>
      </c>
      <c r="M157" s="98"/>
      <c r="N157" s="98"/>
      <c r="O157" s="97"/>
      <c r="P157" s="97"/>
      <c r="Q157" s="97"/>
      <c r="R157" s="97"/>
      <c r="S157" s="97"/>
      <c r="T157" s="97"/>
      <c r="U157" s="97"/>
      <c r="V157" s="97"/>
      <c r="W157" s="97"/>
      <c r="X157" s="97"/>
    </row>
    <row r="158">
      <c r="A158" s="97" t="str">
        <f t="shared" si="1"/>
        <v>John Donnelly</v>
      </c>
      <c r="B158" s="29" t="s">
        <v>9255</v>
      </c>
      <c r="C158" s="29" t="s">
        <v>9119</v>
      </c>
      <c r="D158" s="29"/>
      <c r="E158" s="29" t="s">
        <v>9256</v>
      </c>
      <c r="F158" s="97"/>
      <c r="G158" s="29" t="s">
        <v>9257</v>
      </c>
      <c r="H158" s="97"/>
      <c r="I158" s="98"/>
      <c r="J158" s="98"/>
      <c r="K158" s="98"/>
      <c r="L158" s="98"/>
      <c r="M158" s="98"/>
      <c r="N158" s="98"/>
      <c r="O158" s="97"/>
      <c r="P158" s="97"/>
      <c r="Q158" s="97"/>
      <c r="R158" s="97"/>
      <c r="S158" s="97"/>
      <c r="T158" s="97"/>
      <c r="U158" s="97"/>
      <c r="V158" s="97"/>
      <c r="W158" s="97"/>
      <c r="X158" s="97"/>
    </row>
    <row r="159">
      <c r="A159" s="97" t="str">
        <f t="shared" si="1"/>
        <v>Shelton Douthit</v>
      </c>
      <c r="B159" s="29" t="s">
        <v>9258</v>
      </c>
      <c r="C159" s="29" t="s">
        <v>9259</v>
      </c>
      <c r="D159" s="29"/>
      <c r="E159" s="29" t="s">
        <v>9260</v>
      </c>
      <c r="F159" s="97"/>
      <c r="G159" s="29" t="s">
        <v>676</v>
      </c>
      <c r="H159" s="97"/>
      <c r="I159" s="98"/>
      <c r="J159" s="98"/>
      <c r="K159" s="98"/>
      <c r="L159" s="98"/>
      <c r="M159" s="98"/>
      <c r="N159" s="98"/>
      <c r="O159" s="97"/>
      <c r="P159" s="97"/>
      <c r="Q159" s="97"/>
      <c r="R159" s="97"/>
      <c r="S159" s="97"/>
      <c r="T159" s="97"/>
      <c r="U159" s="97"/>
      <c r="V159" s="97"/>
      <c r="W159" s="97"/>
      <c r="X159" s="97"/>
    </row>
    <row r="160">
      <c r="A160" s="97" t="str">
        <f t="shared" si="1"/>
        <v>Madeline Drake</v>
      </c>
      <c r="B160" s="29" t="s">
        <v>9261</v>
      </c>
      <c r="C160" s="29" t="s">
        <v>9262</v>
      </c>
      <c r="D160" s="29"/>
      <c r="E160" s="29" t="s">
        <v>9263</v>
      </c>
      <c r="F160" s="97"/>
      <c r="G160" s="97"/>
      <c r="H160" s="97"/>
      <c r="I160" s="98"/>
      <c r="J160" s="98"/>
      <c r="K160" s="98"/>
      <c r="L160" s="98"/>
      <c r="M160" s="98"/>
      <c r="N160" s="98"/>
      <c r="O160" s="97"/>
      <c r="P160" s="97"/>
      <c r="Q160" s="97"/>
      <c r="R160" s="97"/>
      <c r="S160" s="97"/>
      <c r="T160" s="97"/>
      <c r="U160" s="97"/>
      <c r="V160" s="97"/>
      <c r="W160" s="97"/>
      <c r="X160" s="97"/>
    </row>
    <row r="161">
      <c r="A161" s="97" t="str">
        <f t="shared" si="1"/>
        <v>Sabrina Drill</v>
      </c>
      <c r="B161" s="100" t="s">
        <v>9264</v>
      </c>
      <c r="C161" s="106" t="s">
        <v>9265</v>
      </c>
      <c r="D161" s="101"/>
      <c r="E161" s="101" t="s">
        <v>9266</v>
      </c>
      <c r="F161" s="97"/>
      <c r="G161" s="97"/>
      <c r="H161" s="97"/>
      <c r="I161" s="98"/>
      <c r="J161" s="98"/>
      <c r="K161" s="98"/>
      <c r="L161" s="99" t="s">
        <v>346</v>
      </c>
      <c r="M161" s="98"/>
      <c r="N161" s="98"/>
      <c r="O161" s="97"/>
      <c r="P161" s="97"/>
      <c r="Q161" s="97"/>
      <c r="R161" s="97"/>
      <c r="S161" s="97"/>
      <c r="T161" s="97"/>
      <c r="U161" s="97"/>
      <c r="V161" s="97"/>
      <c r="W161" s="97"/>
      <c r="X161" s="97"/>
    </row>
    <row r="162">
      <c r="A162" s="97" t="str">
        <f t="shared" si="1"/>
        <v>Sabrina Drill</v>
      </c>
      <c r="B162" s="29" t="s">
        <v>9264</v>
      </c>
      <c r="C162" s="29" t="s">
        <v>9265</v>
      </c>
      <c r="D162" s="97"/>
      <c r="E162" s="29" t="s">
        <v>9266</v>
      </c>
      <c r="F162" s="97"/>
      <c r="G162" s="29" t="s">
        <v>9267</v>
      </c>
      <c r="H162" s="97"/>
      <c r="I162" s="98"/>
      <c r="J162" s="98"/>
      <c r="K162" s="98"/>
      <c r="L162" s="98"/>
      <c r="M162" s="98"/>
      <c r="N162" s="98"/>
      <c r="O162" s="97"/>
      <c r="P162" s="97"/>
      <c r="Q162" s="97"/>
      <c r="R162" s="97"/>
      <c r="S162" s="97"/>
      <c r="T162" s="97"/>
      <c r="U162" s="97"/>
      <c r="V162" s="97"/>
      <c r="W162" s="97"/>
      <c r="X162" s="97"/>
    </row>
    <row r="163">
      <c r="A163" s="97" t="str">
        <f t="shared" si="1"/>
        <v>Matt Dunnahoe</v>
      </c>
      <c r="B163" s="29" t="s">
        <v>9268</v>
      </c>
      <c r="C163" s="29" t="s">
        <v>9269</v>
      </c>
      <c r="D163" s="29"/>
      <c r="E163" s="29" t="s">
        <v>9270</v>
      </c>
      <c r="F163" s="97"/>
      <c r="G163" s="97"/>
      <c r="H163" s="97"/>
      <c r="I163" s="98"/>
      <c r="J163" s="98"/>
      <c r="K163" s="98"/>
      <c r="L163" s="98"/>
      <c r="M163" s="98"/>
      <c r="N163" s="98"/>
      <c r="O163" s="97"/>
      <c r="P163" s="97"/>
      <c r="Q163" s="97"/>
      <c r="R163" s="97"/>
      <c r="S163" s="97"/>
      <c r="T163" s="97"/>
      <c r="U163" s="97"/>
      <c r="V163" s="97"/>
      <c r="W163" s="97"/>
      <c r="X163" s="97"/>
    </row>
    <row r="164">
      <c r="A164" s="97" t="str">
        <f t="shared" si="1"/>
        <v>Connell Dunning</v>
      </c>
      <c r="B164" s="29" t="s">
        <v>9271</v>
      </c>
      <c r="C164" s="29" t="s">
        <v>9272</v>
      </c>
      <c r="D164" s="3"/>
      <c r="E164" s="3" t="s">
        <v>9273</v>
      </c>
      <c r="F164" s="97"/>
      <c r="G164" s="97"/>
      <c r="H164" s="97"/>
      <c r="I164" s="98"/>
      <c r="J164" s="98"/>
      <c r="K164" s="98"/>
      <c r="L164" s="98"/>
      <c r="M164" s="98"/>
      <c r="N164" s="99" t="s">
        <v>346</v>
      </c>
      <c r="O164" s="97"/>
      <c r="P164" s="97"/>
      <c r="Q164" s="97"/>
      <c r="R164" s="97"/>
      <c r="S164" s="97"/>
      <c r="T164" s="97"/>
      <c r="U164" s="97"/>
      <c r="V164" s="97"/>
      <c r="W164" s="97"/>
      <c r="X164" s="97"/>
    </row>
    <row r="165">
      <c r="A165" s="97" t="str">
        <f t="shared" si="1"/>
        <v>Paul Edelman</v>
      </c>
      <c r="B165" s="29" t="s">
        <v>9274</v>
      </c>
      <c r="C165" s="29" t="s">
        <v>9221</v>
      </c>
      <c r="D165" s="3"/>
      <c r="E165" s="3" t="s">
        <v>9275</v>
      </c>
      <c r="F165" s="97"/>
      <c r="G165" s="97"/>
      <c r="H165" s="29"/>
      <c r="I165" s="98"/>
      <c r="J165" s="98"/>
      <c r="K165" s="98"/>
      <c r="L165" s="98"/>
      <c r="M165" s="98"/>
      <c r="N165" s="98"/>
      <c r="O165" s="97"/>
      <c r="P165" s="97"/>
      <c r="Q165" s="97"/>
      <c r="R165" s="97"/>
      <c r="S165" s="97"/>
      <c r="T165" s="97"/>
      <c r="U165" s="97"/>
      <c r="V165" s="97"/>
      <c r="W165" s="97"/>
      <c r="X165" s="97"/>
    </row>
    <row r="166">
      <c r="A166" s="97" t="str">
        <f t="shared" si="1"/>
        <v>Hayley Edmonston</v>
      </c>
      <c r="B166" s="29" t="s">
        <v>9276</v>
      </c>
      <c r="C166" s="29" t="s">
        <v>9277</v>
      </c>
      <c r="D166" s="29"/>
      <c r="E166" s="29" t="s">
        <v>9278</v>
      </c>
      <c r="F166" s="97"/>
      <c r="G166" s="97"/>
      <c r="H166" s="97"/>
      <c r="I166" s="98"/>
      <c r="J166" s="98"/>
      <c r="K166" s="98"/>
      <c r="L166" s="98"/>
      <c r="M166" s="98"/>
      <c r="N166" s="98"/>
      <c r="O166" s="97"/>
      <c r="P166" s="97"/>
      <c r="Q166" s="97"/>
      <c r="R166" s="97"/>
      <c r="S166" s="97"/>
      <c r="T166" s="97"/>
      <c r="U166" s="97"/>
      <c r="V166" s="97"/>
      <c r="W166" s="97"/>
      <c r="X166" s="97"/>
    </row>
    <row r="167">
      <c r="A167" s="97" t="str">
        <f t="shared" si="1"/>
        <v>Diana Edwards</v>
      </c>
      <c r="B167" s="29" t="s">
        <v>9279</v>
      </c>
      <c r="C167" s="29" t="s">
        <v>9280</v>
      </c>
      <c r="D167" s="3"/>
      <c r="E167" s="3" t="s">
        <v>9281</v>
      </c>
      <c r="F167" s="97"/>
      <c r="G167" s="97"/>
      <c r="H167" s="97"/>
      <c r="I167" s="98"/>
      <c r="J167" s="98"/>
      <c r="K167" s="98"/>
      <c r="L167" s="98"/>
      <c r="M167" s="98"/>
      <c r="N167" s="99" t="s">
        <v>346</v>
      </c>
      <c r="O167" s="97"/>
      <c r="P167" s="97"/>
      <c r="Q167" s="97"/>
      <c r="R167" s="97"/>
      <c r="S167" s="97"/>
      <c r="T167" s="97"/>
      <c r="U167" s="97"/>
      <c r="V167" s="97"/>
      <c r="W167" s="97"/>
      <c r="X167" s="97"/>
    </row>
    <row r="168">
      <c r="A168" s="97" t="str">
        <f t="shared" si="1"/>
        <v>Tiffany Edwards</v>
      </c>
      <c r="B168" s="29" t="s">
        <v>9279</v>
      </c>
      <c r="C168" s="29" t="s">
        <v>9282</v>
      </c>
      <c r="D168" s="29"/>
      <c r="E168" s="29" t="s">
        <v>9283</v>
      </c>
      <c r="F168" s="97"/>
      <c r="G168" s="97"/>
      <c r="H168" s="97"/>
      <c r="I168" s="98"/>
      <c r="J168" s="98"/>
      <c r="K168" s="98"/>
      <c r="L168" s="98"/>
      <c r="M168" s="98"/>
      <c r="N168" s="98"/>
      <c r="O168" s="97"/>
      <c r="P168" s="97"/>
      <c r="Q168" s="97"/>
      <c r="R168" s="97"/>
      <c r="S168" s="97"/>
      <c r="T168" s="97"/>
      <c r="U168" s="97"/>
      <c r="V168" s="97"/>
      <c r="W168" s="97"/>
      <c r="X168" s="97"/>
    </row>
    <row r="169">
      <c r="A169" s="97" t="str">
        <f t="shared" si="1"/>
        <v>Wendy Eliot</v>
      </c>
      <c r="B169" s="29" t="s">
        <v>9284</v>
      </c>
      <c r="C169" s="29" t="s">
        <v>9285</v>
      </c>
      <c r="D169" s="29"/>
      <c r="E169" s="29" t="s">
        <v>9286</v>
      </c>
      <c r="F169" s="97"/>
      <c r="G169" s="97"/>
      <c r="H169" s="97"/>
      <c r="I169" s="98"/>
      <c r="J169" s="98"/>
      <c r="K169" s="98"/>
      <c r="L169" s="98"/>
      <c r="M169" s="98"/>
      <c r="N169" s="98"/>
      <c r="O169" s="97"/>
      <c r="P169" s="97"/>
      <c r="Q169" s="97"/>
      <c r="R169" s="97"/>
      <c r="S169" s="97"/>
      <c r="T169" s="97"/>
      <c r="U169" s="97"/>
      <c r="V169" s="97"/>
      <c r="W169" s="97"/>
      <c r="X169" s="97"/>
    </row>
    <row r="170">
      <c r="A170" s="97" t="str">
        <f t="shared" si="1"/>
        <v>Ethan Elkind</v>
      </c>
      <c r="B170" s="100" t="s">
        <v>9287</v>
      </c>
      <c r="C170" s="100" t="s">
        <v>9288</v>
      </c>
      <c r="D170" s="101"/>
      <c r="E170" s="101" t="s">
        <v>9289</v>
      </c>
      <c r="F170" s="97"/>
      <c r="G170" s="97"/>
      <c r="H170" s="97"/>
      <c r="I170" s="98"/>
      <c r="J170" s="98"/>
      <c r="K170" s="98"/>
      <c r="L170" s="99" t="s">
        <v>346</v>
      </c>
      <c r="M170" s="98"/>
      <c r="N170" s="98"/>
      <c r="O170" s="97"/>
      <c r="P170" s="97"/>
      <c r="Q170" s="97"/>
      <c r="R170" s="97"/>
      <c r="S170" s="97"/>
      <c r="T170" s="97"/>
      <c r="U170" s="97"/>
      <c r="V170" s="97"/>
      <c r="W170" s="97"/>
      <c r="X170" s="97"/>
    </row>
    <row r="171">
      <c r="A171" s="97" t="str">
        <f t="shared" si="1"/>
        <v>Catherine Elliott</v>
      </c>
      <c r="B171" s="29" t="s">
        <v>9290</v>
      </c>
      <c r="C171" s="29" t="s">
        <v>8923</v>
      </c>
      <c r="D171" s="29"/>
      <c r="E171" s="29" t="s">
        <v>9291</v>
      </c>
      <c r="F171" s="97"/>
      <c r="G171" s="97"/>
      <c r="H171" s="97"/>
      <c r="I171" s="98"/>
      <c r="J171" s="98"/>
      <c r="K171" s="98"/>
      <c r="L171" s="98"/>
      <c r="M171" s="98"/>
      <c r="N171" s="98"/>
      <c r="O171" s="97"/>
      <c r="P171" s="97"/>
      <c r="Q171" s="97"/>
      <c r="R171" s="97"/>
      <c r="S171" s="97"/>
      <c r="T171" s="97"/>
      <c r="U171" s="97"/>
      <c r="V171" s="97"/>
      <c r="W171" s="97"/>
      <c r="X171" s="97"/>
    </row>
    <row r="172">
      <c r="A172" s="97" t="str">
        <f t="shared" si="1"/>
        <v>Noemi Emeric-Ford</v>
      </c>
      <c r="B172" s="20" t="s">
        <v>9292</v>
      </c>
      <c r="C172" s="20" t="s">
        <v>9293</v>
      </c>
      <c r="D172" s="3"/>
      <c r="E172" s="3" t="s">
        <v>9294</v>
      </c>
      <c r="F172" s="97"/>
      <c r="G172" s="97"/>
      <c r="H172" s="97"/>
      <c r="I172" s="98"/>
      <c r="J172" s="98"/>
      <c r="K172" s="98"/>
      <c r="L172" s="98"/>
      <c r="M172" s="98"/>
      <c r="N172" s="98"/>
      <c r="O172" s="97"/>
      <c r="P172" s="97"/>
      <c r="Q172" s="97"/>
      <c r="R172" s="97"/>
      <c r="S172" s="97"/>
      <c r="T172" s="97"/>
      <c r="U172" s="97"/>
      <c r="V172" s="97"/>
      <c r="W172" s="97"/>
      <c r="X172" s="97"/>
    </row>
    <row r="173">
      <c r="A173" s="97" t="str">
        <f t="shared" si="1"/>
        <v>Sheri Emerson</v>
      </c>
      <c r="B173" s="29" t="s">
        <v>9295</v>
      </c>
      <c r="C173" s="29" t="s">
        <v>9296</v>
      </c>
      <c r="D173" s="3"/>
      <c r="E173" s="3" t="s">
        <v>9297</v>
      </c>
      <c r="F173" s="97"/>
      <c r="G173" s="97"/>
      <c r="H173" s="29"/>
      <c r="I173" s="98"/>
      <c r="J173" s="98"/>
      <c r="K173" s="98"/>
      <c r="L173" s="98"/>
      <c r="M173" s="98"/>
      <c r="N173" s="98"/>
      <c r="O173" s="97"/>
      <c r="P173" s="97"/>
      <c r="Q173" s="97"/>
      <c r="R173" s="97"/>
      <c r="S173" s="97"/>
      <c r="T173" s="97"/>
      <c r="U173" s="97"/>
      <c r="V173" s="97"/>
      <c r="W173" s="97"/>
      <c r="X173" s="97"/>
    </row>
    <row r="174">
      <c r="A174" s="97" t="str">
        <f t="shared" si="1"/>
        <v>Duskie Estes</v>
      </c>
      <c r="B174" s="31" t="s">
        <v>9298</v>
      </c>
      <c r="C174" s="31" t="s">
        <v>9299</v>
      </c>
      <c r="D174" s="31"/>
      <c r="E174" s="31" t="s">
        <v>9300</v>
      </c>
      <c r="F174" s="102" t="s">
        <v>9301</v>
      </c>
      <c r="G174" s="97"/>
      <c r="H174" s="97"/>
      <c r="I174" s="98"/>
      <c r="J174" s="99" t="s">
        <v>346</v>
      </c>
      <c r="K174" s="98"/>
      <c r="L174" s="98"/>
      <c r="M174" s="98"/>
      <c r="N174" s="98"/>
      <c r="O174" s="97"/>
      <c r="P174" s="97"/>
      <c r="Q174" s="97"/>
      <c r="R174" s="97"/>
      <c r="S174" s="97"/>
      <c r="T174" s="97"/>
      <c r="U174" s="97"/>
      <c r="V174" s="97"/>
      <c r="W174" s="97"/>
      <c r="X174" s="97"/>
    </row>
    <row r="175">
      <c r="A175" s="97" t="str">
        <f t="shared" si="1"/>
        <v>Linus Eukel</v>
      </c>
      <c r="B175" s="29" t="s">
        <v>9302</v>
      </c>
      <c r="C175" s="29" t="s">
        <v>9303</v>
      </c>
      <c r="D175" s="29"/>
      <c r="E175" s="29" t="s">
        <v>9304</v>
      </c>
      <c r="F175" s="97"/>
      <c r="G175" s="97"/>
      <c r="H175" s="97"/>
      <c r="I175" s="98"/>
      <c r="J175" s="98"/>
      <c r="K175" s="98"/>
      <c r="L175" s="98"/>
      <c r="M175" s="98"/>
      <c r="N175" s="98"/>
      <c r="O175" s="97"/>
      <c r="P175" s="97"/>
      <c r="Q175" s="97"/>
      <c r="R175" s="97"/>
      <c r="S175" s="97"/>
      <c r="T175" s="97"/>
      <c r="U175" s="97"/>
      <c r="V175" s="97"/>
      <c r="W175" s="97"/>
      <c r="X175" s="97"/>
    </row>
    <row r="176">
      <c r="A176" s="97" t="str">
        <f t="shared" si="1"/>
        <v>Fred Euphrat</v>
      </c>
      <c r="B176" s="29" t="s">
        <v>9305</v>
      </c>
      <c r="C176" s="29" t="s">
        <v>9306</v>
      </c>
      <c r="D176" s="97"/>
      <c r="E176" s="29" t="s">
        <v>9307</v>
      </c>
      <c r="F176" s="97"/>
      <c r="G176" s="29" t="s">
        <v>9308</v>
      </c>
      <c r="H176" s="97"/>
      <c r="I176" s="98"/>
      <c r="J176" s="98"/>
      <c r="K176" s="98"/>
      <c r="L176" s="98"/>
      <c r="M176" s="98"/>
      <c r="N176" s="98"/>
      <c r="O176" s="97"/>
      <c r="P176" s="97"/>
      <c r="Q176" s="97"/>
      <c r="R176" s="97"/>
      <c r="S176" s="97"/>
      <c r="T176" s="97"/>
      <c r="U176" s="97"/>
      <c r="V176" s="97"/>
      <c r="W176" s="97"/>
      <c r="X176" s="97"/>
    </row>
    <row r="177">
      <c r="A177" s="97" t="str">
        <f t="shared" si="1"/>
        <v>Michael Evenson</v>
      </c>
      <c r="B177" s="31" t="s">
        <v>9309</v>
      </c>
      <c r="C177" s="31" t="s">
        <v>9206</v>
      </c>
      <c r="D177" s="31"/>
      <c r="E177" s="31"/>
      <c r="F177" s="31"/>
      <c r="G177" s="97"/>
      <c r="H177" s="97"/>
      <c r="I177" s="98"/>
      <c r="J177" s="99" t="s">
        <v>346</v>
      </c>
      <c r="K177" s="98"/>
      <c r="L177" s="98"/>
      <c r="M177" s="98"/>
      <c r="N177" s="98"/>
      <c r="O177" s="97"/>
      <c r="P177" s="97"/>
      <c r="Q177" s="97"/>
      <c r="R177" s="97"/>
      <c r="S177" s="97"/>
      <c r="T177" s="97"/>
      <c r="U177" s="97"/>
      <c r="V177" s="97"/>
      <c r="W177" s="97"/>
      <c r="X177" s="97"/>
    </row>
    <row r="178">
      <c r="A178" s="97" t="str">
        <f t="shared" si="1"/>
        <v>Dana Everhart</v>
      </c>
      <c r="B178" s="29" t="s">
        <v>9310</v>
      </c>
      <c r="C178" s="29" t="s">
        <v>9311</v>
      </c>
      <c r="D178" s="29"/>
      <c r="E178" s="29" t="s">
        <v>9312</v>
      </c>
      <c r="F178" s="97"/>
      <c r="G178" s="97"/>
      <c r="H178" s="97"/>
      <c r="I178" s="98"/>
      <c r="J178" s="98"/>
      <c r="K178" s="98"/>
      <c r="L178" s="98"/>
      <c r="M178" s="98"/>
      <c r="N178" s="98"/>
      <c r="O178" s="97"/>
      <c r="P178" s="97"/>
      <c r="Q178" s="97"/>
      <c r="R178" s="97"/>
      <c r="S178" s="97"/>
      <c r="T178" s="97"/>
      <c r="U178" s="97"/>
      <c r="V178" s="97"/>
      <c r="W178" s="97"/>
      <c r="X178" s="97"/>
    </row>
    <row r="179">
      <c r="A179" s="97" t="str">
        <f t="shared" si="1"/>
        <v>Valerie Eviner</v>
      </c>
      <c r="B179" s="29" t="s">
        <v>9313</v>
      </c>
      <c r="C179" s="29" t="s">
        <v>9191</v>
      </c>
      <c r="D179" s="97"/>
      <c r="E179" s="29" t="s">
        <v>9314</v>
      </c>
      <c r="F179" s="97"/>
      <c r="G179" s="29" t="s">
        <v>9315</v>
      </c>
      <c r="H179" s="97"/>
      <c r="I179" s="98"/>
      <c r="J179" s="98"/>
      <c r="K179" s="98"/>
      <c r="L179" s="98"/>
      <c r="M179" s="98"/>
      <c r="N179" s="98"/>
      <c r="O179" s="97"/>
      <c r="P179" s="97"/>
      <c r="Q179" s="97"/>
      <c r="R179" s="97"/>
      <c r="S179" s="97"/>
      <c r="T179" s="97"/>
      <c r="U179" s="97"/>
      <c r="V179" s="97"/>
      <c r="W179" s="97"/>
      <c r="X179" s="97"/>
    </row>
    <row r="180">
      <c r="A180" s="97" t="str">
        <f t="shared" si="1"/>
        <v>Lena Eyen</v>
      </c>
      <c r="B180" s="29" t="s">
        <v>9316</v>
      </c>
      <c r="C180" s="29" t="s">
        <v>9010</v>
      </c>
      <c r="D180" s="3"/>
      <c r="E180" s="3" t="s">
        <v>9317</v>
      </c>
      <c r="F180" s="97"/>
      <c r="G180" s="97"/>
      <c r="H180" s="29"/>
      <c r="I180" s="98"/>
      <c r="J180" s="98"/>
      <c r="K180" s="98"/>
      <c r="L180" s="98"/>
      <c r="M180" s="98"/>
      <c r="N180" s="98"/>
      <c r="O180" s="97"/>
      <c r="P180" s="97"/>
      <c r="Q180" s="97"/>
      <c r="R180" s="97"/>
      <c r="S180" s="97"/>
      <c r="T180" s="97"/>
      <c r="U180" s="97"/>
      <c r="V180" s="97"/>
      <c r="W180" s="97"/>
      <c r="X180" s="97"/>
    </row>
    <row r="181">
      <c r="A181" s="97" t="str">
        <f t="shared" si="1"/>
        <v>Bonnie Eyestone</v>
      </c>
      <c r="B181" s="29" t="s">
        <v>9318</v>
      </c>
      <c r="C181" s="29" t="s">
        <v>9319</v>
      </c>
      <c r="D181" s="29"/>
      <c r="E181" s="29" t="s">
        <v>9320</v>
      </c>
      <c r="F181" s="97"/>
      <c r="G181" s="29" t="s">
        <v>9321</v>
      </c>
      <c r="H181" s="97"/>
      <c r="I181" s="98"/>
      <c r="J181" s="98"/>
      <c r="K181" s="98"/>
      <c r="L181" s="98"/>
      <c r="M181" s="98"/>
      <c r="N181" s="98"/>
      <c r="O181" s="97"/>
      <c r="P181" s="97"/>
      <c r="Q181" s="97"/>
      <c r="R181" s="97"/>
      <c r="S181" s="97"/>
      <c r="T181" s="97"/>
      <c r="U181" s="97"/>
      <c r="V181" s="97"/>
      <c r="W181" s="97"/>
      <c r="X181" s="97"/>
    </row>
    <row r="182">
      <c r="A182" s="97" t="str">
        <f t="shared" si="1"/>
        <v>Lauren Faccinto</v>
      </c>
      <c r="B182" s="29" t="s">
        <v>9322</v>
      </c>
      <c r="C182" s="29" t="s">
        <v>8815</v>
      </c>
      <c r="D182" s="29"/>
      <c r="E182" s="29" t="s">
        <v>9323</v>
      </c>
      <c r="F182" s="97"/>
      <c r="G182" s="97"/>
      <c r="H182" s="97"/>
      <c r="I182" s="98"/>
      <c r="J182" s="98"/>
      <c r="K182" s="98"/>
      <c r="L182" s="98"/>
      <c r="M182" s="98"/>
      <c r="N182" s="98"/>
      <c r="O182" s="97"/>
      <c r="P182" s="97"/>
      <c r="Q182" s="97"/>
      <c r="R182" s="97"/>
      <c r="S182" s="97"/>
      <c r="T182" s="97"/>
      <c r="U182" s="97"/>
      <c r="V182" s="97"/>
      <c r="W182" s="97"/>
      <c r="X182" s="97"/>
    </row>
    <row r="183">
      <c r="A183" s="97" t="str">
        <f t="shared" si="1"/>
        <v>Abigail Fateman</v>
      </c>
      <c r="B183" s="29" t="s">
        <v>9324</v>
      </c>
      <c r="C183" s="29" t="s">
        <v>9325</v>
      </c>
      <c r="D183" s="3"/>
      <c r="E183" s="3" t="s">
        <v>9326</v>
      </c>
      <c r="F183" s="97"/>
      <c r="G183" s="97"/>
      <c r="H183" s="97"/>
      <c r="I183" s="98"/>
      <c r="J183" s="98"/>
      <c r="K183" s="98"/>
      <c r="L183" s="98"/>
      <c r="M183" s="98"/>
      <c r="N183" s="99" t="s">
        <v>346</v>
      </c>
      <c r="O183" s="97"/>
      <c r="P183" s="97"/>
      <c r="Q183" s="97"/>
      <c r="R183" s="97"/>
      <c r="S183" s="97"/>
      <c r="T183" s="97"/>
      <c r="U183" s="97"/>
      <c r="V183" s="97"/>
      <c r="W183" s="97"/>
      <c r="X183" s="97"/>
    </row>
    <row r="184">
      <c r="A184" s="97" t="str">
        <f t="shared" si="1"/>
        <v>Belinda Faustinos</v>
      </c>
      <c r="B184" s="100" t="s">
        <v>9327</v>
      </c>
      <c r="C184" s="100" t="s">
        <v>9328</v>
      </c>
      <c r="D184" s="101"/>
      <c r="E184" s="101" t="s">
        <v>9329</v>
      </c>
      <c r="F184" s="97"/>
      <c r="G184" s="97"/>
      <c r="H184" s="97"/>
      <c r="I184" s="98"/>
      <c r="J184" s="98"/>
      <c r="K184" s="98"/>
      <c r="L184" s="99" t="s">
        <v>346</v>
      </c>
      <c r="M184" s="98"/>
      <c r="N184" s="98"/>
      <c r="O184" s="97"/>
      <c r="P184" s="97"/>
      <c r="Q184" s="97"/>
      <c r="R184" s="97"/>
      <c r="S184" s="97"/>
      <c r="T184" s="97"/>
      <c r="U184" s="97"/>
      <c r="V184" s="97"/>
      <c r="W184" s="97"/>
      <c r="X184" s="97"/>
    </row>
    <row r="185">
      <c r="A185" s="97" t="str">
        <f t="shared" si="1"/>
        <v>Mary Fegraus</v>
      </c>
      <c r="B185" s="29" t="s">
        <v>9330</v>
      </c>
      <c r="C185" s="29" t="s">
        <v>8808</v>
      </c>
      <c r="D185" s="3"/>
      <c r="E185" s="3" t="s">
        <v>9331</v>
      </c>
      <c r="F185" s="97"/>
      <c r="G185" s="97"/>
      <c r="H185" s="29"/>
      <c r="I185" s="98"/>
      <c r="J185" s="98"/>
      <c r="K185" s="98"/>
      <c r="L185" s="98"/>
      <c r="M185" s="98"/>
      <c r="N185" s="98"/>
      <c r="O185" s="97"/>
      <c r="P185" s="97"/>
      <c r="Q185" s="97"/>
      <c r="R185" s="97"/>
      <c r="S185" s="97"/>
      <c r="T185" s="97"/>
      <c r="U185" s="97"/>
      <c r="V185" s="97"/>
      <c r="W185" s="97"/>
      <c r="X185" s="97"/>
    </row>
    <row r="186">
      <c r="A186" s="97" t="str">
        <f t="shared" si="1"/>
        <v>Arthur Feinstein</v>
      </c>
      <c r="B186" s="29" t="s">
        <v>9332</v>
      </c>
      <c r="C186" s="29" t="s">
        <v>9333</v>
      </c>
      <c r="D186" s="97"/>
      <c r="E186" s="97"/>
      <c r="F186" s="97"/>
      <c r="G186" s="97"/>
      <c r="H186" s="97"/>
      <c r="I186" s="98"/>
      <c r="J186" s="98"/>
      <c r="K186" s="98"/>
      <c r="L186" s="98"/>
      <c r="M186" s="98"/>
      <c r="N186" s="98"/>
      <c r="O186" s="97"/>
      <c r="P186" s="97"/>
      <c r="Q186" s="97"/>
      <c r="R186" s="97"/>
      <c r="S186" s="97"/>
      <c r="T186" s="97"/>
      <c r="U186" s="97"/>
      <c r="V186" s="97"/>
      <c r="W186" s="97"/>
      <c r="X186" s="97"/>
    </row>
    <row r="187">
      <c r="A187" s="97" t="str">
        <f t="shared" si="1"/>
        <v>Cliff Feldheim</v>
      </c>
      <c r="B187" s="29" t="s">
        <v>9334</v>
      </c>
      <c r="C187" s="29" t="s">
        <v>9335</v>
      </c>
      <c r="D187" s="3"/>
      <c r="E187" s="3" t="s">
        <v>9336</v>
      </c>
      <c r="F187" s="97"/>
      <c r="G187" s="97"/>
      <c r="H187" s="97"/>
      <c r="I187" s="98"/>
      <c r="J187" s="98"/>
      <c r="K187" s="98"/>
      <c r="L187" s="98"/>
      <c r="M187" s="98"/>
      <c r="N187" s="98"/>
      <c r="O187" s="97"/>
      <c r="P187" s="97"/>
      <c r="Q187" s="97"/>
      <c r="R187" s="97"/>
      <c r="S187" s="97"/>
      <c r="T187" s="97"/>
      <c r="U187" s="97"/>
      <c r="V187" s="97"/>
      <c r="W187" s="97"/>
      <c r="X187" s="97"/>
    </row>
    <row r="188">
      <c r="A188" s="97" t="str">
        <f t="shared" si="1"/>
        <v>Cliff Feldheim</v>
      </c>
      <c r="B188" s="3" t="s">
        <v>9334</v>
      </c>
      <c r="C188" s="29" t="s">
        <v>9335</v>
      </c>
      <c r="D188" s="29"/>
      <c r="E188" s="29" t="s">
        <v>9336</v>
      </c>
      <c r="F188" s="97"/>
      <c r="G188" s="97"/>
      <c r="H188" s="97"/>
      <c r="I188" s="98"/>
      <c r="J188" s="98"/>
      <c r="K188" s="98"/>
      <c r="L188" s="98"/>
      <c r="M188" s="98"/>
      <c r="N188" s="98"/>
      <c r="O188" s="97"/>
      <c r="P188" s="97"/>
      <c r="Q188" s="97"/>
      <c r="R188" s="97"/>
      <c r="S188" s="97"/>
      <c r="T188" s="97"/>
      <c r="U188" s="97"/>
      <c r="V188" s="97"/>
      <c r="W188" s="97"/>
      <c r="X188" s="97"/>
    </row>
    <row r="189">
      <c r="A189" s="97" t="str">
        <f t="shared" si="1"/>
        <v>Jarrad Fisher</v>
      </c>
      <c r="B189" s="29" t="s">
        <v>9337</v>
      </c>
      <c r="C189" s="29" t="s">
        <v>9338</v>
      </c>
      <c r="D189" s="29"/>
      <c r="E189" s="29" t="s">
        <v>9339</v>
      </c>
      <c r="F189" s="97"/>
      <c r="G189" s="29" t="s">
        <v>9340</v>
      </c>
      <c r="H189" s="97"/>
      <c r="I189" s="98"/>
      <c r="J189" s="98"/>
      <c r="K189" s="98"/>
      <c r="L189" s="98"/>
      <c r="M189" s="98"/>
      <c r="N189" s="98"/>
      <c r="O189" s="97"/>
      <c r="P189" s="97"/>
      <c r="Q189" s="97"/>
      <c r="R189" s="97"/>
      <c r="S189" s="97"/>
      <c r="T189" s="97"/>
      <c r="U189" s="97"/>
      <c r="V189" s="97"/>
      <c r="W189" s="97"/>
      <c r="X189" s="97"/>
    </row>
    <row r="190">
      <c r="A190" s="97" t="str">
        <f t="shared" si="1"/>
        <v>Amelia Fleitz</v>
      </c>
      <c r="B190" s="29" t="s">
        <v>9341</v>
      </c>
      <c r="C190" s="29" t="s">
        <v>9342</v>
      </c>
      <c r="D190" s="29"/>
      <c r="E190" s="29" t="s">
        <v>9343</v>
      </c>
      <c r="F190" s="97"/>
      <c r="G190" s="29" t="s">
        <v>9344</v>
      </c>
      <c r="H190" s="97"/>
      <c r="I190" s="98"/>
      <c r="J190" s="98"/>
      <c r="K190" s="98"/>
      <c r="L190" s="98"/>
      <c r="M190" s="98"/>
      <c r="N190" s="98"/>
      <c r="O190" s="97"/>
      <c r="P190" s="97"/>
      <c r="Q190" s="97"/>
      <c r="R190" s="97"/>
      <c r="S190" s="97"/>
      <c r="T190" s="97"/>
      <c r="U190" s="97"/>
      <c r="V190" s="97"/>
      <c r="W190" s="97"/>
      <c r="X190" s="97"/>
    </row>
    <row r="191">
      <c r="A191" s="97" t="str">
        <f t="shared" si="1"/>
        <v>Rafaela Floreani Buzbee</v>
      </c>
      <c r="B191" s="29" t="s">
        <v>9345</v>
      </c>
      <c r="C191" s="29" t="s">
        <v>9346</v>
      </c>
      <c r="D191" s="97"/>
      <c r="E191" s="29" t="s">
        <v>9347</v>
      </c>
      <c r="F191" s="97"/>
      <c r="G191" s="29" t="s">
        <v>9348</v>
      </c>
      <c r="H191" s="97"/>
      <c r="I191" s="98"/>
      <c r="J191" s="98"/>
      <c r="K191" s="98"/>
      <c r="L191" s="98"/>
      <c r="M191" s="98"/>
      <c r="N191" s="98"/>
      <c r="O191" s="97"/>
      <c r="P191" s="97"/>
      <c r="Q191" s="97"/>
      <c r="R191" s="97"/>
      <c r="S191" s="97"/>
      <c r="T191" s="97"/>
      <c r="U191" s="97"/>
      <c r="V191" s="97"/>
      <c r="W191" s="97"/>
      <c r="X191" s="97"/>
    </row>
    <row r="192">
      <c r="A192" s="97" t="str">
        <f t="shared" si="1"/>
        <v>Robert Flores</v>
      </c>
      <c r="B192" s="100" t="s">
        <v>9349</v>
      </c>
      <c r="C192" s="100" t="s">
        <v>9350</v>
      </c>
      <c r="D192" s="100"/>
      <c r="E192" s="100" t="s">
        <v>9351</v>
      </c>
      <c r="F192" s="97"/>
      <c r="G192" s="97"/>
      <c r="H192" s="97"/>
      <c r="I192" s="98"/>
      <c r="J192" s="98"/>
      <c r="K192" s="98"/>
      <c r="L192" s="99" t="s">
        <v>346</v>
      </c>
      <c r="M192" s="98"/>
      <c r="N192" s="98"/>
      <c r="O192" s="97"/>
      <c r="P192" s="97"/>
      <c r="Q192" s="97"/>
      <c r="R192" s="97"/>
      <c r="S192" s="97"/>
      <c r="T192" s="97"/>
      <c r="U192" s="97"/>
      <c r="V192" s="97"/>
      <c r="W192" s="97"/>
      <c r="X192" s="97"/>
    </row>
    <row r="193">
      <c r="A193" s="97" t="str">
        <f t="shared" si="1"/>
        <v>Nancy Fluharty</v>
      </c>
      <c r="B193" s="29" t="s">
        <v>9352</v>
      </c>
      <c r="C193" s="29" t="s">
        <v>9079</v>
      </c>
      <c r="D193" s="29"/>
      <c r="E193" s="29" t="s">
        <v>9353</v>
      </c>
      <c r="F193" s="97"/>
      <c r="G193" s="97"/>
      <c r="H193" s="97"/>
      <c r="I193" s="98"/>
      <c r="J193" s="98"/>
      <c r="K193" s="98"/>
      <c r="L193" s="98"/>
      <c r="M193" s="98"/>
      <c r="N193" s="98"/>
      <c r="O193" s="97"/>
      <c r="P193" s="97"/>
      <c r="Q193" s="97"/>
      <c r="R193" s="97"/>
      <c r="S193" s="97"/>
      <c r="T193" s="97"/>
      <c r="U193" s="97"/>
      <c r="V193" s="97"/>
      <c r="W193" s="97"/>
      <c r="X193" s="97"/>
    </row>
    <row r="194">
      <c r="A194" s="97" t="str">
        <f t="shared" si="1"/>
        <v>Lisa Forma</v>
      </c>
      <c r="B194" s="29" t="s">
        <v>9354</v>
      </c>
      <c r="C194" s="29" t="s">
        <v>9189</v>
      </c>
      <c r="D194" s="29"/>
      <c r="E194" s="29" t="s">
        <v>9355</v>
      </c>
      <c r="F194" s="97"/>
      <c r="G194" s="97"/>
      <c r="H194" s="97"/>
      <c r="I194" s="98"/>
      <c r="J194" s="98"/>
      <c r="K194" s="98"/>
      <c r="L194" s="98"/>
      <c r="M194" s="98"/>
      <c r="N194" s="98"/>
      <c r="O194" s="97"/>
      <c r="P194" s="97"/>
      <c r="Q194" s="97"/>
      <c r="R194" s="97"/>
      <c r="S194" s="97"/>
      <c r="T194" s="97"/>
      <c r="U194" s="97"/>
      <c r="V194" s="97"/>
      <c r="W194" s="97"/>
      <c r="X194" s="97"/>
    </row>
    <row r="195">
      <c r="A195" s="97" t="str">
        <f t="shared" si="1"/>
        <v>Maureen Forney</v>
      </c>
      <c r="B195" s="29" t="s">
        <v>9356</v>
      </c>
      <c r="C195" s="29" t="s">
        <v>9357</v>
      </c>
      <c r="D195" s="97"/>
      <c r="E195" s="97"/>
      <c r="F195" s="97"/>
      <c r="G195" s="29" t="s">
        <v>9358</v>
      </c>
      <c r="H195" s="97"/>
      <c r="I195" s="98"/>
      <c r="J195" s="98"/>
      <c r="K195" s="98"/>
      <c r="L195" s="98"/>
      <c r="M195" s="98"/>
      <c r="N195" s="98"/>
      <c r="O195" s="97"/>
      <c r="P195" s="97"/>
      <c r="Q195" s="97"/>
      <c r="R195" s="97"/>
      <c r="S195" s="97"/>
      <c r="T195" s="97"/>
      <c r="U195" s="97"/>
      <c r="V195" s="97"/>
      <c r="W195" s="97"/>
      <c r="X195" s="97"/>
    </row>
    <row r="196">
      <c r="A196" s="97" t="str">
        <f t="shared" si="1"/>
        <v>Ray Fort</v>
      </c>
      <c r="B196" s="29" t="s">
        <v>9359</v>
      </c>
      <c r="C196" s="29" t="s">
        <v>9360</v>
      </c>
      <c r="D196" s="29"/>
      <c r="E196" s="29" t="s">
        <v>9361</v>
      </c>
      <c r="F196" s="97"/>
      <c r="G196" s="97"/>
      <c r="H196" s="97"/>
      <c r="I196" s="98"/>
      <c r="J196" s="98"/>
      <c r="K196" s="98"/>
      <c r="L196" s="98"/>
      <c r="M196" s="98"/>
      <c r="N196" s="98"/>
      <c r="O196" s="97"/>
      <c r="P196" s="97"/>
      <c r="Q196" s="97"/>
      <c r="R196" s="97"/>
      <c r="S196" s="97"/>
      <c r="T196" s="97"/>
      <c r="U196" s="97"/>
      <c r="V196" s="97"/>
      <c r="W196" s="97"/>
      <c r="X196" s="97"/>
    </row>
    <row r="197">
      <c r="A197" s="97" t="str">
        <f t="shared" si="1"/>
        <v>Keenan Foster</v>
      </c>
      <c r="B197" s="29" t="s">
        <v>9362</v>
      </c>
      <c r="C197" s="29" t="s">
        <v>9363</v>
      </c>
      <c r="D197" s="3"/>
      <c r="E197" s="3" t="s">
        <v>9364</v>
      </c>
      <c r="F197" s="97"/>
      <c r="G197" s="97"/>
      <c r="H197" s="29"/>
      <c r="I197" s="98"/>
      <c r="J197" s="98"/>
      <c r="K197" s="98"/>
      <c r="L197" s="98"/>
      <c r="M197" s="98"/>
      <c r="N197" s="98"/>
      <c r="O197" s="97"/>
      <c r="P197" s="97"/>
      <c r="Q197" s="97"/>
      <c r="R197" s="97"/>
      <c r="S197" s="97"/>
      <c r="T197" s="97"/>
      <c r="U197" s="97"/>
      <c r="V197" s="97"/>
      <c r="W197" s="97"/>
      <c r="X197" s="97"/>
    </row>
    <row r="198">
      <c r="A198" s="97" t="str">
        <f t="shared" si="1"/>
        <v>Erika Foster</v>
      </c>
      <c r="B198" s="29" t="s">
        <v>9362</v>
      </c>
      <c r="C198" s="29" t="s">
        <v>9365</v>
      </c>
      <c r="D198" s="97"/>
      <c r="E198" s="53" t="s">
        <v>9366</v>
      </c>
      <c r="F198" s="97"/>
      <c r="G198" s="29" t="s">
        <v>9367</v>
      </c>
      <c r="H198" s="97"/>
      <c r="I198" s="98"/>
      <c r="J198" s="98"/>
      <c r="K198" s="98"/>
      <c r="L198" s="98"/>
      <c r="M198" s="98"/>
      <c r="N198" s="98"/>
      <c r="O198" s="97"/>
      <c r="P198" s="97"/>
      <c r="Q198" s="97"/>
      <c r="R198" s="97"/>
      <c r="S198" s="97"/>
      <c r="T198" s="97"/>
      <c r="U198" s="97"/>
      <c r="V198" s="97"/>
      <c r="W198" s="97"/>
      <c r="X198" s="97"/>
    </row>
    <row r="199">
      <c r="A199" s="97" t="str">
        <f t="shared" si="1"/>
        <v>Monique Fountain</v>
      </c>
      <c r="B199" s="29" t="s">
        <v>9368</v>
      </c>
      <c r="C199" s="29" t="s">
        <v>9369</v>
      </c>
      <c r="D199" s="29"/>
      <c r="E199" s="29" t="s">
        <v>9370</v>
      </c>
      <c r="F199" s="97"/>
      <c r="G199" s="29" t="s">
        <v>3553</v>
      </c>
      <c r="H199" s="97"/>
      <c r="I199" s="98"/>
      <c r="J199" s="98"/>
      <c r="K199" s="98"/>
      <c r="L199" s="98"/>
      <c r="M199" s="98"/>
      <c r="N199" s="98"/>
      <c r="O199" s="97"/>
      <c r="P199" s="97"/>
      <c r="Q199" s="97"/>
      <c r="R199" s="97"/>
      <c r="S199" s="97"/>
      <c r="T199" s="97"/>
      <c r="U199" s="97"/>
      <c r="V199" s="97"/>
      <c r="W199" s="97"/>
      <c r="X199" s="97"/>
    </row>
    <row r="200">
      <c r="A200" s="97" t="str">
        <f t="shared" si="1"/>
        <v>Naomi Fraga</v>
      </c>
      <c r="B200" s="100" t="s">
        <v>9371</v>
      </c>
      <c r="C200" s="100" t="s">
        <v>9372</v>
      </c>
      <c r="D200" s="101"/>
      <c r="E200" s="101" t="s">
        <v>9373</v>
      </c>
      <c r="F200" s="97"/>
      <c r="G200" s="97"/>
      <c r="H200" s="97"/>
      <c r="I200" s="98"/>
      <c r="J200" s="98"/>
      <c r="K200" s="98"/>
      <c r="L200" s="99" t="s">
        <v>346</v>
      </c>
      <c r="M200" s="98"/>
      <c r="N200" s="98"/>
      <c r="O200" s="97"/>
      <c r="P200" s="97"/>
      <c r="Q200" s="97"/>
      <c r="R200" s="97"/>
      <c r="S200" s="97"/>
      <c r="T200" s="97"/>
      <c r="U200" s="97"/>
      <c r="V200" s="97"/>
      <c r="W200" s="97"/>
      <c r="X200" s="97"/>
    </row>
    <row r="201">
      <c r="A201" s="97" t="str">
        <f t="shared" si="1"/>
        <v>Naomi Fraga</v>
      </c>
      <c r="B201" s="29" t="s">
        <v>9371</v>
      </c>
      <c r="C201" s="29" t="s">
        <v>9372</v>
      </c>
      <c r="D201" s="97"/>
      <c r="E201" s="97"/>
      <c r="F201" s="97"/>
      <c r="G201" s="29" t="s">
        <v>9374</v>
      </c>
      <c r="H201" s="97"/>
      <c r="I201" s="98"/>
      <c r="J201" s="98"/>
      <c r="K201" s="98"/>
      <c r="L201" s="98"/>
      <c r="M201" s="98"/>
      <c r="N201" s="98"/>
      <c r="O201" s="97"/>
      <c r="P201" s="97"/>
      <c r="Q201" s="97"/>
      <c r="R201" s="97"/>
      <c r="S201" s="97"/>
      <c r="T201" s="97"/>
      <c r="U201" s="97"/>
      <c r="V201" s="97"/>
      <c r="W201" s="97"/>
      <c r="X201" s="97"/>
    </row>
    <row r="202">
      <c r="A202" s="97" t="str">
        <f t="shared" si="1"/>
        <v>Ellen Fred</v>
      </c>
      <c r="B202" s="29" t="s">
        <v>9306</v>
      </c>
      <c r="C202" s="29" t="s">
        <v>9375</v>
      </c>
      <c r="D202" s="29"/>
      <c r="E202" s="29" t="s">
        <v>9376</v>
      </c>
      <c r="F202" s="97"/>
      <c r="G202" s="29" t="s">
        <v>2343</v>
      </c>
      <c r="H202" s="97"/>
      <c r="I202" s="98"/>
      <c r="J202" s="98"/>
      <c r="K202" s="98"/>
      <c r="L202" s="98"/>
      <c r="M202" s="98"/>
      <c r="N202" s="98"/>
      <c r="O202" s="97"/>
      <c r="P202" s="97"/>
      <c r="Q202" s="97"/>
      <c r="R202" s="97"/>
      <c r="S202" s="97"/>
      <c r="T202" s="97"/>
      <c r="U202" s="97"/>
      <c r="V202" s="97"/>
      <c r="W202" s="97"/>
      <c r="X202" s="97"/>
    </row>
    <row r="203">
      <c r="A203" s="97" t="str">
        <f t="shared" si="1"/>
        <v>Billy Freeman</v>
      </c>
      <c r="B203" s="29" t="s">
        <v>9377</v>
      </c>
      <c r="C203" s="29" t="s">
        <v>9378</v>
      </c>
      <c r="D203" s="29"/>
      <c r="E203" s="29" t="s">
        <v>9379</v>
      </c>
      <c r="F203" s="97"/>
      <c r="G203" s="29" t="s">
        <v>9380</v>
      </c>
      <c r="H203" s="97"/>
      <c r="I203" s="98"/>
      <c r="J203" s="98"/>
      <c r="K203" s="98"/>
      <c r="L203" s="98"/>
      <c r="M203" s="98"/>
      <c r="N203" s="98"/>
      <c r="O203" s="97"/>
      <c r="P203" s="97"/>
      <c r="Q203" s="97"/>
      <c r="R203" s="97"/>
      <c r="S203" s="97"/>
      <c r="T203" s="97"/>
      <c r="U203" s="97"/>
      <c r="V203" s="97"/>
      <c r="W203" s="97"/>
      <c r="X203" s="97"/>
    </row>
    <row r="204">
      <c r="A204" s="97" t="str">
        <f t="shared" si="1"/>
        <v>Matt Freeman</v>
      </c>
      <c r="B204" s="29" t="s">
        <v>9377</v>
      </c>
      <c r="C204" s="29" t="s">
        <v>9269</v>
      </c>
      <c r="D204" s="29"/>
      <c r="E204" s="29" t="s">
        <v>9381</v>
      </c>
      <c r="F204" s="97"/>
      <c r="G204" s="97"/>
      <c r="H204" s="97"/>
      <c r="I204" s="98"/>
      <c r="J204" s="98"/>
      <c r="K204" s="98"/>
      <c r="L204" s="98"/>
      <c r="M204" s="98"/>
      <c r="N204" s="98"/>
      <c r="O204" s="97"/>
      <c r="P204" s="97"/>
      <c r="Q204" s="97"/>
      <c r="R204" s="97"/>
      <c r="S204" s="97"/>
      <c r="T204" s="97"/>
      <c r="U204" s="97"/>
      <c r="V204" s="97"/>
      <c r="W204" s="97"/>
      <c r="X204" s="97"/>
    </row>
    <row r="205">
      <c r="A205" s="97" t="str">
        <f t="shared" si="1"/>
        <v>Femke Freiberg</v>
      </c>
      <c r="B205" s="29" t="s">
        <v>9382</v>
      </c>
      <c r="C205" s="29" t="s">
        <v>9383</v>
      </c>
      <c r="D205" s="29"/>
      <c r="E205" s="29" t="s">
        <v>9384</v>
      </c>
      <c r="F205" s="97"/>
      <c r="G205" s="97"/>
      <c r="H205" s="97"/>
      <c r="I205" s="98"/>
      <c r="J205" s="107"/>
      <c r="K205" s="98"/>
      <c r="L205" s="98"/>
      <c r="M205" s="98"/>
      <c r="N205" s="98"/>
      <c r="O205" s="97"/>
      <c r="P205" s="97"/>
      <c r="Q205" s="97"/>
      <c r="R205" s="97"/>
      <c r="S205" s="97"/>
      <c r="T205" s="97"/>
      <c r="U205" s="97"/>
      <c r="V205" s="97"/>
      <c r="W205" s="97"/>
      <c r="X205" s="97"/>
    </row>
    <row r="206">
      <c r="A206" s="97" t="str">
        <f t="shared" si="1"/>
        <v>Sara French</v>
      </c>
      <c r="B206" s="29" t="s">
        <v>9385</v>
      </c>
      <c r="C206" s="29" t="s">
        <v>8870</v>
      </c>
      <c r="D206" s="29"/>
      <c r="E206" s="29" t="s">
        <v>9386</v>
      </c>
      <c r="F206" s="97"/>
      <c r="G206" s="97"/>
      <c r="H206" s="97"/>
      <c r="I206" s="98"/>
      <c r="J206" s="98"/>
      <c r="K206" s="98"/>
      <c r="L206" s="98"/>
      <c r="M206" s="98"/>
      <c r="N206" s="98"/>
      <c r="O206" s="97"/>
      <c r="P206" s="97"/>
      <c r="Q206" s="97"/>
      <c r="R206" s="97"/>
      <c r="S206" s="97"/>
      <c r="T206" s="97"/>
      <c r="U206" s="97"/>
      <c r="V206" s="97"/>
      <c r="W206" s="97"/>
      <c r="X206" s="97"/>
    </row>
    <row r="207">
      <c r="A207" s="97" t="str">
        <f t="shared" si="1"/>
        <v>Lucas Frerichs</v>
      </c>
      <c r="B207" s="29" t="s">
        <v>9387</v>
      </c>
      <c r="C207" s="29" t="s">
        <v>9388</v>
      </c>
      <c r="D207" s="97"/>
      <c r="E207" s="97"/>
      <c r="F207" s="97"/>
      <c r="G207" s="97"/>
      <c r="H207" s="97"/>
      <c r="I207" s="98"/>
      <c r="J207" s="98"/>
      <c r="K207" s="99" t="s">
        <v>346</v>
      </c>
      <c r="L207" s="98"/>
      <c r="M207" s="98"/>
      <c r="N207" s="98"/>
      <c r="O207" s="97"/>
      <c r="P207" s="97"/>
      <c r="Q207" s="97"/>
      <c r="R207" s="97"/>
      <c r="S207" s="97"/>
      <c r="T207" s="97"/>
      <c r="U207" s="97"/>
      <c r="V207" s="97"/>
      <c r="W207" s="97"/>
      <c r="X207" s="97"/>
    </row>
    <row r="208">
      <c r="A208" s="97" t="str">
        <f t="shared" si="1"/>
        <v>Sarah Friedman</v>
      </c>
      <c r="B208" s="100" t="s">
        <v>9389</v>
      </c>
      <c r="C208" s="100" t="s">
        <v>8900</v>
      </c>
      <c r="D208" s="101"/>
      <c r="E208" s="101" t="s">
        <v>9390</v>
      </c>
      <c r="F208" s="97"/>
      <c r="G208" s="97"/>
      <c r="H208" s="97"/>
      <c r="I208" s="98"/>
      <c r="J208" s="98"/>
      <c r="K208" s="98"/>
      <c r="L208" s="99" t="s">
        <v>346</v>
      </c>
      <c r="M208" s="98"/>
      <c r="N208" s="98"/>
      <c r="O208" s="97"/>
      <c r="P208" s="97"/>
      <c r="Q208" s="97"/>
      <c r="R208" s="97"/>
      <c r="S208" s="97"/>
      <c r="T208" s="97"/>
      <c r="U208" s="97"/>
      <c r="V208" s="97"/>
      <c r="W208" s="97"/>
      <c r="X208" s="97"/>
    </row>
    <row r="209">
      <c r="A209" s="97" t="str">
        <f t="shared" si="1"/>
        <v>Rebecca Fris</v>
      </c>
      <c r="B209" s="29" t="s">
        <v>9391</v>
      </c>
      <c r="C209" s="29" t="s">
        <v>9076</v>
      </c>
      <c r="D209" s="29"/>
      <c r="E209" s="29" t="s">
        <v>9392</v>
      </c>
      <c r="F209" s="97"/>
      <c r="G209" s="29" t="s">
        <v>9393</v>
      </c>
      <c r="H209" s="97"/>
      <c r="I209" s="98"/>
      <c r="J209" s="98"/>
      <c r="K209" s="98"/>
      <c r="L209" s="98"/>
      <c r="M209" s="98"/>
      <c r="N209" s="98"/>
      <c r="O209" s="97"/>
      <c r="P209" s="97"/>
      <c r="Q209" s="97"/>
      <c r="R209" s="97"/>
      <c r="S209" s="97"/>
      <c r="T209" s="97"/>
      <c r="U209" s="97"/>
      <c r="V209" s="97"/>
      <c r="W209" s="97"/>
      <c r="X209" s="97"/>
    </row>
    <row r="210">
      <c r="A210" s="97" t="str">
        <f t="shared" si="1"/>
        <v>Alan Front</v>
      </c>
      <c r="B210" s="29" t="s">
        <v>9394</v>
      </c>
      <c r="C210" s="29" t="s">
        <v>9395</v>
      </c>
      <c r="D210" s="29"/>
      <c r="E210" s="29" t="s">
        <v>9396</v>
      </c>
      <c r="F210" s="97"/>
      <c r="G210" s="97"/>
      <c r="H210" s="97"/>
      <c r="I210" s="98"/>
      <c r="J210" s="98"/>
      <c r="K210" s="98"/>
      <c r="L210" s="98"/>
      <c r="M210" s="98"/>
      <c r="N210" s="98"/>
      <c r="O210" s="97"/>
      <c r="P210" s="97"/>
      <c r="Q210" s="97"/>
      <c r="R210" s="97"/>
      <c r="S210" s="97"/>
      <c r="T210" s="97"/>
      <c r="U210" s="97"/>
      <c r="V210" s="97"/>
      <c r="W210" s="97"/>
      <c r="X210" s="97"/>
    </row>
    <row r="211">
      <c r="A211" s="97" t="str">
        <f t="shared" si="1"/>
        <v>Sue Frost</v>
      </c>
      <c r="B211" s="29" t="s">
        <v>9397</v>
      </c>
      <c r="C211" s="29" t="s">
        <v>9398</v>
      </c>
      <c r="D211" s="97"/>
      <c r="E211" s="97"/>
      <c r="F211" s="97"/>
      <c r="G211" s="97"/>
      <c r="H211" s="97"/>
      <c r="I211" s="98"/>
      <c r="J211" s="98"/>
      <c r="K211" s="99" t="s">
        <v>346</v>
      </c>
      <c r="L211" s="98"/>
      <c r="M211" s="98"/>
      <c r="N211" s="98"/>
      <c r="O211" s="97"/>
      <c r="P211" s="97"/>
      <c r="Q211" s="97"/>
      <c r="R211" s="97"/>
      <c r="S211" s="97"/>
      <c r="T211" s="97"/>
      <c r="U211" s="97"/>
      <c r="V211" s="97"/>
      <c r="W211" s="97"/>
      <c r="X211" s="97"/>
    </row>
    <row r="212">
      <c r="A212" s="97" t="str">
        <f t="shared" si="1"/>
        <v>Russell Galipeau</v>
      </c>
      <c r="B212" s="29" t="s">
        <v>9399</v>
      </c>
      <c r="C212" s="29" t="s">
        <v>9400</v>
      </c>
      <c r="D212" s="97"/>
      <c r="E212" s="97"/>
      <c r="F212" s="97"/>
      <c r="G212" s="29" t="s">
        <v>601</v>
      </c>
      <c r="H212" s="97"/>
      <c r="I212" s="98"/>
      <c r="J212" s="98"/>
      <c r="K212" s="98"/>
      <c r="L212" s="98"/>
      <c r="M212" s="98"/>
      <c r="N212" s="98"/>
      <c r="O212" s="97"/>
      <c r="P212" s="97"/>
      <c r="Q212" s="97"/>
      <c r="R212" s="97"/>
      <c r="S212" s="97"/>
      <c r="T212" s="97"/>
      <c r="U212" s="97"/>
      <c r="V212" s="97"/>
      <c r="W212" s="97"/>
      <c r="X212" s="97"/>
    </row>
    <row r="213">
      <c r="A213" s="97" t="str">
        <f t="shared" si="1"/>
        <v>John Gallo</v>
      </c>
      <c r="B213" s="29" t="s">
        <v>9401</v>
      </c>
      <c r="C213" s="29" t="s">
        <v>9119</v>
      </c>
      <c r="D213" s="97"/>
      <c r="E213" s="29" t="s">
        <v>9402</v>
      </c>
      <c r="F213" s="97"/>
      <c r="G213" s="29" t="s">
        <v>9403</v>
      </c>
      <c r="H213" s="97"/>
      <c r="I213" s="98"/>
      <c r="J213" s="98"/>
      <c r="K213" s="98"/>
      <c r="L213" s="98"/>
      <c r="M213" s="98"/>
      <c r="N213" s="98"/>
      <c r="O213" s="97"/>
      <c r="P213" s="97"/>
      <c r="Q213" s="97"/>
      <c r="R213" s="97"/>
      <c r="S213" s="97"/>
      <c r="T213" s="97"/>
      <c r="U213" s="97"/>
      <c r="V213" s="97"/>
      <c r="W213" s="97"/>
      <c r="X213" s="97"/>
    </row>
    <row r="214">
      <c r="A214" s="97" t="str">
        <f t="shared" si="1"/>
        <v>Mike Gallo</v>
      </c>
      <c r="B214" s="29" t="s">
        <v>9401</v>
      </c>
      <c r="C214" s="29" t="s">
        <v>8840</v>
      </c>
      <c r="D214" s="97"/>
      <c r="E214" s="97"/>
      <c r="F214" s="97"/>
      <c r="G214" s="97"/>
      <c r="H214" s="97"/>
      <c r="I214" s="98"/>
      <c r="J214" s="98"/>
      <c r="K214" s="98"/>
      <c r="L214" s="98"/>
      <c r="M214" s="98"/>
      <c r="N214" s="98"/>
      <c r="O214" s="97"/>
      <c r="P214" s="97"/>
      <c r="Q214" s="97"/>
      <c r="R214" s="97"/>
      <c r="S214" s="97"/>
      <c r="T214" s="97"/>
      <c r="U214" s="97"/>
      <c r="V214" s="97"/>
      <c r="W214" s="97"/>
      <c r="X214" s="97"/>
    </row>
    <row r="215">
      <c r="A215" s="97" t="str">
        <f t="shared" si="1"/>
        <v>Mari Galloway</v>
      </c>
      <c r="B215" s="29" t="s">
        <v>9404</v>
      </c>
      <c r="C215" s="29" t="s">
        <v>9405</v>
      </c>
      <c r="D215" s="3"/>
      <c r="E215" s="3" t="s">
        <v>9406</v>
      </c>
      <c r="F215" s="97"/>
      <c r="G215" s="97"/>
      <c r="H215" s="29"/>
      <c r="I215" s="98"/>
      <c r="J215" s="98"/>
      <c r="K215" s="98"/>
      <c r="L215" s="98"/>
      <c r="M215" s="98"/>
      <c r="N215" s="98"/>
      <c r="O215" s="97"/>
      <c r="P215" s="97"/>
      <c r="Q215" s="97"/>
      <c r="R215" s="97"/>
      <c r="S215" s="97"/>
      <c r="T215" s="97"/>
      <c r="U215" s="97"/>
      <c r="V215" s="97"/>
      <c r="W215" s="97"/>
      <c r="X215" s="97"/>
    </row>
    <row r="216">
      <c r="A216" s="97" t="str">
        <f t="shared" si="1"/>
        <v>Stefan Galvez-Abadia</v>
      </c>
      <c r="B216" s="29" t="s">
        <v>9407</v>
      </c>
      <c r="C216" s="29" t="s">
        <v>9408</v>
      </c>
      <c r="D216" s="3"/>
      <c r="E216" s="3" t="s">
        <v>9409</v>
      </c>
      <c r="F216" s="97"/>
      <c r="G216" s="97"/>
      <c r="H216" s="97"/>
      <c r="I216" s="98"/>
      <c r="J216" s="98"/>
      <c r="K216" s="98"/>
      <c r="L216" s="98"/>
      <c r="M216" s="98"/>
      <c r="N216" s="99" t="s">
        <v>346</v>
      </c>
      <c r="O216" s="97"/>
      <c r="P216" s="97"/>
      <c r="Q216" s="97"/>
      <c r="R216" s="97"/>
      <c r="S216" s="97"/>
      <c r="T216" s="97"/>
      <c r="U216" s="97"/>
      <c r="V216" s="97"/>
      <c r="W216" s="97"/>
      <c r="X216" s="97"/>
    </row>
    <row r="217">
      <c r="A217" s="97" t="str">
        <f t="shared" si="1"/>
        <v>Monica Gan</v>
      </c>
      <c r="B217" s="29" t="s">
        <v>9410</v>
      </c>
      <c r="C217" s="29" t="s">
        <v>9411</v>
      </c>
      <c r="D217" s="3"/>
      <c r="E217" s="3" t="s">
        <v>9412</v>
      </c>
      <c r="F217" s="97"/>
      <c r="G217" s="97"/>
      <c r="H217" s="97"/>
      <c r="I217" s="98"/>
      <c r="J217" s="98"/>
      <c r="K217" s="98"/>
      <c r="L217" s="98"/>
      <c r="M217" s="98"/>
      <c r="N217" s="99" t="s">
        <v>346</v>
      </c>
      <c r="O217" s="97"/>
      <c r="P217" s="97"/>
      <c r="Q217" s="97"/>
      <c r="R217" s="97"/>
      <c r="S217" s="97"/>
      <c r="T217" s="97"/>
      <c r="U217" s="97"/>
      <c r="V217" s="97"/>
      <c r="W217" s="97"/>
      <c r="X217" s="97"/>
    </row>
    <row r="218">
      <c r="A218" s="97" t="str">
        <f t="shared" si="1"/>
        <v>Jennifer Ganata</v>
      </c>
      <c r="B218" s="100" t="s">
        <v>9413</v>
      </c>
      <c r="C218" s="100" t="s">
        <v>9414</v>
      </c>
      <c r="D218" s="101"/>
      <c r="E218" s="101" t="s">
        <v>9415</v>
      </c>
      <c r="F218" s="97"/>
      <c r="G218" s="97"/>
      <c r="H218" s="97"/>
      <c r="I218" s="98"/>
      <c r="J218" s="98"/>
      <c r="K218" s="98"/>
      <c r="L218" s="99" t="s">
        <v>346</v>
      </c>
      <c r="M218" s="98"/>
      <c r="N218" s="98"/>
      <c r="O218" s="97"/>
      <c r="P218" s="97"/>
      <c r="Q218" s="97"/>
      <c r="R218" s="97"/>
      <c r="S218" s="97"/>
      <c r="T218" s="97"/>
      <c r="U218" s="97"/>
      <c r="V218" s="97"/>
      <c r="W218" s="97"/>
      <c r="X218" s="97"/>
    </row>
    <row r="219">
      <c r="A219" s="97" t="str">
        <f t="shared" si="1"/>
        <v>Maisie Ganzler</v>
      </c>
      <c r="B219" s="31" t="s">
        <v>9416</v>
      </c>
      <c r="C219" s="31" t="s">
        <v>9417</v>
      </c>
      <c r="D219" s="102"/>
      <c r="E219" s="102" t="s">
        <v>9418</v>
      </c>
      <c r="F219" s="31"/>
      <c r="G219" s="97"/>
      <c r="H219" s="97"/>
      <c r="I219" s="98"/>
      <c r="J219" s="99" t="s">
        <v>346</v>
      </c>
      <c r="K219" s="98"/>
      <c r="L219" s="98"/>
      <c r="M219" s="98"/>
      <c r="N219" s="98"/>
      <c r="O219" s="97"/>
      <c r="P219" s="97"/>
      <c r="Q219" s="97"/>
      <c r="R219" s="97"/>
      <c r="S219" s="97"/>
      <c r="T219" s="97"/>
      <c r="U219" s="97"/>
      <c r="V219" s="97"/>
      <c r="W219" s="97"/>
      <c r="X219" s="97"/>
    </row>
    <row r="220">
      <c r="A220" s="97" t="str">
        <f t="shared" si="1"/>
        <v>Michael Gargano</v>
      </c>
      <c r="B220" s="100" t="s">
        <v>9419</v>
      </c>
      <c r="C220" s="100" t="s">
        <v>9206</v>
      </c>
      <c r="D220" s="104"/>
      <c r="E220" s="104"/>
      <c r="F220" s="97"/>
      <c r="G220" s="97"/>
      <c r="H220" s="97"/>
      <c r="I220" s="98"/>
      <c r="J220" s="98"/>
      <c r="K220" s="98"/>
      <c r="L220" s="99" t="s">
        <v>346</v>
      </c>
      <c r="M220" s="98"/>
      <c r="N220" s="98"/>
      <c r="O220" s="97"/>
      <c r="P220" s="97"/>
      <c r="Q220" s="97"/>
      <c r="R220" s="97"/>
      <c r="S220" s="97"/>
      <c r="T220" s="97"/>
      <c r="U220" s="97"/>
      <c r="V220" s="97"/>
      <c r="W220" s="97"/>
      <c r="X220" s="97"/>
    </row>
    <row r="221">
      <c r="A221" s="97" t="str">
        <f t="shared" si="1"/>
        <v>Justin Garland</v>
      </c>
      <c r="B221" s="29" t="s">
        <v>9420</v>
      </c>
      <c r="C221" s="29" t="s">
        <v>9421</v>
      </c>
      <c r="D221" s="29"/>
      <c r="E221" s="29" t="s">
        <v>9422</v>
      </c>
      <c r="F221" s="97"/>
      <c r="G221" s="97"/>
      <c r="H221" s="97"/>
      <c r="I221" s="98"/>
      <c r="J221" s="98"/>
      <c r="K221" s="98"/>
      <c r="L221" s="98"/>
      <c r="M221" s="98"/>
      <c r="N221" s="98"/>
      <c r="O221" s="97"/>
      <c r="P221" s="97"/>
      <c r="Q221" s="97"/>
      <c r="R221" s="97"/>
      <c r="S221" s="97"/>
      <c r="T221" s="97"/>
      <c r="U221" s="97"/>
      <c r="V221" s="97"/>
      <c r="W221" s="97"/>
      <c r="X221" s="97"/>
    </row>
    <row r="222">
      <c r="A222" s="97" t="str">
        <f t="shared" si="1"/>
        <v>Dale Garrison</v>
      </c>
      <c r="B222" s="3" t="s">
        <v>9423</v>
      </c>
      <c r="C222" s="29" t="s">
        <v>9424</v>
      </c>
      <c r="D222" s="29"/>
      <c r="E222" s="29" t="s">
        <v>9425</v>
      </c>
      <c r="F222" s="97"/>
      <c r="G222" s="29" t="s">
        <v>470</v>
      </c>
      <c r="H222" s="97"/>
      <c r="I222" s="98"/>
      <c r="J222" s="98"/>
      <c r="K222" s="98"/>
      <c r="L222" s="98"/>
      <c r="M222" s="98"/>
      <c r="N222" s="98"/>
      <c r="O222" s="97"/>
      <c r="P222" s="97"/>
      <c r="Q222" s="97"/>
      <c r="R222" s="97"/>
      <c r="S222" s="97"/>
      <c r="T222" s="97"/>
      <c r="U222" s="97"/>
      <c r="V222" s="97"/>
      <c r="W222" s="97"/>
      <c r="X222" s="97"/>
    </row>
    <row r="223">
      <c r="A223" s="97" t="str">
        <f t="shared" si="1"/>
        <v>Jill Gayaldo</v>
      </c>
      <c r="B223" s="29" t="s">
        <v>9426</v>
      </c>
      <c r="C223" s="29" t="s">
        <v>9427</v>
      </c>
      <c r="D223" s="97"/>
      <c r="E223" s="97"/>
      <c r="F223" s="97"/>
      <c r="G223" s="97"/>
      <c r="H223" s="97"/>
      <c r="I223" s="98"/>
      <c r="J223" s="98"/>
      <c r="K223" s="98"/>
      <c r="L223" s="98"/>
      <c r="M223" s="98"/>
      <c r="N223" s="98"/>
      <c r="O223" s="97"/>
      <c r="P223" s="97"/>
      <c r="Q223" s="97"/>
      <c r="R223" s="97"/>
      <c r="S223" s="97"/>
      <c r="T223" s="97"/>
      <c r="U223" s="97"/>
      <c r="V223" s="97"/>
      <c r="W223" s="97"/>
      <c r="X223" s="97"/>
    </row>
    <row r="224">
      <c r="A224" s="97" t="str">
        <f t="shared" si="1"/>
        <v>Karyn Gear</v>
      </c>
      <c r="B224" s="29" t="s">
        <v>9428</v>
      </c>
      <c r="C224" s="29" t="s">
        <v>9429</v>
      </c>
      <c r="D224" s="29"/>
      <c r="E224" s="29" t="s">
        <v>9430</v>
      </c>
      <c r="F224" s="97"/>
      <c r="G224" s="97"/>
      <c r="H224" s="97"/>
      <c r="I224" s="98"/>
      <c r="J224" s="98"/>
      <c r="K224" s="98"/>
      <c r="L224" s="98"/>
      <c r="M224" s="98"/>
      <c r="N224" s="98"/>
      <c r="O224" s="97"/>
      <c r="P224" s="97"/>
      <c r="Q224" s="97"/>
      <c r="R224" s="97"/>
      <c r="S224" s="97"/>
      <c r="T224" s="97"/>
      <c r="U224" s="97"/>
      <c r="V224" s="97"/>
      <c r="W224" s="97"/>
      <c r="X224" s="97"/>
    </row>
    <row r="225">
      <c r="A225" s="97" t="str">
        <f t="shared" si="1"/>
        <v>Trevor George</v>
      </c>
      <c r="B225" s="29" t="s">
        <v>9431</v>
      </c>
      <c r="C225" s="29" t="s">
        <v>9432</v>
      </c>
      <c r="D225" s="29"/>
      <c r="E225" s="29" t="s">
        <v>9433</v>
      </c>
      <c r="F225" s="97"/>
      <c r="G225" s="97"/>
      <c r="H225" s="97"/>
      <c r="I225" s="98"/>
      <c r="J225" s="98"/>
      <c r="K225" s="98"/>
      <c r="L225" s="98"/>
      <c r="M225" s="98"/>
      <c r="N225" s="98"/>
      <c r="O225" s="97"/>
      <c r="P225" s="97"/>
      <c r="Q225" s="97"/>
      <c r="R225" s="97"/>
      <c r="S225" s="97"/>
      <c r="T225" s="97"/>
      <c r="U225" s="97"/>
      <c r="V225" s="97"/>
      <c r="W225" s="97"/>
      <c r="X225" s="97"/>
    </row>
    <row r="226">
      <c r="A226" s="97" t="str">
        <f t="shared" si="1"/>
        <v>Matt Gerhart</v>
      </c>
      <c r="B226" s="29" t="s">
        <v>9434</v>
      </c>
      <c r="C226" s="29" t="s">
        <v>9269</v>
      </c>
      <c r="D226" s="29"/>
      <c r="E226" s="29" t="s">
        <v>9435</v>
      </c>
      <c r="F226" s="97"/>
      <c r="G226" s="97"/>
      <c r="H226" s="97"/>
      <c r="I226" s="98"/>
      <c r="J226" s="98"/>
      <c r="K226" s="98"/>
      <c r="L226" s="98"/>
      <c r="M226" s="98"/>
      <c r="N226" s="98"/>
      <c r="O226" s="97"/>
      <c r="P226" s="97"/>
      <c r="Q226" s="97"/>
      <c r="R226" s="97"/>
      <c r="S226" s="97"/>
      <c r="T226" s="97"/>
      <c r="U226" s="97"/>
      <c r="V226" s="97"/>
      <c r="W226" s="97"/>
      <c r="X226" s="97"/>
    </row>
    <row r="227">
      <c r="A227" s="97" t="str">
        <f t="shared" si="1"/>
        <v>Julie Gerson</v>
      </c>
      <c r="B227" s="29" t="s">
        <v>9436</v>
      </c>
      <c r="C227" s="29" t="s">
        <v>8834</v>
      </c>
      <c r="D227" s="29"/>
      <c r="E227" s="29" t="s">
        <v>9437</v>
      </c>
      <c r="F227" s="97"/>
      <c r="G227" s="97"/>
      <c r="H227" s="97"/>
      <c r="I227" s="98"/>
      <c r="J227" s="98"/>
      <c r="K227" s="98"/>
      <c r="L227" s="98"/>
      <c r="M227" s="98"/>
      <c r="N227" s="98"/>
      <c r="O227" s="97"/>
      <c r="P227" s="97"/>
      <c r="Q227" s="97"/>
      <c r="R227" s="97"/>
      <c r="S227" s="97"/>
      <c r="T227" s="97"/>
      <c r="U227" s="97"/>
      <c r="V227" s="97"/>
      <c r="W227" s="97"/>
      <c r="X227" s="97"/>
    </row>
    <row r="228">
      <c r="A228" s="97" t="str">
        <f t="shared" si="1"/>
        <v>Virginia Getz</v>
      </c>
      <c r="B228" s="29" t="s">
        <v>9438</v>
      </c>
      <c r="C228" s="29" t="s">
        <v>9439</v>
      </c>
      <c r="D228" s="29"/>
      <c r="E228" s="29" t="s">
        <v>9440</v>
      </c>
      <c r="F228" s="97"/>
      <c r="G228" s="97"/>
      <c r="H228" s="97"/>
      <c r="I228" s="98"/>
      <c r="J228" s="98"/>
      <c r="K228" s="98"/>
      <c r="L228" s="98"/>
      <c r="M228" s="98"/>
      <c r="N228" s="98"/>
      <c r="O228" s="97"/>
      <c r="P228" s="97"/>
      <c r="Q228" s="97"/>
      <c r="R228" s="97"/>
      <c r="S228" s="97"/>
      <c r="T228" s="97"/>
      <c r="U228" s="97"/>
      <c r="V228" s="97"/>
      <c r="W228" s="97"/>
      <c r="X228" s="97"/>
    </row>
    <row r="229">
      <c r="A229" s="97" t="str">
        <f t="shared" si="1"/>
        <v>Geoffrey Geupel</v>
      </c>
      <c r="B229" s="29" t="s">
        <v>9441</v>
      </c>
      <c r="C229" s="29" t="s">
        <v>9442</v>
      </c>
      <c r="D229" s="29"/>
      <c r="E229" s="29" t="s">
        <v>9443</v>
      </c>
      <c r="F229" s="97"/>
      <c r="G229" s="29" t="s">
        <v>601</v>
      </c>
      <c r="H229" s="97"/>
      <c r="I229" s="98"/>
      <c r="J229" s="98"/>
      <c r="K229" s="98"/>
      <c r="L229" s="98"/>
      <c r="M229" s="98"/>
      <c r="N229" s="98"/>
      <c r="O229" s="97"/>
      <c r="P229" s="97"/>
      <c r="Q229" s="97"/>
      <c r="R229" s="97"/>
      <c r="S229" s="97"/>
      <c r="T229" s="97"/>
      <c r="U229" s="97"/>
      <c r="V229" s="97"/>
      <c r="W229" s="97"/>
      <c r="X229" s="97"/>
    </row>
    <row r="230">
      <c r="A230" s="97" t="str">
        <f t="shared" si="1"/>
        <v>Lakhvir Ghag</v>
      </c>
      <c r="B230" s="29" t="s">
        <v>9444</v>
      </c>
      <c r="C230" s="29" t="s">
        <v>9445</v>
      </c>
      <c r="D230" s="97"/>
      <c r="E230" s="97"/>
      <c r="F230" s="97"/>
      <c r="G230" s="97"/>
      <c r="H230" s="97"/>
      <c r="I230" s="98"/>
      <c r="J230" s="98"/>
      <c r="K230" s="98"/>
      <c r="L230" s="98"/>
      <c r="M230" s="98"/>
      <c r="N230" s="98"/>
      <c r="O230" s="97"/>
      <c r="P230" s="97"/>
      <c r="Q230" s="97"/>
      <c r="R230" s="97"/>
      <c r="S230" s="97"/>
      <c r="T230" s="97"/>
      <c r="U230" s="97"/>
      <c r="V230" s="97"/>
      <c r="W230" s="97"/>
      <c r="X230" s="97"/>
    </row>
    <row r="231">
      <c r="A231" s="97" t="str">
        <f t="shared" si="1"/>
        <v>Karen Giovannini</v>
      </c>
      <c r="B231" s="31" t="s">
        <v>9446</v>
      </c>
      <c r="C231" s="31" t="s">
        <v>9032</v>
      </c>
      <c r="D231" s="31"/>
      <c r="E231" s="31" t="s">
        <v>9447</v>
      </c>
      <c r="F231" s="31" t="s">
        <v>9448</v>
      </c>
      <c r="G231" s="97"/>
      <c r="H231" s="97"/>
      <c r="I231" s="98"/>
      <c r="J231" s="99" t="s">
        <v>346</v>
      </c>
      <c r="K231" s="98"/>
      <c r="L231" s="98"/>
      <c r="M231" s="98"/>
      <c r="N231" s="98"/>
      <c r="O231" s="97"/>
      <c r="P231" s="97"/>
      <c r="Q231" s="97"/>
      <c r="R231" s="97"/>
      <c r="S231" s="97"/>
      <c r="T231" s="97"/>
      <c r="U231" s="97"/>
      <c r="V231" s="97"/>
      <c r="W231" s="97"/>
      <c r="X231" s="97"/>
    </row>
    <row r="232">
      <c r="A232" s="97" t="str">
        <f t="shared" si="1"/>
        <v>Kian Goh</v>
      </c>
      <c r="B232" s="100" t="s">
        <v>9449</v>
      </c>
      <c r="C232" s="100" t="s">
        <v>9450</v>
      </c>
      <c r="D232" s="101"/>
      <c r="E232" s="101" t="s">
        <v>9451</v>
      </c>
      <c r="F232" s="97"/>
      <c r="G232" s="97"/>
      <c r="H232" s="97"/>
      <c r="I232" s="98"/>
      <c r="J232" s="98"/>
      <c r="K232" s="98"/>
      <c r="L232" s="99" t="s">
        <v>346</v>
      </c>
      <c r="M232" s="98"/>
      <c r="N232" s="98"/>
      <c r="O232" s="97"/>
      <c r="P232" s="97"/>
      <c r="Q232" s="97"/>
      <c r="R232" s="97"/>
      <c r="S232" s="97"/>
      <c r="T232" s="97"/>
      <c r="U232" s="97"/>
      <c r="V232" s="97"/>
      <c r="W232" s="97"/>
      <c r="X232" s="97"/>
    </row>
    <row r="233">
      <c r="A233" s="97" t="str">
        <f t="shared" si="1"/>
        <v>Steve Goldbeck</v>
      </c>
      <c r="B233" s="29" t="s">
        <v>9452</v>
      </c>
      <c r="C233" s="29" t="s">
        <v>9453</v>
      </c>
      <c r="D233" s="3"/>
      <c r="E233" s="3" t="s">
        <v>9454</v>
      </c>
      <c r="F233" s="97"/>
      <c r="G233" s="97"/>
      <c r="H233" s="97"/>
      <c r="I233" s="98"/>
      <c r="J233" s="98"/>
      <c r="K233" s="98"/>
      <c r="L233" s="98"/>
      <c r="M233" s="98"/>
      <c r="N233" s="98"/>
      <c r="O233" s="97"/>
      <c r="P233" s="97"/>
      <c r="Q233" s="97"/>
      <c r="R233" s="97"/>
      <c r="S233" s="97"/>
      <c r="T233" s="97"/>
      <c r="U233" s="97"/>
      <c r="V233" s="97"/>
      <c r="W233" s="97"/>
      <c r="X233" s="97"/>
    </row>
    <row r="234">
      <c r="A234" s="97" t="str">
        <f t="shared" si="1"/>
        <v>Lawrence Goldzband</v>
      </c>
      <c r="B234" s="3" t="s">
        <v>9455</v>
      </c>
      <c r="C234" s="29" t="s">
        <v>9456</v>
      </c>
      <c r="D234" s="3"/>
      <c r="E234" s="3" t="s">
        <v>9457</v>
      </c>
      <c r="F234" s="97"/>
      <c r="G234" s="97"/>
      <c r="H234" s="97"/>
      <c r="I234" s="98"/>
      <c r="J234" s="98"/>
      <c r="K234" s="98"/>
      <c r="L234" s="98"/>
      <c r="M234" s="98"/>
      <c r="N234" s="98"/>
      <c r="O234" s="97"/>
      <c r="P234" s="97"/>
      <c r="Q234" s="97"/>
      <c r="R234" s="97"/>
      <c r="S234" s="97"/>
      <c r="T234" s="97"/>
      <c r="U234" s="97"/>
      <c r="V234" s="97"/>
      <c r="W234" s="97"/>
      <c r="X234" s="97"/>
    </row>
    <row r="235">
      <c r="A235" s="97" t="str">
        <f t="shared" si="1"/>
        <v>Marcus Goncalves</v>
      </c>
      <c r="B235" s="29" t="s">
        <v>9458</v>
      </c>
      <c r="C235" s="29" t="s">
        <v>9459</v>
      </c>
      <c r="D235" s="97"/>
      <c r="E235" s="97"/>
      <c r="F235" s="97"/>
      <c r="G235" s="29" t="s">
        <v>1762</v>
      </c>
      <c r="H235" s="97"/>
      <c r="I235" s="98"/>
      <c r="J235" s="98"/>
      <c r="K235" s="98"/>
      <c r="L235" s="98"/>
      <c r="M235" s="98"/>
      <c r="N235" s="98"/>
      <c r="O235" s="97"/>
      <c r="P235" s="97"/>
      <c r="Q235" s="97"/>
      <c r="R235" s="97"/>
      <c r="S235" s="97"/>
      <c r="T235" s="97"/>
      <c r="U235" s="97"/>
      <c r="V235" s="97"/>
      <c r="W235" s="97"/>
      <c r="X235" s="97"/>
    </row>
    <row r="236">
      <c r="A236" s="97" t="str">
        <f t="shared" si="1"/>
        <v>Armand Gonzales</v>
      </c>
      <c r="B236" s="3" t="s">
        <v>9460</v>
      </c>
      <c r="C236" s="29" t="s">
        <v>9461</v>
      </c>
      <c r="D236" s="29"/>
      <c r="E236" s="29" t="s">
        <v>9462</v>
      </c>
      <c r="F236" s="97"/>
      <c r="G236" s="29" t="s">
        <v>601</v>
      </c>
      <c r="H236" s="97"/>
      <c r="I236" s="98"/>
      <c r="J236" s="98"/>
      <c r="K236" s="98"/>
      <c r="L236" s="98"/>
      <c r="M236" s="98"/>
      <c r="N236" s="98"/>
      <c r="O236" s="97"/>
      <c r="P236" s="97"/>
      <c r="Q236" s="97"/>
      <c r="R236" s="97"/>
      <c r="S236" s="97"/>
      <c r="T236" s="97"/>
      <c r="U236" s="97"/>
      <c r="V236" s="97"/>
      <c r="W236" s="97"/>
      <c r="X236" s="97"/>
    </row>
    <row r="237">
      <c r="A237" s="97" t="str">
        <f t="shared" si="1"/>
        <v>Lorena Gorbet</v>
      </c>
      <c r="B237" s="29" t="s">
        <v>9463</v>
      </c>
      <c r="C237" s="29" t="s">
        <v>9464</v>
      </c>
      <c r="D237" s="97"/>
      <c r="E237" s="97"/>
      <c r="F237" s="97"/>
      <c r="G237" s="29" t="s">
        <v>9465</v>
      </c>
      <c r="H237" s="97"/>
      <c r="I237" s="98"/>
      <c r="J237" s="98"/>
      <c r="K237" s="98"/>
      <c r="L237" s="98"/>
      <c r="M237" s="98"/>
      <c r="N237" s="98"/>
      <c r="O237" s="97"/>
      <c r="P237" s="97"/>
      <c r="Q237" s="97"/>
      <c r="R237" s="97"/>
      <c r="S237" s="97"/>
      <c r="T237" s="97"/>
      <c r="U237" s="97"/>
      <c r="V237" s="97"/>
      <c r="W237" s="97"/>
      <c r="X237" s="97"/>
    </row>
    <row r="238">
      <c r="A238" s="97" t="str">
        <f t="shared" si="1"/>
        <v>Bonnie Gore</v>
      </c>
      <c r="B238" s="29" t="s">
        <v>9466</v>
      </c>
      <c r="C238" s="29" t="s">
        <v>9319</v>
      </c>
      <c r="D238" s="97"/>
      <c r="E238" s="97"/>
      <c r="F238" s="97"/>
      <c r="G238" s="97"/>
      <c r="H238" s="97"/>
      <c r="I238" s="98"/>
      <c r="J238" s="98"/>
      <c r="K238" s="99" t="s">
        <v>346</v>
      </c>
      <c r="L238" s="98"/>
      <c r="M238" s="98"/>
      <c r="N238" s="98"/>
      <c r="O238" s="97"/>
      <c r="P238" s="97"/>
      <c r="Q238" s="97"/>
      <c r="R238" s="97"/>
      <c r="S238" s="97"/>
      <c r="T238" s="97"/>
      <c r="U238" s="97"/>
      <c r="V238" s="97"/>
      <c r="W238" s="97"/>
      <c r="X238" s="97"/>
    </row>
    <row r="239">
      <c r="A239" s="97" t="str">
        <f t="shared" si="1"/>
        <v>Elise Gornish</v>
      </c>
      <c r="B239" s="100" t="s">
        <v>9467</v>
      </c>
      <c r="C239" s="100" t="s">
        <v>9468</v>
      </c>
      <c r="D239" s="101"/>
      <c r="E239" s="101" t="s">
        <v>9469</v>
      </c>
      <c r="F239" s="97"/>
      <c r="G239" s="97"/>
      <c r="H239" s="97"/>
      <c r="I239" s="98"/>
      <c r="J239" s="98"/>
      <c r="K239" s="98"/>
      <c r="L239" s="99" t="s">
        <v>346</v>
      </c>
      <c r="M239" s="98"/>
      <c r="N239" s="98"/>
      <c r="O239" s="97"/>
      <c r="P239" s="97"/>
      <c r="Q239" s="97"/>
      <c r="R239" s="97"/>
      <c r="S239" s="97"/>
      <c r="T239" s="97"/>
      <c r="U239" s="97"/>
      <c r="V239" s="97"/>
      <c r="W239" s="97"/>
      <c r="X239" s="97"/>
    </row>
    <row r="240">
      <c r="A240" s="97" t="str">
        <f t="shared" si="1"/>
        <v>Barbara Goto</v>
      </c>
      <c r="B240" s="29" t="s">
        <v>9470</v>
      </c>
      <c r="C240" s="29" t="s">
        <v>9471</v>
      </c>
      <c r="D240" s="3"/>
      <c r="E240" s="3" t="s">
        <v>9472</v>
      </c>
      <c r="F240" s="97"/>
      <c r="G240" s="97"/>
      <c r="H240" s="29"/>
      <c r="I240" s="98"/>
      <c r="J240" s="98"/>
      <c r="K240" s="98"/>
      <c r="L240" s="98"/>
      <c r="M240" s="98"/>
      <c r="N240" s="98"/>
      <c r="O240" s="97"/>
      <c r="P240" s="97"/>
      <c r="Q240" s="97"/>
      <c r="R240" s="97"/>
      <c r="S240" s="97"/>
      <c r="T240" s="97"/>
      <c r="U240" s="97"/>
      <c r="V240" s="97"/>
      <c r="W240" s="97"/>
      <c r="X240" s="97"/>
    </row>
    <row r="241">
      <c r="A241" s="97" t="str">
        <f t="shared" si="1"/>
        <v>Thomas Grahn</v>
      </c>
      <c r="B241" s="100" t="s">
        <v>9473</v>
      </c>
      <c r="C241" s="100" t="s">
        <v>9474</v>
      </c>
      <c r="D241" s="101"/>
      <c r="E241" s="101" t="s">
        <v>9475</v>
      </c>
      <c r="F241" s="97"/>
      <c r="G241" s="97"/>
      <c r="H241" s="97"/>
      <c r="I241" s="98"/>
      <c r="J241" s="98"/>
      <c r="K241" s="98"/>
      <c r="L241" s="99" t="s">
        <v>346</v>
      </c>
      <c r="M241" s="98"/>
      <c r="N241" s="98"/>
      <c r="O241" s="97"/>
      <c r="P241" s="97"/>
      <c r="Q241" s="97"/>
      <c r="R241" s="97"/>
      <c r="S241" s="97"/>
      <c r="T241" s="97"/>
      <c r="U241" s="97"/>
      <c r="V241" s="97"/>
      <c r="W241" s="97"/>
      <c r="X241" s="97"/>
    </row>
    <row r="242">
      <c r="A242" s="97" t="str">
        <f t="shared" si="1"/>
        <v>Paul Granillo</v>
      </c>
      <c r="B242" s="100" t="s">
        <v>9476</v>
      </c>
      <c r="C242" s="100" t="s">
        <v>9221</v>
      </c>
      <c r="D242" s="104"/>
      <c r="E242" s="104"/>
      <c r="F242" s="97"/>
      <c r="G242" s="97"/>
      <c r="H242" s="97"/>
      <c r="I242" s="98"/>
      <c r="J242" s="98"/>
      <c r="K242" s="98"/>
      <c r="L242" s="99" t="s">
        <v>346</v>
      </c>
      <c r="M242" s="98"/>
      <c r="N242" s="98"/>
      <c r="O242" s="97"/>
      <c r="P242" s="97"/>
      <c r="Q242" s="97"/>
      <c r="R242" s="97"/>
      <c r="S242" s="97"/>
      <c r="T242" s="97"/>
      <c r="U242" s="97"/>
      <c r="V242" s="97"/>
      <c r="W242" s="97"/>
      <c r="X242" s="97"/>
    </row>
    <row r="243">
      <c r="A243" s="97" t="str">
        <f t="shared" si="1"/>
        <v>Matthew Graul</v>
      </c>
      <c r="B243" s="29" t="s">
        <v>9477</v>
      </c>
      <c r="C243" s="29" t="s">
        <v>8881</v>
      </c>
      <c r="D243" s="3"/>
      <c r="E243" s="3" t="s">
        <v>9478</v>
      </c>
      <c r="F243" s="97"/>
      <c r="G243" s="97"/>
      <c r="H243" s="29"/>
      <c r="I243" s="98"/>
      <c r="J243" s="98"/>
      <c r="K243" s="98"/>
      <c r="L243" s="98"/>
      <c r="M243" s="98"/>
      <c r="N243" s="98"/>
      <c r="O243" s="97"/>
      <c r="P243" s="97"/>
      <c r="Q243" s="97"/>
      <c r="R243" s="97"/>
      <c r="S243" s="97"/>
      <c r="T243" s="97"/>
      <c r="U243" s="97"/>
      <c r="V243" s="97"/>
      <c r="W243" s="97"/>
      <c r="X243" s="97"/>
    </row>
    <row r="244">
      <c r="A244" s="97" t="str">
        <f t="shared" si="1"/>
        <v>Kaley Grimland de Mendoza</v>
      </c>
      <c r="B244" s="31" t="s">
        <v>9479</v>
      </c>
      <c r="C244" s="31" t="s">
        <v>9480</v>
      </c>
      <c r="D244" s="102"/>
      <c r="E244" s="102" t="s">
        <v>9481</v>
      </c>
      <c r="F244" s="31"/>
      <c r="G244" s="97"/>
      <c r="H244" s="97"/>
      <c r="I244" s="98"/>
      <c r="J244" s="99" t="s">
        <v>346</v>
      </c>
      <c r="K244" s="98"/>
      <c r="L244" s="98"/>
      <c r="M244" s="98"/>
      <c r="N244" s="98"/>
      <c r="O244" s="97"/>
      <c r="P244" s="97"/>
      <c r="Q244" s="97"/>
      <c r="R244" s="97"/>
      <c r="S244" s="97"/>
      <c r="T244" s="97"/>
      <c r="U244" s="97"/>
      <c r="V244" s="97"/>
      <c r="W244" s="97"/>
      <c r="X244" s="97"/>
    </row>
    <row r="245">
      <c r="A245" s="97" t="str">
        <f t="shared" si="1"/>
        <v>Melodie Grubbs</v>
      </c>
      <c r="B245" s="100" t="s">
        <v>9482</v>
      </c>
      <c r="C245" s="100" t="s">
        <v>9483</v>
      </c>
      <c r="D245" s="101"/>
      <c r="E245" s="101" t="s">
        <v>9484</v>
      </c>
      <c r="F245" s="97"/>
      <c r="G245" s="97"/>
      <c r="H245" s="97"/>
      <c r="I245" s="98"/>
      <c r="J245" s="98"/>
      <c r="K245" s="98"/>
      <c r="L245" s="99" t="s">
        <v>346</v>
      </c>
      <c r="M245" s="98"/>
      <c r="N245" s="98"/>
      <c r="O245" s="97"/>
      <c r="P245" s="97"/>
      <c r="Q245" s="97"/>
      <c r="R245" s="97"/>
      <c r="S245" s="97"/>
      <c r="T245" s="97"/>
      <c r="U245" s="97"/>
      <c r="V245" s="97"/>
      <c r="W245" s="97"/>
      <c r="X245" s="97"/>
    </row>
    <row r="246">
      <c r="A246" s="97" t="str">
        <f t="shared" si="1"/>
        <v>Darla Guenzler</v>
      </c>
      <c r="B246" s="29" t="s">
        <v>9485</v>
      </c>
      <c r="C246" s="29" t="s">
        <v>9486</v>
      </c>
      <c r="D246" s="29"/>
      <c r="E246" s="29" t="s">
        <v>9487</v>
      </c>
      <c r="F246" s="97"/>
      <c r="G246" s="29" t="s">
        <v>9488</v>
      </c>
      <c r="H246" s="97"/>
      <c r="I246" s="98"/>
      <c r="J246" s="98"/>
      <c r="K246" s="98"/>
      <c r="L246" s="98"/>
      <c r="M246" s="98"/>
      <c r="N246" s="98"/>
      <c r="O246" s="97"/>
      <c r="P246" s="97"/>
      <c r="Q246" s="97"/>
      <c r="R246" s="97"/>
      <c r="S246" s="97"/>
      <c r="T246" s="97"/>
      <c r="U246" s="97"/>
      <c r="V246" s="97"/>
      <c r="W246" s="97"/>
      <c r="X246" s="97"/>
    </row>
    <row r="247">
      <c r="A247" s="97" t="str">
        <f t="shared" si="1"/>
        <v>Darla Guenzler</v>
      </c>
      <c r="B247" s="3" t="s">
        <v>9485</v>
      </c>
      <c r="C247" s="29" t="s">
        <v>9486</v>
      </c>
      <c r="D247" s="3"/>
      <c r="E247" s="3" t="s">
        <v>9487</v>
      </c>
      <c r="F247" s="97"/>
      <c r="G247" s="29" t="s">
        <v>9115</v>
      </c>
      <c r="H247" s="97"/>
      <c r="I247" s="98"/>
      <c r="J247" s="98"/>
      <c r="K247" s="98"/>
      <c r="L247" s="98"/>
      <c r="M247" s="98"/>
      <c r="N247" s="98"/>
      <c r="O247" s="97"/>
      <c r="P247" s="97"/>
      <c r="Q247" s="97"/>
      <c r="R247" s="97"/>
      <c r="S247" s="97"/>
      <c r="T247" s="97"/>
      <c r="U247" s="97"/>
      <c r="V247" s="97"/>
      <c r="W247" s="97"/>
      <c r="X247" s="97"/>
    </row>
    <row r="248">
      <c r="A248" s="97" t="str">
        <f t="shared" si="1"/>
        <v>Martha Guerrero</v>
      </c>
      <c r="B248" s="29" t="s">
        <v>9489</v>
      </c>
      <c r="C248" s="29" t="s">
        <v>9241</v>
      </c>
      <c r="D248" s="97"/>
      <c r="E248" s="97"/>
      <c r="F248" s="97"/>
      <c r="G248" s="97"/>
      <c r="H248" s="97"/>
      <c r="I248" s="98"/>
      <c r="J248" s="98"/>
      <c r="K248" s="98"/>
      <c r="L248" s="98"/>
      <c r="M248" s="98"/>
      <c r="N248" s="98"/>
      <c r="O248" s="97"/>
      <c r="P248" s="97"/>
      <c r="Q248" s="97"/>
      <c r="R248" s="97"/>
      <c r="S248" s="97"/>
      <c r="T248" s="97"/>
      <c r="U248" s="97"/>
      <c r="V248" s="97"/>
      <c r="W248" s="97"/>
      <c r="X248" s="97"/>
    </row>
    <row r="249">
      <c r="A249" s="97" t="str">
        <f t="shared" si="1"/>
        <v>Robert Guerrero</v>
      </c>
      <c r="B249" s="29" t="s">
        <v>9489</v>
      </c>
      <c r="C249" s="29" t="s">
        <v>9350</v>
      </c>
      <c r="D249" s="3"/>
      <c r="E249" s="3" t="s">
        <v>9490</v>
      </c>
      <c r="F249" s="97"/>
      <c r="G249" s="97"/>
      <c r="H249" s="97"/>
      <c r="I249" s="98"/>
      <c r="J249" s="98"/>
      <c r="K249" s="98"/>
      <c r="L249" s="98"/>
      <c r="M249" s="98"/>
      <c r="N249" s="99" t="s">
        <v>346</v>
      </c>
      <c r="O249" s="97"/>
      <c r="P249" s="97"/>
      <c r="Q249" s="97"/>
      <c r="R249" s="97"/>
      <c r="S249" s="97"/>
      <c r="T249" s="97"/>
      <c r="U249" s="97"/>
      <c r="V249" s="97"/>
      <c r="W249" s="97"/>
      <c r="X249" s="97"/>
    </row>
    <row r="250">
      <c r="A250" s="97" t="str">
        <f t="shared" si="1"/>
        <v>Jacqueline Guevara</v>
      </c>
      <c r="B250" s="29" t="s">
        <v>9491</v>
      </c>
      <c r="C250" s="29" t="s">
        <v>9492</v>
      </c>
      <c r="D250" s="29"/>
      <c r="E250" s="29" t="s">
        <v>9493</v>
      </c>
      <c r="F250" s="97"/>
      <c r="G250" s="97"/>
      <c r="H250" s="97"/>
      <c r="I250" s="98"/>
      <c r="J250" s="98"/>
      <c r="K250" s="98"/>
      <c r="L250" s="98"/>
      <c r="M250" s="98"/>
      <c r="N250" s="98"/>
      <c r="O250" s="97"/>
      <c r="P250" s="97"/>
      <c r="Q250" s="97"/>
      <c r="R250" s="97"/>
      <c r="S250" s="97"/>
      <c r="T250" s="97"/>
      <c r="U250" s="97"/>
      <c r="V250" s="97"/>
      <c r="W250" s="97"/>
      <c r="X250" s="97"/>
    </row>
    <row r="251">
      <c r="A251" s="97" t="str">
        <f t="shared" si="1"/>
        <v>Jon Gurish</v>
      </c>
      <c r="B251" s="29" t="s">
        <v>9494</v>
      </c>
      <c r="C251" s="29" t="s">
        <v>9107</v>
      </c>
      <c r="D251" s="29"/>
      <c r="E251" s="29" t="s">
        <v>9495</v>
      </c>
      <c r="F251" s="97"/>
      <c r="G251" s="97"/>
      <c r="H251" s="97"/>
      <c r="I251" s="98"/>
      <c r="J251" s="98"/>
      <c r="K251" s="98"/>
      <c r="L251" s="98"/>
      <c r="M251" s="98"/>
      <c r="N251" s="98"/>
      <c r="O251" s="97"/>
      <c r="P251" s="97"/>
      <c r="Q251" s="97"/>
      <c r="R251" s="97"/>
      <c r="S251" s="97"/>
      <c r="T251" s="97"/>
      <c r="U251" s="97"/>
      <c r="V251" s="97"/>
      <c r="W251" s="97"/>
      <c r="X251" s="97"/>
    </row>
    <row r="252">
      <c r="A252" s="97" t="str">
        <f t="shared" si="1"/>
        <v>Kristin Guy</v>
      </c>
      <c r="B252" s="29" t="s">
        <v>9496</v>
      </c>
      <c r="C252" s="29" t="s">
        <v>9052</v>
      </c>
      <c r="D252" s="29"/>
      <c r="E252" s="29" t="s">
        <v>9497</v>
      </c>
      <c r="F252" s="97"/>
      <c r="G252" s="97"/>
      <c r="H252" s="97"/>
      <c r="I252" s="98"/>
      <c r="J252" s="98"/>
      <c r="K252" s="98"/>
      <c r="L252" s="98"/>
      <c r="M252" s="98"/>
      <c r="N252" s="98"/>
      <c r="O252" s="97"/>
      <c r="P252" s="97"/>
      <c r="Q252" s="97"/>
      <c r="R252" s="97"/>
      <c r="S252" s="97"/>
      <c r="T252" s="97"/>
      <c r="U252" s="97"/>
      <c r="V252" s="97"/>
      <c r="W252" s="97"/>
      <c r="X252" s="97"/>
    </row>
    <row r="253">
      <c r="A253" s="97" t="str">
        <f t="shared" si="1"/>
        <v>Jim Haagen-Smit</v>
      </c>
      <c r="B253" s="29" t="s">
        <v>9498</v>
      </c>
      <c r="C253" s="29" t="s">
        <v>8846</v>
      </c>
      <c r="D253" s="29"/>
      <c r="E253" s="29" t="s">
        <v>9499</v>
      </c>
      <c r="F253" s="97"/>
      <c r="G253" s="97"/>
      <c r="H253" s="97"/>
      <c r="I253" s="98"/>
      <c r="J253" s="98"/>
      <c r="K253" s="98"/>
      <c r="L253" s="98"/>
      <c r="M253" s="98"/>
      <c r="N253" s="98"/>
      <c r="O253" s="97"/>
      <c r="P253" s="97"/>
      <c r="Q253" s="97"/>
      <c r="R253" s="97"/>
      <c r="S253" s="97"/>
      <c r="T253" s="97"/>
      <c r="U253" s="97"/>
      <c r="V253" s="97"/>
      <c r="W253" s="97"/>
      <c r="X253" s="97"/>
    </row>
    <row r="254">
      <c r="A254" s="97" t="str">
        <f t="shared" si="1"/>
        <v>Dan Haas</v>
      </c>
      <c r="B254" s="29" t="s">
        <v>9500</v>
      </c>
      <c r="C254" s="29" t="s">
        <v>9146</v>
      </c>
      <c r="D254" s="97"/>
      <c r="E254" s="97"/>
      <c r="F254" s="97"/>
      <c r="G254" s="97"/>
      <c r="H254" s="97"/>
      <c r="I254" s="98"/>
      <c r="J254" s="98"/>
      <c r="K254" s="98"/>
      <c r="L254" s="98"/>
      <c r="M254" s="98"/>
      <c r="N254" s="98"/>
      <c r="O254" s="97"/>
      <c r="P254" s="97"/>
      <c r="Q254" s="97"/>
      <c r="R254" s="97"/>
      <c r="S254" s="97"/>
      <c r="T254" s="97"/>
      <c r="U254" s="97"/>
      <c r="V254" s="97"/>
      <c r="W254" s="97"/>
      <c r="X254" s="97"/>
    </row>
    <row r="255">
      <c r="A255" s="97" t="str">
        <f t="shared" si="1"/>
        <v>Megan Hall</v>
      </c>
      <c r="B255" s="29" t="s">
        <v>9501</v>
      </c>
      <c r="C255" s="29" t="s">
        <v>9143</v>
      </c>
      <c r="D255" s="3"/>
      <c r="E255" s="3" t="s">
        <v>9502</v>
      </c>
      <c r="F255" s="97"/>
      <c r="G255" s="97"/>
      <c r="H255" s="97"/>
      <c r="I255" s="98"/>
      <c r="J255" s="98"/>
      <c r="K255" s="98"/>
      <c r="L255" s="98"/>
      <c r="M255" s="98"/>
      <c r="N255" s="99" t="s">
        <v>346</v>
      </c>
      <c r="O255" s="97"/>
      <c r="P255" s="97"/>
      <c r="Q255" s="97"/>
      <c r="R255" s="97"/>
      <c r="S255" s="97"/>
      <c r="T255" s="97"/>
      <c r="U255" s="97"/>
      <c r="V255" s="97"/>
      <c r="W255" s="97"/>
      <c r="X255" s="97"/>
    </row>
    <row r="256">
      <c r="A256" s="97" t="str">
        <f t="shared" si="1"/>
        <v>Reggie Hall</v>
      </c>
      <c r="B256" s="29" t="s">
        <v>9501</v>
      </c>
      <c r="C256" s="29" t="s">
        <v>9503</v>
      </c>
      <c r="D256" s="29"/>
      <c r="E256" s="29" t="s">
        <v>9504</v>
      </c>
      <c r="F256" s="97"/>
      <c r="G256" s="29" t="s">
        <v>9505</v>
      </c>
      <c r="H256" s="97"/>
      <c r="I256" s="98"/>
      <c r="J256" s="98"/>
      <c r="K256" s="98"/>
      <c r="L256" s="98"/>
      <c r="M256" s="98"/>
      <c r="N256" s="98"/>
      <c r="O256" s="97"/>
      <c r="P256" s="97"/>
      <c r="Q256" s="97"/>
      <c r="R256" s="97"/>
      <c r="S256" s="97"/>
      <c r="T256" s="97"/>
      <c r="U256" s="97"/>
      <c r="V256" s="97"/>
      <c r="W256" s="97"/>
      <c r="X256" s="97"/>
    </row>
    <row r="257">
      <c r="A257" s="97" t="str">
        <f t="shared" si="1"/>
        <v>Anna Halligan</v>
      </c>
      <c r="B257" s="29" t="s">
        <v>9506</v>
      </c>
      <c r="C257" s="29" t="s">
        <v>9507</v>
      </c>
      <c r="D257" s="3"/>
      <c r="E257" s="3" t="s">
        <v>9508</v>
      </c>
      <c r="F257" s="97"/>
      <c r="G257" s="97"/>
      <c r="H257" s="97"/>
      <c r="I257" s="98"/>
      <c r="J257" s="98"/>
      <c r="K257" s="98"/>
      <c r="L257" s="98"/>
      <c r="M257" s="98"/>
      <c r="N257" s="98"/>
      <c r="O257" s="97"/>
      <c r="P257" s="97"/>
      <c r="Q257" s="97"/>
      <c r="R257" s="97"/>
      <c r="S257" s="97"/>
      <c r="T257" s="97"/>
      <c r="U257" s="97"/>
      <c r="V257" s="97"/>
      <c r="W257" s="97"/>
      <c r="X257" s="97"/>
    </row>
    <row r="258">
      <c r="A258" s="97" t="str">
        <f t="shared" si="1"/>
        <v>Cristin Hallissy</v>
      </c>
      <c r="B258" s="29" t="s">
        <v>9509</v>
      </c>
      <c r="C258" s="29" t="s">
        <v>9510</v>
      </c>
      <c r="D258" s="3"/>
      <c r="E258" s="3" t="s">
        <v>9511</v>
      </c>
      <c r="F258" s="97"/>
      <c r="G258" s="97"/>
      <c r="H258" s="97"/>
      <c r="I258" s="98"/>
      <c r="J258" s="98"/>
      <c r="K258" s="98"/>
      <c r="L258" s="98"/>
      <c r="M258" s="98"/>
      <c r="N258" s="99" t="s">
        <v>346</v>
      </c>
      <c r="O258" s="97"/>
      <c r="P258" s="97"/>
      <c r="Q258" s="97"/>
      <c r="R258" s="97"/>
      <c r="S258" s="97"/>
      <c r="T258" s="97"/>
      <c r="U258" s="97"/>
      <c r="V258" s="97"/>
      <c r="W258" s="97"/>
      <c r="X258" s="97"/>
    </row>
    <row r="259">
      <c r="A259" s="97" t="str">
        <f t="shared" si="1"/>
        <v>Rick Halsey</v>
      </c>
      <c r="B259" s="100" t="s">
        <v>9512</v>
      </c>
      <c r="C259" s="100" t="s">
        <v>9513</v>
      </c>
      <c r="D259" s="101"/>
      <c r="E259" s="101" t="s">
        <v>9514</v>
      </c>
      <c r="F259" s="97"/>
      <c r="G259" s="97"/>
      <c r="H259" s="97"/>
      <c r="I259" s="98"/>
      <c r="J259" s="98"/>
      <c r="K259" s="98"/>
      <c r="L259" s="99" t="s">
        <v>346</v>
      </c>
      <c r="M259" s="98"/>
      <c r="N259" s="98"/>
      <c r="O259" s="97"/>
      <c r="P259" s="97"/>
      <c r="Q259" s="97"/>
      <c r="R259" s="97"/>
      <c r="S259" s="97"/>
      <c r="T259" s="97"/>
      <c r="U259" s="97"/>
      <c r="V259" s="97"/>
      <c r="W259" s="97"/>
      <c r="X259" s="97"/>
    </row>
    <row r="260">
      <c r="A260" s="97" t="str">
        <f t="shared" si="1"/>
        <v>Dave Halsing</v>
      </c>
      <c r="B260" s="29" t="s">
        <v>9515</v>
      </c>
      <c r="C260" s="29" t="s">
        <v>9516</v>
      </c>
      <c r="D260" s="29"/>
      <c r="E260" s="29" t="s">
        <v>9517</v>
      </c>
      <c r="F260" s="97"/>
      <c r="G260" s="29" t="s">
        <v>9518</v>
      </c>
      <c r="H260" s="97"/>
      <c r="I260" s="98"/>
      <c r="J260" s="98"/>
      <c r="K260" s="98"/>
      <c r="L260" s="98"/>
      <c r="M260" s="98"/>
      <c r="N260" s="98"/>
      <c r="O260" s="97"/>
      <c r="P260" s="97"/>
      <c r="Q260" s="97"/>
      <c r="R260" s="97"/>
      <c r="S260" s="97"/>
      <c r="T260" s="97"/>
      <c r="U260" s="97"/>
      <c r="V260" s="97"/>
      <c r="W260" s="97"/>
      <c r="X260" s="97"/>
    </row>
    <row r="261">
      <c r="A261" s="97" t="str">
        <f t="shared" si="1"/>
        <v>Bob Hammond</v>
      </c>
      <c r="B261" s="29" t="s">
        <v>9519</v>
      </c>
      <c r="C261" s="29" t="s">
        <v>9520</v>
      </c>
      <c r="D261" s="29"/>
      <c r="E261" s="29" t="s">
        <v>9521</v>
      </c>
      <c r="F261" s="97"/>
      <c r="G261" s="97"/>
      <c r="H261" s="97"/>
      <c r="I261" s="98"/>
      <c r="J261" s="98"/>
      <c r="K261" s="98"/>
      <c r="L261" s="98"/>
      <c r="M261" s="98"/>
      <c r="N261" s="98"/>
      <c r="O261" s="97"/>
      <c r="P261" s="97"/>
      <c r="Q261" s="97"/>
      <c r="R261" s="97"/>
      <c r="S261" s="97"/>
      <c r="T261" s="97"/>
      <c r="U261" s="97"/>
      <c r="V261" s="97"/>
      <c r="W261" s="97"/>
      <c r="X261" s="97"/>
    </row>
    <row r="262">
      <c r="A262" s="97" t="str">
        <f t="shared" si="1"/>
        <v>Don Hankins</v>
      </c>
      <c r="B262" s="29" t="s">
        <v>9522</v>
      </c>
      <c r="C262" s="29" t="s">
        <v>9062</v>
      </c>
      <c r="D262" s="97"/>
      <c r="E262" s="53" t="s">
        <v>9523</v>
      </c>
      <c r="F262" s="97"/>
      <c r="G262" s="29" t="s">
        <v>9524</v>
      </c>
      <c r="H262" s="97"/>
      <c r="I262" s="98"/>
      <c r="J262" s="98"/>
      <c r="K262" s="98"/>
      <c r="L262" s="98"/>
      <c r="M262" s="98"/>
      <c r="N262" s="98"/>
      <c r="O262" s="97"/>
      <c r="P262" s="97"/>
      <c r="Q262" s="97"/>
      <c r="R262" s="97"/>
      <c r="S262" s="97"/>
      <c r="T262" s="97"/>
      <c r="U262" s="97"/>
      <c r="V262" s="97"/>
      <c r="W262" s="97"/>
      <c r="X262" s="97"/>
    </row>
    <row r="263">
      <c r="A263" s="97" t="str">
        <f t="shared" si="1"/>
        <v>Edith Hannigan</v>
      </c>
      <c r="B263" s="29" t="s">
        <v>9525</v>
      </c>
      <c r="C263" s="29" t="s">
        <v>9526</v>
      </c>
      <c r="D263" s="3"/>
      <c r="E263" s="3" t="s">
        <v>9527</v>
      </c>
      <c r="F263" s="97"/>
      <c r="G263" s="29" t="s">
        <v>9344</v>
      </c>
      <c r="H263" s="97"/>
      <c r="I263" s="98"/>
      <c r="J263" s="98"/>
      <c r="K263" s="98"/>
      <c r="L263" s="98"/>
      <c r="M263" s="98"/>
      <c r="N263" s="98"/>
      <c r="O263" s="97"/>
      <c r="P263" s="97"/>
      <c r="Q263" s="97"/>
      <c r="R263" s="97"/>
      <c r="S263" s="97"/>
      <c r="T263" s="97"/>
      <c r="U263" s="97"/>
      <c r="V263" s="97"/>
      <c r="W263" s="97"/>
      <c r="X263" s="97"/>
    </row>
    <row r="264">
      <c r="A264" s="97" t="str">
        <f t="shared" si="1"/>
        <v>Sarah Hardgrave</v>
      </c>
      <c r="B264" s="29" t="s">
        <v>9528</v>
      </c>
      <c r="C264" s="29" t="s">
        <v>8900</v>
      </c>
      <c r="D264" s="29"/>
      <c r="E264" s="29" t="s">
        <v>9529</v>
      </c>
      <c r="F264" s="97"/>
      <c r="G264" s="97"/>
      <c r="H264" s="97"/>
      <c r="I264" s="98"/>
      <c r="J264" s="98"/>
      <c r="K264" s="98"/>
      <c r="L264" s="98"/>
      <c r="M264" s="98"/>
      <c r="N264" s="98"/>
      <c r="O264" s="97"/>
      <c r="P264" s="97"/>
      <c r="Q264" s="97"/>
      <c r="R264" s="97"/>
      <c r="S264" s="97"/>
      <c r="T264" s="97"/>
      <c r="U264" s="97"/>
      <c r="V264" s="97"/>
      <c r="W264" s="97"/>
      <c r="X264" s="97"/>
    </row>
    <row r="265">
      <c r="A265" s="97" t="str">
        <f t="shared" si="1"/>
        <v>Jennifer Hargrove</v>
      </c>
      <c r="B265" s="29" t="s">
        <v>9530</v>
      </c>
      <c r="C265" s="29" t="s">
        <v>9414</v>
      </c>
      <c r="D265" s="97"/>
      <c r="E265" s="53" t="s">
        <v>9531</v>
      </c>
      <c r="F265" s="97"/>
      <c r="G265" s="97"/>
      <c r="H265" s="97"/>
      <c r="I265" s="98"/>
      <c r="J265" s="98"/>
      <c r="K265" s="99" t="s">
        <v>346</v>
      </c>
      <c r="L265" s="98"/>
      <c r="M265" s="98"/>
      <c r="N265" s="98"/>
      <c r="O265" s="97"/>
      <c r="P265" s="97"/>
      <c r="Q265" s="97"/>
      <c r="R265" s="97"/>
      <c r="S265" s="97"/>
      <c r="T265" s="97"/>
      <c r="U265" s="97"/>
      <c r="V265" s="97"/>
      <c r="W265" s="97"/>
      <c r="X265" s="97"/>
    </row>
    <row r="266">
      <c r="A266" s="97" t="str">
        <f t="shared" si="1"/>
        <v>Donna Harmon</v>
      </c>
      <c r="B266" s="29" t="s">
        <v>9532</v>
      </c>
      <c r="C266" s="29" t="s">
        <v>9533</v>
      </c>
      <c r="D266" s="97"/>
      <c r="E266" s="97"/>
      <c r="F266" s="97"/>
      <c r="G266" s="29" t="s">
        <v>9534</v>
      </c>
      <c r="H266" s="97"/>
      <c r="I266" s="98"/>
      <c r="J266" s="98"/>
      <c r="K266" s="98"/>
      <c r="L266" s="98"/>
      <c r="M266" s="98"/>
      <c r="N266" s="98"/>
      <c r="O266" s="97"/>
      <c r="P266" s="97"/>
      <c r="Q266" s="97"/>
      <c r="R266" s="97"/>
      <c r="S266" s="97"/>
      <c r="T266" s="97"/>
      <c r="U266" s="97"/>
      <c r="V266" s="97"/>
      <c r="W266" s="97"/>
      <c r="X266" s="97"/>
    </row>
    <row r="267">
      <c r="A267" s="97" t="str">
        <f t="shared" si="1"/>
        <v>Shon Harris</v>
      </c>
      <c r="B267" s="29" t="s">
        <v>9535</v>
      </c>
      <c r="C267" s="29" t="s">
        <v>9536</v>
      </c>
      <c r="D267" s="97"/>
      <c r="E267" s="97"/>
      <c r="F267" s="97"/>
      <c r="G267" s="97"/>
      <c r="H267" s="97"/>
      <c r="I267" s="98"/>
      <c r="J267" s="98"/>
      <c r="K267" s="98"/>
      <c r="L267" s="98"/>
      <c r="M267" s="98"/>
      <c r="N267" s="98"/>
      <c r="O267" s="97"/>
      <c r="P267" s="97"/>
      <c r="Q267" s="97"/>
      <c r="R267" s="97"/>
      <c r="S267" s="97"/>
      <c r="T267" s="97"/>
      <c r="U267" s="97"/>
      <c r="V267" s="97"/>
      <c r="W267" s="97"/>
      <c r="X267" s="97"/>
    </row>
    <row r="268">
      <c r="A268" s="97" t="str">
        <f t="shared" si="1"/>
        <v>Thomas Harris</v>
      </c>
      <c r="B268" s="29" t="s">
        <v>9535</v>
      </c>
      <c r="C268" s="29" t="s">
        <v>9474</v>
      </c>
      <c r="D268" s="29"/>
      <c r="E268" s="29" t="s">
        <v>9537</v>
      </c>
      <c r="F268" s="97"/>
      <c r="G268" s="97"/>
      <c r="H268" s="97"/>
      <c r="I268" s="98"/>
      <c r="J268" s="98"/>
      <c r="K268" s="98"/>
      <c r="L268" s="98"/>
      <c r="M268" s="98"/>
      <c r="N268" s="98"/>
      <c r="O268" s="97"/>
      <c r="P268" s="97"/>
      <c r="Q268" s="97"/>
      <c r="R268" s="97"/>
      <c r="S268" s="97"/>
      <c r="T268" s="97"/>
      <c r="U268" s="97"/>
      <c r="V268" s="97"/>
      <c r="W268" s="97"/>
      <c r="X268" s="97"/>
    </row>
    <row r="269">
      <c r="A269" s="97" t="str">
        <f t="shared" si="1"/>
        <v>Caryl Hart</v>
      </c>
      <c r="B269" s="29" t="s">
        <v>9538</v>
      </c>
      <c r="C269" s="29" t="s">
        <v>9539</v>
      </c>
      <c r="D269" s="3"/>
      <c r="E269" s="3" t="s">
        <v>9540</v>
      </c>
      <c r="F269" s="97"/>
      <c r="G269" s="97"/>
      <c r="H269" s="29"/>
      <c r="I269" s="98"/>
      <c r="J269" s="98"/>
      <c r="K269" s="98"/>
      <c r="L269" s="98"/>
      <c r="M269" s="98"/>
      <c r="N269" s="98"/>
      <c r="O269" s="97"/>
      <c r="P269" s="97"/>
      <c r="Q269" s="97"/>
      <c r="R269" s="97"/>
      <c r="S269" s="97"/>
      <c r="T269" s="97"/>
      <c r="U269" s="97"/>
      <c r="V269" s="97"/>
      <c r="W269" s="97"/>
      <c r="X269" s="97"/>
    </row>
    <row r="270">
      <c r="A270" s="97" t="str">
        <f t="shared" si="1"/>
        <v>Diane Hayes</v>
      </c>
      <c r="B270" s="29" t="s">
        <v>9541</v>
      </c>
      <c r="C270" s="29" t="s">
        <v>9542</v>
      </c>
      <c r="D270" s="29"/>
      <c r="E270" s="29" t="s">
        <v>9543</v>
      </c>
      <c r="F270" s="97"/>
      <c r="G270" s="97"/>
      <c r="H270" s="97"/>
      <c r="I270" s="98"/>
      <c r="J270" s="98"/>
      <c r="K270" s="98"/>
      <c r="L270" s="98"/>
      <c r="M270" s="98"/>
      <c r="N270" s="98"/>
      <c r="O270" s="97"/>
      <c r="P270" s="97"/>
      <c r="Q270" s="97"/>
      <c r="R270" s="97"/>
      <c r="S270" s="97"/>
      <c r="T270" s="97"/>
      <c r="U270" s="97"/>
      <c r="V270" s="97"/>
      <c r="W270" s="97"/>
      <c r="X270" s="97"/>
    </row>
    <row r="271">
      <c r="A271" s="97" t="str">
        <f t="shared" si="1"/>
        <v>Erin Healy</v>
      </c>
      <c r="B271" s="29" t="s">
        <v>9544</v>
      </c>
      <c r="C271" s="29" t="s">
        <v>9545</v>
      </c>
      <c r="D271" s="29"/>
      <c r="E271" s="29" t="s">
        <v>9546</v>
      </c>
      <c r="F271" s="97"/>
      <c r="G271" s="97"/>
      <c r="H271" s="97"/>
      <c r="I271" s="98"/>
      <c r="J271" s="98"/>
      <c r="K271" s="98"/>
      <c r="L271" s="98"/>
      <c r="M271" s="98"/>
      <c r="N271" s="98"/>
      <c r="O271" s="97"/>
      <c r="P271" s="97"/>
      <c r="Q271" s="97"/>
      <c r="R271" s="97"/>
      <c r="S271" s="97"/>
      <c r="T271" s="97"/>
      <c r="U271" s="97"/>
      <c r="V271" s="97"/>
      <c r="W271" s="97"/>
      <c r="X271" s="97"/>
    </row>
    <row r="272">
      <c r="A272" s="97" t="str">
        <f t="shared" si="1"/>
        <v>Kara Heckert</v>
      </c>
      <c r="B272" s="100" t="s">
        <v>9547</v>
      </c>
      <c r="C272" s="100" t="s">
        <v>9548</v>
      </c>
      <c r="D272" s="101"/>
      <c r="E272" s="101" t="s">
        <v>9549</v>
      </c>
      <c r="F272" s="97"/>
      <c r="G272" s="97"/>
      <c r="H272" s="97"/>
      <c r="I272" s="98"/>
      <c r="J272" s="98"/>
      <c r="K272" s="98"/>
      <c r="L272" s="99" t="s">
        <v>346</v>
      </c>
      <c r="M272" s="98"/>
      <c r="N272" s="98"/>
      <c r="O272" s="97"/>
      <c r="P272" s="97"/>
      <c r="Q272" s="97"/>
      <c r="R272" s="97"/>
      <c r="S272" s="97"/>
      <c r="T272" s="97"/>
      <c r="U272" s="97"/>
      <c r="V272" s="97"/>
      <c r="W272" s="97"/>
      <c r="X272" s="97"/>
    </row>
    <row r="273">
      <c r="A273" s="97" t="str">
        <f t="shared" si="1"/>
        <v>Andrew Henderson</v>
      </c>
      <c r="B273" s="100" t="s">
        <v>9550</v>
      </c>
      <c r="C273" s="100" t="s">
        <v>8828</v>
      </c>
      <c r="D273" s="101"/>
      <c r="E273" s="101" t="s">
        <v>9551</v>
      </c>
      <c r="F273" s="97"/>
      <c r="G273" s="97"/>
      <c r="H273" s="97"/>
      <c r="I273" s="98"/>
      <c r="J273" s="98"/>
      <c r="K273" s="98"/>
      <c r="L273" s="99" t="s">
        <v>346</v>
      </c>
      <c r="M273" s="98"/>
      <c r="N273" s="98"/>
      <c r="O273" s="97"/>
      <c r="P273" s="97"/>
      <c r="Q273" s="97"/>
      <c r="R273" s="97"/>
      <c r="S273" s="97"/>
      <c r="T273" s="97"/>
      <c r="U273" s="97"/>
      <c r="V273" s="97"/>
      <c r="W273" s="97"/>
      <c r="X273" s="97"/>
    </row>
    <row r="274">
      <c r="A274" s="97" t="str">
        <f t="shared" si="1"/>
        <v>Ryan Henson</v>
      </c>
      <c r="B274" s="29" t="s">
        <v>9552</v>
      </c>
      <c r="C274" s="29" t="s">
        <v>9553</v>
      </c>
      <c r="D274" s="3"/>
      <c r="E274" s="3" t="s">
        <v>9554</v>
      </c>
      <c r="F274" s="97"/>
      <c r="G274" s="97"/>
      <c r="H274" s="29"/>
      <c r="I274" s="98"/>
      <c r="J274" s="98"/>
      <c r="K274" s="98"/>
      <c r="L274" s="98"/>
      <c r="M274" s="98"/>
      <c r="N274" s="98"/>
      <c r="O274" s="97"/>
      <c r="P274" s="97"/>
      <c r="Q274" s="97"/>
      <c r="R274" s="97"/>
      <c r="S274" s="97"/>
      <c r="T274" s="97"/>
      <c r="U274" s="97"/>
      <c r="V274" s="97"/>
      <c r="W274" s="97"/>
      <c r="X274" s="97"/>
    </row>
    <row r="275">
      <c r="A275" s="97" t="str">
        <f t="shared" si="1"/>
        <v>Milton Hernandez Nimatuj</v>
      </c>
      <c r="B275" s="100" t="s">
        <v>9555</v>
      </c>
      <c r="C275" s="100" t="s">
        <v>9556</v>
      </c>
      <c r="D275" s="101"/>
      <c r="E275" s="101" t="s">
        <v>9557</v>
      </c>
      <c r="F275" s="97"/>
      <c r="G275" s="97"/>
      <c r="H275" s="97"/>
      <c r="I275" s="98"/>
      <c r="J275" s="98"/>
      <c r="K275" s="98"/>
      <c r="L275" s="99" t="s">
        <v>346</v>
      </c>
      <c r="M275" s="98"/>
      <c r="N275" s="98"/>
      <c r="O275" s="97"/>
      <c r="P275" s="97"/>
      <c r="Q275" s="97"/>
      <c r="R275" s="97"/>
      <c r="S275" s="97"/>
      <c r="T275" s="97"/>
      <c r="U275" s="97"/>
      <c r="V275" s="97"/>
      <c r="W275" s="97"/>
      <c r="X275" s="97"/>
    </row>
    <row r="276">
      <c r="A276" s="97" t="str">
        <f t="shared" si="1"/>
        <v>Peter Hersh</v>
      </c>
      <c r="B276" s="100" t="s">
        <v>9558</v>
      </c>
      <c r="C276" s="100" t="s">
        <v>9124</v>
      </c>
      <c r="D276" s="101"/>
      <c r="E276" s="101" t="s">
        <v>9559</v>
      </c>
      <c r="F276" s="97"/>
      <c r="G276" s="97"/>
      <c r="H276" s="97"/>
      <c r="I276" s="98"/>
      <c r="J276" s="98"/>
      <c r="K276" s="98"/>
      <c r="L276" s="99" t="s">
        <v>346</v>
      </c>
      <c r="M276" s="98"/>
      <c r="N276" s="98"/>
      <c r="O276" s="97"/>
      <c r="P276" s="97"/>
      <c r="Q276" s="97"/>
      <c r="R276" s="97"/>
      <c r="S276" s="97"/>
      <c r="T276" s="97"/>
      <c r="U276" s="97"/>
      <c r="V276" s="97"/>
      <c r="W276" s="97"/>
      <c r="X276" s="97"/>
    </row>
    <row r="277">
      <c r="A277" s="97" t="str">
        <f t="shared" si="1"/>
        <v>Catherine Hickey</v>
      </c>
      <c r="B277" s="29" t="s">
        <v>9560</v>
      </c>
      <c r="C277" s="29" t="s">
        <v>8923</v>
      </c>
      <c r="D277" s="29"/>
      <c r="E277" s="29" t="s">
        <v>9561</v>
      </c>
      <c r="F277" s="97"/>
      <c r="G277" s="97"/>
      <c r="H277" s="97"/>
      <c r="I277" s="98"/>
      <c r="J277" s="98"/>
      <c r="K277" s="98"/>
      <c r="L277" s="98"/>
      <c r="M277" s="98"/>
      <c r="N277" s="98"/>
      <c r="O277" s="97"/>
      <c r="P277" s="97"/>
      <c r="Q277" s="97"/>
      <c r="R277" s="97"/>
      <c r="S277" s="97"/>
      <c r="T277" s="97"/>
      <c r="U277" s="97"/>
      <c r="V277" s="97"/>
      <c r="W277" s="97"/>
      <c r="X277" s="97"/>
    </row>
    <row r="278">
      <c r="A278" s="97" t="str">
        <f t="shared" si="1"/>
        <v>Ray Hiemstra</v>
      </c>
      <c r="B278" s="100" t="s">
        <v>9562</v>
      </c>
      <c r="C278" s="100" t="s">
        <v>9360</v>
      </c>
      <c r="D278" s="101"/>
      <c r="E278" s="101" t="s">
        <v>9563</v>
      </c>
      <c r="F278" s="97"/>
      <c r="G278" s="97"/>
      <c r="H278" s="97"/>
      <c r="I278" s="98"/>
      <c r="J278" s="98"/>
      <c r="K278" s="98"/>
      <c r="L278" s="99" t="s">
        <v>346</v>
      </c>
      <c r="M278" s="98"/>
      <c r="N278" s="98"/>
      <c r="O278" s="97"/>
      <c r="P278" s="97"/>
      <c r="Q278" s="97"/>
      <c r="R278" s="97"/>
      <c r="S278" s="97"/>
      <c r="T278" s="97"/>
      <c r="U278" s="97"/>
      <c r="V278" s="97"/>
      <c r="W278" s="97"/>
      <c r="X278" s="97"/>
    </row>
    <row r="279">
      <c r="A279" s="97" t="str">
        <f t="shared" si="1"/>
        <v>Lesley Hill</v>
      </c>
      <c r="B279" s="100" t="s">
        <v>9564</v>
      </c>
      <c r="C279" s="100" t="s">
        <v>9565</v>
      </c>
      <c r="D279" s="100"/>
      <c r="E279" s="100" t="s">
        <v>9566</v>
      </c>
      <c r="F279" s="97"/>
      <c r="G279" s="97"/>
      <c r="H279" s="97"/>
      <c r="I279" s="98"/>
      <c r="J279" s="98"/>
      <c r="K279" s="98"/>
      <c r="L279" s="99" t="s">
        <v>346</v>
      </c>
      <c r="M279" s="98"/>
      <c r="N279" s="98"/>
      <c r="O279" s="97"/>
      <c r="P279" s="97"/>
      <c r="Q279" s="97"/>
      <c r="R279" s="97"/>
      <c r="S279" s="97"/>
      <c r="T279" s="97"/>
      <c r="U279" s="97"/>
      <c r="V279" s="97"/>
      <c r="W279" s="97"/>
      <c r="X279" s="97"/>
    </row>
    <row r="280">
      <c r="A280" s="97" t="str">
        <f t="shared" si="1"/>
        <v>Deborah Hirst</v>
      </c>
      <c r="B280" s="29" t="s">
        <v>9567</v>
      </c>
      <c r="C280" s="3" t="s">
        <v>9568</v>
      </c>
      <c r="D280" s="3"/>
      <c r="E280" s="3" t="s">
        <v>9569</v>
      </c>
      <c r="F280" s="97"/>
      <c r="G280" s="97"/>
      <c r="H280" s="29"/>
      <c r="I280" s="98"/>
      <c r="J280" s="98"/>
      <c r="K280" s="98"/>
      <c r="L280" s="98"/>
      <c r="M280" s="98"/>
      <c r="N280" s="98"/>
      <c r="O280" s="97"/>
      <c r="P280" s="97"/>
      <c r="Q280" s="97"/>
      <c r="R280" s="97"/>
      <c r="S280" s="97"/>
      <c r="T280" s="97"/>
      <c r="U280" s="97"/>
      <c r="V280" s="97"/>
      <c r="W280" s="97"/>
      <c r="X280" s="97"/>
    </row>
    <row r="281">
      <c r="A281" s="97" t="str">
        <f t="shared" si="1"/>
        <v>Steve Hobbs</v>
      </c>
      <c r="B281" s="29" t="s">
        <v>9570</v>
      </c>
      <c r="C281" s="29" t="s">
        <v>9453</v>
      </c>
      <c r="D281" s="29"/>
      <c r="E281" s="29" t="s">
        <v>9571</v>
      </c>
      <c r="F281" s="97"/>
      <c r="G281" s="29" t="s">
        <v>9572</v>
      </c>
      <c r="H281" s="97"/>
      <c r="I281" s="98"/>
      <c r="J281" s="98"/>
      <c r="K281" s="98"/>
      <c r="L281" s="98"/>
      <c r="M281" s="98"/>
      <c r="N281" s="98"/>
      <c r="O281" s="97"/>
      <c r="P281" s="97"/>
      <c r="Q281" s="97"/>
      <c r="R281" s="97"/>
      <c r="S281" s="97"/>
      <c r="T281" s="97"/>
      <c r="U281" s="97"/>
      <c r="V281" s="97"/>
      <c r="W281" s="97"/>
      <c r="X281" s="97"/>
    </row>
    <row r="282">
      <c r="A282" s="97" t="str">
        <f t="shared" si="1"/>
        <v>Sam Hodder</v>
      </c>
      <c r="B282" s="29" t="s">
        <v>9573</v>
      </c>
      <c r="C282" s="29" t="s">
        <v>9574</v>
      </c>
      <c r="D282" s="29"/>
      <c r="E282" s="29" t="s">
        <v>9575</v>
      </c>
      <c r="F282" s="97"/>
      <c r="G282" s="97"/>
      <c r="H282" s="97"/>
      <c r="I282" s="98"/>
      <c r="J282" s="98"/>
      <c r="K282" s="98"/>
      <c r="L282" s="98"/>
      <c r="M282" s="98"/>
      <c r="N282" s="98"/>
      <c r="O282" s="97"/>
      <c r="P282" s="97"/>
      <c r="Q282" s="97"/>
      <c r="R282" s="97"/>
      <c r="S282" s="97"/>
      <c r="T282" s="97"/>
      <c r="U282" s="97"/>
      <c r="V282" s="97"/>
      <c r="W282" s="97"/>
      <c r="X282" s="97"/>
    </row>
    <row r="283">
      <c r="A283" s="97" t="str">
        <f t="shared" si="1"/>
        <v>Tegan Hoffmann</v>
      </c>
      <c r="B283" s="29" t="s">
        <v>9576</v>
      </c>
      <c r="C283" s="29" t="s">
        <v>9577</v>
      </c>
      <c r="D283" s="97"/>
      <c r="E283" s="29" t="s">
        <v>9578</v>
      </c>
      <c r="F283" s="97"/>
      <c r="G283" s="29" t="s">
        <v>9579</v>
      </c>
      <c r="H283" s="97"/>
      <c r="I283" s="98"/>
      <c r="J283" s="98"/>
      <c r="K283" s="98"/>
      <c r="L283" s="98"/>
      <c r="M283" s="98"/>
      <c r="N283" s="98"/>
      <c r="O283" s="97"/>
      <c r="P283" s="97"/>
      <c r="Q283" s="97"/>
      <c r="R283" s="97"/>
      <c r="S283" s="97"/>
      <c r="T283" s="97"/>
      <c r="U283" s="97"/>
      <c r="V283" s="97"/>
      <c r="W283" s="97"/>
      <c r="X283" s="97"/>
    </row>
    <row r="284">
      <c r="A284" s="97" t="str">
        <f t="shared" si="1"/>
        <v>Bronwyn Hogan</v>
      </c>
      <c r="B284" s="29" t="s">
        <v>9580</v>
      </c>
      <c r="C284" s="29" t="s">
        <v>9581</v>
      </c>
      <c r="D284" s="3"/>
      <c r="E284" s="3" t="s">
        <v>9582</v>
      </c>
      <c r="F284" s="97"/>
      <c r="G284" s="97"/>
      <c r="H284" s="97"/>
      <c r="I284" s="98"/>
      <c r="J284" s="98"/>
      <c r="K284" s="98"/>
      <c r="L284" s="98"/>
      <c r="M284" s="98"/>
      <c r="N284" s="99" t="s">
        <v>346</v>
      </c>
      <c r="O284" s="97"/>
      <c r="P284" s="97"/>
      <c r="Q284" s="97"/>
      <c r="R284" s="97"/>
      <c r="S284" s="97"/>
      <c r="T284" s="97"/>
      <c r="U284" s="97"/>
      <c r="V284" s="97"/>
      <c r="W284" s="97"/>
      <c r="X284" s="97"/>
    </row>
    <row r="285">
      <c r="A285" s="97" t="str">
        <f t="shared" si="1"/>
        <v>Stephen Hohenrieder</v>
      </c>
      <c r="B285" s="31" t="s">
        <v>9583</v>
      </c>
      <c r="C285" s="31" t="s">
        <v>9584</v>
      </c>
      <c r="D285" s="31"/>
      <c r="E285" s="31"/>
      <c r="F285" s="31"/>
      <c r="G285" s="97"/>
      <c r="H285" s="97"/>
      <c r="I285" s="98"/>
      <c r="J285" s="99" t="s">
        <v>346</v>
      </c>
      <c r="K285" s="98"/>
      <c r="L285" s="98"/>
      <c r="M285" s="98"/>
      <c r="N285" s="98"/>
      <c r="O285" s="97"/>
      <c r="P285" s="97"/>
      <c r="Q285" s="97"/>
      <c r="R285" s="97"/>
      <c r="S285" s="97"/>
      <c r="T285" s="97"/>
      <c r="U285" s="97"/>
      <c r="V285" s="97"/>
      <c r="W285" s="97"/>
      <c r="X285" s="97"/>
    </row>
    <row r="286">
      <c r="A286" s="97" t="str">
        <f t="shared" si="1"/>
        <v>Kenneth Holbrook</v>
      </c>
      <c r="B286" s="29" t="s">
        <v>9585</v>
      </c>
      <c r="C286" s="29" t="s">
        <v>9586</v>
      </c>
      <c r="D286" s="29"/>
      <c r="E286" s="29" t="s">
        <v>9587</v>
      </c>
      <c r="F286" s="97"/>
      <c r="G286" s="97"/>
      <c r="H286" s="97"/>
      <c r="I286" s="98"/>
      <c r="J286" s="98"/>
      <c r="K286" s="98"/>
      <c r="L286" s="98"/>
      <c r="M286" s="98"/>
      <c r="N286" s="98"/>
      <c r="O286" s="97"/>
      <c r="P286" s="97"/>
      <c r="Q286" s="97"/>
      <c r="R286" s="97"/>
      <c r="S286" s="97"/>
      <c r="T286" s="97"/>
      <c r="U286" s="97"/>
      <c r="V286" s="97"/>
      <c r="W286" s="97"/>
      <c r="X286" s="97"/>
    </row>
    <row r="287">
      <c r="A287" s="97" t="str">
        <f t="shared" si="1"/>
        <v>Karen Holl</v>
      </c>
      <c r="B287" s="29" t="s">
        <v>9588</v>
      </c>
      <c r="C287" s="29" t="s">
        <v>9032</v>
      </c>
      <c r="D287" s="97"/>
      <c r="E287" s="53" t="s">
        <v>9589</v>
      </c>
      <c r="F287" s="97"/>
      <c r="G287" s="29" t="s">
        <v>9590</v>
      </c>
      <c r="H287" s="97"/>
      <c r="I287" s="98"/>
      <c r="J287" s="98"/>
      <c r="K287" s="98"/>
      <c r="L287" s="98"/>
      <c r="M287" s="98"/>
      <c r="N287" s="98"/>
      <c r="O287" s="97"/>
      <c r="P287" s="97"/>
      <c r="Q287" s="97"/>
      <c r="R287" s="97"/>
      <c r="S287" s="97"/>
      <c r="T287" s="97"/>
      <c r="U287" s="97"/>
      <c r="V287" s="97"/>
      <c r="W287" s="97"/>
      <c r="X287" s="97"/>
    </row>
    <row r="288">
      <c r="A288" s="97" t="str">
        <f t="shared" si="1"/>
        <v>Allan Hollander</v>
      </c>
      <c r="B288" s="31" t="s">
        <v>9591</v>
      </c>
      <c r="C288" s="31" t="s">
        <v>9592</v>
      </c>
      <c r="D288" s="102"/>
      <c r="E288" s="102" t="s">
        <v>9593</v>
      </c>
      <c r="F288" s="31"/>
      <c r="G288" s="97"/>
      <c r="H288" s="97"/>
      <c r="I288" s="98"/>
      <c r="J288" s="99" t="s">
        <v>346</v>
      </c>
      <c r="K288" s="98"/>
      <c r="L288" s="98"/>
      <c r="M288" s="98"/>
      <c r="N288" s="98"/>
      <c r="O288" s="97"/>
      <c r="P288" s="97"/>
      <c r="Q288" s="97"/>
      <c r="R288" s="97"/>
      <c r="S288" s="97"/>
      <c r="T288" s="97"/>
      <c r="U288" s="97"/>
      <c r="V288" s="97"/>
      <c r="W288" s="97"/>
      <c r="X288" s="97"/>
    </row>
    <row r="289">
      <c r="A289" s="97" t="str">
        <f t="shared" si="1"/>
        <v>Eric Holst</v>
      </c>
      <c r="B289" s="29" t="s">
        <v>9594</v>
      </c>
      <c r="C289" s="29" t="s">
        <v>8801</v>
      </c>
      <c r="D289" s="97"/>
      <c r="E289" s="29" t="s">
        <v>9595</v>
      </c>
      <c r="F289" s="97"/>
      <c r="G289" s="29" t="s">
        <v>9596</v>
      </c>
      <c r="H289" s="97"/>
      <c r="I289" s="98"/>
      <c r="J289" s="98"/>
      <c r="K289" s="98"/>
      <c r="L289" s="98"/>
      <c r="M289" s="98"/>
      <c r="N289" s="98"/>
      <c r="O289" s="97"/>
      <c r="P289" s="97"/>
      <c r="Q289" s="97"/>
      <c r="R289" s="97"/>
      <c r="S289" s="97"/>
      <c r="T289" s="97"/>
      <c r="U289" s="97"/>
      <c r="V289" s="97"/>
      <c r="W289" s="97"/>
      <c r="X289" s="97"/>
    </row>
    <row r="290">
      <c r="A290" s="97" t="str">
        <f t="shared" si="1"/>
        <v>Clint Holtzen</v>
      </c>
      <c r="B290" s="29" t="s">
        <v>9597</v>
      </c>
      <c r="C290" s="29" t="s">
        <v>9598</v>
      </c>
      <c r="D290" s="97"/>
      <c r="E290" s="53" t="s">
        <v>9599</v>
      </c>
      <c r="F290" s="97"/>
      <c r="G290" s="97"/>
      <c r="H290" s="97"/>
      <c r="I290" s="98"/>
      <c r="J290" s="98"/>
      <c r="K290" s="99" t="s">
        <v>346</v>
      </c>
      <c r="L290" s="98"/>
      <c r="M290" s="98"/>
      <c r="N290" s="98"/>
      <c r="O290" s="97"/>
      <c r="P290" s="97"/>
      <c r="Q290" s="97"/>
      <c r="R290" s="97"/>
      <c r="S290" s="97"/>
      <c r="T290" s="97"/>
      <c r="U290" s="97"/>
      <c r="V290" s="97"/>
      <c r="W290" s="97"/>
      <c r="X290" s="97"/>
    </row>
    <row r="291">
      <c r="A291" s="97" t="str">
        <f t="shared" si="1"/>
        <v>John Hopkins</v>
      </c>
      <c r="B291" s="29" t="s">
        <v>9600</v>
      </c>
      <c r="C291" s="29" t="s">
        <v>9119</v>
      </c>
      <c r="D291" s="3"/>
      <c r="E291" s="3" t="s">
        <v>9601</v>
      </c>
      <c r="F291" s="97"/>
      <c r="G291" s="97"/>
      <c r="H291" s="29"/>
      <c r="I291" s="98"/>
      <c r="J291" s="98"/>
      <c r="K291" s="98"/>
      <c r="L291" s="98"/>
      <c r="M291" s="98"/>
      <c r="N291" s="98"/>
      <c r="O291" s="97"/>
      <c r="P291" s="97"/>
      <c r="Q291" s="97"/>
      <c r="R291" s="97"/>
      <c r="S291" s="97"/>
      <c r="T291" s="97"/>
      <c r="U291" s="97"/>
      <c r="V291" s="97"/>
      <c r="W291" s="97"/>
      <c r="X291" s="97"/>
    </row>
    <row r="292">
      <c r="A292" s="97" t="str">
        <f t="shared" si="1"/>
        <v>Shari Horne</v>
      </c>
      <c r="B292" s="29" t="s">
        <v>9602</v>
      </c>
      <c r="C292" s="29" t="s">
        <v>9603</v>
      </c>
      <c r="D292" s="3"/>
      <c r="E292" s="3" t="s">
        <v>9604</v>
      </c>
      <c r="F292" s="97"/>
      <c r="G292" s="97"/>
      <c r="H292" s="29"/>
      <c r="I292" s="98"/>
      <c r="J292" s="98"/>
      <c r="K292" s="98"/>
      <c r="L292" s="98"/>
      <c r="M292" s="98"/>
      <c r="N292" s="98"/>
      <c r="O292" s="97"/>
      <c r="P292" s="97"/>
      <c r="Q292" s="97"/>
      <c r="R292" s="97"/>
      <c r="S292" s="97"/>
      <c r="T292" s="97"/>
      <c r="U292" s="97"/>
      <c r="V292" s="97"/>
      <c r="W292" s="97"/>
      <c r="X292" s="97"/>
    </row>
    <row r="293">
      <c r="A293" s="97" t="str">
        <f t="shared" si="1"/>
        <v>Chrissy Howell</v>
      </c>
      <c r="B293" s="29" t="s">
        <v>9605</v>
      </c>
      <c r="C293" s="29" t="s">
        <v>9606</v>
      </c>
      <c r="D293" s="29"/>
      <c r="E293" s="29" t="s">
        <v>9607</v>
      </c>
      <c r="F293" s="97"/>
      <c r="G293" s="29" t="s">
        <v>7466</v>
      </c>
      <c r="H293" s="97"/>
      <c r="I293" s="98"/>
      <c r="J293" s="98"/>
      <c r="K293" s="98"/>
      <c r="L293" s="98"/>
      <c r="M293" s="98"/>
      <c r="N293" s="98"/>
      <c r="O293" s="97"/>
      <c r="P293" s="97"/>
      <c r="Q293" s="97"/>
      <c r="R293" s="97"/>
      <c r="S293" s="97"/>
      <c r="T293" s="97"/>
      <c r="U293" s="97"/>
      <c r="V293" s="97"/>
      <c r="W293" s="97"/>
      <c r="X293" s="97"/>
    </row>
    <row r="294">
      <c r="A294" s="97" t="str">
        <f t="shared" si="1"/>
        <v>John Howell</v>
      </c>
      <c r="B294" s="29" t="s">
        <v>9605</v>
      </c>
      <c r="C294" s="29" t="s">
        <v>9119</v>
      </c>
      <c r="D294" s="3"/>
      <c r="E294" s="3" t="s">
        <v>9608</v>
      </c>
      <c r="F294" s="97"/>
      <c r="G294" s="97"/>
      <c r="H294" s="29"/>
      <c r="I294" s="98"/>
      <c r="J294" s="98"/>
      <c r="K294" s="98"/>
      <c r="L294" s="98"/>
      <c r="M294" s="98"/>
      <c r="N294" s="98"/>
      <c r="O294" s="97"/>
      <c r="P294" s="97"/>
      <c r="Q294" s="97"/>
      <c r="R294" s="97"/>
      <c r="S294" s="97"/>
      <c r="T294" s="97"/>
      <c r="U294" s="97"/>
      <c r="V294" s="97"/>
      <c r="W294" s="97"/>
      <c r="X294" s="97"/>
    </row>
    <row r="295">
      <c r="A295" s="97" t="str">
        <f t="shared" si="1"/>
        <v>Thuy Hua</v>
      </c>
      <c r="B295" s="100" t="s">
        <v>9609</v>
      </c>
      <c r="C295" s="100" t="s">
        <v>9610</v>
      </c>
      <c r="D295" s="101"/>
      <c r="E295" s="101" t="s">
        <v>9611</v>
      </c>
      <c r="F295" s="97"/>
      <c r="G295" s="97"/>
      <c r="H295" s="97"/>
      <c r="I295" s="98"/>
      <c r="J295" s="98"/>
      <c r="K295" s="98"/>
      <c r="L295" s="99" t="s">
        <v>346</v>
      </c>
      <c r="M295" s="98"/>
      <c r="N295" s="98"/>
      <c r="O295" s="97"/>
      <c r="P295" s="97"/>
      <c r="Q295" s="97"/>
      <c r="R295" s="97"/>
      <c r="S295" s="97"/>
      <c r="T295" s="97"/>
      <c r="U295" s="97"/>
      <c r="V295" s="97"/>
      <c r="W295" s="97"/>
      <c r="X295" s="97"/>
    </row>
    <row r="296">
      <c r="A296" s="97" t="str">
        <f t="shared" si="1"/>
        <v>Ann Huber</v>
      </c>
      <c r="B296" s="29" t="s">
        <v>9612</v>
      </c>
      <c r="C296" s="29" t="s">
        <v>9059</v>
      </c>
      <c r="D296" s="29"/>
      <c r="E296" s="29" t="s">
        <v>9613</v>
      </c>
      <c r="F296" s="97"/>
      <c r="G296" s="97"/>
      <c r="H296" s="97"/>
      <c r="I296" s="98"/>
      <c r="J296" s="98"/>
      <c r="K296" s="98"/>
      <c r="L296" s="98"/>
      <c r="M296" s="98"/>
      <c r="N296" s="98"/>
      <c r="O296" s="97"/>
      <c r="P296" s="97"/>
      <c r="Q296" s="97"/>
      <c r="R296" s="97"/>
      <c r="S296" s="97"/>
      <c r="T296" s="97"/>
      <c r="U296" s="97"/>
      <c r="V296" s="97"/>
      <c r="W296" s="97"/>
      <c r="X296" s="97"/>
    </row>
    <row r="297">
      <c r="A297" s="97" t="str">
        <f t="shared" si="1"/>
        <v>Patrick Huber</v>
      </c>
      <c r="B297" s="29" t="s">
        <v>9612</v>
      </c>
      <c r="C297" s="29" t="s">
        <v>9614</v>
      </c>
      <c r="D297" s="29"/>
      <c r="E297" s="29" t="s">
        <v>9615</v>
      </c>
      <c r="F297" s="97"/>
      <c r="G297" s="29" t="s">
        <v>9616</v>
      </c>
      <c r="H297" s="97"/>
      <c r="I297" s="99" t="s">
        <v>346</v>
      </c>
      <c r="J297" s="99" t="s">
        <v>346</v>
      </c>
      <c r="K297" s="99" t="s">
        <v>346</v>
      </c>
      <c r="L297" s="99" t="s">
        <v>346</v>
      </c>
      <c r="M297" s="99" t="s">
        <v>346</v>
      </c>
      <c r="N297" s="99" t="s">
        <v>346</v>
      </c>
      <c r="O297" s="97"/>
      <c r="P297" s="97"/>
      <c r="Q297" s="97"/>
      <c r="R297" s="97"/>
      <c r="S297" s="97"/>
      <c r="T297" s="97"/>
      <c r="U297" s="97"/>
      <c r="V297" s="97"/>
      <c r="W297" s="97"/>
      <c r="X297" s="97"/>
    </row>
    <row r="298">
      <c r="A298" s="97" t="str">
        <f t="shared" si="1"/>
        <v>Jeff Huckaby</v>
      </c>
      <c r="B298" s="29" t="s">
        <v>9617</v>
      </c>
      <c r="C298" s="29" t="s">
        <v>9171</v>
      </c>
      <c r="D298" s="97"/>
      <c r="E298" s="97"/>
      <c r="F298" s="97"/>
      <c r="G298" s="97"/>
      <c r="H298" s="97"/>
      <c r="I298" s="98"/>
      <c r="J298" s="98"/>
      <c r="K298" s="98"/>
      <c r="L298" s="98"/>
      <c r="M298" s="98"/>
      <c r="N298" s="98"/>
      <c r="O298" s="97"/>
      <c r="P298" s="97"/>
      <c r="Q298" s="97"/>
      <c r="R298" s="97"/>
      <c r="S298" s="97"/>
      <c r="T298" s="97"/>
      <c r="U298" s="97"/>
      <c r="V298" s="97"/>
      <c r="W298" s="97"/>
      <c r="X298" s="97"/>
    </row>
    <row r="299">
      <c r="A299" s="97" t="str">
        <f t="shared" si="1"/>
        <v>Joshua Hugg</v>
      </c>
      <c r="B299" s="29" t="s">
        <v>9618</v>
      </c>
      <c r="C299" s="29" t="s">
        <v>9619</v>
      </c>
      <c r="D299" s="3"/>
      <c r="E299" s="3" t="s">
        <v>9620</v>
      </c>
      <c r="F299" s="97"/>
      <c r="G299" s="97"/>
      <c r="H299" s="29"/>
      <c r="I299" s="98"/>
      <c r="J299" s="98"/>
      <c r="K299" s="98"/>
      <c r="L299" s="98"/>
      <c r="M299" s="98"/>
      <c r="N299" s="98"/>
      <c r="O299" s="97"/>
      <c r="P299" s="97"/>
      <c r="Q299" s="97"/>
      <c r="R299" s="97"/>
      <c r="S299" s="97"/>
      <c r="T299" s="97"/>
      <c r="U299" s="97"/>
      <c r="V299" s="97"/>
      <c r="W299" s="97"/>
      <c r="X299" s="97"/>
    </row>
    <row r="300">
      <c r="A300" s="97" t="str">
        <f t="shared" si="1"/>
        <v>Jon Hughs</v>
      </c>
      <c r="B300" s="31" t="s">
        <v>9621</v>
      </c>
      <c r="C300" s="31" t="s">
        <v>9107</v>
      </c>
      <c r="D300" s="31"/>
      <c r="E300" s="31"/>
      <c r="F300" s="31"/>
      <c r="G300" s="97"/>
      <c r="H300" s="97"/>
      <c r="I300" s="98"/>
      <c r="J300" s="99" t="s">
        <v>346</v>
      </c>
      <c r="K300" s="98"/>
      <c r="L300" s="98"/>
      <c r="M300" s="98"/>
      <c r="N300" s="98"/>
      <c r="O300" s="97"/>
      <c r="P300" s="97"/>
      <c r="Q300" s="97"/>
      <c r="R300" s="97"/>
      <c r="S300" s="97"/>
      <c r="T300" s="97"/>
      <c r="U300" s="97"/>
      <c r="V300" s="97"/>
      <c r="W300" s="97"/>
      <c r="X300" s="97"/>
    </row>
    <row r="301">
      <c r="A301" s="97" t="str">
        <f t="shared" si="1"/>
        <v>Rob Hutsel</v>
      </c>
      <c r="B301" s="29" t="s">
        <v>9622</v>
      </c>
      <c r="C301" s="29" t="s">
        <v>9623</v>
      </c>
      <c r="D301" s="3"/>
      <c r="E301" s="3" t="s">
        <v>9624</v>
      </c>
      <c r="F301" s="97"/>
      <c r="G301" s="97"/>
      <c r="H301" s="29"/>
      <c r="I301" s="98"/>
      <c r="J301" s="98"/>
      <c r="K301" s="98"/>
      <c r="L301" s="98"/>
      <c r="M301" s="98"/>
      <c r="N301" s="98"/>
      <c r="O301" s="97"/>
      <c r="P301" s="97"/>
      <c r="Q301" s="97"/>
      <c r="R301" s="97"/>
      <c r="S301" s="97"/>
      <c r="T301" s="97"/>
      <c r="U301" s="97"/>
      <c r="V301" s="97"/>
      <c r="W301" s="97"/>
      <c r="X301" s="97"/>
    </row>
    <row r="302">
      <c r="A302" s="97" t="str">
        <f t="shared" si="1"/>
        <v>Amy Hutzel</v>
      </c>
      <c r="B302" s="29" t="s">
        <v>9625</v>
      </c>
      <c r="C302" s="29" t="s">
        <v>8875</v>
      </c>
      <c r="D302" s="97"/>
      <c r="E302" s="3" t="s">
        <v>9626</v>
      </c>
      <c r="F302" s="97"/>
      <c r="G302" s="29" t="s">
        <v>9627</v>
      </c>
      <c r="H302" s="97"/>
      <c r="I302" s="98"/>
      <c r="J302" s="98"/>
      <c r="K302" s="98"/>
      <c r="L302" s="98"/>
      <c r="M302" s="98"/>
      <c r="N302" s="98"/>
      <c r="O302" s="97"/>
      <c r="P302" s="97"/>
      <c r="Q302" s="97"/>
      <c r="R302" s="97"/>
      <c r="S302" s="97"/>
      <c r="T302" s="97"/>
      <c r="U302" s="97"/>
      <c r="V302" s="97"/>
      <c r="W302" s="97"/>
      <c r="X302" s="97"/>
    </row>
    <row r="303">
      <c r="A303" s="97" t="str">
        <f t="shared" si="1"/>
        <v>Jessica Inwood</v>
      </c>
      <c r="B303" s="29" t="s">
        <v>9628</v>
      </c>
      <c r="C303" s="29" t="s">
        <v>9181</v>
      </c>
      <c r="D303" s="29"/>
      <c r="E303" s="29" t="s">
        <v>9629</v>
      </c>
      <c r="F303" s="97"/>
      <c r="G303" s="97"/>
      <c r="H303" s="97"/>
      <c r="I303" s="98"/>
      <c r="J303" s="98"/>
      <c r="K303" s="98"/>
      <c r="L303" s="98"/>
      <c r="M303" s="98"/>
      <c r="N303" s="98"/>
      <c r="O303" s="97"/>
      <c r="P303" s="97"/>
      <c r="Q303" s="97"/>
      <c r="R303" s="97"/>
      <c r="S303" s="97"/>
      <c r="T303" s="97"/>
      <c r="U303" s="97"/>
      <c r="V303" s="97"/>
      <c r="W303" s="97"/>
      <c r="X303" s="97"/>
    </row>
    <row r="304">
      <c r="A304" s="97" t="str">
        <f t="shared" si="1"/>
        <v>Joe Issel</v>
      </c>
      <c r="B304" s="29" t="s">
        <v>9630</v>
      </c>
      <c r="C304" s="29" t="s">
        <v>9631</v>
      </c>
      <c r="D304" s="29"/>
      <c r="E304" s="29" t="s">
        <v>9632</v>
      </c>
      <c r="F304" s="97"/>
      <c r="G304" s="97"/>
      <c r="H304" s="97"/>
      <c r="I304" s="98"/>
      <c r="J304" s="98"/>
      <c r="K304" s="98"/>
      <c r="L304" s="98"/>
      <c r="M304" s="98"/>
      <c r="N304" s="98"/>
      <c r="O304" s="97"/>
      <c r="P304" s="97"/>
      <c r="Q304" s="97"/>
      <c r="R304" s="97"/>
      <c r="S304" s="97"/>
      <c r="T304" s="97"/>
      <c r="U304" s="97"/>
      <c r="V304" s="97"/>
      <c r="W304" s="97"/>
      <c r="X304" s="97"/>
    </row>
    <row r="305">
      <c r="A305" s="97" t="str">
        <f t="shared" si="1"/>
        <v>Sandra Jacobson</v>
      </c>
      <c r="B305" s="3" t="s">
        <v>9633</v>
      </c>
      <c r="C305" s="29" t="s">
        <v>9634</v>
      </c>
      <c r="D305" s="3"/>
      <c r="E305" s="3" t="s">
        <v>9635</v>
      </c>
      <c r="F305" s="97"/>
      <c r="G305" s="97"/>
      <c r="H305" s="29"/>
      <c r="I305" s="98"/>
      <c r="J305" s="98"/>
      <c r="K305" s="98"/>
      <c r="L305" s="98"/>
      <c r="M305" s="98"/>
      <c r="N305" s="98"/>
      <c r="O305" s="97"/>
      <c r="P305" s="97"/>
      <c r="Q305" s="97"/>
      <c r="R305" s="97"/>
      <c r="S305" s="97"/>
      <c r="T305" s="97"/>
      <c r="U305" s="97"/>
      <c r="V305" s="97"/>
      <c r="W305" s="97"/>
      <c r="X305" s="97"/>
    </row>
    <row r="306">
      <c r="A306" s="97" t="str">
        <f t="shared" si="1"/>
        <v>David Jaeckel</v>
      </c>
      <c r="B306" s="29" t="s">
        <v>9636</v>
      </c>
      <c r="C306" s="29" t="s">
        <v>9038</v>
      </c>
      <c r="D306" s="29"/>
      <c r="E306" s="29" t="s">
        <v>9637</v>
      </c>
      <c r="F306" s="97"/>
      <c r="G306" s="97"/>
      <c r="H306" s="97"/>
      <c r="I306" s="98"/>
      <c r="J306" s="98"/>
      <c r="K306" s="98"/>
      <c r="L306" s="98"/>
      <c r="M306" s="98"/>
      <c r="N306" s="98"/>
      <c r="O306" s="97"/>
      <c r="P306" s="97"/>
      <c r="Q306" s="97"/>
      <c r="R306" s="97"/>
      <c r="S306" s="97"/>
      <c r="T306" s="97"/>
      <c r="U306" s="97"/>
      <c r="V306" s="97"/>
      <c r="W306" s="97"/>
      <c r="X306" s="97"/>
    </row>
    <row r="307">
      <c r="A307" s="97" t="str">
        <f t="shared" si="1"/>
        <v>Virginia Jameson</v>
      </c>
      <c r="B307" s="29" t="s">
        <v>9638</v>
      </c>
      <c r="C307" s="29" t="s">
        <v>9439</v>
      </c>
      <c r="D307" s="29"/>
      <c r="E307" s="29" t="s">
        <v>9639</v>
      </c>
      <c r="F307" s="97"/>
      <c r="G307" s="97"/>
      <c r="H307" s="97"/>
      <c r="I307" s="98"/>
      <c r="J307" s="98"/>
      <c r="K307" s="98"/>
      <c r="L307" s="99" t="s">
        <v>346</v>
      </c>
      <c r="M307" s="98"/>
      <c r="N307" s="98"/>
      <c r="O307" s="97"/>
      <c r="P307" s="97"/>
      <c r="Q307" s="97"/>
      <c r="R307" s="97"/>
      <c r="S307" s="97"/>
      <c r="T307" s="97"/>
      <c r="U307" s="97"/>
      <c r="V307" s="97"/>
      <c r="W307" s="97"/>
      <c r="X307" s="97"/>
    </row>
    <row r="308">
      <c r="A308" s="97" t="str">
        <f t="shared" si="1"/>
        <v>Taylor Jang</v>
      </c>
      <c r="B308" s="29" t="s">
        <v>9640</v>
      </c>
      <c r="C308" s="29" t="s">
        <v>9641</v>
      </c>
      <c r="D308" s="29"/>
      <c r="E308" s="29" t="s">
        <v>9642</v>
      </c>
      <c r="F308" s="97"/>
      <c r="G308" s="97"/>
      <c r="H308" s="97"/>
      <c r="I308" s="98"/>
      <c r="J308" s="98"/>
      <c r="K308" s="98"/>
      <c r="L308" s="98"/>
      <c r="M308" s="98"/>
      <c r="N308" s="98"/>
      <c r="O308" s="97"/>
      <c r="P308" s="97"/>
      <c r="Q308" s="97"/>
      <c r="R308" s="97"/>
      <c r="S308" s="97"/>
      <c r="T308" s="97"/>
      <c r="U308" s="97"/>
      <c r="V308" s="97"/>
      <c r="W308" s="97"/>
      <c r="X308" s="97"/>
    </row>
    <row r="309">
      <c r="A309" s="97" t="str">
        <f t="shared" si="1"/>
        <v>Christopher Jannusch</v>
      </c>
      <c r="B309" s="29" t="s">
        <v>9643</v>
      </c>
      <c r="C309" s="29" t="s">
        <v>9070</v>
      </c>
      <c r="D309" s="3"/>
      <c r="E309" s="3" t="s">
        <v>9644</v>
      </c>
      <c r="F309" s="97"/>
      <c r="G309" s="97"/>
      <c r="H309" s="97"/>
      <c r="I309" s="98"/>
      <c r="J309" s="98"/>
      <c r="K309" s="98"/>
      <c r="L309" s="98"/>
      <c r="M309" s="98"/>
      <c r="N309" s="99" t="s">
        <v>346</v>
      </c>
      <c r="O309" s="97"/>
      <c r="P309" s="97"/>
      <c r="Q309" s="97"/>
      <c r="R309" s="97"/>
      <c r="S309" s="97"/>
      <c r="T309" s="97"/>
      <c r="U309" s="97"/>
      <c r="V309" s="97"/>
      <c r="W309" s="97"/>
      <c r="X309" s="97"/>
    </row>
    <row r="310">
      <c r="A310" s="97" t="str">
        <f t="shared" si="1"/>
        <v>Megan Jennings</v>
      </c>
      <c r="B310" s="100" t="s">
        <v>9645</v>
      </c>
      <c r="C310" s="100" t="s">
        <v>9143</v>
      </c>
      <c r="D310" s="101"/>
      <c r="E310" s="101" t="s">
        <v>9646</v>
      </c>
      <c r="F310" s="97"/>
      <c r="G310" s="29" t="s">
        <v>9647</v>
      </c>
      <c r="H310" s="97"/>
      <c r="I310" s="98"/>
      <c r="J310" s="98"/>
      <c r="K310" s="98"/>
      <c r="L310" s="99" t="s">
        <v>346</v>
      </c>
      <c r="M310" s="98"/>
      <c r="N310" s="98"/>
      <c r="O310" s="97"/>
      <c r="P310" s="97"/>
      <c r="Q310" s="97"/>
      <c r="R310" s="97"/>
      <c r="S310" s="97"/>
      <c r="T310" s="97"/>
      <c r="U310" s="97"/>
      <c r="V310" s="97"/>
      <c r="W310" s="97"/>
      <c r="X310" s="97"/>
    </row>
    <row r="311">
      <c r="A311" s="97" t="str">
        <f t="shared" si="1"/>
        <v>Rick Jennings</v>
      </c>
      <c r="B311" s="29" t="s">
        <v>9645</v>
      </c>
      <c r="C311" s="29" t="s">
        <v>9513</v>
      </c>
      <c r="D311" s="97"/>
      <c r="E311" s="97"/>
      <c r="F311" s="97"/>
      <c r="G311" s="97"/>
      <c r="H311" s="97"/>
      <c r="I311" s="98"/>
      <c r="J311" s="98"/>
      <c r="K311" s="99" t="s">
        <v>346</v>
      </c>
      <c r="L311" s="98"/>
      <c r="M311" s="98"/>
      <c r="N311" s="98"/>
      <c r="O311" s="97"/>
      <c r="P311" s="97"/>
      <c r="Q311" s="97"/>
      <c r="R311" s="97"/>
      <c r="S311" s="97"/>
      <c r="T311" s="97"/>
      <c r="U311" s="97"/>
      <c r="V311" s="97"/>
      <c r="W311" s="97"/>
      <c r="X311" s="97"/>
    </row>
    <row r="312">
      <c r="A312" s="97" t="str">
        <f t="shared" si="1"/>
        <v>Jim Jensen</v>
      </c>
      <c r="B312" s="29" t="s">
        <v>9648</v>
      </c>
      <c r="C312" s="29" t="s">
        <v>8846</v>
      </c>
      <c r="D312" s="29"/>
      <c r="E312" s="29" t="s">
        <v>9649</v>
      </c>
      <c r="F312" s="97"/>
      <c r="G312" s="97"/>
      <c r="H312" s="97"/>
      <c r="I312" s="98"/>
      <c r="J312" s="98"/>
      <c r="K312" s="98"/>
      <c r="L312" s="98"/>
      <c r="M312" s="98"/>
      <c r="N312" s="98"/>
      <c r="O312" s="97"/>
      <c r="P312" s="97"/>
      <c r="Q312" s="97"/>
      <c r="R312" s="97"/>
      <c r="S312" s="97"/>
      <c r="T312" s="97"/>
      <c r="U312" s="97"/>
      <c r="V312" s="97"/>
      <c r="W312" s="97"/>
      <c r="X312" s="97"/>
    </row>
    <row r="313">
      <c r="A313" s="97" t="str">
        <f t="shared" si="1"/>
        <v>Nicole Johnson</v>
      </c>
      <c r="B313" s="100" t="s">
        <v>9650</v>
      </c>
      <c r="C313" s="100" t="s">
        <v>8985</v>
      </c>
      <c r="D313" s="101"/>
      <c r="E313" s="101" t="s">
        <v>9651</v>
      </c>
      <c r="F313" s="97"/>
      <c r="G313" s="97"/>
      <c r="H313" s="97"/>
      <c r="I313" s="98"/>
      <c r="J313" s="98"/>
      <c r="K313" s="98"/>
      <c r="L313" s="99" t="s">
        <v>346</v>
      </c>
      <c r="M313" s="98"/>
      <c r="N313" s="98"/>
      <c r="O313" s="97"/>
      <c r="P313" s="97"/>
      <c r="Q313" s="97"/>
      <c r="R313" s="97"/>
      <c r="S313" s="97"/>
      <c r="T313" s="97"/>
      <c r="U313" s="97"/>
      <c r="V313" s="97"/>
      <c r="W313" s="97"/>
      <c r="X313" s="97"/>
    </row>
    <row r="314">
      <c r="A314" s="97" t="str">
        <f t="shared" si="1"/>
        <v>Emma Johnston</v>
      </c>
      <c r="B314" s="29" t="s">
        <v>9652</v>
      </c>
      <c r="C314" s="29" t="s">
        <v>9653</v>
      </c>
      <c r="D314" s="29"/>
      <c r="E314" s="29" t="s">
        <v>9654</v>
      </c>
      <c r="F314" s="97"/>
      <c r="G314" s="29" t="s">
        <v>9655</v>
      </c>
      <c r="H314" s="97"/>
      <c r="I314" s="98"/>
      <c r="J314" s="98"/>
      <c r="K314" s="98"/>
      <c r="L314" s="98"/>
      <c r="M314" s="98"/>
      <c r="N314" s="98"/>
      <c r="O314" s="97"/>
      <c r="P314" s="97"/>
      <c r="Q314" s="97"/>
      <c r="R314" s="97"/>
      <c r="S314" s="97"/>
      <c r="T314" s="97"/>
      <c r="U314" s="97"/>
      <c r="V314" s="97"/>
      <c r="W314" s="97"/>
      <c r="X314" s="97"/>
    </row>
    <row r="315">
      <c r="A315" s="97" t="str">
        <f t="shared" si="1"/>
        <v>Paul Joiner</v>
      </c>
      <c r="B315" s="29" t="s">
        <v>9656</v>
      </c>
      <c r="C315" s="29" t="s">
        <v>9221</v>
      </c>
      <c r="D315" s="97"/>
      <c r="E315" s="97"/>
      <c r="F315" s="97"/>
      <c r="G315" s="97"/>
      <c r="H315" s="97"/>
      <c r="I315" s="98"/>
      <c r="J315" s="98"/>
      <c r="K315" s="98"/>
      <c r="L315" s="98"/>
      <c r="M315" s="98"/>
      <c r="N315" s="98"/>
      <c r="O315" s="97"/>
      <c r="P315" s="97"/>
      <c r="Q315" s="97"/>
      <c r="R315" s="97"/>
      <c r="S315" s="97"/>
      <c r="T315" s="97"/>
      <c r="U315" s="97"/>
      <c r="V315" s="97"/>
      <c r="W315" s="97"/>
      <c r="X315" s="97"/>
    </row>
    <row r="316">
      <c r="A316" s="97" t="str">
        <f t="shared" si="1"/>
        <v>Allison Jolley</v>
      </c>
      <c r="B316" s="29" t="s">
        <v>9657</v>
      </c>
      <c r="C316" s="29" t="s">
        <v>9658</v>
      </c>
      <c r="D316" s="29"/>
      <c r="E316" s="29" t="s">
        <v>9659</v>
      </c>
      <c r="F316" s="97"/>
      <c r="G316" s="29" t="s">
        <v>9660</v>
      </c>
      <c r="H316" s="97"/>
      <c r="I316" s="98"/>
      <c r="J316" s="98"/>
      <c r="K316" s="98"/>
      <c r="L316" s="98"/>
      <c r="M316" s="98"/>
      <c r="N316" s="98"/>
      <c r="O316" s="97"/>
      <c r="P316" s="97"/>
      <c r="Q316" s="97"/>
      <c r="R316" s="97"/>
      <c r="S316" s="97"/>
      <c r="T316" s="97"/>
      <c r="U316" s="97"/>
      <c r="V316" s="97"/>
      <c r="W316" s="97"/>
      <c r="X316" s="97"/>
    </row>
    <row r="317">
      <c r="A317" s="97" t="str">
        <f t="shared" si="1"/>
        <v>Kenneth Kao</v>
      </c>
      <c r="B317" s="29" t="s">
        <v>9661</v>
      </c>
      <c r="C317" s="29" t="s">
        <v>9586</v>
      </c>
      <c r="D317" s="3"/>
      <c r="E317" s="3" t="s">
        <v>9662</v>
      </c>
      <c r="F317" s="97"/>
      <c r="G317" s="97"/>
      <c r="H317" s="97"/>
      <c r="I317" s="98"/>
      <c r="J317" s="98"/>
      <c r="K317" s="98"/>
      <c r="L317" s="98"/>
      <c r="M317" s="98"/>
      <c r="N317" s="99" t="s">
        <v>346</v>
      </c>
      <c r="O317" s="97"/>
      <c r="P317" s="97"/>
      <c r="Q317" s="97"/>
      <c r="R317" s="97"/>
      <c r="S317" s="97"/>
      <c r="T317" s="97"/>
      <c r="U317" s="97"/>
      <c r="V317" s="97"/>
      <c r="W317" s="97"/>
      <c r="X317" s="97"/>
    </row>
    <row r="318">
      <c r="A318" s="97" t="str">
        <f t="shared" si="1"/>
        <v>Alex Keeble-Toll</v>
      </c>
      <c r="B318" s="29" t="s">
        <v>9663</v>
      </c>
      <c r="C318" s="29" t="s">
        <v>9664</v>
      </c>
      <c r="D318" s="97"/>
      <c r="E318" s="108" t="s">
        <v>9665</v>
      </c>
      <c r="F318" s="97"/>
      <c r="G318" s="29" t="s">
        <v>9666</v>
      </c>
      <c r="H318" s="97"/>
      <c r="I318" s="98"/>
      <c r="J318" s="98"/>
      <c r="K318" s="98"/>
      <c r="L318" s="98"/>
      <c r="M318" s="98"/>
      <c r="N318" s="98"/>
      <c r="O318" s="97"/>
      <c r="P318" s="97"/>
      <c r="Q318" s="97"/>
      <c r="R318" s="97"/>
      <c r="S318" s="97"/>
      <c r="T318" s="97"/>
      <c r="U318" s="97"/>
      <c r="V318" s="97"/>
      <c r="W318" s="97"/>
      <c r="X318" s="97"/>
    </row>
    <row r="319">
      <c r="A319" s="97" t="str">
        <f t="shared" si="1"/>
        <v>Natasha Keefer</v>
      </c>
      <c r="B319" s="100" t="s">
        <v>9667</v>
      </c>
      <c r="C319" s="100" t="s">
        <v>9668</v>
      </c>
      <c r="D319" s="101"/>
      <c r="E319" s="101" t="s">
        <v>9669</v>
      </c>
      <c r="F319" s="97"/>
      <c r="G319" s="97"/>
      <c r="H319" s="97"/>
      <c r="I319" s="98"/>
      <c r="J319" s="98"/>
      <c r="K319" s="98"/>
      <c r="L319" s="99" t="s">
        <v>346</v>
      </c>
      <c r="M319" s="98"/>
      <c r="N319" s="98"/>
      <c r="O319" s="97"/>
      <c r="P319" s="97"/>
      <c r="Q319" s="97"/>
      <c r="R319" s="97"/>
      <c r="S319" s="97"/>
      <c r="T319" s="97"/>
      <c r="U319" s="97"/>
      <c r="V319" s="97"/>
      <c r="W319" s="97"/>
      <c r="X319" s="97"/>
    </row>
    <row r="320">
      <c r="A320" s="97" t="str">
        <f t="shared" si="1"/>
        <v>Bryan Kelly</v>
      </c>
      <c r="B320" s="29" t="s">
        <v>9670</v>
      </c>
      <c r="C320" s="29" t="s">
        <v>9671</v>
      </c>
      <c r="D320" s="3"/>
      <c r="E320" s="3" t="s">
        <v>9672</v>
      </c>
      <c r="F320" s="97"/>
      <c r="G320" s="97"/>
      <c r="H320" s="97"/>
      <c r="I320" s="98"/>
      <c r="J320" s="98"/>
      <c r="K320" s="98"/>
      <c r="L320" s="98"/>
      <c r="M320" s="98"/>
      <c r="N320" s="98"/>
      <c r="O320" s="97"/>
      <c r="P320" s="97"/>
      <c r="Q320" s="97"/>
      <c r="R320" s="97"/>
      <c r="S320" s="97"/>
      <c r="T320" s="97"/>
      <c r="U320" s="97"/>
      <c r="V320" s="97"/>
      <c r="W320" s="97"/>
      <c r="X320" s="97"/>
    </row>
    <row r="321">
      <c r="A321" s="97" t="str">
        <f t="shared" si="1"/>
        <v>Thomas Kendall</v>
      </c>
      <c r="B321" s="3" t="s">
        <v>9673</v>
      </c>
      <c r="C321" s="29" t="s">
        <v>9474</v>
      </c>
      <c r="D321" s="3"/>
      <c r="E321" s="3" t="s">
        <v>9674</v>
      </c>
      <c r="F321" s="97"/>
      <c r="G321" s="29" t="s">
        <v>1145</v>
      </c>
      <c r="H321" s="97"/>
      <c r="I321" s="98"/>
      <c r="J321" s="98"/>
      <c r="K321" s="98"/>
      <c r="L321" s="98"/>
      <c r="M321" s="98"/>
      <c r="N321" s="98"/>
      <c r="O321" s="97"/>
      <c r="P321" s="97"/>
      <c r="Q321" s="97"/>
      <c r="R321" s="97"/>
      <c r="S321" s="97"/>
      <c r="T321" s="97"/>
      <c r="U321" s="97"/>
      <c r="V321" s="97"/>
      <c r="W321" s="97"/>
      <c r="X321" s="97"/>
    </row>
    <row r="322">
      <c r="A322" s="97" t="str">
        <f t="shared" si="1"/>
        <v>Patrick Kennedy</v>
      </c>
      <c r="B322" s="29" t="s">
        <v>9675</v>
      </c>
      <c r="C322" s="29" t="s">
        <v>9614</v>
      </c>
      <c r="D322" s="97"/>
      <c r="E322" s="97"/>
      <c r="F322" s="97"/>
      <c r="G322" s="97"/>
      <c r="H322" s="97"/>
      <c r="I322" s="98"/>
      <c r="J322" s="98"/>
      <c r="K322" s="98"/>
      <c r="L322" s="98"/>
      <c r="M322" s="98"/>
      <c r="N322" s="98"/>
      <c r="O322" s="97"/>
      <c r="P322" s="97"/>
      <c r="Q322" s="97"/>
      <c r="R322" s="97"/>
      <c r="S322" s="97"/>
      <c r="T322" s="97"/>
      <c r="U322" s="97"/>
      <c r="V322" s="97"/>
      <c r="W322" s="97"/>
      <c r="X322" s="97"/>
    </row>
    <row r="323">
      <c r="A323" s="97" t="str">
        <f t="shared" si="1"/>
        <v>Chris Kerston</v>
      </c>
      <c r="B323" s="31" t="s">
        <v>9676</v>
      </c>
      <c r="C323" s="31" t="s">
        <v>8818</v>
      </c>
      <c r="D323" s="102"/>
      <c r="E323" s="102" t="s">
        <v>9677</v>
      </c>
      <c r="F323" s="31"/>
      <c r="G323" s="97"/>
      <c r="H323" s="97"/>
      <c r="I323" s="98"/>
      <c r="J323" s="99" t="s">
        <v>346</v>
      </c>
      <c r="K323" s="98"/>
      <c r="L323" s="98"/>
      <c r="M323" s="98"/>
      <c r="N323" s="98"/>
      <c r="O323" s="97"/>
      <c r="P323" s="97"/>
      <c r="Q323" s="97"/>
      <c r="R323" s="97"/>
      <c r="S323" s="97"/>
      <c r="T323" s="97"/>
      <c r="U323" s="97"/>
      <c r="V323" s="97"/>
      <c r="W323" s="97"/>
      <c r="X323" s="97"/>
    </row>
    <row r="324">
      <c r="A324" s="97" t="str">
        <f t="shared" si="1"/>
        <v>Tom Kimball</v>
      </c>
      <c r="B324" s="29" t="s">
        <v>9678</v>
      </c>
      <c r="C324" s="29" t="s">
        <v>9679</v>
      </c>
      <c r="D324" s="29"/>
      <c r="E324" s="29" t="s">
        <v>9680</v>
      </c>
      <c r="F324" s="97"/>
      <c r="G324" s="29" t="s">
        <v>9681</v>
      </c>
      <c r="H324" s="97"/>
      <c r="I324" s="98"/>
      <c r="J324" s="98"/>
      <c r="K324" s="98"/>
      <c r="L324" s="98"/>
      <c r="M324" s="98"/>
      <c r="N324" s="98"/>
      <c r="O324" s="97"/>
      <c r="P324" s="97"/>
      <c r="Q324" s="97"/>
      <c r="R324" s="97"/>
      <c r="S324" s="97"/>
      <c r="T324" s="97"/>
      <c r="U324" s="97"/>
      <c r="V324" s="97"/>
      <c r="W324" s="97"/>
      <c r="X324" s="97"/>
    </row>
    <row r="325">
      <c r="A325" s="97" t="str">
        <f t="shared" si="1"/>
        <v>Stuart Kirkham</v>
      </c>
      <c r="B325" s="29" t="s">
        <v>9682</v>
      </c>
      <c r="C325" s="29" t="s">
        <v>9683</v>
      </c>
      <c r="D325" s="3"/>
      <c r="E325" s="3" t="s">
        <v>9684</v>
      </c>
      <c r="F325" s="97"/>
      <c r="G325" s="97"/>
      <c r="H325" s="97"/>
      <c r="I325" s="98"/>
      <c r="J325" s="98"/>
      <c r="K325" s="98"/>
      <c r="L325" s="98"/>
      <c r="M325" s="98"/>
      <c r="N325" s="99" t="s">
        <v>346</v>
      </c>
      <c r="O325" s="97"/>
      <c r="P325" s="97"/>
      <c r="Q325" s="97"/>
      <c r="R325" s="97"/>
      <c r="S325" s="97"/>
      <c r="T325" s="97"/>
      <c r="U325" s="97"/>
      <c r="V325" s="97"/>
      <c r="W325" s="97"/>
      <c r="X325" s="97"/>
    </row>
    <row r="326">
      <c r="A326" s="97" t="str">
        <f t="shared" si="1"/>
        <v>Susan Kirks</v>
      </c>
      <c r="B326" s="29" t="s">
        <v>9685</v>
      </c>
      <c r="C326" s="29" t="s">
        <v>8975</v>
      </c>
      <c r="D326" s="3"/>
      <c r="E326" s="3" t="s">
        <v>9686</v>
      </c>
      <c r="F326" s="97"/>
      <c r="G326" s="97"/>
      <c r="H326" s="29"/>
      <c r="I326" s="98"/>
      <c r="J326" s="98"/>
      <c r="K326" s="98"/>
      <c r="L326" s="98"/>
      <c r="M326" s="98"/>
      <c r="N326" s="98"/>
      <c r="O326" s="97"/>
      <c r="P326" s="97"/>
      <c r="Q326" s="97"/>
      <c r="R326" s="97"/>
      <c r="S326" s="97"/>
      <c r="T326" s="97"/>
      <c r="U326" s="97"/>
      <c r="V326" s="97"/>
      <c r="W326" s="97"/>
      <c r="X326" s="97"/>
    </row>
    <row r="327">
      <c r="A327" s="97" t="str">
        <f t="shared" si="1"/>
        <v>Susanna Kirschner</v>
      </c>
      <c r="B327" s="100" t="s">
        <v>9687</v>
      </c>
      <c r="C327" s="100" t="s">
        <v>9688</v>
      </c>
      <c r="D327" s="101"/>
      <c r="E327" s="101" t="s">
        <v>9689</v>
      </c>
      <c r="F327" s="97"/>
      <c r="G327" s="97"/>
      <c r="H327" s="97"/>
      <c r="I327" s="98"/>
      <c r="J327" s="98"/>
      <c r="K327" s="98"/>
      <c r="L327" s="99" t="s">
        <v>346</v>
      </c>
      <c r="M327" s="98"/>
      <c r="N327" s="98"/>
      <c r="O327" s="97"/>
      <c r="P327" s="97"/>
      <c r="Q327" s="97"/>
      <c r="R327" s="97"/>
      <c r="S327" s="97"/>
      <c r="T327" s="97"/>
      <c r="U327" s="97"/>
      <c r="V327" s="97"/>
      <c r="W327" s="97"/>
      <c r="X327" s="97"/>
    </row>
    <row r="328">
      <c r="A328" s="97" t="str">
        <f t="shared" si="1"/>
        <v>Martin Kjelson</v>
      </c>
      <c r="B328" s="29" t="s">
        <v>9690</v>
      </c>
      <c r="C328" s="29" t="s">
        <v>9691</v>
      </c>
      <c r="D328" s="36"/>
      <c r="E328" s="36" t="s">
        <v>9692</v>
      </c>
      <c r="F328" s="97"/>
      <c r="G328" s="97"/>
      <c r="H328" s="97"/>
      <c r="I328" s="98"/>
      <c r="J328" s="98"/>
      <c r="K328" s="98"/>
      <c r="L328" s="98"/>
      <c r="M328" s="98"/>
      <c r="N328" s="98"/>
      <c r="O328" s="97"/>
      <c r="P328" s="97"/>
      <c r="Q328" s="97"/>
      <c r="R328" s="97"/>
      <c r="S328" s="97"/>
      <c r="T328" s="97"/>
      <c r="U328" s="97"/>
      <c r="V328" s="97"/>
      <c r="W328" s="97"/>
      <c r="X328" s="97"/>
    </row>
    <row r="329">
      <c r="A329" s="97" t="str">
        <f t="shared" si="1"/>
        <v>Janine Knapp</v>
      </c>
      <c r="B329" s="29" t="s">
        <v>9693</v>
      </c>
      <c r="C329" s="29" t="s">
        <v>9694</v>
      </c>
      <c r="D329" s="3"/>
      <c r="E329" s="3" t="s">
        <v>9695</v>
      </c>
      <c r="F329" s="97"/>
      <c r="G329" s="97"/>
      <c r="H329" s="97"/>
      <c r="I329" s="98"/>
      <c r="J329" s="98"/>
      <c r="K329" s="98"/>
      <c r="L329" s="98"/>
      <c r="M329" s="98"/>
      <c r="N329" s="99" t="s">
        <v>346</v>
      </c>
      <c r="O329" s="97"/>
      <c r="P329" s="97"/>
      <c r="Q329" s="97"/>
      <c r="R329" s="97"/>
      <c r="S329" s="97"/>
      <c r="T329" s="97"/>
      <c r="U329" s="97"/>
      <c r="V329" s="97"/>
      <c r="W329" s="97"/>
      <c r="X329" s="97"/>
    </row>
    <row r="330">
      <c r="A330" s="97" t="str">
        <f t="shared" si="1"/>
        <v>Gary Knoblock</v>
      </c>
      <c r="B330" s="29" t="s">
        <v>9696</v>
      </c>
      <c r="C330" s="29" t="s">
        <v>8988</v>
      </c>
      <c r="D330" s="3"/>
      <c r="E330" s="3" t="s">
        <v>9697</v>
      </c>
      <c r="F330" s="97"/>
      <c r="G330" s="97"/>
      <c r="H330" s="97"/>
      <c r="I330" s="98"/>
      <c r="J330" s="98"/>
      <c r="K330" s="98"/>
      <c r="L330" s="98"/>
      <c r="M330" s="98"/>
      <c r="N330" s="99" t="s">
        <v>346</v>
      </c>
      <c r="O330" s="97"/>
      <c r="P330" s="97"/>
      <c r="Q330" s="97"/>
      <c r="R330" s="97"/>
      <c r="S330" s="97"/>
      <c r="T330" s="97"/>
      <c r="U330" s="97"/>
      <c r="V330" s="97"/>
      <c r="W330" s="97"/>
      <c r="X330" s="97"/>
    </row>
    <row r="331">
      <c r="A331" s="97" t="str">
        <f t="shared" si="1"/>
        <v>Jennifer Koepcke</v>
      </c>
      <c r="B331" s="3" t="s">
        <v>9698</v>
      </c>
      <c r="C331" s="29" t="s">
        <v>9414</v>
      </c>
      <c r="D331" s="3"/>
      <c r="E331" s="3" t="s">
        <v>9699</v>
      </c>
      <c r="F331" s="97"/>
      <c r="G331" s="97"/>
      <c r="H331" s="29"/>
      <c r="I331" s="98"/>
      <c r="J331" s="98"/>
      <c r="K331" s="98"/>
      <c r="L331" s="98"/>
      <c r="M331" s="98"/>
      <c r="N331" s="98"/>
      <c r="O331" s="97"/>
      <c r="P331" s="97"/>
      <c r="Q331" s="97"/>
      <c r="R331" s="97"/>
      <c r="S331" s="97"/>
      <c r="T331" s="97"/>
      <c r="U331" s="97"/>
      <c r="V331" s="97"/>
      <c r="W331" s="97"/>
      <c r="X331" s="97"/>
    </row>
    <row r="332">
      <c r="A332" s="97" t="str">
        <f t="shared" si="1"/>
        <v>Max Korten</v>
      </c>
      <c r="B332" s="29" t="s">
        <v>9700</v>
      </c>
      <c r="C332" s="29" t="s">
        <v>9701</v>
      </c>
      <c r="D332" s="3"/>
      <c r="E332" s="3" t="s">
        <v>9702</v>
      </c>
      <c r="F332" s="97"/>
      <c r="G332" s="97"/>
      <c r="H332" s="29"/>
      <c r="I332" s="98"/>
      <c r="J332" s="98"/>
      <c r="K332" s="98"/>
      <c r="L332" s="98"/>
      <c r="M332" s="98"/>
      <c r="N332" s="98"/>
      <c r="O332" s="97"/>
      <c r="P332" s="97"/>
      <c r="Q332" s="97"/>
      <c r="R332" s="97"/>
      <c r="S332" s="97"/>
      <c r="T332" s="97"/>
      <c r="U332" s="97"/>
      <c r="V332" s="97"/>
      <c r="W332" s="97"/>
      <c r="X332" s="97"/>
    </row>
    <row r="333">
      <c r="A333" s="97" t="str">
        <f t="shared" si="1"/>
        <v>Ron Kosinski</v>
      </c>
      <c r="B333" s="100" t="s">
        <v>9703</v>
      </c>
      <c r="C333" s="100" t="s">
        <v>9704</v>
      </c>
      <c r="D333" s="101"/>
      <c r="E333" s="101" t="s">
        <v>9705</v>
      </c>
      <c r="F333" s="97"/>
      <c r="G333" s="97"/>
      <c r="H333" s="97"/>
      <c r="I333" s="98"/>
      <c r="J333" s="98"/>
      <c r="K333" s="98"/>
      <c r="L333" s="99" t="s">
        <v>346</v>
      </c>
      <c r="M333" s="98"/>
      <c r="N333" s="98"/>
      <c r="O333" s="97"/>
      <c r="P333" s="97"/>
      <c r="Q333" s="97"/>
      <c r="R333" s="97"/>
      <c r="S333" s="97"/>
      <c r="T333" s="97"/>
      <c r="U333" s="97"/>
      <c r="V333" s="97"/>
      <c r="W333" s="97"/>
      <c r="X333" s="97"/>
    </row>
    <row r="334">
      <c r="A334" s="97" t="str">
        <f t="shared" si="1"/>
        <v>Mike Kozlowski</v>
      </c>
      <c r="B334" s="29" t="s">
        <v>9706</v>
      </c>
      <c r="C334" s="29" t="s">
        <v>8840</v>
      </c>
      <c r="D334" s="97"/>
      <c r="E334" s="97"/>
      <c r="F334" s="97"/>
      <c r="G334" s="97"/>
      <c r="H334" s="97"/>
      <c r="I334" s="98"/>
      <c r="J334" s="98"/>
      <c r="K334" s="98"/>
      <c r="L334" s="98"/>
      <c r="M334" s="98"/>
      <c r="N334" s="98"/>
      <c r="O334" s="97"/>
      <c r="P334" s="97"/>
      <c r="Q334" s="97"/>
      <c r="R334" s="97"/>
      <c r="S334" s="97"/>
      <c r="T334" s="97"/>
      <c r="U334" s="97"/>
      <c r="V334" s="97"/>
      <c r="W334" s="97"/>
      <c r="X334" s="97"/>
    </row>
    <row r="335">
      <c r="A335" s="97" t="str">
        <f t="shared" si="1"/>
        <v>Robyn Krock</v>
      </c>
      <c r="B335" s="29" t="s">
        <v>9707</v>
      </c>
      <c r="C335" s="29" t="s">
        <v>9708</v>
      </c>
      <c r="D335" s="53"/>
      <c r="E335" s="53" t="s">
        <v>9709</v>
      </c>
      <c r="F335" s="97"/>
      <c r="G335" s="97"/>
      <c r="H335" s="97"/>
      <c r="I335" s="98"/>
      <c r="J335" s="98"/>
      <c r="K335" s="98"/>
      <c r="L335" s="98"/>
      <c r="M335" s="98"/>
      <c r="N335" s="98"/>
      <c r="O335" s="97"/>
      <c r="P335" s="97"/>
      <c r="Q335" s="97"/>
      <c r="R335" s="97"/>
      <c r="S335" s="97"/>
      <c r="T335" s="97"/>
      <c r="U335" s="97"/>
      <c r="V335" s="97"/>
      <c r="W335" s="97"/>
      <c r="X335" s="97"/>
    </row>
    <row r="336">
      <c r="A336" s="97" t="str">
        <f t="shared" si="1"/>
        <v>Jennifer Kropke</v>
      </c>
      <c r="B336" s="100" t="s">
        <v>9710</v>
      </c>
      <c r="C336" s="100" t="s">
        <v>9414</v>
      </c>
      <c r="D336" s="101"/>
      <c r="E336" s="101" t="s">
        <v>9711</v>
      </c>
      <c r="F336" s="97"/>
      <c r="G336" s="97"/>
      <c r="H336" s="97"/>
      <c r="I336" s="98"/>
      <c r="J336" s="98"/>
      <c r="K336" s="98"/>
      <c r="L336" s="99" t="s">
        <v>346</v>
      </c>
      <c r="M336" s="98"/>
      <c r="N336" s="98"/>
      <c r="O336" s="97"/>
      <c r="P336" s="97"/>
      <c r="Q336" s="97"/>
      <c r="R336" s="97"/>
      <c r="S336" s="97"/>
      <c r="T336" s="97"/>
      <c r="U336" s="97"/>
      <c r="V336" s="97"/>
      <c r="W336" s="97"/>
      <c r="X336" s="97"/>
    </row>
    <row r="337">
      <c r="A337" s="97" t="str">
        <f t="shared" si="1"/>
        <v>Robin Kulakow</v>
      </c>
      <c r="B337" s="29" t="s">
        <v>9712</v>
      </c>
      <c r="C337" s="29" t="s">
        <v>9713</v>
      </c>
      <c r="D337" s="29"/>
      <c r="E337" s="29" t="s">
        <v>9714</v>
      </c>
      <c r="F337" s="97"/>
      <c r="G337" s="97"/>
      <c r="H337" s="97"/>
      <c r="I337" s="98"/>
      <c r="J337" s="98"/>
      <c r="K337" s="98"/>
      <c r="L337" s="98"/>
      <c r="M337" s="98"/>
      <c r="N337" s="98"/>
      <c r="O337" s="97"/>
      <c r="P337" s="97"/>
      <c r="Q337" s="97"/>
      <c r="R337" s="97"/>
      <c r="S337" s="97"/>
      <c r="T337" s="97"/>
      <c r="U337" s="97"/>
      <c r="V337" s="97"/>
      <c r="W337" s="97"/>
      <c r="X337" s="97"/>
    </row>
    <row r="338">
      <c r="A338" s="97" t="str">
        <f t="shared" si="1"/>
        <v>Kate Kuykendall</v>
      </c>
      <c r="B338" s="29" t="s">
        <v>9715</v>
      </c>
      <c r="C338" s="29" t="s">
        <v>9716</v>
      </c>
      <c r="D338" s="3"/>
      <c r="E338" s="3" t="s">
        <v>9717</v>
      </c>
      <c r="F338" s="97"/>
      <c r="G338" s="97"/>
      <c r="H338" s="29"/>
      <c r="I338" s="98"/>
      <c r="J338" s="98"/>
      <c r="K338" s="98"/>
      <c r="L338" s="98"/>
      <c r="M338" s="98"/>
      <c r="N338" s="98"/>
      <c r="O338" s="97"/>
      <c r="P338" s="97"/>
      <c r="Q338" s="97"/>
      <c r="R338" s="97"/>
      <c r="S338" s="97"/>
      <c r="T338" s="97"/>
      <c r="U338" s="97"/>
      <c r="V338" s="97"/>
      <c r="W338" s="97"/>
      <c r="X338" s="97"/>
    </row>
    <row r="339">
      <c r="A339" s="97" t="str">
        <f t="shared" si="1"/>
        <v>Dean Kwasny</v>
      </c>
      <c r="B339" s="29" t="s">
        <v>9718</v>
      </c>
      <c r="C339" s="29" t="s">
        <v>9196</v>
      </c>
      <c r="D339" s="29"/>
      <c r="E339" s="29" t="s">
        <v>9719</v>
      </c>
      <c r="F339" s="97"/>
      <c r="G339" s="97"/>
      <c r="H339" s="97"/>
      <c r="I339" s="98"/>
      <c r="J339" s="98"/>
      <c r="K339" s="98"/>
      <c r="L339" s="98"/>
      <c r="M339" s="98"/>
      <c r="N339" s="98"/>
      <c r="O339" s="97"/>
      <c r="P339" s="97"/>
      <c r="Q339" s="97"/>
      <c r="R339" s="97"/>
      <c r="S339" s="97"/>
      <c r="T339" s="97"/>
      <c r="U339" s="97"/>
      <c r="V339" s="97"/>
      <c r="W339" s="97"/>
      <c r="X339" s="97"/>
    </row>
    <row r="340">
      <c r="A340" s="97" t="str">
        <f t="shared" si="1"/>
        <v>Cara Lacey</v>
      </c>
      <c r="B340" s="29" t="s">
        <v>9720</v>
      </c>
      <c r="C340" s="29" t="s">
        <v>9721</v>
      </c>
      <c r="D340" s="3"/>
      <c r="E340" s="3" t="s">
        <v>9722</v>
      </c>
      <c r="F340" s="97"/>
      <c r="G340" s="97"/>
      <c r="H340" s="29"/>
      <c r="I340" s="98"/>
      <c r="J340" s="98"/>
      <c r="K340" s="98"/>
      <c r="L340" s="98"/>
      <c r="M340" s="98"/>
      <c r="N340" s="98"/>
      <c r="O340" s="97"/>
      <c r="P340" s="97"/>
      <c r="Q340" s="97"/>
      <c r="R340" s="97"/>
      <c r="S340" s="97"/>
      <c r="T340" s="97"/>
      <c r="U340" s="97"/>
      <c r="V340" s="97"/>
      <c r="W340" s="97"/>
      <c r="X340" s="97"/>
    </row>
    <row r="341">
      <c r="A341" s="97" t="str">
        <f t="shared" si="1"/>
        <v>Tanvi Lal</v>
      </c>
      <c r="B341" s="100" t="s">
        <v>9723</v>
      </c>
      <c r="C341" s="100" t="s">
        <v>9724</v>
      </c>
      <c r="D341" s="100"/>
      <c r="E341" s="100" t="s">
        <v>9725</v>
      </c>
      <c r="F341" s="97"/>
      <c r="G341" s="97"/>
      <c r="H341" s="97"/>
      <c r="I341" s="98"/>
      <c r="J341" s="98"/>
      <c r="K341" s="98"/>
      <c r="L341" s="99" t="s">
        <v>346</v>
      </c>
      <c r="M341" s="98"/>
      <c r="N341" s="98"/>
      <c r="O341" s="97"/>
      <c r="P341" s="97"/>
      <c r="Q341" s="97"/>
      <c r="R341" s="97"/>
      <c r="S341" s="97"/>
      <c r="T341" s="97"/>
      <c r="U341" s="97"/>
      <c r="V341" s="97"/>
      <c r="W341" s="97"/>
      <c r="X341" s="97"/>
    </row>
    <row r="342">
      <c r="A342" s="97" t="str">
        <f t="shared" si="1"/>
        <v>Marc Landgraf</v>
      </c>
      <c r="B342" s="29" t="s">
        <v>9726</v>
      </c>
      <c r="C342" s="29" t="s">
        <v>9727</v>
      </c>
      <c r="D342" s="3"/>
      <c r="E342" s="3" t="s">
        <v>9728</v>
      </c>
      <c r="F342" s="97"/>
      <c r="G342" s="97"/>
      <c r="H342" s="29"/>
      <c r="I342" s="98"/>
      <c r="J342" s="98"/>
      <c r="K342" s="98"/>
      <c r="L342" s="98"/>
      <c r="M342" s="98"/>
      <c r="N342" s="98"/>
      <c r="O342" s="97"/>
      <c r="P342" s="97"/>
      <c r="Q342" s="97"/>
      <c r="R342" s="97"/>
      <c r="S342" s="97"/>
      <c r="T342" s="97"/>
      <c r="U342" s="97"/>
      <c r="V342" s="97"/>
      <c r="W342" s="97"/>
      <c r="X342" s="97"/>
    </row>
    <row r="343">
      <c r="A343" s="97" t="str">
        <f t="shared" si="1"/>
        <v>Matthew Lange</v>
      </c>
      <c r="B343" s="31" t="s">
        <v>9729</v>
      </c>
      <c r="C343" s="31" t="s">
        <v>8881</v>
      </c>
      <c r="D343" s="102"/>
      <c r="E343" s="102" t="s">
        <v>9730</v>
      </c>
      <c r="F343" s="31"/>
      <c r="G343" s="97"/>
      <c r="H343" s="97"/>
      <c r="I343" s="98"/>
      <c r="J343" s="99" t="s">
        <v>346</v>
      </c>
      <c r="K343" s="98"/>
      <c r="L343" s="98"/>
      <c r="M343" s="98"/>
      <c r="N343" s="98"/>
      <c r="O343" s="97"/>
      <c r="P343" s="97"/>
      <c r="Q343" s="97"/>
      <c r="R343" s="97"/>
      <c r="S343" s="97"/>
      <c r="T343" s="97"/>
      <c r="U343" s="97"/>
      <c r="V343" s="97"/>
      <c r="W343" s="97"/>
      <c r="X343" s="97"/>
    </row>
    <row r="344">
      <c r="A344" s="97" t="str">
        <f t="shared" si="1"/>
        <v>Gretchen LeBuhn</v>
      </c>
      <c r="B344" s="29" t="s">
        <v>9731</v>
      </c>
      <c r="C344" s="29" t="s">
        <v>9732</v>
      </c>
      <c r="D344" s="97"/>
      <c r="E344" s="29" t="s">
        <v>9733</v>
      </c>
      <c r="F344" s="97"/>
      <c r="G344" s="29" t="s">
        <v>3158</v>
      </c>
      <c r="H344" s="97"/>
      <c r="I344" s="98"/>
      <c r="J344" s="98"/>
      <c r="K344" s="98"/>
      <c r="L344" s="98"/>
      <c r="M344" s="98"/>
      <c r="N344" s="98"/>
      <c r="O344" s="97"/>
      <c r="P344" s="97"/>
      <c r="Q344" s="97"/>
      <c r="R344" s="97"/>
      <c r="S344" s="97"/>
      <c r="T344" s="97"/>
      <c r="U344" s="97"/>
      <c r="V344" s="97"/>
      <c r="W344" s="97"/>
      <c r="X344" s="97"/>
    </row>
    <row r="345">
      <c r="A345" s="97" t="str">
        <f t="shared" si="1"/>
        <v>Chris Lee</v>
      </c>
      <c r="B345" s="29" t="s">
        <v>9734</v>
      </c>
      <c r="C345" s="29" t="s">
        <v>8818</v>
      </c>
      <c r="D345" s="29"/>
      <c r="E345" s="29" t="s">
        <v>9735</v>
      </c>
      <c r="F345" s="97"/>
      <c r="G345" s="3" t="s">
        <v>1315</v>
      </c>
      <c r="H345" s="97"/>
      <c r="I345" s="98"/>
      <c r="J345" s="98"/>
      <c r="K345" s="98"/>
      <c r="L345" s="98"/>
      <c r="M345" s="98"/>
      <c r="N345" s="98"/>
      <c r="O345" s="97"/>
      <c r="P345" s="97"/>
      <c r="Q345" s="97"/>
      <c r="R345" s="97"/>
      <c r="S345" s="97"/>
      <c r="T345" s="97"/>
      <c r="U345" s="97"/>
      <c r="V345" s="97"/>
      <c r="W345" s="97"/>
      <c r="X345" s="97"/>
    </row>
    <row r="346">
      <c r="A346" s="97" t="str">
        <f t="shared" si="1"/>
        <v>Josh Lee</v>
      </c>
      <c r="B346" s="100" t="s">
        <v>9734</v>
      </c>
      <c r="C346" s="100" t="s">
        <v>9736</v>
      </c>
      <c r="D346" s="101"/>
      <c r="E346" s="101" t="s">
        <v>9737</v>
      </c>
      <c r="F346" s="97"/>
      <c r="G346" s="97"/>
      <c r="H346" s="97"/>
      <c r="I346" s="98"/>
      <c r="J346" s="98"/>
      <c r="K346" s="98"/>
      <c r="L346" s="99" t="s">
        <v>346</v>
      </c>
      <c r="M346" s="98"/>
      <c r="N346" s="98"/>
      <c r="O346" s="97"/>
      <c r="P346" s="97"/>
      <c r="Q346" s="97"/>
      <c r="R346" s="97"/>
      <c r="S346" s="97"/>
      <c r="T346" s="97"/>
      <c r="U346" s="97"/>
      <c r="V346" s="97"/>
      <c r="W346" s="97"/>
      <c r="X346" s="97"/>
    </row>
    <row r="347">
      <c r="A347" s="97" t="str">
        <f t="shared" si="1"/>
        <v>Lisa Levinson</v>
      </c>
      <c r="B347" s="29" t="s">
        <v>9738</v>
      </c>
      <c r="C347" s="29" t="s">
        <v>9189</v>
      </c>
      <c r="D347" s="3"/>
      <c r="E347" s="3" t="s">
        <v>9739</v>
      </c>
      <c r="F347" s="97"/>
      <c r="G347" s="97"/>
      <c r="H347" s="29"/>
      <c r="I347" s="98"/>
      <c r="J347" s="98"/>
      <c r="K347" s="98"/>
      <c r="L347" s="98"/>
      <c r="M347" s="98"/>
      <c r="N347" s="98"/>
      <c r="O347" s="97"/>
      <c r="P347" s="97"/>
      <c r="Q347" s="97"/>
      <c r="R347" s="97"/>
      <c r="S347" s="97"/>
      <c r="T347" s="97"/>
      <c r="U347" s="97"/>
      <c r="V347" s="97"/>
      <c r="W347" s="97"/>
      <c r="X347" s="97"/>
    </row>
    <row r="348">
      <c r="A348" s="97" t="str">
        <f t="shared" si="1"/>
        <v>David Lewis</v>
      </c>
      <c r="B348" s="29" t="s">
        <v>9740</v>
      </c>
      <c r="C348" s="29" t="s">
        <v>9038</v>
      </c>
      <c r="D348" s="29"/>
      <c r="E348" s="29" t="s">
        <v>9741</v>
      </c>
      <c r="F348" s="97"/>
      <c r="G348" s="29" t="s">
        <v>9742</v>
      </c>
      <c r="H348" s="97"/>
      <c r="I348" s="98"/>
      <c r="J348" s="98"/>
      <c r="K348" s="98"/>
      <c r="L348" s="98"/>
      <c r="M348" s="98"/>
      <c r="N348" s="98"/>
      <c r="O348" s="97"/>
      <c r="P348" s="97"/>
      <c r="Q348" s="97"/>
      <c r="R348" s="97"/>
      <c r="S348" s="97"/>
      <c r="T348" s="97"/>
      <c r="U348" s="97"/>
      <c r="V348" s="97"/>
      <c r="W348" s="97"/>
      <c r="X348" s="97"/>
    </row>
    <row r="349">
      <c r="A349" s="97" t="str">
        <f t="shared" si="1"/>
        <v>Randall Lewis</v>
      </c>
      <c r="B349" s="100" t="s">
        <v>9740</v>
      </c>
      <c r="C349" s="100" t="s">
        <v>9743</v>
      </c>
      <c r="D349" s="101"/>
      <c r="E349" s="101" t="s">
        <v>9744</v>
      </c>
      <c r="F349" s="97"/>
      <c r="G349" s="97"/>
      <c r="H349" s="97"/>
      <c r="I349" s="98"/>
      <c r="J349" s="98"/>
      <c r="K349" s="98"/>
      <c r="L349" s="99" t="s">
        <v>346</v>
      </c>
      <c r="M349" s="98"/>
      <c r="N349" s="98"/>
      <c r="O349" s="97"/>
      <c r="P349" s="97"/>
      <c r="Q349" s="97"/>
      <c r="R349" s="97"/>
      <c r="S349" s="97"/>
      <c r="T349" s="97"/>
      <c r="U349" s="97"/>
      <c r="V349" s="97"/>
      <c r="W349" s="97"/>
      <c r="X349" s="97"/>
    </row>
    <row r="350">
      <c r="A350" s="97" t="str">
        <f t="shared" si="1"/>
        <v>Keith Lichten</v>
      </c>
      <c r="B350" s="3" t="s">
        <v>9745</v>
      </c>
      <c r="C350" s="29" t="s">
        <v>9140</v>
      </c>
      <c r="D350" s="3"/>
      <c r="E350" s="3" t="s">
        <v>9746</v>
      </c>
      <c r="F350" s="97"/>
      <c r="G350" s="97"/>
      <c r="H350" s="97"/>
      <c r="I350" s="98"/>
      <c r="J350" s="98"/>
      <c r="K350" s="98"/>
      <c r="L350" s="98"/>
      <c r="M350" s="98"/>
      <c r="N350" s="98"/>
      <c r="O350" s="97"/>
      <c r="P350" s="97"/>
      <c r="Q350" s="97"/>
      <c r="R350" s="97"/>
      <c r="S350" s="97"/>
      <c r="T350" s="97"/>
      <c r="U350" s="97"/>
      <c r="V350" s="97"/>
      <c r="W350" s="97"/>
      <c r="X350" s="97"/>
    </row>
    <row r="351">
      <c r="A351" s="97" t="str">
        <f t="shared" si="1"/>
        <v>Jacob Lieb</v>
      </c>
      <c r="B351" s="100" t="s">
        <v>9747</v>
      </c>
      <c r="C351" s="100" t="s">
        <v>9748</v>
      </c>
      <c r="D351" s="100"/>
      <c r="E351" s="100" t="s">
        <v>9749</v>
      </c>
      <c r="F351" s="97"/>
      <c r="G351" s="97"/>
      <c r="H351" s="97"/>
      <c r="I351" s="98"/>
      <c r="J351" s="98"/>
      <c r="K351" s="98"/>
      <c r="L351" s="99" t="s">
        <v>346</v>
      </c>
      <c r="M351" s="98"/>
      <c r="N351" s="98"/>
      <c r="O351" s="97"/>
      <c r="P351" s="97"/>
      <c r="Q351" s="97"/>
      <c r="R351" s="97"/>
      <c r="S351" s="97"/>
      <c r="T351" s="97"/>
      <c r="U351" s="97"/>
      <c r="V351" s="97"/>
      <c r="W351" s="97"/>
      <c r="X351" s="97"/>
    </row>
    <row r="352">
      <c r="A352" s="97" t="str">
        <f t="shared" si="1"/>
        <v>Travis Longcore</v>
      </c>
      <c r="B352" s="100" t="s">
        <v>9750</v>
      </c>
      <c r="C352" s="100" t="s">
        <v>9751</v>
      </c>
      <c r="D352" s="101"/>
      <c r="E352" s="101" t="s">
        <v>9752</v>
      </c>
      <c r="F352" s="97"/>
      <c r="G352" s="97"/>
      <c r="H352" s="97"/>
      <c r="I352" s="98"/>
      <c r="J352" s="98"/>
      <c r="K352" s="98"/>
      <c r="L352" s="99" t="s">
        <v>346</v>
      </c>
      <c r="M352" s="98"/>
      <c r="N352" s="98"/>
      <c r="O352" s="97"/>
      <c r="P352" s="97"/>
      <c r="Q352" s="97"/>
      <c r="R352" s="97"/>
      <c r="S352" s="97"/>
      <c r="T352" s="97"/>
      <c r="U352" s="97"/>
      <c r="V352" s="97"/>
      <c r="W352" s="97"/>
      <c r="X352" s="97"/>
    </row>
    <row r="353">
      <c r="A353" s="97" t="str">
        <f t="shared" si="1"/>
        <v>Alexander Lopez</v>
      </c>
      <c r="B353" s="29" t="s">
        <v>9753</v>
      </c>
      <c r="C353" s="29" t="s">
        <v>9754</v>
      </c>
      <c r="D353" s="3"/>
      <c r="E353" s="3" t="s">
        <v>9755</v>
      </c>
      <c r="F353" s="97"/>
      <c r="G353" s="97"/>
      <c r="H353" s="97"/>
      <c r="I353" s="98"/>
      <c r="J353" s="98"/>
      <c r="K353" s="98"/>
      <c r="L353" s="98"/>
      <c r="M353" s="98"/>
      <c r="N353" s="99" t="s">
        <v>346</v>
      </c>
      <c r="O353" s="97"/>
      <c r="P353" s="97"/>
      <c r="Q353" s="97"/>
      <c r="R353" s="97"/>
      <c r="S353" s="97"/>
      <c r="T353" s="97"/>
      <c r="U353" s="97"/>
      <c r="V353" s="97"/>
      <c r="W353" s="97"/>
      <c r="X353" s="97"/>
    </row>
    <row r="354">
      <c r="A354" s="97" t="str">
        <f t="shared" si="1"/>
        <v>Yvette Lopez-Ledesma</v>
      </c>
      <c r="B354" s="100" t="s">
        <v>9756</v>
      </c>
      <c r="C354" s="100" t="s">
        <v>9757</v>
      </c>
      <c r="D354" s="101"/>
      <c r="E354" s="101" t="s">
        <v>9758</v>
      </c>
      <c r="F354" s="97"/>
      <c r="G354" s="97"/>
      <c r="H354" s="97"/>
      <c r="I354" s="98"/>
      <c r="J354" s="98"/>
      <c r="K354" s="98"/>
      <c r="L354" s="99" t="s">
        <v>346</v>
      </c>
      <c r="M354" s="98"/>
      <c r="N354" s="98"/>
      <c r="O354" s="97"/>
      <c r="P354" s="97"/>
      <c r="Q354" s="97"/>
      <c r="R354" s="97"/>
      <c r="S354" s="97"/>
      <c r="T354" s="97"/>
      <c r="U354" s="97"/>
      <c r="V354" s="97"/>
      <c r="W354" s="97"/>
      <c r="X354" s="97"/>
    </row>
    <row r="355">
      <c r="A355" s="97" t="str">
        <f t="shared" si="1"/>
        <v>Rich Lozano</v>
      </c>
      <c r="B355" s="29" t="s">
        <v>9759</v>
      </c>
      <c r="C355" s="29" t="s">
        <v>9219</v>
      </c>
      <c r="D355" s="97"/>
      <c r="E355" s="97"/>
      <c r="F355" s="97"/>
      <c r="G355" s="97"/>
      <c r="H355" s="97"/>
      <c r="I355" s="98"/>
      <c r="J355" s="98"/>
      <c r="K355" s="98"/>
      <c r="L355" s="98"/>
      <c r="M355" s="98"/>
      <c r="N355" s="98"/>
      <c r="O355" s="97"/>
      <c r="P355" s="97"/>
      <c r="Q355" s="97"/>
      <c r="R355" s="97"/>
      <c r="S355" s="97"/>
      <c r="T355" s="97"/>
      <c r="U355" s="97"/>
      <c r="V355" s="97"/>
      <c r="W355" s="97"/>
      <c r="X355" s="97"/>
    </row>
    <row r="356">
      <c r="A356" s="97" t="str">
        <f t="shared" si="1"/>
        <v>Shannon Lucas</v>
      </c>
      <c r="B356" s="29" t="s">
        <v>9388</v>
      </c>
      <c r="C356" s="29" t="s">
        <v>9760</v>
      </c>
      <c r="D356" s="3"/>
      <c r="E356" s="3" t="s">
        <v>9761</v>
      </c>
      <c r="F356" s="97"/>
      <c r="G356" s="97"/>
      <c r="H356" s="97"/>
      <c r="I356" s="98"/>
      <c r="J356" s="98"/>
      <c r="K356" s="98"/>
      <c r="L356" s="98"/>
      <c r="M356" s="98"/>
      <c r="N356" s="99" t="s">
        <v>346</v>
      </c>
      <c r="O356" s="97"/>
      <c r="P356" s="97"/>
      <c r="Q356" s="97"/>
      <c r="R356" s="97"/>
      <c r="S356" s="97"/>
      <c r="T356" s="97"/>
      <c r="U356" s="97"/>
      <c r="V356" s="97"/>
      <c r="W356" s="97"/>
      <c r="X356" s="97"/>
    </row>
    <row r="357">
      <c r="A357" s="97" t="str">
        <f t="shared" si="1"/>
        <v>Bryce Lundberg</v>
      </c>
      <c r="B357" s="29" t="s">
        <v>9762</v>
      </c>
      <c r="C357" s="29" t="s">
        <v>9763</v>
      </c>
      <c r="D357" s="97"/>
      <c r="E357" s="3" t="s">
        <v>9764</v>
      </c>
      <c r="F357" s="97"/>
      <c r="G357" s="29" t="s">
        <v>9765</v>
      </c>
      <c r="H357" s="97"/>
      <c r="I357" s="98"/>
      <c r="J357" s="98"/>
      <c r="K357" s="98"/>
      <c r="L357" s="98"/>
      <c r="M357" s="98"/>
      <c r="N357" s="98"/>
      <c r="O357" s="97"/>
      <c r="P357" s="97"/>
      <c r="Q357" s="97"/>
      <c r="R357" s="97"/>
      <c r="S357" s="97"/>
      <c r="T357" s="97"/>
      <c r="U357" s="97"/>
      <c r="V357" s="97"/>
      <c r="W357" s="97"/>
      <c r="X357" s="97"/>
    </row>
    <row r="358">
      <c r="A358" s="97" t="str">
        <f t="shared" si="1"/>
        <v>Kathryn Lyddan</v>
      </c>
      <c r="B358" s="29" t="s">
        <v>9766</v>
      </c>
      <c r="C358" s="29" t="s">
        <v>9767</v>
      </c>
      <c r="D358" s="3"/>
      <c r="E358" s="3" t="s">
        <v>9768</v>
      </c>
      <c r="F358" s="97"/>
      <c r="G358" s="97"/>
      <c r="H358" s="29"/>
      <c r="I358" s="98"/>
      <c r="J358" s="98"/>
      <c r="K358" s="98"/>
      <c r="L358" s="98"/>
      <c r="M358" s="98"/>
      <c r="N358" s="98"/>
      <c r="O358" s="97"/>
      <c r="P358" s="97"/>
      <c r="Q358" s="97"/>
      <c r="R358" s="97"/>
      <c r="S358" s="97"/>
      <c r="T358" s="97"/>
      <c r="U358" s="97"/>
      <c r="V358" s="97"/>
      <c r="W358" s="97"/>
      <c r="X358" s="97"/>
    </row>
    <row r="359">
      <c r="A359" s="97" t="str">
        <f t="shared" si="1"/>
        <v>Fiona Lyons</v>
      </c>
      <c r="B359" s="100" t="s">
        <v>9769</v>
      </c>
      <c r="C359" s="100" t="s">
        <v>9770</v>
      </c>
      <c r="D359" s="101"/>
      <c r="E359" s="101" t="s">
        <v>9771</v>
      </c>
      <c r="F359" s="97"/>
      <c r="G359" s="97"/>
      <c r="H359" s="97"/>
      <c r="I359" s="98"/>
      <c r="J359" s="98"/>
      <c r="K359" s="98"/>
      <c r="L359" s="99" t="s">
        <v>346</v>
      </c>
      <c r="M359" s="98"/>
      <c r="N359" s="98"/>
      <c r="O359" s="97"/>
      <c r="P359" s="97"/>
      <c r="Q359" s="97"/>
      <c r="R359" s="97"/>
      <c r="S359" s="97"/>
      <c r="T359" s="97"/>
      <c r="U359" s="97"/>
      <c r="V359" s="97"/>
      <c r="W359" s="97"/>
      <c r="X359" s="97"/>
    </row>
    <row r="360">
      <c r="A360" s="97" t="str">
        <f t="shared" si="1"/>
        <v>Andrea Mackenzie</v>
      </c>
      <c r="B360" s="29" t="s">
        <v>9772</v>
      </c>
      <c r="C360" s="29" t="s">
        <v>9773</v>
      </c>
      <c r="D360" s="29"/>
      <c r="E360" s="29" t="s">
        <v>9774</v>
      </c>
      <c r="F360" s="97"/>
      <c r="G360" s="97"/>
      <c r="H360" s="97"/>
      <c r="I360" s="98"/>
      <c r="J360" s="98"/>
      <c r="K360" s="98"/>
      <c r="L360" s="98"/>
      <c r="M360" s="98"/>
      <c r="N360" s="98"/>
      <c r="O360" s="97"/>
      <c r="P360" s="97"/>
      <c r="Q360" s="97"/>
      <c r="R360" s="97"/>
      <c r="S360" s="97"/>
      <c r="T360" s="97"/>
      <c r="U360" s="97"/>
      <c r="V360" s="97"/>
      <c r="W360" s="97"/>
      <c r="X360" s="97"/>
    </row>
    <row r="361">
      <c r="A361" s="97" t="str">
        <f t="shared" si="1"/>
        <v>Frances Malamud-Roam</v>
      </c>
      <c r="B361" s="29" t="s">
        <v>9775</v>
      </c>
      <c r="C361" s="29" t="s">
        <v>9776</v>
      </c>
      <c r="D361" s="3"/>
      <c r="E361" s="3" t="s">
        <v>9777</v>
      </c>
      <c r="F361" s="97"/>
      <c r="G361" s="97"/>
      <c r="H361" s="97"/>
      <c r="I361" s="98"/>
      <c r="J361" s="98"/>
      <c r="K361" s="98"/>
      <c r="L361" s="98"/>
      <c r="M361" s="98"/>
      <c r="N361" s="99" t="s">
        <v>346</v>
      </c>
      <c r="O361" s="97"/>
      <c r="P361" s="97"/>
      <c r="Q361" s="97"/>
      <c r="R361" s="97"/>
      <c r="S361" s="97"/>
      <c r="T361" s="97"/>
      <c r="U361" s="97"/>
      <c r="V361" s="97"/>
      <c r="W361" s="97"/>
      <c r="X361" s="97"/>
    </row>
    <row r="362">
      <c r="A362" s="97" t="str">
        <f t="shared" si="1"/>
        <v>Mariano Mandler</v>
      </c>
      <c r="B362" s="29" t="s">
        <v>9778</v>
      </c>
      <c r="C362" s="29" t="s">
        <v>9779</v>
      </c>
      <c r="D362" s="97"/>
      <c r="E362" s="97"/>
      <c r="F362" s="97"/>
      <c r="G362" s="97"/>
      <c r="H362" s="97"/>
      <c r="I362" s="98"/>
      <c r="J362" s="98"/>
      <c r="K362" s="98"/>
      <c r="L362" s="98"/>
      <c r="M362" s="98"/>
      <c r="N362" s="98"/>
      <c r="O362" s="97"/>
      <c r="P362" s="97"/>
      <c r="Q362" s="97"/>
      <c r="R362" s="97"/>
      <c r="S362" s="97"/>
      <c r="T362" s="97"/>
      <c r="U362" s="97"/>
      <c r="V362" s="97"/>
      <c r="W362" s="97"/>
      <c r="X362" s="97"/>
    </row>
    <row r="363">
      <c r="A363" s="97" t="str">
        <f t="shared" si="1"/>
        <v>Patricia Manley</v>
      </c>
      <c r="B363" s="29" t="s">
        <v>9780</v>
      </c>
      <c r="C363" s="29" t="s">
        <v>9781</v>
      </c>
      <c r="D363" s="29"/>
      <c r="E363" s="29" t="s">
        <v>9782</v>
      </c>
      <c r="F363" s="97"/>
      <c r="G363" s="29" t="s">
        <v>9783</v>
      </c>
      <c r="H363" s="97"/>
      <c r="I363" s="98"/>
      <c r="J363" s="98"/>
      <c r="K363" s="98"/>
      <c r="L363" s="98"/>
      <c r="M363" s="98"/>
      <c r="N363" s="98"/>
      <c r="O363" s="97"/>
      <c r="P363" s="97"/>
      <c r="Q363" s="97"/>
      <c r="R363" s="97"/>
      <c r="S363" s="97"/>
      <c r="T363" s="97"/>
      <c r="U363" s="97"/>
      <c r="V363" s="97"/>
      <c r="W363" s="97"/>
      <c r="X363" s="97"/>
    </row>
    <row r="364">
      <c r="A364" s="97" t="str">
        <f t="shared" si="1"/>
        <v>Petrea Marchand</v>
      </c>
      <c r="B364" s="29" t="s">
        <v>9784</v>
      </c>
      <c r="C364" s="29" t="s">
        <v>9785</v>
      </c>
      <c r="D364" s="97"/>
      <c r="E364" s="97"/>
      <c r="F364" s="97"/>
      <c r="G364" s="97"/>
      <c r="H364" s="97"/>
      <c r="I364" s="98"/>
      <c r="J364" s="98"/>
      <c r="K364" s="98"/>
      <c r="L364" s="98"/>
      <c r="M364" s="98"/>
      <c r="N364" s="98"/>
      <c r="O364" s="97"/>
      <c r="P364" s="97"/>
      <c r="Q364" s="97"/>
      <c r="R364" s="97"/>
      <c r="S364" s="97"/>
      <c r="T364" s="97"/>
      <c r="U364" s="97"/>
      <c r="V364" s="97"/>
      <c r="W364" s="97"/>
      <c r="X364" s="97"/>
    </row>
    <row r="365">
      <c r="A365" s="97" t="str">
        <f t="shared" si="1"/>
        <v>Jennifer Marsolais</v>
      </c>
      <c r="B365" s="3" t="s">
        <v>9786</v>
      </c>
      <c r="C365" s="29" t="s">
        <v>9414</v>
      </c>
      <c r="D365" s="3"/>
      <c r="E365" s="3" t="s">
        <v>9787</v>
      </c>
      <c r="F365" s="97"/>
      <c r="G365" s="97"/>
      <c r="H365" s="97"/>
      <c r="I365" s="98"/>
      <c r="J365" s="98"/>
      <c r="K365" s="98"/>
      <c r="L365" s="98"/>
      <c r="M365" s="98"/>
      <c r="N365" s="98"/>
      <c r="O365" s="97"/>
      <c r="P365" s="97"/>
      <c r="Q365" s="97"/>
      <c r="R365" s="97"/>
      <c r="S365" s="97"/>
      <c r="T365" s="97"/>
      <c r="U365" s="97"/>
      <c r="V365" s="97"/>
      <c r="W365" s="97"/>
      <c r="X365" s="97"/>
    </row>
    <row r="366">
      <c r="A366" s="97" t="str">
        <f t="shared" si="1"/>
        <v>Greg Martinelli</v>
      </c>
      <c r="B366" s="29" t="s">
        <v>9788</v>
      </c>
      <c r="C366" s="29" t="s">
        <v>8935</v>
      </c>
      <c r="D366" s="3"/>
      <c r="E366" s="3" t="s">
        <v>9789</v>
      </c>
      <c r="F366" s="97"/>
      <c r="G366" s="97"/>
      <c r="H366" s="97"/>
      <c r="I366" s="98"/>
      <c r="J366" s="98"/>
      <c r="K366" s="98"/>
      <c r="L366" s="98"/>
      <c r="M366" s="98"/>
      <c r="N366" s="98"/>
      <c r="O366" s="97"/>
      <c r="P366" s="97"/>
      <c r="Q366" s="97"/>
      <c r="R366" s="97"/>
      <c r="S366" s="97"/>
      <c r="T366" s="97"/>
      <c r="U366" s="97"/>
      <c r="V366" s="97"/>
      <c r="W366" s="97"/>
      <c r="X366" s="97"/>
    </row>
    <row r="367">
      <c r="A367" s="97" t="str">
        <f t="shared" si="1"/>
        <v>Joe Maxwell</v>
      </c>
      <c r="B367" s="31" t="s">
        <v>9790</v>
      </c>
      <c r="C367" s="31" t="s">
        <v>9631</v>
      </c>
      <c r="D367" s="102"/>
      <c r="E367" s="102" t="s">
        <v>9791</v>
      </c>
      <c r="F367" s="31"/>
      <c r="G367" s="97"/>
      <c r="H367" s="97"/>
      <c r="I367" s="98"/>
      <c r="J367" s="99" t="s">
        <v>346</v>
      </c>
      <c r="K367" s="98"/>
      <c r="L367" s="98"/>
      <c r="M367" s="98"/>
      <c r="N367" s="98"/>
      <c r="O367" s="97"/>
      <c r="P367" s="97"/>
      <c r="Q367" s="97"/>
      <c r="R367" s="97"/>
      <c r="S367" s="97"/>
      <c r="T367" s="97"/>
      <c r="U367" s="97"/>
      <c r="V367" s="97"/>
      <c r="W367" s="97"/>
      <c r="X367" s="97"/>
    </row>
    <row r="368">
      <c r="A368" s="97" t="str">
        <f t="shared" si="1"/>
        <v>Anne Mayer</v>
      </c>
      <c r="B368" s="29" t="s">
        <v>9792</v>
      </c>
      <c r="C368" s="29" t="s">
        <v>9793</v>
      </c>
      <c r="D368" s="29"/>
      <c r="E368" s="29" t="s">
        <v>9794</v>
      </c>
      <c r="F368" s="97"/>
      <c r="G368" s="97"/>
      <c r="H368" s="97"/>
      <c r="I368" s="98"/>
      <c r="J368" s="98"/>
      <c r="K368" s="98"/>
      <c r="L368" s="98"/>
      <c r="M368" s="98"/>
      <c r="N368" s="98"/>
      <c r="O368" s="97"/>
      <c r="P368" s="97"/>
      <c r="Q368" s="97"/>
      <c r="R368" s="97"/>
      <c r="S368" s="97"/>
      <c r="T368" s="97"/>
      <c r="U368" s="97"/>
      <c r="V368" s="97"/>
      <c r="W368" s="97"/>
      <c r="X368" s="97"/>
    </row>
    <row r="369">
      <c r="A369" s="97" t="str">
        <f t="shared" si="1"/>
        <v>John McCaull</v>
      </c>
      <c r="B369" s="3" t="s">
        <v>9795</v>
      </c>
      <c r="C369" s="29" t="s">
        <v>9119</v>
      </c>
      <c r="D369" s="3"/>
      <c r="E369" s="3" t="s">
        <v>9796</v>
      </c>
      <c r="F369" s="97"/>
      <c r="G369" s="97"/>
      <c r="H369" s="29"/>
      <c r="I369" s="98"/>
      <c r="J369" s="98"/>
      <c r="K369" s="98"/>
      <c r="L369" s="98"/>
      <c r="M369" s="98"/>
      <c r="N369" s="98"/>
      <c r="O369" s="97"/>
      <c r="P369" s="97"/>
      <c r="Q369" s="97"/>
      <c r="R369" s="97"/>
      <c r="S369" s="97"/>
      <c r="T369" s="97"/>
      <c r="U369" s="97"/>
      <c r="V369" s="97"/>
      <c r="W369" s="97"/>
      <c r="X369" s="97"/>
    </row>
    <row r="370">
      <c r="A370" s="97" t="str">
        <f t="shared" si="1"/>
        <v>Brad McCrea</v>
      </c>
      <c r="B370" s="29" t="s">
        <v>9797</v>
      </c>
      <c r="C370" s="29" t="s">
        <v>9045</v>
      </c>
      <c r="D370" s="3"/>
      <c r="E370" s="3" t="s">
        <v>9798</v>
      </c>
      <c r="F370" s="97"/>
      <c r="G370" s="97"/>
      <c r="H370" s="97"/>
      <c r="I370" s="98"/>
      <c r="J370" s="98"/>
      <c r="K370" s="98"/>
      <c r="L370" s="98"/>
      <c r="M370" s="98"/>
      <c r="N370" s="99" t="s">
        <v>346</v>
      </c>
      <c r="O370" s="97"/>
      <c r="P370" s="97"/>
      <c r="Q370" s="97"/>
      <c r="R370" s="97"/>
      <c r="S370" s="97"/>
      <c r="T370" s="97"/>
      <c r="U370" s="97"/>
      <c r="V370" s="97"/>
      <c r="W370" s="97"/>
      <c r="X370" s="97"/>
    </row>
    <row r="371">
      <c r="A371" s="97" t="str">
        <f t="shared" si="1"/>
        <v>Jeff McCreary</v>
      </c>
      <c r="B371" s="29" t="s">
        <v>9799</v>
      </c>
      <c r="C371" s="29" t="s">
        <v>9171</v>
      </c>
      <c r="D371" s="3"/>
      <c r="E371" s="3" t="s">
        <v>9800</v>
      </c>
      <c r="F371" s="97"/>
      <c r="G371" s="97"/>
      <c r="H371" s="97"/>
      <c r="I371" s="98"/>
      <c r="J371" s="98"/>
      <c r="K371" s="98"/>
      <c r="L371" s="98"/>
      <c r="M371" s="98"/>
      <c r="N371" s="98"/>
      <c r="O371" s="97"/>
      <c r="P371" s="97"/>
      <c r="Q371" s="97"/>
      <c r="R371" s="97"/>
      <c r="S371" s="97"/>
      <c r="T371" s="97"/>
      <c r="U371" s="97"/>
      <c r="V371" s="97"/>
      <c r="W371" s="97"/>
      <c r="X371" s="97"/>
    </row>
    <row r="372">
      <c r="A372" s="97" t="str">
        <f t="shared" si="1"/>
        <v>Chris McDonald</v>
      </c>
      <c r="B372" s="100" t="s">
        <v>9801</v>
      </c>
      <c r="C372" s="100" t="s">
        <v>8818</v>
      </c>
      <c r="D372" s="101"/>
      <c r="E372" s="101" t="s">
        <v>9802</v>
      </c>
      <c r="F372" s="97"/>
      <c r="G372" s="97"/>
      <c r="H372" s="97"/>
      <c r="I372" s="98"/>
      <c r="J372" s="98"/>
      <c r="K372" s="98"/>
      <c r="L372" s="99" t="s">
        <v>346</v>
      </c>
      <c r="M372" s="98"/>
      <c r="N372" s="98"/>
      <c r="O372" s="97"/>
      <c r="P372" s="97"/>
      <c r="Q372" s="97"/>
      <c r="R372" s="97"/>
      <c r="S372" s="97"/>
      <c r="T372" s="97"/>
      <c r="U372" s="97"/>
      <c r="V372" s="97"/>
      <c r="W372" s="97"/>
      <c r="X372" s="97"/>
    </row>
    <row r="373">
      <c r="A373" s="97" t="str">
        <f t="shared" si="1"/>
        <v>Moira McEnespy</v>
      </c>
      <c r="B373" s="29" t="s">
        <v>9803</v>
      </c>
      <c r="C373" s="29" t="s">
        <v>9804</v>
      </c>
      <c r="D373" s="3"/>
      <c r="E373" s="3" t="s">
        <v>9805</v>
      </c>
      <c r="F373" s="97"/>
      <c r="G373" s="97"/>
      <c r="H373" s="97"/>
      <c r="I373" s="98"/>
      <c r="J373" s="98"/>
      <c r="K373" s="98"/>
      <c r="L373" s="98"/>
      <c r="M373" s="98"/>
      <c r="N373" s="99" t="s">
        <v>346</v>
      </c>
      <c r="O373" s="97"/>
      <c r="P373" s="97"/>
      <c r="Q373" s="97"/>
      <c r="R373" s="97"/>
      <c r="S373" s="97"/>
      <c r="T373" s="97"/>
      <c r="U373" s="97"/>
      <c r="V373" s="97"/>
      <c r="W373" s="97"/>
      <c r="X373" s="97"/>
    </row>
    <row r="374">
      <c r="A374" s="97" t="str">
        <f t="shared" si="1"/>
        <v>Dennis McEwan</v>
      </c>
      <c r="B374" s="29" t="s">
        <v>9806</v>
      </c>
      <c r="C374" s="29" t="s">
        <v>9807</v>
      </c>
      <c r="D374" s="3"/>
      <c r="E374" s="3" t="s">
        <v>9808</v>
      </c>
      <c r="F374" s="97"/>
      <c r="G374" s="97"/>
      <c r="H374" s="97"/>
      <c r="I374" s="98"/>
      <c r="J374" s="98"/>
      <c r="K374" s="98"/>
      <c r="L374" s="98"/>
      <c r="M374" s="98"/>
      <c r="N374" s="98"/>
      <c r="O374" s="97"/>
      <c r="P374" s="97"/>
      <c r="Q374" s="97"/>
      <c r="R374" s="97"/>
      <c r="S374" s="97"/>
      <c r="T374" s="97"/>
      <c r="U374" s="97"/>
      <c r="V374" s="97"/>
      <c r="W374" s="97"/>
      <c r="X374" s="97"/>
    </row>
    <row r="375">
      <c r="A375" s="97" t="str">
        <f t="shared" si="1"/>
        <v>Scott McFarlin</v>
      </c>
      <c r="B375" s="3" t="s">
        <v>9809</v>
      </c>
      <c r="C375" s="29" t="s">
        <v>9810</v>
      </c>
      <c r="D375" s="3"/>
      <c r="E375" s="3" t="s">
        <v>9811</v>
      </c>
      <c r="F375" s="97"/>
      <c r="G375" s="97"/>
      <c r="H375" s="97"/>
      <c r="I375" s="98"/>
      <c r="J375" s="98"/>
      <c r="K375" s="98"/>
      <c r="L375" s="98"/>
      <c r="M375" s="98"/>
      <c r="N375" s="98"/>
      <c r="O375" s="97"/>
      <c r="P375" s="97"/>
      <c r="Q375" s="97"/>
      <c r="R375" s="97"/>
      <c r="S375" s="97"/>
      <c r="T375" s="97"/>
      <c r="U375" s="97"/>
      <c r="V375" s="97"/>
      <c r="W375" s="97"/>
      <c r="X375" s="97"/>
    </row>
    <row r="376">
      <c r="A376" s="97" t="str">
        <f t="shared" si="1"/>
        <v>Kansas McGahan</v>
      </c>
      <c r="B376" s="29" t="s">
        <v>9812</v>
      </c>
      <c r="C376" s="29" t="s">
        <v>9813</v>
      </c>
      <c r="D376" s="29"/>
      <c r="E376" s="29" t="s">
        <v>9814</v>
      </c>
      <c r="F376" s="97"/>
      <c r="G376" s="97"/>
      <c r="H376" s="97"/>
      <c r="I376" s="98"/>
      <c r="J376" s="98"/>
      <c r="K376" s="98"/>
      <c r="L376" s="98"/>
      <c r="M376" s="98"/>
      <c r="N376" s="98"/>
      <c r="O376" s="97"/>
      <c r="P376" s="97"/>
      <c r="Q376" s="97"/>
      <c r="R376" s="97"/>
      <c r="S376" s="97"/>
      <c r="T376" s="97"/>
      <c r="U376" s="97"/>
      <c r="V376" s="97"/>
      <c r="W376" s="97"/>
      <c r="X376" s="97"/>
    </row>
    <row r="377">
      <c r="A377" s="97" t="str">
        <f t="shared" si="1"/>
        <v>Jim McKevitt</v>
      </c>
      <c r="B377" s="29" t="s">
        <v>9815</v>
      </c>
      <c r="C377" s="29" t="s">
        <v>8846</v>
      </c>
      <c r="D377" s="36"/>
      <c r="E377" s="36" t="s">
        <v>9816</v>
      </c>
      <c r="F377" s="97"/>
      <c r="G377" s="97"/>
      <c r="H377" s="97"/>
      <c r="I377" s="98"/>
      <c r="J377" s="98"/>
      <c r="K377" s="98"/>
      <c r="L377" s="98"/>
      <c r="M377" s="98"/>
      <c r="N377" s="98"/>
      <c r="O377" s="97"/>
      <c r="P377" s="97"/>
      <c r="Q377" s="97"/>
      <c r="R377" s="97"/>
      <c r="S377" s="97"/>
      <c r="T377" s="97"/>
      <c r="U377" s="97"/>
      <c r="V377" s="97"/>
      <c r="W377" s="97"/>
      <c r="X377" s="97"/>
    </row>
    <row r="378">
      <c r="A378" s="97" t="str">
        <f t="shared" si="1"/>
        <v>Greg McWilliams</v>
      </c>
      <c r="B378" s="100" t="s">
        <v>9817</v>
      </c>
      <c r="C378" s="100" t="s">
        <v>8935</v>
      </c>
      <c r="D378" s="104"/>
      <c r="E378" s="104"/>
      <c r="F378" s="97"/>
      <c r="G378" s="97"/>
      <c r="H378" s="97"/>
      <c r="I378" s="98"/>
      <c r="J378" s="98"/>
      <c r="K378" s="98"/>
      <c r="L378" s="99" t="s">
        <v>346</v>
      </c>
      <c r="M378" s="98"/>
      <c r="N378" s="98"/>
      <c r="O378" s="97"/>
      <c r="P378" s="97"/>
      <c r="Q378" s="97"/>
      <c r="R378" s="97"/>
      <c r="S378" s="97"/>
      <c r="T378" s="97"/>
      <c r="U378" s="97"/>
      <c r="V378" s="97"/>
      <c r="W378" s="97"/>
      <c r="X378" s="97"/>
    </row>
    <row r="379">
      <c r="A379" s="97" t="str">
        <f t="shared" si="1"/>
        <v>Dan Medeiros</v>
      </c>
      <c r="B379" s="29" t="s">
        <v>9818</v>
      </c>
      <c r="C379" s="29" t="s">
        <v>9146</v>
      </c>
      <c r="D379" s="3"/>
      <c r="E379" s="3" t="s">
        <v>9819</v>
      </c>
      <c r="F379" s="97"/>
      <c r="G379" s="97"/>
      <c r="H379" s="29"/>
      <c r="I379" s="98"/>
      <c r="J379" s="98"/>
      <c r="K379" s="98"/>
      <c r="L379" s="98"/>
      <c r="M379" s="98"/>
      <c r="N379" s="98"/>
      <c r="O379" s="97"/>
      <c r="P379" s="97"/>
      <c r="Q379" s="97"/>
      <c r="R379" s="97"/>
      <c r="S379" s="97"/>
      <c r="T379" s="97"/>
      <c r="U379" s="97"/>
      <c r="V379" s="97"/>
      <c r="W379" s="97"/>
      <c r="X379" s="97"/>
    </row>
    <row r="380">
      <c r="A380" s="97" t="str">
        <f t="shared" si="1"/>
        <v>Clifton Meek</v>
      </c>
      <c r="B380" s="29" t="s">
        <v>9820</v>
      </c>
      <c r="C380" s="29" t="s">
        <v>9821</v>
      </c>
      <c r="D380" s="3"/>
      <c r="E380" s="3" t="s">
        <v>9822</v>
      </c>
      <c r="F380" s="97"/>
      <c r="G380" s="97"/>
      <c r="H380" s="97"/>
      <c r="I380" s="98"/>
      <c r="J380" s="98"/>
      <c r="K380" s="98"/>
      <c r="L380" s="98"/>
      <c r="M380" s="98"/>
      <c r="N380" s="99" t="s">
        <v>346</v>
      </c>
      <c r="O380" s="97"/>
      <c r="P380" s="97"/>
      <c r="Q380" s="97"/>
      <c r="R380" s="97"/>
      <c r="S380" s="97"/>
      <c r="T380" s="97"/>
      <c r="U380" s="97"/>
      <c r="V380" s="97"/>
      <c r="W380" s="97"/>
      <c r="X380" s="97"/>
    </row>
    <row r="381">
      <c r="A381" s="97" t="str">
        <f t="shared" si="1"/>
        <v>John Melack</v>
      </c>
      <c r="B381" s="29" t="s">
        <v>9823</v>
      </c>
      <c r="C381" s="29" t="s">
        <v>9119</v>
      </c>
      <c r="D381" s="29"/>
      <c r="E381" s="29" t="s">
        <v>9824</v>
      </c>
      <c r="F381" s="97"/>
      <c r="G381" s="29" t="s">
        <v>9825</v>
      </c>
      <c r="H381" s="97"/>
      <c r="I381" s="98"/>
      <c r="J381" s="98"/>
      <c r="K381" s="98"/>
      <c r="L381" s="98"/>
      <c r="M381" s="98"/>
      <c r="N381" s="98"/>
      <c r="O381" s="97"/>
      <c r="P381" s="97"/>
      <c r="Q381" s="97"/>
      <c r="R381" s="97"/>
      <c r="S381" s="97"/>
      <c r="T381" s="97"/>
      <c r="U381" s="97"/>
      <c r="V381" s="97"/>
      <c r="W381" s="97"/>
      <c r="X381" s="97"/>
    </row>
    <row r="382">
      <c r="A382" s="97" t="str">
        <f t="shared" si="1"/>
        <v>Leah Melber</v>
      </c>
      <c r="B382" s="29" t="s">
        <v>9826</v>
      </c>
      <c r="C382" s="29" t="s">
        <v>9827</v>
      </c>
      <c r="D382" s="97"/>
      <c r="E382" s="97"/>
      <c r="F382" s="97"/>
      <c r="G382" s="29" t="s">
        <v>9828</v>
      </c>
      <c r="H382" s="97"/>
      <c r="I382" s="98"/>
      <c r="J382" s="98"/>
      <c r="K382" s="98"/>
      <c r="L382" s="98"/>
      <c r="M382" s="98"/>
      <c r="N382" s="98"/>
      <c r="O382" s="97"/>
      <c r="P382" s="97"/>
      <c r="Q382" s="97"/>
      <c r="R382" s="97"/>
      <c r="S382" s="97"/>
      <c r="T382" s="97"/>
      <c r="U382" s="97"/>
      <c r="V382" s="97"/>
      <c r="W382" s="97"/>
      <c r="X382" s="97"/>
    </row>
    <row r="383">
      <c r="A383" s="97" t="str">
        <f t="shared" si="1"/>
        <v>Candice Meneghin</v>
      </c>
      <c r="B383" s="29" t="s">
        <v>9829</v>
      </c>
      <c r="C383" s="29" t="s">
        <v>9830</v>
      </c>
      <c r="D383" s="3"/>
      <c r="E383" s="3" t="s">
        <v>9831</v>
      </c>
      <c r="F383" s="97"/>
      <c r="G383" s="97"/>
      <c r="H383" s="29"/>
      <c r="I383" s="98"/>
      <c r="J383" s="98"/>
      <c r="K383" s="98"/>
      <c r="L383" s="98"/>
      <c r="M383" s="98"/>
      <c r="N383" s="98"/>
      <c r="O383" s="97"/>
      <c r="P383" s="97"/>
      <c r="Q383" s="97"/>
      <c r="R383" s="97"/>
      <c r="S383" s="97"/>
      <c r="T383" s="97"/>
      <c r="U383" s="97"/>
      <c r="V383" s="97"/>
      <c r="W383" s="97"/>
      <c r="X383" s="97"/>
    </row>
    <row r="384">
      <c r="A384" s="97" t="str">
        <f t="shared" si="1"/>
        <v>Adina Merenlender</v>
      </c>
      <c r="B384" s="29" t="s">
        <v>9832</v>
      </c>
      <c r="C384" s="29" t="s">
        <v>9833</v>
      </c>
      <c r="D384" s="97"/>
      <c r="E384" s="29" t="s">
        <v>9834</v>
      </c>
      <c r="F384" s="97"/>
      <c r="G384" s="29" t="s">
        <v>9835</v>
      </c>
      <c r="H384" s="97"/>
      <c r="I384" s="98"/>
      <c r="J384" s="98"/>
      <c r="K384" s="98"/>
      <c r="L384" s="98"/>
      <c r="M384" s="98"/>
      <c r="N384" s="98"/>
      <c r="O384" s="97"/>
      <c r="P384" s="97"/>
      <c r="Q384" s="97"/>
      <c r="R384" s="97"/>
      <c r="S384" s="97"/>
      <c r="T384" s="97"/>
      <c r="U384" s="97"/>
      <c r="V384" s="97"/>
      <c r="W384" s="97"/>
      <c r="X384" s="97"/>
    </row>
    <row r="385">
      <c r="A385" s="97" t="str">
        <f t="shared" si="1"/>
        <v>Jake Messerli</v>
      </c>
      <c r="B385" s="29" t="s">
        <v>9836</v>
      </c>
      <c r="C385" s="3" t="s">
        <v>9837</v>
      </c>
      <c r="D385" s="29"/>
      <c r="E385" s="29" t="s">
        <v>9838</v>
      </c>
      <c r="F385" s="97"/>
      <c r="G385" s="97"/>
      <c r="H385" s="97"/>
      <c r="I385" s="98"/>
      <c r="J385" s="98"/>
      <c r="K385" s="98"/>
      <c r="L385" s="98"/>
      <c r="M385" s="98"/>
      <c r="N385" s="98"/>
      <c r="O385" s="97"/>
      <c r="P385" s="97"/>
      <c r="Q385" s="97"/>
      <c r="R385" s="97"/>
      <c r="S385" s="97"/>
      <c r="T385" s="97"/>
      <c r="U385" s="97"/>
      <c r="V385" s="97"/>
      <c r="W385" s="97"/>
      <c r="X385" s="97"/>
    </row>
    <row r="386">
      <c r="A386" s="97" t="str">
        <f t="shared" si="1"/>
        <v>Tanya Meyer</v>
      </c>
      <c r="B386" s="29" t="s">
        <v>9839</v>
      </c>
      <c r="C386" s="29" t="s">
        <v>9230</v>
      </c>
      <c r="D386" s="53"/>
      <c r="E386" s="53" t="s">
        <v>9840</v>
      </c>
      <c r="F386" s="97"/>
      <c r="G386" s="29" t="s">
        <v>9841</v>
      </c>
      <c r="H386" s="97"/>
      <c r="I386" s="98"/>
      <c r="J386" s="98"/>
      <c r="K386" s="98"/>
      <c r="L386" s="98"/>
      <c r="M386" s="98"/>
      <c r="N386" s="98"/>
      <c r="O386" s="97"/>
      <c r="P386" s="97"/>
      <c r="Q386" s="97"/>
      <c r="R386" s="97"/>
      <c r="S386" s="97"/>
      <c r="T386" s="97"/>
      <c r="U386" s="97"/>
      <c r="V386" s="97"/>
      <c r="W386" s="97"/>
      <c r="X386" s="97"/>
    </row>
    <row r="387">
      <c r="A387" s="97" t="str">
        <f t="shared" si="1"/>
        <v>Porsche Middleton</v>
      </c>
      <c r="B387" s="29" t="s">
        <v>9842</v>
      </c>
      <c r="C387" s="29" t="s">
        <v>9843</v>
      </c>
      <c r="D387" s="97"/>
      <c r="E387" s="97"/>
      <c r="F387" s="97"/>
      <c r="G387" s="97"/>
      <c r="H387" s="97"/>
      <c r="I387" s="98"/>
      <c r="J387" s="98"/>
      <c r="K387" s="98"/>
      <c r="L387" s="98"/>
      <c r="M387" s="98"/>
      <c r="N387" s="98"/>
      <c r="O387" s="97"/>
      <c r="P387" s="97"/>
      <c r="Q387" s="97"/>
      <c r="R387" s="97"/>
      <c r="S387" s="97"/>
      <c r="T387" s="97"/>
      <c r="U387" s="97"/>
      <c r="V387" s="97"/>
      <c r="W387" s="97"/>
      <c r="X387" s="97"/>
    </row>
    <row r="388">
      <c r="A388" s="97" t="str">
        <f t="shared" si="1"/>
        <v>Daphne Miller</v>
      </c>
      <c r="B388" s="29" t="s">
        <v>9844</v>
      </c>
      <c r="C388" s="29" t="s">
        <v>9845</v>
      </c>
      <c r="D388" s="29"/>
      <c r="E388" s="29" t="s">
        <v>9846</v>
      </c>
      <c r="F388" s="97"/>
      <c r="G388" s="29" t="s">
        <v>9847</v>
      </c>
      <c r="H388" s="97"/>
      <c r="I388" s="98"/>
      <c r="J388" s="98"/>
      <c r="K388" s="99" t="s">
        <v>346</v>
      </c>
      <c r="L388" s="98"/>
      <c r="M388" s="98"/>
      <c r="N388" s="98"/>
      <c r="O388" s="97"/>
      <c r="P388" s="97"/>
      <c r="Q388" s="97"/>
      <c r="R388" s="97"/>
      <c r="S388" s="97"/>
      <c r="T388" s="97"/>
      <c r="U388" s="97"/>
      <c r="V388" s="97"/>
      <c r="W388" s="97"/>
      <c r="X388" s="97"/>
    </row>
    <row r="389">
      <c r="A389" s="97" t="str">
        <f t="shared" si="1"/>
        <v>Nicole Molinari</v>
      </c>
      <c r="B389" s="100" t="s">
        <v>9848</v>
      </c>
      <c r="C389" s="100" t="s">
        <v>8985</v>
      </c>
      <c r="D389" s="101"/>
      <c r="E389" s="101" t="s">
        <v>9849</v>
      </c>
      <c r="F389" s="97"/>
      <c r="G389" s="97"/>
      <c r="H389" s="97"/>
      <c r="I389" s="98"/>
      <c r="J389" s="98"/>
      <c r="K389" s="98"/>
      <c r="L389" s="99" t="s">
        <v>346</v>
      </c>
      <c r="M389" s="98"/>
      <c r="N389" s="98"/>
      <c r="O389" s="97"/>
      <c r="P389" s="97"/>
      <c r="Q389" s="97"/>
      <c r="R389" s="97"/>
      <c r="S389" s="97"/>
      <c r="T389" s="97"/>
      <c r="U389" s="97"/>
      <c r="V389" s="97"/>
      <c r="W389" s="97"/>
      <c r="X389" s="97"/>
    </row>
    <row r="390">
      <c r="A390" s="97" t="str">
        <f t="shared" si="1"/>
        <v>Carrie Monohan</v>
      </c>
      <c r="B390" s="29" t="s">
        <v>9850</v>
      </c>
      <c r="C390" s="29" t="s">
        <v>8885</v>
      </c>
      <c r="D390" s="97"/>
      <c r="E390" s="108" t="s">
        <v>9851</v>
      </c>
      <c r="F390" s="97"/>
      <c r="G390" s="29" t="s">
        <v>9852</v>
      </c>
      <c r="H390" s="97"/>
      <c r="I390" s="98"/>
      <c r="J390" s="98"/>
      <c r="K390" s="98"/>
      <c r="L390" s="98"/>
      <c r="M390" s="98"/>
      <c r="N390" s="98"/>
      <c r="O390" s="97"/>
      <c r="P390" s="97"/>
      <c r="Q390" s="97"/>
      <c r="R390" s="97"/>
      <c r="S390" s="97"/>
      <c r="T390" s="97"/>
      <c r="U390" s="97"/>
      <c r="V390" s="97"/>
      <c r="W390" s="97"/>
      <c r="X390" s="97"/>
    </row>
    <row r="391">
      <c r="A391" s="97" t="str">
        <f t="shared" si="1"/>
        <v>Michael Montgomery</v>
      </c>
      <c r="B391" s="29" t="s">
        <v>9853</v>
      </c>
      <c r="C391" s="29" t="s">
        <v>9206</v>
      </c>
      <c r="D391" s="3"/>
      <c r="E391" s="3" t="s">
        <v>9854</v>
      </c>
      <c r="F391" s="97"/>
      <c r="G391" s="97"/>
      <c r="H391" s="97"/>
      <c r="I391" s="98"/>
      <c r="J391" s="98"/>
      <c r="K391" s="98"/>
      <c r="L391" s="98"/>
      <c r="M391" s="98"/>
      <c r="N391" s="98"/>
      <c r="O391" s="97"/>
      <c r="P391" s="97"/>
      <c r="Q391" s="97"/>
      <c r="R391" s="97"/>
      <c r="S391" s="97"/>
      <c r="T391" s="97"/>
      <c r="U391" s="97"/>
      <c r="V391" s="97"/>
      <c r="W391" s="97"/>
      <c r="X391" s="97"/>
    </row>
    <row r="392">
      <c r="A392" s="97" t="str">
        <f t="shared" si="1"/>
        <v>Martha Montoya</v>
      </c>
      <c r="B392" s="29" t="s">
        <v>9855</v>
      </c>
      <c r="C392" s="29" t="s">
        <v>9241</v>
      </c>
      <c r="D392" s="97"/>
      <c r="E392" s="97"/>
      <c r="F392" s="97"/>
      <c r="G392" s="97"/>
      <c r="H392" s="97"/>
      <c r="I392" s="98"/>
      <c r="J392" s="98"/>
      <c r="K392" s="98"/>
      <c r="L392" s="98"/>
      <c r="M392" s="98"/>
      <c r="N392" s="98"/>
      <c r="O392" s="97"/>
      <c r="P392" s="97"/>
      <c r="Q392" s="97"/>
      <c r="R392" s="97"/>
      <c r="S392" s="97"/>
      <c r="T392" s="97"/>
      <c r="U392" s="97"/>
      <c r="V392" s="97"/>
      <c r="W392" s="97"/>
      <c r="X392" s="97"/>
    </row>
    <row r="393">
      <c r="A393" s="97" t="str">
        <f t="shared" si="1"/>
        <v>Angela Mooney D-Arcy</v>
      </c>
      <c r="B393" s="100" t="s">
        <v>9856</v>
      </c>
      <c r="C393" s="100" t="s">
        <v>9857</v>
      </c>
      <c r="D393" s="101"/>
      <c r="E393" s="101" t="s">
        <v>9858</v>
      </c>
      <c r="F393" s="97"/>
      <c r="G393" s="97"/>
      <c r="H393" s="97"/>
      <c r="I393" s="98"/>
      <c r="J393" s="98"/>
      <c r="K393" s="98"/>
      <c r="L393" s="99" t="s">
        <v>346</v>
      </c>
      <c r="M393" s="98"/>
      <c r="N393" s="98"/>
      <c r="O393" s="97"/>
      <c r="P393" s="97"/>
      <c r="Q393" s="97"/>
      <c r="R393" s="97"/>
      <c r="S393" s="97"/>
      <c r="T393" s="97"/>
      <c r="U393" s="97"/>
      <c r="V393" s="97"/>
      <c r="W393" s="97"/>
      <c r="X393" s="97"/>
    </row>
    <row r="394">
      <c r="A394" s="97" t="str">
        <f t="shared" si="1"/>
        <v>Max Moritz</v>
      </c>
      <c r="B394" s="29" t="s">
        <v>9859</v>
      </c>
      <c r="C394" s="29" t="s">
        <v>9701</v>
      </c>
      <c r="D394" s="29"/>
      <c r="E394" s="29" t="s">
        <v>9860</v>
      </c>
      <c r="F394" s="97"/>
      <c r="G394" s="29" t="s">
        <v>9861</v>
      </c>
      <c r="H394" s="97"/>
      <c r="I394" s="98"/>
      <c r="J394" s="98"/>
      <c r="K394" s="98"/>
      <c r="L394" s="98"/>
      <c r="M394" s="98"/>
      <c r="N394" s="98"/>
      <c r="O394" s="97"/>
      <c r="P394" s="97"/>
      <c r="Q394" s="97"/>
      <c r="R394" s="97"/>
      <c r="S394" s="97"/>
      <c r="T394" s="97"/>
      <c r="U394" s="97"/>
      <c r="V394" s="97"/>
      <c r="W394" s="97"/>
      <c r="X394" s="97"/>
    </row>
    <row r="395">
      <c r="A395" s="97" t="str">
        <f t="shared" si="1"/>
        <v>Julie Morris</v>
      </c>
      <c r="B395" s="31" t="s">
        <v>9862</v>
      </c>
      <c r="C395" s="31" t="s">
        <v>8834</v>
      </c>
      <c r="D395" s="31"/>
      <c r="E395" s="31" t="s">
        <v>9863</v>
      </c>
      <c r="F395" s="102" t="s">
        <v>9864</v>
      </c>
      <c r="G395" s="97"/>
      <c r="H395" s="97"/>
      <c r="I395" s="98"/>
      <c r="J395" s="99" t="s">
        <v>346</v>
      </c>
      <c r="K395" s="98"/>
      <c r="L395" s="98"/>
      <c r="M395" s="98"/>
      <c r="N395" s="98"/>
      <c r="O395" s="97"/>
      <c r="P395" s="97"/>
      <c r="Q395" s="97"/>
      <c r="R395" s="97"/>
      <c r="S395" s="97"/>
      <c r="T395" s="97"/>
      <c r="U395" s="97"/>
      <c r="V395" s="97"/>
      <c r="W395" s="97"/>
      <c r="X395" s="97"/>
    </row>
    <row r="396">
      <c r="A396" s="97" t="str">
        <f t="shared" si="1"/>
        <v>Elizabeth Morrison</v>
      </c>
      <c r="B396" s="29" t="s">
        <v>9865</v>
      </c>
      <c r="C396" s="29" t="s">
        <v>8848</v>
      </c>
      <c r="D396" s="3"/>
      <c r="E396" s="3" t="s">
        <v>9866</v>
      </c>
      <c r="F396" s="97"/>
      <c r="G396" s="97"/>
      <c r="H396" s="97"/>
      <c r="I396" s="98"/>
      <c r="J396" s="98"/>
      <c r="K396" s="98"/>
      <c r="L396" s="98"/>
      <c r="M396" s="98"/>
      <c r="N396" s="99" t="s">
        <v>346</v>
      </c>
      <c r="O396" s="97"/>
      <c r="P396" s="97"/>
      <c r="Q396" s="97"/>
      <c r="R396" s="97"/>
      <c r="S396" s="97"/>
      <c r="T396" s="97"/>
      <c r="U396" s="97"/>
      <c r="V396" s="97"/>
      <c r="W396" s="97"/>
      <c r="X396" s="97"/>
    </row>
    <row r="397">
      <c r="A397" s="97" t="str">
        <f t="shared" si="1"/>
        <v>Moujan Mostaghimi</v>
      </c>
      <c r="B397" s="29" t="s">
        <v>9867</v>
      </c>
      <c r="C397" s="29" t="s">
        <v>9868</v>
      </c>
      <c r="D397" s="3"/>
      <c r="E397" s="3" t="s">
        <v>9869</v>
      </c>
      <c r="F397" s="97"/>
      <c r="G397" s="97"/>
      <c r="H397" s="97"/>
      <c r="I397" s="98"/>
      <c r="J397" s="98"/>
      <c r="K397" s="98"/>
      <c r="L397" s="98"/>
      <c r="M397" s="98"/>
      <c r="N397" s="99" t="s">
        <v>346</v>
      </c>
      <c r="O397" s="97"/>
      <c r="P397" s="97"/>
      <c r="Q397" s="97"/>
      <c r="R397" s="97"/>
      <c r="S397" s="97"/>
      <c r="T397" s="97"/>
      <c r="U397" s="97"/>
      <c r="V397" s="97"/>
      <c r="W397" s="97"/>
      <c r="X397" s="97"/>
    </row>
    <row r="398">
      <c r="A398" s="97" t="str">
        <f t="shared" si="1"/>
        <v>Thomas Mullen</v>
      </c>
      <c r="B398" s="100" t="s">
        <v>9870</v>
      </c>
      <c r="C398" s="100" t="s">
        <v>9474</v>
      </c>
      <c r="D398" s="101"/>
      <c r="E398" s="101" t="s">
        <v>9871</v>
      </c>
      <c r="F398" s="97"/>
      <c r="G398" s="97"/>
      <c r="H398" s="97"/>
      <c r="I398" s="98"/>
      <c r="J398" s="98"/>
      <c r="K398" s="98"/>
      <c r="L398" s="99" t="s">
        <v>346</v>
      </c>
      <c r="M398" s="98"/>
      <c r="N398" s="98"/>
      <c r="O398" s="97"/>
      <c r="P398" s="97"/>
      <c r="Q398" s="97"/>
      <c r="R398" s="97"/>
      <c r="S398" s="97"/>
      <c r="T398" s="97"/>
      <c r="U398" s="97"/>
      <c r="V398" s="97"/>
      <c r="W398" s="97"/>
      <c r="X398" s="97"/>
    </row>
    <row r="399">
      <c r="A399" s="97" t="str">
        <f t="shared" si="1"/>
        <v>Laura Muraida</v>
      </c>
      <c r="B399" s="100" t="s">
        <v>9872</v>
      </c>
      <c r="C399" s="100" t="s">
        <v>9101</v>
      </c>
      <c r="D399" s="101"/>
      <c r="E399" s="101" t="s">
        <v>9873</v>
      </c>
      <c r="F399" s="97"/>
      <c r="G399" s="97"/>
      <c r="H399" s="97"/>
      <c r="I399" s="98"/>
      <c r="J399" s="98"/>
      <c r="K399" s="98"/>
      <c r="L399" s="99" t="s">
        <v>346</v>
      </c>
      <c r="M399" s="98"/>
      <c r="N399" s="98"/>
      <c r="O399" s="97"/>
      <c r="P399" s="97"/>
      <c r="Q399" s="97"/>
      <c r="R399" s="97"/>
      <c r="S399" s="97"/>
      <c r="T399" s="97"/>
      <c r="U399" s="97"/>
      <c r="V399" s="97"/>
      <c r="W399" s="97"/>
      <c r="X399" s="97"/>
    </row>
    <row r="400">
      <c r="A400" s="97" t="str">
        <f t="shared" si="1"/>
        <v>Dawn Murray</v>
      </c>
      <c r="B400" s="29" t="s">
        <v>9874</v>
      </c>
      <c r="C400" s="29" t="s">
        <v>9875</v>
      </c>
      <c r="D400" s="97"/>
      <c r="E400" s="53" t="s">
        <v>9876</v>
      </c>
      <c r="F400" s="97"/>
      <c r="G400" s="29" t="s">
        <v>9877</v>
      </c>
      <c r="H400" s="97"/>
      <c r="I400" s="98"/>
      <c r="J400" s="98"/>
      <c r="K400" s="98"/>
      <c r="L400" s="98"/>
      <c r="M400" s="98"/>
      <c r="N400" s="98"/>
      <c r="O400" s="97"/>
      <c r="P400" s="97"/>
      <c r="Q400" s="97"/>
      <c r="R400" s="97"/>
      <c r="S400" s="97"/>
      <c r="T400" s="97"/>
      <c r="U400" s="97"/>
      <c r="V400" s="97"/>
      <c r="W400" s="97"/>
      <c r="X400" s="97"/>
    </row>
    <row r="401">
      <c r="A401" s="97" t="str">
        <f t="shared" si="1"/>
        <v>Mita Nagarkar</v>
      </c>
      <c r="B401" s="29" t="s">
        <v>9878</v>
      </c>
      <c r="C401" s="29" t="s">
        <v>9879</v>
      </c>
      <c r="D401" s="3"/>
      <c r="E401" s="3" t="s">
        <v>9880</v>
      </c>
      <c r="F401" s="97"/>
      <c r="G401" s="97"/>
      <c r="H401" s="97"/>
      <c r="I401" s="98"/>
      <c r="J401" s="98"/>
      <c r="K401" s="98"/>
      <c r="L401" s="98"/>
      <c r="M401" s="98"/>
      <c r="N401" s="99" t="s">
        <v>346</v>
      </c>
      <c r="O401" s="97"/>
      <c r="P401" s="97"/>
      <c r="Q401" s="97"/>
      <c r="R401" s="97"/>
      <c r="S401" s="97"/>
      <c r="T401" s="97"/>
      <c r="U401" s="97"/>
      <c r="V401" s="97"/>
      <c r="W401" s="97"/>
      <c r="X401" s="97"/>
    </row>
    <row r="402">
      <c r="A402" s="97" t="str">
        <f t="shared" si="1"/>
        <v>Bob Neale</v>
      </c>
      <c r="B402" s="29" t="s">
        <v>9881</v>
      </c>
      <c r="C402" s="29" t="s">
        <v>9520</v>
      </c>
      <c r="D402" s="97"/>
      <c r="E402" s="29" t="s">
        <v>9882</v>
      </c>
      <c r="F402" s="97"/>
      <c r="G402" s="29" t="s">
        <v>9883</v>
      </c>
      <c r="H402" s="97"/>
      <c r="I402" s="98"/>
      <c r="J402" s="98"/>
      <c r="K402" s="98"/>
      <c r="L402" s="98"/>
      <c r="M402" s="98"/>
      <c r="N402" s="98"/>
      <c r="O402" s="97"/>
      <c r="P402" s="97"/>
      <c r="Q402" s="97"/>
      <c r="R402" s="97"/>
      <c r="S402" s="97"/>
      <c r="T402" s="97"/>
      <c r="U402" s="97"/>
      <c r="V402" s="97"/>
      <c r="W402" s="97"/>
      <c r="X402" s="97"/>
    </row>
    <row r="403">
      <c r="A403" s="97" t="str">
        <f t="shared" si="1"/>
        <v>Alessandro Negrete</v>
      </c>
      <c r="B403" s="100" t="s">
        <v>9884</v>
      </c>
      <c r="C403" s="100" t="s">
        <v>9885</v>
      </c>
      <c r="D403" s="101"/>
      <c r="E403" s="101" t="s">
        <v>9886</v>
      </c>
      <c r="F403" s="97"/>
      <c r="G403" s="97"/>
      <c r="H403" s="97"/>
      <c r="I403" s="98"/>
      <c r="J403" s="98"/>
      <c r="K403" s="98"/>
      <c r="L403" s="99" t="s">
        <v>346</v>
      </c>
      <c r="M403" s="98"/>
      <c r="N403" s="98"/>
      <c r="O403" s="97"/>
      <c r="P403" s="97"/>
      <c r="Q403" s="97"/>
      <c r="R403" s="97"/>
      <c r="S403" s="97"/>
      <c r="T403" s="97"/>
      <c r="U403" s="97"/>
      <c r="V403" s="97"/>
      <c r="W403" s="97"/>
      <c r="X403" s="97"/>
    </row>
    <row r="404">
      <c r="A404" s="97" t="str">
        <f t="shared" si="1"/>
        <v>Kellyx Nelson</v>
      </c>
      <c r="B404" s="29" t="s">
        <v>9887</v>
      </c>
      <c r="C404" s="29" t="s">
        <v>9888</v>
      </c>
      <c r="D404" s="53"/>
      <c r="E404" s="53" t="s">
        <v>9889</v>
      </c>
      <c r="F404" s="97"/>
      <c r="G404" s="97"/>
      <c r="H404" s="97"/>
      <c r="I404" s="98"/>
      <c r="J404" s="98"/>
      <c r="K404" s="98"/>
      <c r="L404" s="98"/>
      <c r="M404" s="98"/>
      <c r="N404" s="98"/>
      <c r="O404" s="97"/>
      <c r="P404" s="97"/>
      <c r="Q404" s="97"/>
      <c r="R404" s="97"/>
      <c r="S404" s="97"/>
      <c r="T404" s="97"/>
      <c r="U404" s="97"/>
      <c r="V404" s="97"/>
      <c r="W404" s="97"/>
      <c r="X404" s="97"/>
    </row>
    <row r="405">
      <c r="A405" s="97" t="str">
        <f t="shared" si="1"/>
        <v>Tony Nelson</v>
      </c>
      <c r="B405" s="29" t="s">
        <v>9887</v>
      </c>
      <c r="C405" s="29" t="s">
        <v>9029</v>
      </c>
      <c r="D405" s="3"/>
      <c r="E405" s="3" t="s">
        <v>9890</v>
      </c>
      <c r="F405" s="97"/>
      <c r="G405" s="97"/>
      <c r="H405" s="29"/>
      <c r="I405" s="98"/>
      <c r="J405" s="98"/>
      <c r="K405" s="98"/>
      <c r="L405" s="98"/>
      <c r="M405" s="98"/>
      <c r="N405" s="98"/>
      <c r="O405" s="97"/>
      <c r="P405" s="97"/>
      <c r="Q405" s="97"/>
      <c r="R405" s="97"/>
      <c r="S405" s="97"/>
      <c r="T405" s="97"/>
      <c r="U405" s="97"/>
      <c r="V405" s="97"/>
      <c r="W405" s="97"/>
      <c r="X405" s="97"/>
    </row>
    <row r="406">
      <c r="A406" s="97" t="str">
        <f t="shared" si="1"/>
        <v>Pierre Neu</v>
      </c>
      <c r="B406" s="29" t="s">
        <v>9891</v>
      </c>
      <c r="C406" s="29" t="s">
        <v>9892</v>
      </c>
      <c r="D406" s="97"/>
      <c r="E406" s="97"/>
      <c r="F406" s="97"/>
      <c r="G406" s="97"/>
      <c r="H406" s="97"/>
      <c r="I406" s="98"/>
      <c r="J406" s="98"/>
      <c r="K406" s="98"/>
      <c r="L406" s="98"/>
      <c r="M406" s="98"/>
      <c r="N406" s="98"/>
      <c r="O406" s="97"/>
      <c r="P406" s="97"/>
      <c r="Q406" s="97"/>
      <c r="R406" s="97"/>
      <c r="S406" s="97"/>
      <c r="T406" s="97"/>
      <c r="U406" s="97"/>
      <c r="V406" s="97"/>
      <c r="W406" s="97"/>
      <c r="X406" s="97"/>
    </row>
    <row r="407">
      <c r="A407" s="97" t="str">
        <f t="shared" si="1"/>
        <v>Ashley Nguyen</v>
      </c>
      <c r="B407" s="29" t="s">
        <v>9893</v>
      </c>
      <c r="C407" s="29" t="s">
        <v>8968</v>
      </c>
      <c r="D407" s="3"/>
      <c r="E407" s="3" t="s">
        <v>9894</v>
      </c>
      <c r="F407" s="97"/>
      <c r="G407" s="97"/>
      <c r="H407" s="97"/>
      <c r="I407" s="98"/>
      <c r="J407" s="98"/>
      <c r="K407" s="98"/>
      <c r="L407" s="98"/>
      <c r="M407" s="98"/>
      <c r="N407" s="99" t="s">
        <v>346</v>
      </c>
      <c r="O407" s="97"/>
      <c r="P407" s="97"/>
      <c r="Q407" s="97"/>
      <c r="R407" s="97"/>
      <c r="S407" s="97"/>
      <c r="T407" s="97"/>
      <c r="U407" s="97"/>
      <c r="V407" s="97"/>
      <c r="W407" s="97"/>
      <c r="X407" s="97"/>
    </row>
    <row r="408">
      <c r="A408" s="97" t="str">
        <f t="shared" si="1"/>
        <v>Heather Nichols</v>
      </c>
      <c r="B408" s="29" t="s">
        <v>9895</v>
      </c>
      <c r="C408" s="29" t="s">
        <v>9081</v>
      </c>
      <c r="D408" s="29"/>
      <c r="E408" s="29" t="s">
        <v>9896</v>
      </c>
      <c r="F408" s="97"/>
      <c r="G408" s="97"/>
      <c r="H408" s="97"/>
      <c r="I408" s="98"/>
      <c r="J408" s="98"/>
      <c r="K408" s="98"/>
      <c r="L408" s="98"/>
      <c r="M408" s="98"/>
      <c r="N408" s="98"/>
      <c r="O408" s="97"/>
      <c r="P408" s="97"/>
      <c r="Q408" s="97"/>
      <c r="R408" s="97"/>
      <c r="S408" s="97"/>
      <c r="T408" s="97"/>
      <c r="U408" s="97"/>
      <c r="V408" s="97"/>
      <c r="W408" s="97"/>
      <c r="X408" s="97"/>
    </row>
    <row r="409">
      <c r="A409" s="97" t="str">
        <f t="shared" si="1"/>
        <v>Bill Niman</v>
      </c>
      <c r="B409" s="31" t="s">
        <v>9897</v>
      </c>
      <c r="C409" s="31" t="s">
        <v>9898</v>
      </c>
      <c r="D409" s="102"/>
      <c r="E409" s="102" t="s">
        <v>9899</v>
      </c>
      <c r="F409" s="31"/>
      <c r="G409" s="97"/>
      <c r="H409" s="97"/>
      <c r="I409" s="98"/>
      <c r="J409" s="99" t="s">
        <v>346</v>
      </c>
      <c r="K409" s="98"/>
      <c r="L409" s="98"/>
      <c r="M409" s="98"/>
      <c r="N409" s="98"/>
      <c r="O409" s="97"/>
      <c r="P409" s="97"/>
      <c r="Q409" s="97"/>
      <c r="R409" s="97"/>
      <c r="S409" s="97"/>
      <c r="T409" s="97"/>
      <c r="U409" s="97"/>
      <c r="V409" s="97"/>
      <c r="W409" s="97"/>
      <c r="X409" s="97"/>
    </row>
    <row r="410">
      <c r="A410" s="97" t="str">
        <f t="shared" si="1"/>
        <v>Beatriz Nobua-Behrmann</v>
      </c>
      <c r="B410" s="100" t="s">
        <v>9900</v>
      </c>
      <c r="C410" s="100" t="s">
        <v>9901</v>
      </c>
      <c r="D410" s="101"/>
      <c r="E410" s="101" t="s">
        <v>9902</v>
      </c>
      <c r="F410" s="97"/>
      <c r="G410" s="97"/>
      <c r="H410" s="97"/>
      <c r="I410" s="98"/>
      <c r="J410" s="98"/>
      <c r="K410" s="98"/>
      <c r="L410" s="99" t="s">
        <v>346</v>
      </c>
      <c r="M410" s="98"/>
      <c r="N410" s="98"/>
      <c r="O410" s="97"/>
      <c r="P410" s="97"/>
      <c r="Q410" s="97"/>
      <c r="R410" s="97"/>
      <c r="S410" s="97"/>
      <c r="T410" s="97"/>
      <c r="U410" s="97"/>
      <c r="V410" s="97"/>
      <c r="W410" s="97"/>
      <c r="X410" s="97"/>
    </row>
    <row r="411">
      <c r="A411" s="97" t="str">
        <f t="shared" si="1"/>
        <v>Hisham Noeimi</v>
      </c>
      <c r="B411" s="29" t="s">
        <v>9903</v>
      </c>
      <c r="C411" s="29" t="s">
        <v>9904</v>
      </c>
      <c r="D411" s="3"/>
      <c r="E411" s="3" t="s">
        <v>9905</v>
      </c>
      <c r="F411" s="97"/>
      <c r="G411" s="97"/>
      <c r="H411" s="97"/>
      <c r="I411" s="98"/>
      <c r="J411" s="98"/>
      <c r="K411" s="98"/>
      <c r="L411" s="98"/>
      <c r="M411" s="98"/>
      <c r="N411" s="99" t="s">
        <v>346</v>
      </c>
      <c r="O411" s="97"/>
      <c r="P411" s="97"/>
      <c r="Q411" s="97"/>
      <c r="R411" s="97"/>
      <c r="S411" s="97"/>
      <c r="T411" s="97"/>
      <c r="U411" s="97"/>
      <c r="V411" s="97"/>
      <c r="W411" s="97"/>
      <c r="X411" s="97"/>
    </row>
    <row r="412">
      <c r="A412" s="97" t="str">
        <f t="shared" si="1"/>
        <v>Landin Noland</v>
      </c>
      <c r="B412" s="29" t="s">
        <v>9906</v>
      </c>
      <c r="C412" s="29" t="s">
        <v>9907</v>
      </c>
      <c r="D412" s="97"/>
      <c r="E412" s="3" t="s">
        <v>9908</v>
      </c>
      <c r="F412" s="97"/>
      <c r="G412" s="29" t="s">
        <v>9909</v>
      </c>
      <c r="H412" s="97"/>
      <c r="I412" s="98"/>
      <c r="J412" s="98"/>
      <c r="K412" s="98"/>
      <c r="L412" s="98"/>
      <c r="M412" s="98"/>
      <c r="N412" s="98"/>
      <c r="O412" s="97"/>
      <c r="P412" s="97"/>
      <c r="Q412" s="97"/>
      <c r="R412" s="97"/>
      <c r="S412" s="97"/>
      <c r="T412" s="97"/>
      <c r="U412" s="97"/>
      <c r="V412" s="97"/>
      <c r="W412" s="97"/>
      <c r="X412" s="97"/>
    </row>
    <row r="413">
      <c r="A413" s="97" t="str">
        <f t="shared" si="1"/>
        <v>Ramon Norman</v>
      </c>
      <c r="B413" s="29" t="s">
        <v>9910</v>
      </c>
      <c r="C413" s="29" t="s">
        <v>9911</v>
      </c>
      <c r="D413" s="3"/>
      <c r="E413" s="3" t="s">
        <v>9912</v>
      </c>
      <c r="F413" s="97"/>
      <c r="G413" s="97"/>
      <c r="H413" s="97"/>
      <c r="I413" s="98"/>
      <c r="J413" s="98"/>
      <c r="K413" s="98"/>
      <c r="L413" s="98"/>
      <c r="M413" s="98"/>
      <c r="N413" s="98"/>
      <c r="O413" s="97"/>
      <c r="P413" s="97"/>
      <c r="Q413" s="97"/>
      <c r="R413" s="97"/>
      <c r="S413" s="97"/>
      <c r="T413" s="97"/>
      <c r="U413" s="97"/>
      <c r="V413" s="97"/>
      <c r="W413" s="97"/>
      <c r="X413" s="97"/>
    </row>
    <row r="414">
      <c r="A414" s="97" t="str">
        <f t="shared" si="1"/>
        <v>Jennifer Norris</v>
      </c>
      <c r="B414" s="29" t="s">
        <v>9913</v>
      </c>
      <c r="C414" s="29" t="s">
        <v>9414</v>
      </c>
      <c r="D414" s="3"/>
      <c r="E414" s="3" t="s">
        <v>9914</v>
      </c>
      <c r="F414" s="97"/>
      <c r="G414" s="97"/>
      <c r="H414" s="97"/>
      <c r="I414" s="98"/>
      <c r="J414" s="98"/>
      <c r="K414" s="98"/>
      <c r="L414" s="98"/>
      <c r="M414" s="98"/>
      <c r="N414" s="99" t="s">
        <v>346</v>
      </c>
      <c r="O414" s="97"/>
      <c r="P414" s="97"/>
      <c r="Q414" s="97"/>
      <c r="R414" s="97"/>
      <c r="S414" s="97"/>
      <c r="T414" s="97"/>
      <c r="U414" s="97"/>
      <c r="V414" s="97"/>
      <c r="W414" s="97"/>
      <c r="X414" s="97"/>
    </row>
    <row r="415">
      <c r="A415" s="97" t="str">
        <f t="shared" si="1"/>
        <v>Jennifer Norris</v>
      </c>
      <c r="B415" s="29" t="s">
        <v>9913</v>
      </c>
      <c r="C415" s="29" t="s">
        <v>9414</v>
      </c>
      <c r="D415" s="29"/>
      <c r="E415" s="29" t="s">
        <v>9915</v>
      </c>
      <c r="F415" s="97"/>
      <c r="G415" s="97"/>
      <c r="H415" s="97"/>
      <c r="I415" s="98"/>
      <c r="J415" s="98"/>
      <c r="K415" s="98"/>
      <c r="L415" s="98"/>
      <c r="M415" s="98"/>
      <c r="N415" s="98"/>
      <c r="O415" s="97"/>
      <c r="P415" s="97"/>
      <c r="Q415" s="97"/>
      <c r="R415" s="97"/>
      <c r="S415" s="97"/>
      <c r="T415" s="97"/>
      <c r="U415" s="97"/>
      <c r="V415" s="97"/>
      <c r="W415" s="97"/>
      <c r="X415" s="97"/>
    </row>
    <row r="416">
      <c r="A416" s="97" t="str">
        <f t="shared" si="1"/>
        <v>Rachel Norton</v>
      </c>
      <c r="B416" s="29" t="s">
        <v>9916</v>
      </c>
      <c r="C416" s="29" t="s">
        <v>9917</v>
      </c>
      <c r="D416" s="3"/>
      <c r="E416" s="3" t="s">
        <v>9918</v>
      </c>
      <c r="F416" s="97"/>
      <c r="G416" s="97"/>
      <c r="H416" s="29"/>
      <c r="I416" s="98"/>
      <c r="J416" s="98"/>
      <c r="K416" s="98"/>
      <c r="L416" s="98"/>
      <c r="M416" s="98"/>
      <c r="N416" s="98"/>
      <c r="O416" s="97"/>
      <c r="P416" s="97"/>
      <c r="Q416" s="97"/>
      <c r="R416" s="97"/>
      <c r="S416" s="97"/>
      <c r="T416" s="97"/>
      <c r="U416" s="97"/>
      <c r="V416" s="97"/>
      <c r="W416" s="97"/>
      <c r="X416" s="97"/>
    </row>
    <row r="417">
      <c r="A417" s="97" t="str">
        <f t="shared" si="1"/>
        <v>Brian Novosak</v>
      </c>
      <c r="B417" s="3" t="s">
        <v>9919</v>
      </c>
      <c r="C417" s="29" t="s">
        <v>9920</v>
      </c>
      <c r="D417" s="29"/>
      <c r="E417" s="29" t="s">
        <v>9921</v>
      </c>
      <c r="F417" s="97"/>
      <c r="G417" s="97"/>
      <c r="H417" s="97"/>
      <c r="I417" s="98"/>
      <c r="J417" s="98"/>
      <c r="K417" s="98"/>
      <c r="L417" s="98"/>
      <c r="M417" s="98"/>
      <c r="N417" s="98"/>
      <c r="O417" s="97"/>
      <c r="P417" s="97"/>
      <c r="Q417" s="97"/>
      <c r="R417" s="97"/>
      <c r="S417" s="97"/>
      <c r="T417" s="97"/>
      <c r="U417" s="97"/>
      <c r="V417" s="97"/>
      <c r="W417" s="97"/>
      <c r="X417" s="97"/>
    </row>
    <row r="418">
      <c r="A418" s="97" t="str">
        <f t="shared" si="1"/>
        <v>Brian Nowicki</v>
      </c>
      <c r="B418" s="29" t="s">
        <v>9922</v>
      </c>
      <c r="C418" s="29" t="s">
        <v>9920</v>
      </c>
      <c r="D418" s="3"/>
      <c r="E418" s="3" t="s">
        <v>9923</v>
      </c>
      <c r="F418" s="97"/>
      <c r="G418" s="97"/>
      <c r="H418" s="29"/>
      <c r="I418" s="98"/>
      <c r="J418" s="98"/>
      <c r="K418" s="98"/>
      <c r="L418" s="98"/>
      <c r="M418" s="98"/>
      <c r="N418" s="98"/>
      <c r="O418" s="97"/>
      <c r="P418" s="97"/>
      <c r="Q418" s="97"/>
      <c r="R418" s="97"/>
      <c r="S418" s="97"/>
      <c r="T418" s="97"/>
      <c r="U418" s="97"/>
      <c r="V418" s="97"/>
      <c r="W418" s="97"/>
      <c r="X418" s="97"/>
    </row>
    <row r="419">
      <c r="A419" s="97" t="str">
        <f t="shared" si="1"/>
        <v>Michelle Nuttall</v>
      </c>
      <c r="B419" s="100" t="s">
        <v>9924</v>
      </c>
      <c r="C419" s="100" t="s">
        <v>8905</v>
      </c>
      <c r="D419" s="101"/>
      <c r="E419" s="101" t="s">
        <v>9925</v>
      </c>
      <c r="F419" s="97"/>
      <c r="G419" s="97"/>
      <c r="H419" s="97"/>
      <c r="I419" s="98"/>
      <c r="J419" s="98"/>
      <c r="K419" s="98"/>
      <c r="L419" s="99" t="s">
        <v>346</v>
      </c>
      <c r="M419" s="98"/>
      <c r="N419" s="98"/>
      <c r="O419" s="97"/>
      <c r="P419" s="97"/>
      <c r="Q419" s="97"/>
      <c r="R419" s="97"/>
      <c r="S419" s="97"/>
      <c r="T419" s="97"/>
      <c r="U419" s="97"/>
      <c r="V419" s="97"/>
      <c r="W419" s="97"/>
      <c r="X419" s="97"/>
    </row>
    <row r="420">
      <c r="A420" s="97" t="str">
        <f t="shared" si="1"/>
        <v>Marnie O'Brien Primmer</v>
      </c>
      <c r="B420" s="100" t="s">
        <v>9926</v>
      </c>
      <c r="C420" s="100" t="s">
        <v>9927</v>
      </c>
      <c r="D420" s="101"/>
      <c r="E420" s="101" t="s">
        <v>9928</v>
      </c>
      <c r="F420" s="97"/>
      <c r="G420" s="97"/>
      <c r="H420" s="97"/>
      <c r="I420" s="98"/>
      <c r="J420" s="98"/>
      <c r="K420" s="98"/>
      <c r="L420" s="99" t="s">
        <v>346</v>
      </c>
      <c r="M420" s="98"/>
      <c r="N420" s="98"/>
      <c r="O420" s="97"/>
      <c r="P420" s="97"/>
      <c r="Q420" s="97"/>
      <c r="R420" s="97"/>
      <c r="S420" s="97"/>
      <c r="T420" s="97"/>
      <c r="U420" s="97"/>
      <c r="V420" s="97"/>
      <c r="W420" s="97"/>
      <c r="X420" s="97"/>
    </row>
    <row r="421">
      <c r="A421" s="97" t="str">
        <f t="shared" si="1"/>
        <v>Elizabeth O'Donoghue</v>
      </c>
      <c r="B421" s="29" t="s">
        <v>9929</v>
      </c>
      <c r="C421" s="29" t="s">
        <v>8848</v>
      </c>
      <c r="D421" s="3"/>
      <c r="E421" s="3" t="s">
        <v>9930</v>
      </c>
      <c r="F421" s="97"/>
      <c r="G421" s="97"/>
      <c r="H421" s="97"/>
      <c r="I421" s="98"/>
      <c r="J421" s="98"/>
      <c r="K421" s="98"/>
      <c r="L421" s="98"/>
      <c r="M421" s="98"/>
      <c r="N421" s="99" t="s">
        <v>346</v>
      </c>
      <c r="O421" s="97"/>
      <c r="P421" s="97"/>
      <c r="Q421" s="97"/>
      <c r="R421" s="97"/>
      <c r="S421" s="97"/>
      <c r="T421" s="97"/>
      <c r="U421" s="97"/>
      <c r="V421" s="97"/>
      <c r="W421" s="97"/>
      <c r="X421" s="97"/>
    </row>
    <row r="422">
      <c r="A422" s="97" t="str">
        <f t="shared" si="1"/>
        <v>Ryan Olah</v>
      </c>
      <c r="B422" s="29" t="s">
        <v>9931</v>
      </c>
      <c r="C422" s="29" t="s">
        <v>9553</v>
      </c>
      <c r="D422" s="3"/>
      <c r="E422" s="3" t="s">
        <v>9932</v>
      </c>
      <c r="F422" s="97"/>
      <c r="G422" s="97"/>
      <c r="H422" s="97"/>
      <c r="I422" s="98"/>
      <c r="J422" s="98"/>
      <c r="K422" s="98"/>
      <c r="L422" s="98"/>
      <c r="M422" s="98"/>
      <c r="N422" s="99" t="s">
        <v>346</v>
      </c>
      <c r="O422" s="97"/>
      <c r="P422" s="97"/>
      <c r="Q422" s="97"/>
      <c r="R422" s="97"/>
      <c r="S422" s="97"/>
      <c r="T422" s="97"/>
      <c r="U422" s="97"/>
      <c r="V422" s="97"/>
      <c r="W422" s="97"/>
      <c r="X422" s="97"/>
    </row>
    <row r="423">
      <c r="A423" s="97" t="str">
        <f t="shared" si="1"/>
        <v>Mani Oliva</v>
      </c>
      <c r="B423" s="29" t="s">
        <v>9933</v>
      </c>
      <c r="C423" s="29" t="s">
        <v>9934</v>
      </c>
      <c r="D423" s="3"/>
      <c r="E423" s="3" t="s">
        <v>9935</v>
      </c>
      <c r="F423" s="97"/>
      <c r="G423" s="29" t="s">
        <v>9936</v>
      </c>
      <c r="H423" s="97"/>
      <c r="I423" s="98"/>
      <c r="J423" s="98"/>
      <c r="K423" s="98"/>
      <c r="L423" s="98"/>
      <c r="M423" s="98"/>
      <c r="N423" s="98"/>
      <c r="O423" s="97"/>
      <c r="P423" s="97"/>
      <c r="Q423" s="97"/>
      <c r="R423" s="97"/>
      <c r="S423" s="97"/>
      <c r="T423" s="97"/>
      <c r="U423" s="97"/>
      <c r="V423" s="97"/>
      <c r="W423" s="97"/>
      <c r="X423" s="97"/>
    </row>
    <row r="424">
      <c r="A424" s="97" t="str">
        <f t="shared" si="1"/>
        <v>Alexis Ollar</v>
      </c>
      <c r="B424" s="29" t="s">
        <v>9937</v>
      </c>
      <c r="C424" s="29" t="s">
        <v>9938</v>
      </c>
      <c r="D424" s="29"/>
      <c r="E424" s="29" t="s">
        <v>9939</v>
      </c>
      <c r="F424" s="97"/>
      <c r="G424" s="97"/>
      <c r="H424" s="97"/>
      <c r="I424" s="98"/>
      <c r="J424" s="98"/>
      <c r="K424" s="98"/>
      <c r="L424" s="98"/>
      <c r="M424" s="98"/>
      <c r="N424" s="98"/>
      <c r="O424" s="97"/>
      <c r="P424" s="97"/>
      <c r="Q424" s="97"/>
      <c r="R424" s="97"/>
      <c r="S424" s="97"/>
      <c r="T424" s="97"/>
      <c r="U424" s="97"/>
      <c r="V424" s="97"/>
      <c r="W424" s="97"/>
      <c r="X424" s="97"/>
    </row>
    <row r="425">
      <c r="A425" s="97" t="str">
        <f t="shared" si="1"/>
        <v>Rachel Olliff Yang</v>
      </c>
      <c r="B425" s="29" t="s">
        <v>9940</v>
      </c>
      <c r="C425" s="29" t="s">
        <v>9917</v>
      </c>
      <c r="D425" s="97"/>
      <c r="E425" s="53" t="s">
        <v>9941</v>
      </c>
      <c r="F425" s="97"/>
      <c r="G425" s="29" t="s">
        <v>9942</v>
      </c>
      <c r="H425" s="97"/>
      <c r="I425" s="98"/>
      <c r="J425" s="98"/>
      <c r="K425" s="98"/>
      <c r="L425" s="98"/>
      <c r="M425" s="98"/>
      <c r="N425" s="98"/>
      <c r="O425" s="97"/>
      <c r="P425" s="97"/>
      <c r="Q425" s="97"/>
      <c r="R425" s="97"/>
      <c r="S425" s="97"/>
      <c r="T425" s="97"/>
      <c r="U425" s="97"/>
      <c r="V425" s="97"/>
      <c r="W425" s="97"/>
      <c r="X425" s="97"/>
    </row>
    <row r="426">
      <c r="A426" s="97" t="str">
        <f t="shared" si="1"/>
        <v>Luis Olmedo</v>
      </c>
      <c r="B426" s="100" t="s">
        <v>9943</v>
      </c>
      <c r="C426" s="100" t="s">
        <v>9944</v>
      </c>
      <c r="D426" s="101"/>
      <c r="E426" s="101" t="s">
        <v>9945</v>
      </c>
      <c r="F426" s="97"/>
      <c r="G426" s="97"/>
      <c r="H426" s="97"/>
      <c r="I426" s="98"/>
      <c r="J426" s="98"/>
      <c r="K426" s="98"/>
      <c r="L426" s="99" t="s">
        <v>346</v>
      </c>
      <c r="M426" s="98"/>
      <c r="N426" s="98"/>
      <c r="O426" s="97"/>
      <c r="P426" s="97"/>
      <c r="Q426" s="97"/>
      <c r="R426" s="97"/>
      <c r="S426" s="97"/>
      <c r="T426" s="97"/>
      <c r="U426" s="97"/>
      <c r="V426" s="97"/>
      <c r="W426" s="97"/>
      <c r="X426" s="97"/>
    </row>
    <row r="427">
      <c r="A427" s="97" t="str">
        <f t="shared" si="1"/>
        <v>Ami Olson</v>
      </c>
      <c r="B427" s="29" t="s">
        <v>9946</v>
      </c>
      <c r="C427" s="29" t="s">
        <v>9947</v>
      </c>
      <c r="D427" s="3"/>
      <c r="E427" s="3" t="s">
        <v>9948</v>
      </c>
      <c r="F427" s="97"/>
      <c r="G427" s="97"/>
      <c r="H427" s="97"/>
      <c r="I427" s="98"/>
      <c r="J427" s="98"/>
      <c r="K427" s="98"/>
      <c r="L427" s="98"/>
      <c r="M427" s="98"/>
      <c r="N427" s="99" t="s">
        <v>346</v>
      </c>
      <c r="O427" s="97"/>
      <c r="P427" s="97"/>
      <c r="Q427" s="97"/>
      <c r="R427" s="97"/>
      <c r="S427" s="97"/>
      <c r="T427" s="97"/>
      <c r="U427" s="97"/>
      <c r="V427" s="97"/>
      <c r="W427" s="97"/>
      <c r="X427" s="97"/>
    </row>
    <row r="428">
      <c r="A428" s="97" t="str">
        <f t="shared" si="1"/>
        <v>Brian Olson</v>
      </c>
      <c r="B428" s="29" t="s">
        <v>9946</v>
      </c>
      <c r="C428" s="29" t="s">
        <v>9920</v>
      </c>
      <c r="D428" s="3"/>
      <c r="E428" s="3" t="s">
        <v>9949</v>
      </c>
      <c r="F428" s="97"/>
      <c r="G428" s="97"/>
      <c r="H428" s="97"/>
      <c r="I428" s="98"/>
      <c r="J428" s="98"/>
      <c r="K428" s="98"/>
      <c r="L428" s="98"/>
      <c r="M428" s="98"/>
      <c r="N428" s="98"/>
      <c r="O428" s="97"/>
      <c r="P428" s="97"/>
      <c r="Q428" s="97"/>
      <c r="R428" s="97"/>
      <c r="S428" s="97"/>
      <c r="T428" s="97"/>
      <c r="U428" s="97"/>
      <c r="V428" s="97"/>
      <c r="W428" s="97"/>
      <c r="X428" s="97"/>
    </row>
    <row r="429">
      <c r="A429" s="97" t="str">
        <f t="shared" si="1"/>
        <v>Jennie Olson</v>
      </c>
      <c r="B429" s="29" t="s">
        <v>9946</v>
      </c>
      <c r="C429" s="29" t="s">
        <v>9950</v>
      </c>
      <c r="D429" s="3"/>
      <c r="E429" s="3" t="s">
        <v>9951</v>
      </c>
      <c r="F429" s="97"/>
      <c r="G429" s="97"/>
      <c r="H429" s="97"/>
      <c r="I429" s="98"/>
      <c r="J429" s="98"/>
      <c r="K429" s="98"/>
      <c r="L429" s="98"/>
      <c r="M429" s="98"/>
      <c r="N429" s="99" t="s">
        <v>346</v>
      </c>
      <c r="O429" s="97"/>
      <c r="P429" s="97"/>
      <c r="Q429" s="97"/>
      <c r="R429" s="97"/>
      <c r="S429" s="97"/>
      <c r="T429" s="97"/>
      <c r="U429" s="97"/>
      <c r="V429" s="97"/>
      <c r="W429" s="97"/>
      <c r="X429" s="97"/>
    </row>
    <row r="430">
      <c r="A430" s="97" t="str">
        <f t="shared" si="1"/>
        <v>Schuyler Olsson</v>
      </c>
      <c r="B430" s="29" t="s">
        <v>9952</v>
      </c>
      <c r="C430" s="29" t="s">
        <v>9953</v>
      </c>
      <c r="D430" s="3"/>
      <c r="E430" s="3" t="s">
        <v>9954</v>
      </c>
      <c r="F430" s="97"/>
      <c r="G430" s="97"/>
      <c r="H430" s="97"/>
      <c r="I430" s="98"/>
      <c r="J430" s="98"/>
      <c r="K430" s="98"/>
      <c r="L430" s="98"/>
      <c r="M430" s="98"/>
      <c r="N430" s="99" t="s">
        <v>346</v>
      </c>
      <c r="O430" s="97"/>
      <c r="P430" s="97"/>
      <c r="Q430" s="97"/>
      <c r="R430" s="97"/>
      <c r="S430" s="97"/>
      <c r="T430" s="97"/>
      <c r="U430" s="97"/>
      <c r="V430" s="97"/>
      <c r="W430" s="97"/>
      <c r="X430" s="97"/>
    </row>
    <row r="431">
      <c r="A431" s="97" t="str">
        <f t="shared" si="1"/>
        <v>Miguel Ordenana</v>
      </c>
      <c r="B431" s="100" t="s">
        <v>9955</v>
      </c>
      <c r="C431" s="100" t="s">
        <v>9956</v>
      </c>
      <c r="D431" s="101"/>
      <c r="E431" s="101" t="s">
        <v>9957</v>
      </c>
      <c r="F431" s="97"/>
      <c r="G431" s="97"/>
      <c r="H431" s="97"/>
      <c r="I431" s="98"/>
      <c r="J431" s="98"/>
      <c r="K431" s="98"/>
      <c r="L431" s="99" t="s">
        <v>346</v>
      </c>
      <c r="M431" s="98"/>
      <c r="N431" s="98"/>
      <c r="O431" s="97"/>
      <c r="P431" s="97"/>
      <c r="Q431" s="97"/>
      <c r="R431" s="97"/>
      <c r="S431" s="97"/>
      <c r="T431" s="97"/>
      <c r="U431" s="97"/>
      <c r="V431" s="97"/>
      <c r="W431" s="97"/>
      <c r="X431" s="97"/>
    </row>
    <row r="432">
      <c r="A432" s="97" t="str">
        <f t="shared" si="1"/>
        <v>Diego Ortiz</v>
      </c>
      <c r="B432" s="100" t="s">
        <v>9958</v>
      </c>
      <c r="C432" s="100" t="s">
        <v>9959</v>
      </c>
      <c r="D432" s="101"/>
      <c r="E432" s="101" t="s">
        <v>9960</v>
      </c>
      <c r="F432" s="97"/>
      <c r="G432" s="97"/>
      <c r="H432" s="97"/>
      <c r="I432" s="98"/>
      <c r="J432" s="98"/>
      <c r="K432" s="98"/>
      <c r="L432" s="99" t="s">
        <v>346</v>
      </c>
      <c r="M432" s="98"/>
      <c r="N432" s="98"/>
      <c r="O432" s="97"/>
      <c r="P432" s="97"/>
      <c r="Q432" s="97"/>
      <c r="R432" s="97"/>
      <c r="S432" s="97"/>
      <c r="T432" s="97"/>
      <c r="U432" s="97"/>
      <c r="V432" s="97"/>
      <c r="W432" s="97"/>
      <c r="X432" s="97"/>
    </row>
    <row r="433">
      <c r="A433" s="97" t="str">
        <f t="shared" si="1"/>
        <v>Monica Palmeira</v>
      </c>
      <c r="B433" s="100" t="s">
        <v>9961</v>
      </c>
      <c r="C433" s="100" t="s">
        <v>9411</v>
      </c>
      <c r="D433" s="101"/>
      <c r="E433" s="101" t="s">
        <v>9962</v>
      </c>
      <c r="F433" s="97"/>
      <c r="G433" s="97"/>
      <c r="H433" s="97"/>
      <c r="I433" s="98"/>
      <c r="J433" s="98"/>
      <c r="K433" s="98"/>
      <c r="L433" s="99" t="s">
        <v>346</v>
      </c>
      <c r="M433" s="98"/>
      <c r="N433" s="98"/>
      <c r="O433" s="97"/>
      <c r="P433" s="97"/>
      <c r="Q433" s="97"/>
      <c r="R433" s="97"/>
      <c r="S433" s="97"/>
      <c r="T433" s="97"/>
      <c r="U433" s="97"/>
      <c r="V433" s="97"/>
      <c r="W433" s="97"/>
      <c r="X433" s="97"/>
    </row>
    <row r="434">
      <c r="A434" s="97" t="str">
        <f t="shared" si="1"/>
        <v>Fran Pavley</v>
      </c>
      <c r="B434" s="29" t="s">
        <v>9963</v>
      </c>
      <c r="C434" s="29" t="s">
        <v>9964</v>
      </c>
      <c r="D434" s="3"/>
      <c r="E434" s="3" t="s">
        <v>9965</v>
      </c>
      <c r="F434" s="97"/>
      <c r="G434" s="97"/>
      <c r="H434" s="29"/>
      <c r="I434" s="98"/>
      <c r="J434" s="98"/>
      <c r="K434" s="98"/>
      <c r="L434" s="98"/>
      <c r="M434" s="98"/>
      <c r="N434" s="98"/>
      <c r="O434" s="97"/>
      <c r="P434" s="97"/>
      <c r="Q434" s="97"/>
      <c r="R434" s="97"/>
      <c r="S434" s="97"/>
      <c r="T434" s="97"/>
      <c r="U434" s="97"/>
      <c r="V434" s="97"/>
      <c r="W434" s="97"/>
      <c r="X434" s="97"/>
    </row>
    <row r="435">
      <c r="A435" s="97" t="str">
        <f t="shared" si="1"/>
        <v>Anitra Pawley</v>
      </c>
      <c r="B435" s="29" t="s">
        <v>9966</v>
      </c>
      <c r="C435" s="29" t="s">
        <v>9967</v>
      </c>
      <c r="D435" s="3"/>
      <c r="E435" s="3" t="s">
        <v>9968</v>
      </c>
      <c r="F435" s="97"/>
      <c r="G435" s="97"/>
      <c r="H435" s="97"/>
      <c r="I435" s="98"/>
      <c r="J435" s="98"/>
      <c r="K435" s="98"/>
      <c r="L435" s="98"/>
      <c r="M435" s="98"/>
      <c r="N435" s="98"/>
      <c r="O435" s="97"/>
      <c r="P435" s="97"/>
      <c r="Q435" s="97"/>
      <c r="R435" s="97"/>
      <c r="S435" s="97"/>
      <c r="T435" s="97"/>
      <c r="U435" s="97"/>
      <c r="V435" s="97"/>
      <c r="W435" s="97"/>
      <c r="X435" s="97"/>
    </row>
    <row r="436">
      <c r="A436" s="97" t="str">
        <f t="shared" si="1"/>
        <v>Silvia Paz</v>
      </c>
      <c r="B436" s="100" t="s">
        <v>9969</v>
      </c>
      <c r="C436" s="100" t="s">
        <v>9970</v>
      </c>
      <c r="D436" s="101"/>
      <c r="E436" s="101" t="s">
        <v>9971</v>
      </c>
      <c r="F436" s="97"/>
      <c r="G436" s="97"/>
      <c r="H436" s="97"/>
      <c r="I436" s="98"/>
      <c r="J436" s="98"/>
      <c r="K436" s="98"/>
      <c r="L436" s="99" t="s">
        <v>346</v>
      </c>
      <c r="M436" s="98"/>
      <c r="N436" s="98"/>
      <c r="O436" s="97"/>
      <c r="P436" s="97"/>
      <c r="Q436" s="97"/>
      <c r="R436" s="97"/>
      <c r="S436" s="97"/>
      <c r="T436" s="97"/>
      <c r="U436" s="97"/>
      <c r="V436" s="97"/>
      <c r="W436" s="97"/>
      <c r="X436" s="97"/>
    </row>
    <row r="437">
      <c r="A437" s="97" t="str">
        <f t="shared" si="1"/>
        <v>Veronica Pearson</v>
      </c>
      <c r="B437" s="29" t="s">
        <v>9972</v>
      </c>
      <c r="C437" s="29" t="s">
        <v>9973</v>
      </c>
      <c r="D437" s="3"/>
      <c r="E437" s="3" t="s">
        <v>9974</v>
      </c>
      <c r="F437" s="97"/>
      <c r="G437" s="97"/>
      <c r="H437" s="29"/>
      <c r="I437" s="98"/>
      <c r="J437" s="98"/>
      <c r="K437" s="98"/>
      <c r="L437" s="98"/>
      <c r="M437" s="98"/>
      <c r="N437" s="98"/>
      <c r="O437" s="97"/>
      <c r="P437" s="97"/>
      <c r="Q437" s="97"/>
      <c r="R437" s="97"/>
      <c r="S437" s="97"/>
      <c r="T437" s="97"/>
      <c r="U437" s="97"/>
      <c r="V437" s="97"/>
      <c r="W437" s="97"/>
      <c r="X437" s="97"/>
    </row>
    <row r="438">
      <c r="A438" s="97" t="str">
        <f t="shared" si="1"/>
        <v>Sherry Pease</v>
      </c>
      <c r="B438" s="29" t="s">
        <v>9975</v>
      </c>
      <c r="C438" s="29" t="s">
        <v>9976</v>
      </c>
      <c r="D438" s="3"/>
      <c r="E438" s="3" t="s">
        <v>9977</v>
      </c>
      <c r="F438" s="97"/>
      <c r="G438" s="97"/>
      <c r="H438" s="97"/>
      <c r="I438" s="98"/>
      <c r="J438" s="98"/>
      <c r="K438" s="98"/>
      <c r="L438" s="98"/>
      <c r="M438" s="98"/>
      <c r="N438" s="98"/>
      <c r="O438" s="97"/>
      <c r="P438" s="97"/>
      <c r="Q438" s="97"/>
      <c r="R438" s="97"/>
      <c r="S438" s="97"/>
      <c r="T438" s="97"/>
      <c r="U438" s="97"/>
      <c r="V438" s="97"/>
      <c r="W438" s="97"/>
      <c r="X438" s="97"/>
    </row>
    <row r="439">
      <c r="A439" s="97" t="str">
        <f t="shared" si="1"/>
        <v>Daniel Peeden</v>
      </c>
      <c r="B439" s="100" t="s">
        <v>9978</v>
      </c>
      <c r="C439" s="100" t="s">
        <v>9979</v>
      </c>
      <c r="D439" s="101"/>
      <c r="E439" s="101" t="s">
        <v>9980</v>
      </c>
      <c r="F439" s="97"/>
      <c r="G439" s="97"/>
      <c r="H439" s="97"/>
      <c r="I439" s="98"/>
      <c r="J439" s="98"/>
      <c r="K439" s="98"/>
      <c r="L439" s="99" t="s">
        <v>346</v>
      </c>
      <c r="M439" s="98"/>
      <c r="N439" s="98"/>
      <c r="O439" s="97"/>
      <c r="P439" s="97"/>
      <c r="Q439" s="97"/>
      <c r="R439" s="97"/>
      <c r="S439" s="97"/>
      <c r="T439" s="97"/>
      <c r="U439" s="97"/>
      <c r="V439" s="97"/>
      <c r="W439" s="97"/>
      <c r="X439" s="97"/>
    </row>
    <row r="440">
      <c r="A440" s="97" t="str">
        <f t="shared" si="1"/>
        <v>Kristeen Penrod</v>
      </c>
      <c r="B440" s="100" t="s">
        <v>9981</v>
      </c>
      <c r="C440" s="100" t="s">
        <v>9982</v>
      </c>
      <c r="D440" s="101"/>
      <c r="E440" s="101" t="s">
        <v>9983</v>
      </c>
      <c r="F440" s="97"/>
      <c r="G440" s="29" t="s">
        <v>1685</v>
      </c>
      <c r="H440" s="97"/>
      <c r="I440" s="98"/>
      <c r="J440" s="98"/>
      <c r="K440" s="98"/>
      <c r="L440" s="99" t="s">
        <v>346</v>
      </c>
      <c r="M440" s="98"/>
      <c r="N440" s="98"/>
      <c r="O440" s="97"/>
      <c r="P440" s="97"/>
      <c r="Q440" s="97"/>
      <c r="R440" s="97"/>
      <c r="S440" s="97"/>
      <c r="T440" s="97"/>
      <c r="U440" s="97"/>
      <c r="V440" s="97"/>
      <c r="W440" s="97"/>
      <c r="X440" s="97"/>
    </row>
    <row r="441">
      <c r="A441" s="97" t="str">
        <f t="shared" si="1"/>
        <v>Paolo Perrone</v>
      </c>
      <c r="B441" s="100" t="s">
        <v>9984</v>
      </c>
      <c r="C441" s="100" t="s">
        <v>9985</v>
      </c>
      <c r="D441" s="101"/>
      <c r="E441" s="101" t="s">
        <v>9986</v>
      </c>
      <c r="F441" s="97"/>
      <c r="G441" s="97"/>
      <c r="H441" s="97"/>
      <c r="I441" s="98"/>
      <c r="J441" s="98"/>
      <c r="K441" s="98"/>
      <c r="L441" s="99" t="s">
        <v>346</v>
      </c>
      <c r="M441" s="98"/>
      <c r="N441" s="98"/>
      <c r="O441" s="97"/>
      <c r="P441" s="97"/>
      <c r="Q441" s="97"/>
      <c r="R441" s="97"/>
      <c r="S441" s="97"/>
      <c r="T441" s="97"/>
      <c r="U441" s="97"/>
      <c r="V441" s="97"/>
      <c r="W441" s="97"/>
      <c r="X441" s="97"/>
    </row>
    <row r="442">
      <c r="A442" s="97" t="str">
        <f t="shared" si="1"/>
        <v>David Peterson</v>
      </c>
      <c r="B442" s="100" t="s">
        <v>9987</v>
      </c>
      <c r="C442" s="100" t="s">
        <v>9038</v>
      </c>
      <c r="D442" s="101"/>
      <c r="E442" s="101" t="s">
        <v>9988</v>
      </c>
      <c r="F442" s="97"/>
      <c r="G442" s="97"/>
      <c r="H442" s="97"/>
      <c r="I442" s="98"/>
      <c r="J442" s="98"/>
      <c r="K442" s="98"/>
      <c r="L442" s="99" t="s">
        <v>346</v>
      </c>
      <c r="M442" s="98"/>
      <c r="N442" s="98"/>
      <c r="O442" s="97"/>
      <c r="P442" s="97"/>
      <c r="Q442" s="97"/>
      <c r="R442" s="97"/>
      <c r="S442" s="97"/>
      <c r="T442" s="97"/>
      <c r="U442" s="97"/>
      <c r="V442" s="97"/>
      <c r="W442" s="97"/>
      <c r="X442" s="97"/>
    </row>
    <row r="443">
      <c r="A443" s="97" t="str">
        <f t="shared" si="1"/>
        <v>Stephanie Pincetl</v>
      </c>
      <c r="B443" s="100" t="s">
        <v>9989</v>
      </c>
      <c r="C443" s="100" t="s">
        <v>9990</v>
      </c>
      <c r="D443" s="101"/>
      <c r="E443" s="101" t="s">
        <v>9991</v>
      </c>
      <c r="F443" s="97"/>
      <c r="G443" s="97"/>
      <c r="H443" s="97"/>
      <c r="I443" s="98"/>
      <c r="J443" s="98"/>
      <c r="K443" s="98"/>
      <c r="L443" s="99" t="s">
        <v>346</v>
      </c>
      <c r="M443" s="98"/>
      <c r="N443" s="98"/>
      <c r="O443" s="97"/>
      <c r="P443" s="97"/>
      <c r="Q443" s="97"/>
      <c r="R443" s="97"/>
      <c r="S443" s="97"/>
      <c r="T443" s="97"/>
      <c r="U443" s="97"/>
      <c r="V443" s="97"/>
      <c r="W443" s="97"/>
      <c r="X443" s="97"/>
    </row>
    <row r="444">
      <c r="A444" s="97" t="str">
        <f t="shared" si="1"/>
        <v>Dianna Poggetto</v>
      </c>
      <c r="B444" s="28" t="s">
        <v>9992</v>
      </c>
      <c r="C444" s="29" t="s">
        <v>9993</v>
      </c>
      <c r="D444" s="29"/>
      <c r="E444" s="29" t="s">
        <v>9994</v>
      </c>
      <c r="F444" s="97"/>
      <c r="G444" s="97"/>
      <c r="H444" s="97"/>
      <c r="I444" s="98"/>
      <c r="J444" s="98"/>
      <c r="K444" s="98"/>
      <c r="L444" s="98"/>
      <c r="M444" s="98"/>
      <c r="N444" s="98"/>
      <c r="O444" s="97"/>
      <c r="P444" s="97"/>
      <c r="Q444" s="97"/>
      <c r="R444" s="97"/>
      <c r="S444" s="97"/>
      <c r="T444" s="97"/>
      <c r="U444" s="97"/>
      <c r="V444" s="97"/>
      <c r="W444" s="97"/>
      <c r="X444" s="97"/>
    </row>
    <row r="445">
      <c r="A445" s="97" t="str">
        <f t="shared" si="1"/>
        <v>Steve Polski</v>
      </c>
      <c r="B445" s="31" t="s">
        <v>9995</v>
      </c>
      <c r="C445" s="31" t="s">
        <v>9453</v>
      </c>
      <c r="D445" s="102"/>
      <c r="E445" s="102" t="s">
        <v>9996</v>
      </c>
      <c r="F445" s="31"/>
      <c r="G445" s="97"/>
      <c r="H445" s="97"/>
      <c r="I445" s="98"/>
      <c r="J445" s="99" t="s">
        <v>346</v>
      </c>
      <c r="K445" s="98"/>
      <c r="L445" s="98"/>
      <c r="M445" s="98"/>
      <c r="N445" s="98"/>
      <c r="O445" s="97"/>
      <c r="P445" s="97"/>
      <c r="Q445" s="97"/>
      <c r="R445" s="97"/>
      <c r="S445" s="97"/>
      <c r="T445" s="97"/>
      <c r="U445" s="97"/>
      <c r="V445" s="97"/>
      <c r="W445" s="97"/>
      <c r="X445" s="97"/>
    </row>
    <row r="446">
      <c r="A446" s="97" t="str">
        <f t="shared" si="1"/>
        <v>Donald Portz</v>
      </c>
      <c r="B446" s="29" t="s">
        <v>9997</v>
      </c>
      <c r="C446" s="29" t="s">
        <v>8995</v>
      </c>
      <c r="D446" s="97"/>
      <c r="E446" s="97"/>
      <c r="F446" s="97"/>
      <c r="G446" s="97"/>
      <c r="H446" s="97"/>
      <c r="I446" s="98"/>
      <c r="J446" s="98"/>
      <c r="K446" s="98"/>
      <c r="L446" s="98"/>
      <c r="M446" s="98"/>
      <c r="N446" s="98"/>
      <c r="O446" s="97"/>
      <c r="P446" s="97"/>
      <c r="Q446" s="97"/>
      <c r="R446" s="97"/>
      <c r="S446" s="97"/>
      <c r="T446" s="97"/>
      <c r="U446" s="97"/>
      <c r="V446" s="97"/>
      <c r="W446" s="97"/>
      <c r="X446" s="97"/>
    </row>
    <row r="447">
      <c r="A447" s="97" t="str">
        <f t="shared" si="1"/>
        <v>Derek Poultney</v>
      </c>
      <c r="B447" s="29" t="s">
        <v>9998</v>
      </c>
      <c r="C447" s="29" t="s">
        <v>8965</v>
      </c>
      <c r="D447" s="29"/>
      <c r="E447" s="29" t="s">
        <v>9999</v>
      </c>
      <c r="F447" s="97"/>
      <c r="G447" s="29" t="s">
        <v>49</v>
      </c>
      <c r="H447" s="97"/>
      <c r="I447" s="98"/>
      <c r="J447" s="98"/>
      <c r="K447" s="98"/>
      <c r="L447" s="98"/>
      <c r="M447" s="98"/>
      <c r="N447" s="98"/>
      <c r="O447" s="97"/>
      <c r="P447" s="97"/>
      <c r="Q447" s="97"/>
      <c r="R447" s="97"/>
      <c r="S447" s="97"/>
      <c r="T447" s="97"/>
      <c r="U447" s="97"/>
      <c r="V447" s="97"/>
      <c r="W447" s="97"/>
      <c r="X447" s="97"/>
    </row>
    <row r="448">
      <c r="A448" s="97" t="str">
        <f t="shared" si="1"/>
        <v>Mary Power</v>
      </c>
      <c r="B448" s="29" t="s">
        <v>10000</v>
      </c>
      <c r="C448" s="29" t="s">
        <v>8808</v>
      </c>
      <c r="D448" s="97"/>
      <c r="E448" s="53" t="s">
        <v>10001</v>
      </c>
      <c r="F448" s="97"/>
      <c r="G448" s="29" t="s">
        <v>10002</v>
      </c>
      <c r="H448" s="97"/>
      <c r="I448" s="98"/>
      <c r="J448" s="98"/>
      <c r="K448" s="98"/>
      <c r="L448" s="98"/>
      <c r="M448" s="98"/>
      <c r="N448" s="98"/>
      <c r="O448" s="97"/>
      <c r="P448" s="97"/>
      <c r="Q448" s="97"/>
      <c r="R448" s="97"/>
      <c r="S448" s="97"/>
      <c r="T448" s="97"/>
      <c r="U448" s="97"/>
      <c r="V448" s="97"/>
      <c r="W448" s="97"/>
      <c r="X448" s="97"/>
    </row>
    <row r="449">
      <c r="A449" s="97" t="str">
        <f t="shared" si="1"/>
        <v>Beth Pratt</v>
      </c>
      <c r="B449" s="29" t="s">
        <v>10003</v>
      </c>
      <c r="C449" s="29" t="s">
        <v>9005</v>
      </c>
      <c r="D449" s="3"/>
      <c r="E449" s="3" t="s">
        <v>10004</v>
      </c>
      <c r="F449" s="97"/>
      <c r="G449" s="97"/>
      <c r="H449" s="29"/>
      <c r="I449" s="98"/>
      <c r="J449" s="98"/>
      <c r="K449" s="98"/>
      <c r="L449" s="98"/>
      <c r="M449" s="98"/>
      <c r="N449" s="98"/>
      <c r="O449" s="97"/>
      <c r="P449" s="97"/>
      <c r="Q449" s="97"/>
      <c r="R449" s="97"/>
      <c r="S449" s="97"/>
      <c r="T449" s="97"/>
      <c r="U449" s="97"/>
      <c r="V449" s="97"/>
      <c r="W449" s="97"/>
      <c r="X449" s="97"/>
    </row>
    <row r="450">
      <c r="A450" s="97" t="str">
        <f t="shared" si="1"/>
        <v>Kathryn Quanbeck</v>
      </c>
      <c r="B450" s="31" t="s">
        <v>10005</v>
      </c>
      <c r="C450" s="31" t="s">
        <v>9767</v>
      </c>
      <c r="D450" s="31"/>
      <c r="E450" s="31" t="s">
        <v>10006</v>
      </c>
      <c r="F450" s="102" t="s">
        <v>10007</v>
      </c>
      <c r="G450" s="97"/>
      <c r="H450" s="97"/>
      <c r="I450" s="98"/>
      <c r="J450" s="99" t="s">
        <v>346</v>
      </c>
      <c r="K450" s="98"/>
      <c r="L450" s="98"/>
      <c r="M450" s="98"/>
      <c r="N450" s="98"/>
      <c r="O450" s="97"/>
      <c r="P450" s="97"/>
      <c r="Q450" s="97"/>
      <c r="R450" s="97"/>
      <c r="S450" s="97"/>
      <c r="T450" s="97"/>
      <c r="U450" s="97"/>
      <c r="V450" s="97"/>
      <c r="W450" s="97"/>
      <c r="X450" s="97"/>
    </row>
    <row r="451">
      <c r="A451" s="97" t="str">
        <f t="shared" si="1"/>
        <v>Jim Quinn</v>
      </c>
      <c r="B451" s="31" t="s">
        <v>10008</v>
      </c>
      <c r="C451" s="31" t="s">
        <v>8846</v>
      </c>
      <c r="D451" s="102"/>
      <c r="E451" s="102" t="s">
        <v>10009</v>
      </c>
      <c r="F451" s="31"/>
      <c r="G451" s="97"/>
      <c r="H451" s="97"/>
      <c r="I451" s="98"/>
      <c r="J451" s="99" t="s">
        <v>346</v>
      </c>
      <c r="K451" s="98"/>
      <c r="L451" s="98"/>
      <c r="M451" s="98"/>
      <c r="N451" s="98"/>
      <c r="O451" s="97"/>
      <c r="P451" s="97"/>
      <c r="Q451" s="97"/>
      <c r="R451" s="97"/>
      <c r="S451" s="97"/>
      <c r="T451" s="97"/>
      <c r="U451" s="97"/>
      <c r="V451" s="97"/>
      <c r="W451" s="97"/>
      <c r="X451" s="97"/>
    </row>
    <row r="452">
      <c r="A452" s="97" t="str">
        <f t="shared" si="1"/>
        <v>Tracy Quinn</v>
      </c>
      <c r="B452" s="100" t="s">
        <v>10008</v>
      </c>
      <c r="C452" s="100" t="s">
        <v>10010</v>
      </c>
      <c r="D452" s="100"/>
      <c r="E452" s="100" t="s">
        <v>10011</v>
      </c>
      <c r="F452" s="97"/>
      <c r="G452" s="97"/>
      <c r="H452" s="97"/>
      <c r="I452" s="98"/>
      <c r="J452" s="98"/>
      <c r="K452" s="98"/>
      <c r="L452" s="99" t="s">
        <v>346</v>
      </c>
      <c r="M452" s="98"/>
      <c r="N452" s="98"/>
      <c r="O452" s="97"/>
      <c r="P452" s="97"/>
      <c r="Q452" s="97"/>
      <c r="R452" s="97"/>
      <c r="S452" s="97"/>
      <c r="T452" s="97"/>
      <c r="U452" s="97"/>
      <c r="V452" s="97"/>
      <c r="W452" s="97"/>
      <c r="X452" s="97"/>
    </row>
    <row r="453">
      <c r="A453" s="97" t="str">
        <f t="shared" si="1"/>
        <v>Columba Quintero</v>
      </c>
      <c r="B453" s="100" t="s">
        <v>10012</v>
      </c>
      <c r="C453" s="100" t="s">
        <v>10013</v>
      </c>
      <c r="D453" s="101"/>
      <c r="E453" s="101" t="s">
        <v>10014</v>
      </c>
      <c r="F453" s="97"/>
      <c r="G453" s="97"/>
      <c r="H453" s="97"/>
      <c r="I453" s="98"/>
      <c r="J453" s="98"/>
      <c r="K453" s="98"/>
      <c r="L453" s="99" t="s">
        <v>346</v>
      </c>
      <c r="M453" s="98"/>
      <c r="N453" s="98"/>
      <c r="O453" s="97"/>
      <c r="P453" s="97"/>
      <c r="Q453" s="97"/>
      <c r="R453" s="97"/>
      <c r="S453" s="97"/>
      <c r="T453" s="97"/>
      <c r="U453" s="97"/>
      <c r="V453" s="97"/>
      <c r="W453" s="97"/>
      <c r="X453" s="97"/>
    </row>
    <row r="454">
      <c r="A454" s="97" t="str">
        <f t="shared" si="1"/>
        <v>Sofia Rafikova</v>
      </c>
      <c r="B454" s="3" t="s">
        <v>10015</v>
      </c>
      <c r="C454" s="29" t="s">
        <v>10016</v>
      </c>
      <c r="D454" s="3"/>
      <c r="E454" s="3" t="s">
        <v>10017</v>
      </c>
      <c r="F454" s="97"/>
      <c r="G454" s="97"/>
      <c r="H454" s="29"/>
      <c r="I454" s="98"/>
      <c r="J454" s="98"/>
      <c r="K454" s="98"/>
      <c r="L454" s="98"/>
      <c r="M454" s="98"/>
      <c r="N454" s="98"/>
      <c r="O454" s="97"/>
      <c r="P454" s="97"/>
      <c r="Q454" s="97"/>
      <c r="R454" s="97"/>
      <c r="S454" s="97"/>
      <c r="T454" s="97"/>
      <c r="U454" s="97"/>
      <c r="V454" s="97"/>
      <c r="W454" s="97"/>
      <c r="X454" s="97"/>
    </row>
    <row r="455">
      <c r="A455" s="97" t="str">
        <f t="shared" si="1"/>
        <v>Abigail Ramsden</v>
      </c>
      <c r="B455" s="29" t="s">
        <v>10018</v>
      </c>
      <c r="C455" s="29" t="s">
        <v>9325</v>
      </c>
      <c r="D455" s="3"/>
      <c r="E455" s="3" t="s">
        <v>10019</v>
      </c>
      <c r="F455" s="97"/>
      <c r="G455" s="97"/>
      <c r="H455" s="97"/>
      <c r="I455" s="98"/>
      <c r="J455" s="98"/>
      <c r="K455" s="98"/>
      <c r="L455" s="98"/>
      <c r="M455" s="98"/>
      <c r="N455" s="99" t="s">
        <v>346</v>
      </c>
      <c r="O455" s="97"/>
      <c r="P455" s="97"/>
      <c r="Q455" s="97"/>
      <c r="R455" s="97"/>
      <c r="S455" s="97"/>
      <c r="T455" s="97"/>
      <c r="U455" s="97"/>
      <c r="V455" s="97"/>
      <c r="W455" s="97"/>
      <c r="X455" s="97"/>
    </row>
    <row r="456">
      <c r="A456" s="97" t="str">
        <f t="shared" si="1"/>
        <v>Justin Rausa</v>
      </c>
      <c r="B456" s="31" t="s">
        <v>10020</v>
      </c>
      <c r="C456" s="31" t="s">
        <v>9421</v>
      </c>
      <c r="D456" s="102"/>
      <c r="E456" s="102" t="s">
        <v>10021</v>
      </c>
      <c r="F456" s="31"/>
      <c r="G456" s="97"/>
      <c r="H456" s="97"/>
      <c r="I456" s="98"/>
      <c r="J456" s="99" t="s">
        <v>346</v>
      </c>
      <c r="K456" s="98"/>
      <c r="L456" s="98"/>
      <c r="M456" s="98"/>
      <c r="N456" s="98"/>
      <c r="O456" s="97"/>
      <c r="P456" s="97"/>
      <c r="Q456" s="97"/>
      <c r="R456" s="97"/>
      <c r="S456" s="97"/>
      <c r="T456" s="97"/>
      <c r="U456" s="97"/>
      <c r="V456" s="97"/>
      <c r="W456" s="97"/>
      <c r="X456" s="97"/>
    </row>
    <row r="457">
      <c r="A457" s="97" t="str">
        <f t="shared" si="1"/>
        <v>E.J. Remson</v>
      </c>
      <c r="B457" s="29" t="s">
        <v>10022</v>
      </c>
      <c r="C457" s="29" t="s">
        <v>10023</v>
      </c>
      <c r="D457" s="3"/>
      <c r="E457" s="3" t="s">
        <v>10024</v>
      </c>
      <c r="F457" s="97"/>
      <c r="G457" s="97"/>
      <c r="H457" s="29"/>
      <c r="I457" s="98"/>
      <c r="J457" s="98"/>
      <c r="K457" s="98"/>
      <c r="L457" s="98"/>
      <c r="M457" s="98"/>
      <c r="N457" s="98"/>
      <c r="O457" s="97"/>
      <c r="P457" s="97"/>
      <c r="Q457" s="97"/>
      <c r="R457" s="97"/>
      <c r="S457" s="97"/>
      <c r="T457" s="97"/>
      <c r="U457" s="97"/>
      <c r="V457" s="97"/>
      <c r="W457" s="97"/>
      <c r="X457" s="97"/>
    </row>
    <row r="458">
      <c r="A458" s="97" t="str">
        <f t="shared" si="1"/>
        <v>Tracie Reynolds</v>
      </c>
      <c r="B458" s="29" t="s">
        <v>10025</v>
      </c>
      <c r="C458" s="29" t="s">
        <v>10026</v>
      </c>
      <c r="D458" s="29"/>
      <c r="E458" s="29" t="s">
        <v>10027</v>
      </c>
      <c r="F458" s="97"/>
      <c r="G458" s="97"/>
      <c r="H458" s="97"/>
      <c r="I458" s="98"/>
      <c r="J458" s="98"/>
      <c r="K458" s="98"/>
      <c r="L458" s="98"/>
      <c r="M458" s="98"/>
      <c r="N458" s="98"/>
      <c r="O458" s="97"/>
      <c r="P458" s="97"/>
      <c r="Q458" s="97"/>
      <c r="R458" s="97"/>
      <c r="S458" s="97"/>
      <c r="T458" s="97"/>
      <c r="U458" s="97"/>
      <c r="V458" s="97"/>
      <c r="W458" s="97"/>
      <c r="X458" s="97"/>
    </row>
    <row r="459">
      <c r="A459" s="97" t="str">
        <f t="shared" si="1"/>
        <v>James Rickert</v>
      </c>
      <c r="B459" s="31" t="s">
        <v>10028</v>
      </c>
      <c r="C459" s="31" t="s">
        <v>9149</v>
      </c>
      <c r="D459" s="31"/>
      <c r="E459" s="31"/>
      <c r="F459" s="31"/>
      <c r="G459" s="97"/>
      <c r="H459" s="97"/>
      <c r="I459" s="98"/>
      <c r="J459" s="99" t="s">
        <v>346</v>
      </c>
      <c r="K459" s="98"/>
      <c r="L459" s="98"/>
      <c r="M459" s="98"/>
      <c r="N459" s="98"/>
      <c r="O459" s="97"/>
      <c r="P459" s="97"/>
      <c r="Q459" s="97"/>
      <c r="R459" s="97"/>
      <c r="S459" s="97"/>
      <c r="T459" s="97"/>
      <c r="U459" s="97"/>
      <c r="V459" s="97"/>
      <c r="W459" s="97"/>
      <c r="X459" s="97"/>
    </row>
    <row r="460">
      <c r="A460" s="97" t="str">
        <f t="shared" si="1"/>
        <v>Courtney Riggle</v>
      </c>
      <c r="B460" s="31" t="s">
        <v>10029</v>
      </c>
      <c r="C460" s="31" t="s">
        <v>10030</v>
      </c>
      <c r="D460" s="102"/>
      <c r="E460" s="102" t="s">
        <v>10031</v>
      </c>
      <c r="F460" s="31"/>
      <c r="G460" s="97"/>
      <c r="H460" s="97"/>
      <c r="I460" s="98"/>
      <c r="J460" s="99" t="s">
        <v>346</v>
      </c>
      <c r="K460" s="98"/>
      <c r="L460" s="98"/>
      <c r="M460" s="98"/>
      <c r="N460" s="98"/>
      <c r="O460" s="97"/>
      <c r="P460" s="97"/>
      <c r="Q460" s="97"/>
      <c r="R460" s="97"/>
      <c r="S460" s="97"/>
      <c r="T460" s="97"/>
      <c r="U460" s="97"/>
      <c r="V460" s="97"/>
      <c r="W460" s="97"/>
      <c r="X460" s="97"/>
    </row>
    <row r="461">
      <c r="A461" s="97" t="str">
        <f t="shared" si="1"/>
        <v>Dru Rivers</v>
      </c>
      <c r="B461" s="31" t="s">
        <v>10032</v>
      </c>
      <c r="C461" s="31" t="s">
        <v>10033</v>
      </c>
      <c r="D461" s="102"/>
      <c r="E461" s="102" t="s">
        <v>10034</v>
      </c>
      <c r="F461" s="31"/>
      <c r="G461" s="97"/>
      <c r="H461" s="97"/>
      <c r="I461" s="98"/>
      <c r="J461" s="99" t="s">
        <v>346</v>
      </c>
      <c r="K461" s="98"/>
      <c r="L461" s="98"/>
      <c r="M461" s="98"/>
      <c r="N461" s="98"/>
      <c r="O461" s="97"/>
      <c r="P461" s="97"/>
      <c r="Q461" s="97"/>
      <c r="R461" s="97"/>
      <c r="S461" s="97"/>
      <c r="T461" s="97"/>
      <c r="U461" s="97"/>
      <c r="V461" s="97"/>
      <c r="W461" s="97"/>
      <c r="X461" s="97"/>
    </row>
    <row r="462">
      <c r="A462" s="97" t="str">
        <f t="shared" si="1"/>
        <v>Mike Rizzo</v>
      </c>
      <c r="B462" s="29" t="s">
        <v>10035</v>
      </c>
      <c r="C462" s="29" t="s">
        <v>8840</v>
      </c>
      <c r="D462" s="97"/>
      <c r="E462" s="97"/>
      <c r="F462" s="97"/>
      <c r="G462" s="97"/>
      <c r="H462" s="97"/>
      <c r="I462" s="98"/>
      <c r="J462" s="98"/>
      <c r="K462" s="98"/>
      <c r="L462" s="98"/>
      <c r="M462" s="98"/>
      <c r="N462" s="98"/>
      <c r="O462" s="97"/>
      <c r="P462" s="97"/>
      <c r="Q462" s="97"/>
      <c r="R462" s="97"/>
      <c r="S462" s="97"/>
      <c r="T462" s="97"/>
      <c r="U462" s="97"/>
      <c r="V462" s="97"/>
      <c r="W462" s="97"/>
      <c r="X462" s="97"/>
    </row>
    <row r="463">
      <c r="A463" s="97" t="str">
        <f t="shared" si="1"/>
        <v>Chris Robbins</v>
      </c>
      <c r="B463" s="29" t="s">
        <v>10036</v>
      </c>
      <c r="C463" s="29" t="s">
        <v>8818</v>
      </c>
      <c r="D463" s="3"/>
      <c r="E463" s="3" t="s">
        <v>10037</v>
      </c>
      <c r="F463" s="97"/>
      <c r="G463" s="97"/>
      <c r="H463" s="97"/>
      <c r="I463" s="98"/>
      <c r="J463" s="98"/>
      <c r="K463" s="98"/>
      <c r="L463" s="98"/>
      <c r="M463" s="98"/>
      <c r="N463" s="98"/>
      <c r="O463" s="97"/>
      <c r="P463" s="97"/>
      <c r="Q463" s="97"/>
      <c r="R463" s="97"/>
      <c r="S463" s="97"/>
      <c r="T463" s="97"/>
      <c r="U463" s="97"/>
      <c r="V463" s="97"/>
      <c r="W463" s="97"/>
      <c r="X463" s="97"/>
    </row>
    <row r="464">
      <c r="A464" s="97" t="str">
        <f t="shared" si="1"/>
        <v>Tom Robinson</v>
      </c>
      <c r="B464" s="29" t="s">
        <v>10038</v>
      </c>
      <c r="C464" s="29" t="s">
        <v>9679</v>
      </c>
      <c r="D464" s="3"/>
      <c r="E464" s="3" t="s">
        <v>10039</v>
      </c>
      <c r="F464" s="97"/>
      <c r="G464" s="97"/>
      <c r="H464" s="29"/>
      <c r="I464" s="98"/>
      <c r="J464" s="98"/>
      <c r="K464" s="98"/>
      <c r="L464" s="98"/>
      <c r="M464" s="98"/>
      <c r="N464" s="98"/>
      <c r="O464" s="97"/>
      <c r="P464" s="97"/>
      <c r="Q464" s="97"/>
      <c r="R464" s="97"/>
      <c r="S464" s="97"/>
      <c r="T464" s="97"/>
      <c r="U464" s="97"/>
      <c r="V464" s="97"/>
      <c r="W464" s="97"/>
      <c r="X464" s="97"/>
    </row>
    <row r="465">
      <c r="A465" s="97" t="str">
        <f t="shared" si="1"/>
        <v>Carlos Rodriguez</v>
      </c>
      <c r="B465" s="100" t="s">
        <v>10040</v>
      </c>
      <c r="C465" s="100" t="s">
        <v>10041</v>
      </c>
      <c r="D465" s="101"/>
      <c r="E465" s="101" t="s">
        <v>10042</v>
      </c>
      <c r="F465" s="97"/>
      <c r="G465" s="97"/>
      <c r="H465" s="97"/>
      <c r="I465" s="98"/>
      <c r="J465" s="98"/>
      <c r="K465" s="98"/>
      <c r="L465" s="99" t="s">
        <v>346</v>
      </c>
      <c r="M465" s="98"/>
      <c r="N465" s="98"/>
      <c r="O465" s="97"/>
      <c r="P465" s="97"/>
      <c r="Q465" s="97"/>
      <c r="R465" s="97"/>
      <c r="S465" s="97"/>
      <c r="T465" s="97"/>
      <c r="U465" s="97"/>
      <c r="V465" s="97"/>
      <c r="W465" s="97"/>
      <c r="X465" s="97"/>
    </row>
    <row r="466">
      <c r="A466" s="97" t="str">
        <f t="shared" si="1"/>
        <v>Bettina Rosmarino</v>
      </c>
      <c r="B466" s="29" t="s">
        <v>10043</v>
      </c>
      <c r="C466" s="29" t="s">
        <v>10044</v>
      </c>
      <c r="D466" s="97"/>
      <c r="E466" s="3" t="s">
        <v>10045</v>
      </c>
      <c r="F466" s="97"/>
      <c r="G466" s="29" t="s">
        <v>10046</v>
      </c>
      <c r="H466" s="97"/>
      <c r="I466" s="98"/>
      <c r="J466" s="98"/>
      <c r="K466" s="98"/>
      <c r="L466" s="98"/>
      <c r="M466" s="98"/>
      <c r="N466" s="98"/>
      <c r="O466" s="97"/>
      <c r="P466" s="97"/>
      <c r="Q466" s="97"/>
      <c r="R466" s="97"/>
      <c r="S466" s="97"/>
      <c r="T466" s="97"/>
      <c r="U466" s="97"/>
      <c r="V466" s="97"/>
      <c r="W466" s="97"/>
      <c r="X466" s="97"/>
    </row>
    <row r="467">
      <c r="A467" s="97" t="str">
        <f t="shared" si="1"/>
        <v>Colleen Rossier</v>
      </c>
      <c r="B467" s="29" t="s">
        <v>10047</v>
      </c>
      <c r="C467" s="29" t="s">
        <v>10048</v>
      </c>
      <c r="D467" s="97"/>
      <c r="E467" s="29" t="s">
        <v>10049</v>
      </c>
      <c r="F467" s="97"/>
      <c r="G467" s="29" t="s">
        <v>10050</v>
      </c>
      <c r="H467" s="97"/>
      <c r="I467" s="98"/>
      <c r="J467" s="98"/>
      <c r="K467" s="98"/>
      <c r="L467" s="98"/>
      <c r="M467" s="98"/>
      <c r="N467" s="98"/>
      <c r="O467" s="97"/>
      <c r="P467" s="97"/>
      <c r="Q467" s="97"/>
      <c r="R467" s="97"/>
      <c r="S467" s="97"/>
      <c r="T467" s="97"/>
      <c r="U467" s="97"/>
      <c r="V467" s="97"/>
      <c r="W467" s="97"/>
      <c r="X467" s="97"/>
    </row>
    <row r="468">
      <c r="A468" s="97" t="str">
        <f t="shared" si="1"/>
        <v>Kim Ruddins</v>
      </c>
      <c r="B468" s="100" t="s">
        <v>10051</v>
      </c>
      <c r="C468" s="100" t="s">
        <v>10052</v>
      </c>
      <c r="D468" s="101"/>
      <c r="E468" s="101" t="s">
        <v>10053</v>
      </c>
      <c r="F468" s="97"/>
      <c r="G468" s="97"/>
      <c r="H468" s="97"/>
      <c r="I468" s="98"/>
      <c r="J468" s="98"/>
      <c r="K468" s="98"/>
      <c r="L468" s="99" t="s">
        <v>346</v>
      </c>
      <c r="M468" s="98"/>
      <c r="N468" s="98"/>
      <c r="O468" s="97"/>
      <c r="P468" s="97"/>
      <c r="Q468" s="97"/>
      <c r="R468" s="97"/>
      <c r="S468" s="97"/>
      <c r="T468" s="97"/>
      <c r="U468" s="97"/>
      <c r="V468" s="97"/>
      <c r="W468" s="97"/>
      <c r="X468" s="97"/>
    </row>
    <row r="469">
      <c r="A469" s="97" t="str">
        <f t="shared" si="1"/>
        <v>Diana Ruiz</v>
      </c>
      <c r="B469" s="100" t="s">
        <v>10054</v>
      </c>
      <c r="C469" s="100" t="s">
        <v>9280</v>
      </c>
      <c r="D469" s="100"/>
      <c r="E469" s="100" t="s">
        <v>10055</v>
      </c>
      <c r="F469" s="97"/>
      <c r="G469" s="97"/>
      <c r="H469" s="97"/>
      <c r="I469" s="98"/>
      <c r="J469" s="98"/>
      <c r="K469" s="98"/>
      <c r="L469" s="99" t="s">
        <v>346</v>
      </c>
      <c r="M469" s="98"/>
      <c r="N469" s="98"/>
      <c r="O469" s="97"/>
      <c r="P469" s="97"/>
      <c r="Q469" s="97"/>
      <c r="R469" s="97"/>
      <c r="S469" s="97"/>
      <c r="T469" s="97"/>
      <c r="U469" s="97"/>
      <c r="V469" s="97"/>
      <c r="W469" s="97"/>
      <c r="X469" s="97"/>
    </row>
    <row r="470">
      <c r="A470" s="97" t="str">
        <f t="shared" si="1"/>
        <v>Frank Ruiz</v>
      </c>
      <c r="B470" s="100" t="s">
        <v>10054</v>
      </c>
      <c r="C470" s="100" t="s">
        <v>9187</v>
      </c>
      <c r="D470" s="101"/>
      <c r="E470" s="101" t="s">
        <v>10056</v>
      </c>
      <c r="F470" s="97"/>
      <c r="G470" s="97"/>
      <c r="H470" s="97"/>
      <c r="I470" s="98"/>
      <c r="J470" s="98"/>
      <c r="K470" s="98"/>
      <c r="L470" s="99" t="s">
        <v>346</v>
      </c>
      <c r="M470" s="98"/>
      <c r="N470" s="98"/>
      <c r="O470" s="97"/>
      <c r="P470" s="97"/>
      <c r="Q470" s="97"/>
      <c r="R470" s="97"/>
      <c r="S470" s="97"/>
      <c r="T470" s="97"/>
      <c r="U470" s="97"/>
      <c r="V470" s="97"/>
      <c r="W470" s="97"/>
      <c r="X470" s="97"/>
    </row>
    <row r="471">
      <c r="A471" s="97" t="str">
        <f t="shared" si="1"/>
        <v>Dave Runsten</v>
      </c>
      <c r="B471" s="31" t="s">
        <v>10057</v>
      </c>
      <c r="C471" s="31" t="s">
        <v>9516</v>
      </c>
      <c r="D471" s="31"/>
      <c r="E471" s="31" t="s">
        <v>10058</v>
      </c>
      <c r="F471" s="102" t="s">
        <v>10059</v>
      </c>
      <c r="G471" s="97"/>
      <c r="H471" s="97"/>
      <c r="I471" s="98"/>
      <c r="J471" s="99" t="s">
        <v>346</v>
      </c>
      <c r="K471" s="98"/>
      <c r="L471" s="98"/>
      <c r="M471" s="98"/>
      <c r="N471" s="98"/>
      <c r="O471" s="97"/>
      <c r="P471" s="97"/>
      <c r="Q471" s="97"/>
      <c r="R471" s="97"/>
      <c r="S471" s="97"/>
      <c r="T471" s="97"/>
      <c r="U471" s="97"/>
      <c r="V471" s="97"/>
      <c r="W471" s="97"/>
      <c r="X471" s="97"/>
    </row>
    <row r="472">
      <c r="A472" s="97" t="str">
        <f t="shared" si="1"/>
        <v>Steve Sadro</v>
      </c>
      <c r="B472" s="29" t="s">
        <v>10060</v>
      </c>
      <c r="C472" s="29" t="s">
        <v>9453</v>
      </c>
      <c r="D472" s="3"/>
      <c r="E472" s="3" t="s">
        <v>10061</v>
      </c>
      <c r="F472" s="97"/>
      <c r="G472" s="29" t="s">
        <v>10062</v>
      </c>
      <c r="H472" s="97"/>
      <c r="I472" s="98"/>
      <c r="J472" s="98"/>
      <c r="K472" s="98"/>
      <c r="L472" s="98"/>
      <c r="M472" s="98"/>
      <c r="N472" s="98"/>
      <c r="O472" s="97"/>
      <c r="P472" s="97"/>
      <c r="Q472" s="97"/>
      <c r="R472" s="97"/>
      <c r="S472" s="97"/>
      <c r="T472" s="97"/>
      <c r="U472" s="97"/>
      <c r="V472" s="97"/>
      <c r="W472" s="97"/>
      <c r="X472" s="97"/>
    </row>
    <row r="473">
      <c r="A473" s="97" t="str">
        <f t="shared" si="1"/>
        <v>Ali Sahabi</v>
      </c>
      <c r="B473" s="100" t="s">
        <v>10063</v>
      </c>
      <c r="C473" s="100" t="s">
        <v>10064</v>
      </c>
      <c r="D473" s="101"/>
      <c r="E473" s="101" t="s">
        <v>10065</v>
      </c>
      <c r="F473" s="97"/>
      <c r="G473" s="97"/>
      <c r="H473" s="97"/>
      <c r="I473" s="98"/>
      <c r="J473" s="98"/>
      <c r="K473" s="98"/>
      <c r="L473" s="99" t="s">
        <v>346</v>
      </c>
      <c r="M473" s="98"/>
      <c r="N473" s="98"/>
      <c r="O473" s="97"/>
      <c r="P473" s="97"/>
      <c r="Q473" s="97"/>
      <c r="R473" s="97"/>
      <c r="S473" s="97"/>
      <c r="T473" s="97"/>
      <c r="U473" s="97"/>
      <c r="V473" s="97"/>
      <c r="W473" s="97"/>
      <c r="X473" s="97"/>
    </row>
    <row r="474">
      <c r="A474" s="97" t="str">
        <f t="shared" si="1"/>
        <v>Barbara Salzman</v>
      </c>
      <c r="B474" s="3" t="s">
        <v>10066</v>
      </c>
      <c r="C474" s="29" t="s">
        <v>9471</v>
      </c>
      <c r="D474" s="97"/>
      <c r="E474" s="97"/>
      <c r="F474" s="97"/>
      <c r="G474" s="97"/>
      <c r="H474" s="97"/>
      <c r="I474" s="107"/>
      <c r="J474" s="98"/>
      <c r="K474" s="98"/>
      <c r="L474" s="98"/>
      <c r="M474" s="98"/>
      <c r="N474" s="98"/>
      <c r="O474" s="97"/>
      <c r="P474" s="97"/>
      <c r="Q474" s="97"/>
      <c r="R474" s="97"/>
      <c r="S474" s="97"/>
      <c r="T474" s="97"/>
      <c r="U474" s="97"/>
      <c r="V474" s="97"/>
      <c r="W474" s="97"/>
      <c r="X474" s="97"/>
    </row>
    <row r="475">
      <c r="A475" s="97" t="str">
        <f t="shared" si="1"/>
        <v>David Sander</v>
      </c>
      <c r="B475" s="29" t="s">
        <v>10067</v>
      </c>
      <c r="C475" s="29" t="s">
        <v>9038</v>
      </c>
      <c r="D475" s="97"/>
      <c r="E475" s="97"/>
      <c r="F475" s="97"/>
      <c r="G475" s="97"/>
      <c r="H475" s="97"/>
      <c r="I475" s="98"/>
      <c r="J475" s="98"/>
      <c r="K475" s="98"/>
      <c r="L475" s="98"/>
      <c r="M475" s="98"/>
      <c r="N475" s="98"/>
      <c r="O475" s="97"/>
      <c r="P475" s="97"/>
      <c r="Q475" s="97"/>
      <c r="R475" s="97"/>
      <c r="S475" s="97"/>
      <c r="T475" s="97"/>
      <c r="U475" s="97"/>
      <c r="V475" s="97"/>
      <c r="W475" s="97"/>
      <c r="X475" s="97"/>
    </row>
    <row r="476">
      <c r="A476" s="97" t="str">
        <f t="shared" si="1"/>
        <v>Chadd Santerre</v>
      </c>
      <c r="B476" s="29" t="s">
        <v>10068</v>
      </c>
      <c r="C476" s="29" t="s">
        <v>10069</v>
      </c>
      <c r="D476" s="29"/>
      <c r="E476" s="29" t="s">
        <v>10070</v>
      </c>
      <c r="F476" s="97"/>
      <c r="G476" s="29" t="s">
        <v>5171</v>
      </c>
      <c r="H476" s="97"/>
      <c r="I476" s="98"/>
      <c r="J476" s="98"/>
      <c r="K476" s="98"/>
      <c r="L476" s="98"/>
      <c r="M476" s="98"/>
      <c r="N476" s="98"/>
      <c r="O476" s="97"/>
      <c r="P476" s="97"/>
      <c r="Q476" s="97"/>
      <c r="R476" s="97"/>
      <c r="S476" s="97"/>
      <c r="T476" s="97"/>
      <c r="U476" s="97"/>
      <c r="V476" s="97"/>
      <c r="W476" s="97"/>
      <c r="X476" s="97"/>
    </row>
    <row r="477">
      <c r="A477" s="97" t="str">
        <f t="shared" si="1"/>
        <v>Michael Saragosa</v>
      </c>
      <c r="B477" s="29" t="s">
        <v>10071</v>
      </c>
      <c r="C477" s="29" t="s">
        <v>9206</v>
      </c>
      <c r="D477" s="97"/>
      <c r="E477" s="97"/>
      <c r="F477" s="97"/>
      <c r="G477" s="97"/>
      <c r="H477" s="97"/>
      <c r="I477" s="98"/>
      <c r="J477" s="98"/>
      <c r="K477" s="98"/>
      <c r="L477" s="98"/>
      <c r="M477" s="98"/>
      <c r="N477" s="98"/>
      <c r="O477" s="97"/>
      <c r="P477" s="97"/>
      <c r="Q477" s="97"/>
      <c r="R477" s="97"/>
      <c r="S477" s="97"/>
      <c r="T477" s="97"/>
      <c r="U477" s="97"/>
      <c r="V477" s="97"/>
      <c r="W477" s="97"/>
      <c r="X477" s="97"/>
    </row>
    <row r="478">
      <c r="A478" s="97" t="str">
        <f t="shared" si="1"/>
        <v>Erin Satterthwaite</v>
      </c>
      <c r="B478" s="29" t="s">
        <v>10072</v>
      </c>
      <c r="C478" s="29" t="s">
        <v>9545</v>
      </c>
      <c r="D478" s="97"/>
      <c r="E478" s="53" t="s">
        <v>10073</v>
      </c>
      <c r="F478" s="97"/>
      <c r="G478" s="29" t="s">
        <v>10074</v>
      </c>
      <c r="H478" s="97"/>
      <c r="I478" s="98"/>
      <c r="J478" s="98"/>
      <c r="K478" s="98"/>
      <c r="L478" s="98"/>
      <c r="M478" s="98"/>
      <c r="N478" s="98"/>
      <c r="O478" s="97"/>
      <c r="P478" s="97"/>
      <c r="Q478" s="97"/>
      <c r="R478" s="97"/>
      <c r="S478" s="97"/>
      <c r="T478" s="97"/>
      <c r="U478" s="97"/>
      <c r="V478" s="97"/>
      <c r="W478" s="97"/>
      <c r="X478" s="97"/>
    </row>
    <row r="479">
      <c r="A479" s="97" t="str">
        <f t="shared" si="1"/>
        <v>Rachel Saunders</v>
      </c>
      <c r="B479" s="29" t="s">
        <v>10075</v>
      </c>
      <c r="C479" s="29" t="s">
        <v>9917</v>
      </c>
      <c r="D479" s="3"/>
      <c r="E479" s="3" t="s">
        <v>10076</v>
      </c>
      <c r="F479" s="97"/>
      <c r="G479" s="97"/>
      <c r="H479" s="29"/>
      <c r="I479" s="98"/>
      <c r="J479" s="98"/>
      <c r="K479" s="98"/>
      <c r="L479" s="98"/>
      <c r="M479" s="98"/>
      <c r="N479" s="98"/>
      <c r="O479" s="97"/>
      <c r="P479" s="97"/>
      <c r="Q479" s="97"/>
      <c r="R479" s="97"/>
      <c r="S479" s="97"/>
      <c r="T479" s="97"/>
      <c r="U479" s="97"/>
      <c r="V479" s="97"/>
      <c r="W479" s="97"/>
      <c r="X479" s="97"/>
    </row>
    <row r="480">
      <c r="A480" s="97" t="str">
        <f t="shared" si="1"/>
        <v>Sarah Sawyer</v>
      </c>
      <c r="B480" s="29" t="s">
        <v>10077</v>
      </c>
      <c r="C480" s="29" t="s">
        <v>8900</v>
      </c>
      <c r="D480" s="20"/>
      <c r="E480" s="20" t="s">
        <v>10078</v>
      </c>
      <c r="F480" s="97"/>
      <c r="G480" s="29" t="s">
        <v>601</v>
      </c>
      <c r="H480" s="97"/>
      <c r="I480" s="98"/>
      <c r="J480" s="98"/>
      <c r="K480" s="98"/>
      <c r="L480" s="98"/>
      <c r="M480" s="98"/>
      <c r="N480" s="98"/>
      <c r="O480" s="97"/>
      <c r="P480" s="97"/>
      <c r="Q480" s="97"/>
      <c r="R480" s="97"/>
      <c r="S480" s="97"/>
      <c r="T480" s="97"/>
      <c r="U480" s="97"/>
      <c r="V480" s="97"/>
      <c r="W480" s="97"/>
      <c r="X480" s="97"/>
    </row>
    <row r="481">
      <c r="A481" s="97" t="str">
        <f t="shared" si="1"/>
        <v>Don Saylor</v>
      </c>
      <c r="B481" s="29" t="s">
        <v>10079</v>
      </c>
      <c r="C481" s="29" t="s">
        <v>9062</v>
      </c>
      <c r="D481" s="97"/>
      <c r="E481" s="97"/>
      <c r="F481" s="97"/>
      <c r="G481" s="97"/>
      <c r="H481" s="97"/>
      <c r="I481" s="98"/>
      <c r="J481" s="98"/>
      <c r="K481" s="98"/>
      <c r="L481" s="98"/>
      <c r="M481" s="98"/>
      <c r="N481" s="98"/>
      <c r="O481" s="97"/>
      <c r="P481" s="97"/>
      <c r="Q481" s="97"/>
      <c r="R481" s="97"/>
      <c r="S481" s="97"/>
      <c r="T481" s="97"/>
      <c r="U481" s="97"/>
      <c r="V481" s="97"/>
      <c r="W481" s="97"/>
      <c r="X481" s="97"/>
    </row>
    <row r="482">
      <c r="A482" s="97" t="str">
        <f t="shared" si="1"/>
        <v>Korie Schaeffer</v>
      </c>
      <c r="B482" s="29" t="s">
        <v>10080</v>
      </c>
      <c r="C482" s="29" t="s">
        <v>10081</v>
      </c>
      <c r="D482" s="3"/>
      <c r="E482" s="3" t="s">
        <v>10082</v>
      </c>
      <c r="F482" s="97"/>
      <c r="G482" s="97"/>
      <c r="H482" s="97"/>
      <c r="I482" s="98"/>
      <c r="J482" s="98"/>
      <c r="K482" s="98"/>
      <c r="L482" s="98"/>
      <c r="M482" s="98"/>
      <c r="N482" s="98"/>
      <c r="O482" s="97"/>
      <c r="P482" s="97"/>
      <c r="Q482" s="97"/>
      <c r="R482" s="97"/>
      <c r="S482" s="97"/>
      <c r="T482" s="97"/>
      <c r="U482" s="97"/>
      <c r="V482" s="97"/>
      <c r="W482" s="97"/>
      <c r="X482" s="97"/>
    </row>
    <row r="483">
      <c r="A483" s="97" t="str">
        <f t="shared" si="1"/>
        <v>Christopher Schell</v>
      </c>
      <c r="B483" s="29" t="s">
        <v>10083</v>
      </c>
      <c r="C483" s="29" t="s">
        <v>9070</v>
      </c>
      <c r="D483" s="97"/>
      <c r="E483" s="53" t="s">
        <v>10084</v>
      </c>
      <c r="F483" s="97"/>
      <c r="G483" s="29" t="s">
        <v>10085</v>
      </c>
      <c r="H483" s="97"/>
      <c r="I483" s="98"/>
      <c r="J483" s="98"/>
      <c r="K483" s="98"/>
      <c r="L483" s="98"/>
      <c r="M483" s="98"/>
      <c r="N483" s="98"/>
      <c r="O483" s="97"/>
      <c r="P483" s="97"/>
      <c r="Q483" s="97"/>
      <c r="R483" s="97"/>
      <c r="S483" s="97"/>
      <c r="T483" s="97"/>
      <c r="U483" s="97"/>
      <c r="V483" s="97"/>
      <c r="W483" s="97"/>
      <c r="X483" s="97"/>
    </row>
    <row r="484">
      <c r="A484" s="97" t="str">
        <f t="shared" si="1"/>
        <v>Jay Schenirer</v>
      </c>
      <c r="B484" s="29" t="s">
        <v>10086</v>
      </c>
      <c r="C484" s="29" t="s">
        <v>9197</v>
      </c>
      <c r="D484" s="97"/>
      <c r="E484" s="97"/>
      <c r="F484" s="97"/>
      <c r="G484" s="97"/>
      <c r="H484" s="97"/>
      <c r="I484" s="98"/>
      <c r="J484" s="98"/>
      <c r="K484" s="98"/>
      <c r="L484" s="98"/>
      <c r="M484" s="98"/>
      <c r="N484" s="98"/>
      <c r="O484" s="97"/>
      <c r="P484" s="97"/>
      <c r="Q484" s="97"/>
      <c r="R484" s="97"/>
      <c r="S484" s="97"/>
      <c r="T484" s="97"/>
      <c r="U484" s="97"/>
      <c r="V484" s="97"/>
      <c r="W484" s="97"/>
      <c r="X484" s="97"/>
    </row>
    <row r="485">
      <c r="A485" s="97" t="str">
        <f t="shared" si="1"/>
        <v>Geoffrey Schladow</v>
      </c>
      <c r="B485" s="29" t="s">
        <v>10087</v>
      </c>
      <c r="C485" s="29" t="s">
        <v>9442</v>
      </c>
      <c r="D485" s="3"/>
      <c r="E485" s="3" t="s">
        <v>10088</v>
      </c>
      <c r="F485" s="97"/>
      <c r="G485" s="29" t="s">
        <v>1731</v>
      </c>
      <c r="H485" s="97"/>
      <c r="I485" s="98"/>
      <c r="J485" s="98"/>
      <c r="K485" s="98"/>
      <c r="L485" s="98"/>
      <c r="M485" s="98"/>
      <c r="N485" s="98"/>
      <c r="O485" s="97"/>
      <c r="P485" s="97"/>
      <c r="Q485" s="97"/>
      <c r="R485" s="97"/>
      <c r="S485" s="97"/>
      <c r="T485" s="97"/>
      <c r="U485" s="97"/>
      <c r="V485" s="97"/>
      <c r="W485" s="97"/>
      <c r="X485" s="97"/>
    </row>
    <row r="486">
      <c r="A486" s="97" t="str">
        <f t="shared" si="1"/>
        <v>Carrie Schloss</v>
      </c>
      <c r="B486" s="29" t="s">
        <v>10089</v>
      </c>
      <c r="C486" s="29" t="s">
        <v>8885</v>
      </c>
      <c r="D486" s="3"/>
      <c r="E486" s="3" t="s">
        <v>10090</v>
      </c>
      <c r="F486" s="97"/>
      <c r="G486" s="97"/>
      <c r="H486" s="97"/>
      <c r="I486" s="98"/>
      <c r="J486" s="98"/>
      <c r="K486" s="98"/>
      <c r="L486" s="98"/>
      <c r="M486" s="98"/>
      <c r="N486" s="99" t="s">
        <v>346</v>
      </c>
      <c r="O486" s="97"/>
      <c r="P486" s="97"/>
      <c r="Q486" s="97"/>
      <c r="R486" s="97"/>
      <c r="S486" s="97"/>
      <c r="T486" s="97"/>
      <c r="U486" s="97"/>
      <c r="V486" s="97"/>
      <c r="W486" s="97"/>
      <c r="X486" s="97"/>
    </row>
    <row r="487">
      <c r="A487" s="97" t="str">
        <f t="shared" si="1"/>
        <v>Claire Schlotterbeck</v>
      </c>
      <c r="B487" s="3" t="s">
        <v>10091</v>
      </c>
      <c r="C487" s="29" t="s">
        <v>10092</v>
      </c>
      <c r="D487" s="3"/>
      <c r="E487" s="3" t="s">
        <v>10093</v>
      </c>
      <c r="F487" s="97"/>
      <c r="G487" s="97"/>
      <c r="H487" s="29"/>
      <c r="I487" s="98"/>
      <c r="J487" s="98"/>
      <c r="K487" s="98"/>
      <c r="L487" s="98"/>
      <c r="M487" s="98"/>
      <c r="N487" s="98"/>
      <c r="O487" s="97"/>
      <c r="P487" s="97"/>
      <c r="Q487" s="97"/>
      <c r="R487" s="97"/>
      <c r="S487" s="97"/>
      <c r="T487" s="97"/>
      <c r="U487" s="97"/>
      <c r="V487" s="97"/>
      <c r="W487" s="97"/>
      <c r="X487" s="97"/>
    </row>
    <row r="488">
      <c r="A488" s="97" t="str">
        <f t="shared" si="1"/>
        <v>Melanie Schlotterbeck</v>
      </c>
      <c r="B488" s="100" t="s">
        <v>10091</v>
      </c>
      <c r="C488" s="100" t="s">
        <v>8861</v>
      </c>
      <c r="D488" s="101"/>
      <c r="E488" s="101" t="s">
        <v>10094</v>
      </c>
      <c r="F488" s="97"/>
      <c r="G488" s="97"/>
      <c r="H488" s="97"/>
      <c r="I488" s="98"/>
      <c r="J488" s="98"/>
      <c r="K488" s="98"/>
      <c r="L488" s="99" t="s">
        <v>346</v>
      </c>
      <c r="M488" s="98"/>
      <c r="N488" s="98"/>
      <c r="O488" s="97"/>
      <c r="P488" s="97"/>
      <c r="Q488" s="97"/>
      <c r="R488" s="97"/>
      <c r="S488" s="97"/>
      <c r="T488" s="97"/>
      <c r="U488" s="97"/>
      <c r="V488" s="97"/>
      <c r="W488" s="97"/>
      <c r="X488" s="97"/>
    </row>
    <row r="489">
      <c r="A489" s="97" t="str">
        <f t="shared" si="1"/>
        <v>Evan Schmidt</v>
      </c>
      <c r="B489" s="29" t="s">
        <v>10095</v>
      </c>
      <c r="C489" s="29" t="s">
        <v>10096</v>
      </c>
      <c r="D489" s="29"/>
      <c r="E489" s="29" t="s">
        <v>10097</v>
      </c>
      <c r="F489" s="97"/>
      <c r="G489" s="97"/>
      <c r="H489" s="97"/>
      <c r="I489" s="98"/>
      <c r="J489" s="98"/>
      <c r="K489" s="98"/>
      <c r="L489" s="98"/>
      <c r="M489" s="98"/>
      <c r="N489" s="98"/>
      <c r="O489" s="97"/>
      <c r="P489" s="97"/>
      <c r="Q489" s="97"/>
      <c r="R489" s="97"/>
      <c r="S489" s="97"/>
      <c r="T489" s="97"/>
      <c r="U489" s="97"/>
      <c r="V489" s="97"/>
      <c r="W489" s="97"/>
      <c r="X489" s="97"/>
    </row>
    <row r="490">
      <c r="A490" s="97" t="str">
        <f t="shared" si="1"/>
        <v>Karen Schmidt</v>
      </c>
      <c r="B490" s="100" t="s">
        <v>10095</v>
      </c>
      <c r="C490" s="100" t="s">
        <v>9032</v>
      </c>
      <c r="D490" s="101"/>
      <c r="E490" s="101" t="s">
        <v>10098</v>
      </c>
      <c r="F490" s="97"/>
      <c r="G490" s="97"/>
      <c r="H490" s="97"/>
      <c r="I490" s="98"/>
      <c r="J490" s="98"/>
      <c r="K490" s="98"/>
      <c r="L490" s="99" t="s">
        <v>346</v>
      </c>
      <c r="M490" s="98"/>
      <c r="N490" s="98"/>
      <c r="O490" s="97"/>
      <c r="P490" s="97"/>
      <c r="Q490" s="97"/>
      <c r="R490" s="97"/>
      <c r="S490" s="97"/>
      <c r="T490" s="97"/>
      <c r="U490" s="97"/>
      <c r="V490" s="97"/>
      <c r="W490" s="97"/>
      <c r="X490" s="97"/>
    </row>
    <row r="491">
      <c r="A491" s="97" t="str">
        <f t="shared" si="1"/>
        <v>Michelle Selmon</v>
      </c>
      <c r="B491" s="29" t="s">
        <v>10099</v>
      </c>
      <c r="C491" s="29" t="s">
        <v>8905</v>
      </c>
      <c r="D491" s="97"/>
      <c r="E491" s="53" t="s">
        <v>10100</v>
      </c>
      <c r="F491" s="97"/>
      <c r="G491" s="29" t="s">
        <v>10101</v>
      </c>
      <c r="H491" s="97"/>
      <c r="I491" s="98"/>
      <c r="J491" s="98"/>
      <c r="K491" s="98"/>
      <c r="L491" s="98"/>
      <c r="M491" s="98"/>
      <c r="N491" s="98"/>
      <c r="O491" s="97"/>
      <c r="P491" s="97"/>
      <c r="Q491" s="97"/>
      <c r="R491" s="97"/>
      <c r="S491" s="97"/>
      <c r="T491" s="97"/>
      <c r="U491" s="97"/>
      <c r="V491" s="97"/>
      <c r="W491" s="97"/>
      <c r="X491" s="97"/>
    </row>
    <row r="492">
      <c r="A492" s="97" t="str">
        <f t="shared" si="1"/>
        <v>Forest Shafer</v>
      </c>
      <c r="B492" s="29" t="s">
        <v>10102</v>
      </c>
      <c r="C492" s="29" t="s">
        <v>10103</v>
      </c>
      <c r="D492" s="97"/>
      <c r="E492" s="97"/>
      <c r="F492" s="97"/>
      <c r="G492" s="29" t="s">
        <v>6168</v>
      </c>
      <c r="H492" s="97"/>
      <c r="I492" s="98"/>
      <c r="J492" s="98"/>
      <c r="K492" s="98"/>
      <c r="L492" s="98"/>
      <c r="M492" s="98"/>
      <c r="N492" s="98"/>
      <c r="O492" s="97"/>
      <c r="P492" s="97"/>
      <c r="Q492" s="97"/>
      <c r="R492" s="97"/>
      <c r="S492" s="97"/>
      <c r="T492" s="97"/>
      <c r="U492" s="97"/>
      <c r="V492" s="97"/>
      <c r="W492" s="97"/>
      <c r="X492" s="97"/>
    </row>
    <row r="493">
      <c r="A493" s="97" t="str">
        <f t="shared" si="1"/>
        <v>Bob Shaffer</v>
      </c>
      <c r="B493" s="29" t="s">
        <v>10104</v>
      </c>
      <c r="C493" s="29" t="s">
        <v>9520</v>
      </c>
      <c r="D493" s="3"/>
      <c r="E493" s="3" t="s">
        <v>10105</v>
      </c>
      <c r="F493" s="97"/>
      <c r="G493" s="97"/>
      <c r="H493" s="97"/>
      <c r="I493" s="98"/>
      <c r="J493" s="98"/>
      <c r="K493" s="98"/>
      <c r="L493" s="98"/>
      <c r="M493" s="98"/>
      <c r="N493" s="98"/>
      <c r="O493" s="97"/>
      <c r="P493" s="97"/>
      <c r="Q493" s="97"/>
      <c r="R493" s="97"/>
      <c r="S493" s="97"/>
      <c r="T493" s="97"/>
      <c r="U493" s="97"/>
      <c r="V493" s="97"/>
      <c r="W493" s="97"/>
      <c r="X493" s="97"/>
    </row>
    <row r="494">
      <c r="A494" s="97" t="str">
        <f t="shared" si="1"/>
        <v>Matt Shapero</v>
      </c>
      <c r="B494" s="100" t="s">
        <v>10106</v>
      </c>
      <c r="C494" s="100" t="s">
        <v>9269</v>
      </c>
      <c r="D494" s="101"/>
      <c r="E494" s="101" t="s">
        <v>10107</v>
      </c>
      <c r="F494" s="97"/>
      <c r="G494" s="97"/>
      <c r="H494" s="97"/>
      <c r="I494" s="98"/>
      <c r="J494" s="98"/>
      <c r="K494" s="98"/>
      <c r="L494" s="99" t="s">
        <v>346</v>
      </c>
      <c r="M494" s="98"/>
      <c r="N494" s="98"/>
      <c r="O494" s="97"/>
      <c r="P494" s="97"/>
      <c r="Q494" s="97"/>
      <c r="R494" s="97"/>
      <c r="S494" s="97"/>
      <c r="T494" s="97"/>
      <c r="U494" s="97"/>
      <c r="V494" s="97"/>
      <c r="W494" s="97"/>
      <c r="X494" s="97"/>
    </row>
    <row r="495">
      <c r="A495" s="97" t="str">
        <f t="shared" si="1"/>
        <v>Ryan Silber</v>
      </c>
      <c r="B495" s="29" t="s">
        <v>10108</v>
      </c>
      <c r="C495" s="29" t="s">
        <v>9553</v>
      </c>
      <c r="D495" s="29"/>
      <c r="E495" s="29" t="s">
        <v>10109</v>
      </c>
      <c r="F495" s="97"/>
      <c r="G495" s="29" t="s">
        <v>10110</v>
      </c>
      <c r="H495" s="97"/>
      <c r="I495" s="98"/>
      <c r="J495" s="98"/>
      <c r="K495" s="98"/>
      <c r="L495" s="98"/>
      <c r="M495" s="98"/>
      <c r="N495" s="98"/>
      <c r="O495" s="97"/>
      <c r="P495" s="97"/>
      <c r="Q495" s="97"/>
      <c r="R495" s="97"/>
      <c r="S495" s="97"/>
      <c r="T495" s="97"/>
      <c r="U495" s="97"/>
      <c r="V495" s="97"/>
      <c r="W495" s="97"/>
      <c r="X495" s="97"/>
    </row>
    <row r="496">
      <c r="A496" s="97" t="str">
        <f t="shared" si="1"/>
        <v>Mark Silberstein</v>
      </c>
      <c r="B496" s="29" t="s">
        <v>10111</v>
      </c>
      <c r="C496" s="29" t="s">
        <v>10112</v>
      </c>
      <c r="D496" s="29"/>
      <c r="E496" s="29" t="s">
        <v>10113</v>
      </c>
      <c r="F496" s="97"/>
      <c r="G496" s="29" t="s">
        <v>10114</v>
      </c>
      <c r="H496" s="97"/>
      <c r="I496" s="98"/>
      <c r="J496" s="98"/>
      <c r="K496" s="98"/>
      <c r="L496" s="98"/>
      <c r="M496" s="98"/>
      <c r="N496" s="98"/>
      <c r="O496" s="97"/>
      <c r="P496" s="97"/>
      <c r="Q496" s="97"/>
      <c r="R496" s="97"/>
      <c r="S496" s="97"/>
      <c r="T496" s="97"/>
      <c r="U496" s="97"/>
      <c r="V496" s="97"/>
      <c r="W496" s="97"/>
      <c r="X496" s="97"/>
    </row>
    <row r="497">
      <c r="A497" s="97" t="str">
        <f t="shared" si="1"/>
        <v>Dan Silver</v>
      </c>
      <c r="B497" s="29" t="s">
        <v>10115</v>
      </c>
      <c r="C497" s="29" t="s">
        <v>9146</v>
      </c>
      <c r="D497" s="3"/>
      <c r="E497" s="3" t="s">
        <v>10116</v>
      </c>
      <c r="F497" s="97"/>
      <c r="G497" s="97"/>
      <c r="H497" s="29"/>
      <c r="I497" s="98"/>
      <c r="J497" s="98"/>
      <c r="K497" s="98"/>
      <c r="L497" s="98"/>
      <c r="M497" s="98"/>
      <c r="N497" s="98"/>
      <c r="O497" s="97"/>
      <c r="P497" s="97"/>
      <c r="Q497" s="97"/>
      <c r="R497" s="97"/>
      <c r="S497" s="97"/>
      <c r="T497" s="97"/>
      <c r="U497" s="97"/>
      <c r="V497" s="97"/>
      <c r="W497" s="97"/>
      <c r="X497" s="97"/>
    </row>
    <row r="498">
      <c r="A498" s="97" t="str">
        <f t="shared" si="1"/>
        <v>Melissa Smith</v>
      </c>
      <c r="B498" s="29" t="s">
        <v>10117</v>
      </c>
      <c r="C498" s="29" t="s">
        <v>10118</v>
      </c>
      <c r="D498" s="3"/>
      <c r="E498" s="3" t="s">
        <v>10119</v>
      </c>
      <c r="F498" s="97"/>
      <c r="G498" s="97"/>
      <c r="H498" s="29"/>
      <c r="I498" s="98"/>
      <c r="J498" s="98"/>
      <c r="K498" s="98"/>
      <c r="L498" s="98"/>
      <c r="M498" s="98"/>
      <c r="N498" s="98"/>
      <c r="O498" s="97"/>
      <c r="P498" s="97"/>
      <c r="Q498" s="97"/>
      <c r="R498" s="97"/>
      <c r="S498" s="97"/>
      <c r="T498" s="97"/>
      <c r="U498" s="97"/>
      <c r="V498" s="97"/>
      <c r="W498" s="97"/>
      <c r="X498" s="97"/>
    </row>
    <row r="499">
      <c r="A499" s="97" t="str">
        <f t="shared" si="1"/>
        <v>Mott Smith</v>
      </c>
      <c r="B499" s="100" t="s">
        <v>10117</v>
      </c>
      <c r="C499" s="100" t="s">
        <v>10120</v>
      </c>
      <c r="D499" s="104"/>
      <c r="E499" s="104"/>
      <c r="F499" s="97"/>
      <c r="G499" s="97"/>
      <c r="H499" s="97"/>
      <c r="I499" s="98"/>
      <c r="J499" s="98"/>
      <c r="K499" s="98"/>
      <c r="L499" s="99" t="s">
        <v>346</v>
      </c>
      <c r="M499" s="98"/>
      <c r="N499" s="98"/>
      <c r="O499" s="97"/>
      <c r="P499" s="97"/>
      <c r="Q499" s="97"/>
      <c r="R499" s="97"/>
      <c r="S499" s="97"/>
      <c r="T499" s="97"/>
      <c r="U499" s="97"/>
      <c r="V499" s="97"/>
      <c r="W499" s="97"/>
      <c r="X499" s="97"/>
    </row>
    <row r="500">
      <c r="A500" s="97" t="str">
        <f t="shared" si="1"/>
        <v>Dan Smuts</v>
      </c>
      <c r="B500" s="29" t="s">
        <v>10121</v>
      </c>
      <c r="C500" s="29" t="s">
        <v>9146</v>
      </c>
      <c r="D500" s="3"/>
      <c r="E500" s="3" t="s">
        <v>10122</v>
      </c>
      <c r="F500" s="97"/>
      <c r="G500" s="97"/>
      <c r="H500" s="29"/>
      <c r="I500" s="98"/>
      <c r="J500" s="98"/>
      <c r="K500" s="98"/>
      <c r="L500" s="98"/>
      <c r="M500" s="98"/>
      <c r="N500" s="98"/>
      <c r="O500" s="97"/>
      <c r="P500" s="97"/>
      <c r="Q500" s="97"/>
      <c r="R500" s="97"/>
      <c r="S500" s="97"/>
      <c r="T500" s="97"/>
      <c r="U500" s="97"/>
      <c r="V500" s="97"/>
      <c r="W500" s="97"/>
      <c r="X500" s="97"/>
    </row>
    <row r="501">
      <c r="A501" s="97" t="str">
        <f t="shared" si="1"/>
        <v>Wayne Spencer</v>
      </c>
      <c r="B501" s="29" t="s">
        <v>10123</v>
      </c>
      <c r="C501" s="29" t="s">
        <v>10124</v>
      </c>
      <c r="D501" s="97"/>
      <c r="E501" s="29" t="s">
        <v>10125</v>
      </c>
      <c r="F501" s="97"/>
      <c r="G501" s="29" t="s">
        <v>10126</v>
      </c>
      <c r="H501" s="97"/>
      <c r="I501" s="98"/>
      <c r="J501" s="98"/>
      <c r="K501" s="98"/>
      <c r="L501" s="98"/>
      <c r="M501" s="98"/>
      <c r="N501" s="98"/>
      <c r="O501" s="97"/>
      <c r="P501" s="97"/>
      <c r="Q501" s="97"/>
      <c r="R501" s="97"/>
      <c r="S501" s="97"/>
      <c r="T501" s="97"/>
      <c r="U501" s="97"/>
      <c r="V501" s="97"/>
      <c r="W501" s="97"/>
      <c r="X501" s="97"/>
    </row>
    <row r="502">
      <c r="A502" s="97" t="str">
        <f t="shared" si="1"/>
        <v>Renee Spenst</v>
      </c>
      <c r="B502" s="29" t="s">
        <v>10127</v>
      </c>
      <c r="C502" s="29" t="s">
        <v>9084</v>
      </c>
      <c r="D502" s="97"/>
      <c r="E502" s="97"/>
      <c r="F502" s="97"/>
      <c r="G502" s="97"/>
      <c r="H502" s="97"/>
      <c r="I502" s="98"/>
      <c r="J502" s="98"/>
      <c r="K502" s="98"/>
      <c r="L502" s="98"/>
      <c r="M502" s="98"/>
      <c r="N502" s="98"/>
      <c r="O502" s="97"/>
      <c r="P502" s="97"/>
      <c r="Q502" s="97"/>
      <c r="R502" s="97"/>
      <c r="S502" s="97"/>
      <c r="T502" s="97"/>
      <c r="U502" s="97"/>
      <c r="V502" s="97"/>
      <c r="W502" s="97"/>
      <c r="X502" s="97"/>
    </row>
    <row r="503">
      <c r="A503" s="97" t="str">
        <f t="shared" si="1"/>
        <v>Matt Spokely</v>
      </c>
      <c r="B503" s="29" t="s">
        <v>10128</v>
      </c>
      <c r="C503" s="29" t="s">
        <v>9269</v>
      </c>
      <c r="D503" s="97"/>
      <c r="E503" s="97"/>
      <c r="F503" s="97"/>
      <c r="G503" s="97"/>
      <c r="H503" s="97"/>
      <c r="I503" s="98"/>
      <c r="J503" s="98"/>
      <c r="K503" s="98"/>
      <c r="L503" s="98"/>
      <c r="M503" s="98"/>
      <c r="N503" s="98"/>
      <c r="O503" s="97"/>
      <c r="P503" s="97"/>
      <c r="Q503" s="97"/>
      <c r="R503" s="97"/>
      <c r="S503" s="97"/>
      <c r="T503" s="97"/>
      <c r="U503" s="97"/>
      <c r="V503" s="97"/>
      <c r="W503" s="97"/>
      <c r="X503" s="97"/>
    </row>
    <row r="504">
      <c r="A504" s="97" t="str">
        <f t="shared" si="1"/>
        <v>Lorie Srivastava</v>
      </c>
      <c r="B504" s="29" t="s">
        <v>10129</v>
      </c>
      <c r="C504" s="29" t="s">
        <v>10130</v>
      </c>
      <c r="D504" s="29"/>
      <c r="E504" s="29" t="s">
        <v>10131</v>
      </c>
      <c r="F504" s="97"/>
      <c r="G504" s="29" t="s">
        <v>10132</v>
      </c>
      <c r="H504" s="97"/>
      <c r="I504" s="98"/>
      <c r="J504" s="98"/>
      <c r="K504" s="99" t="s">
        <v>346</v>
      </c>
      <c r="L504" s="98"/>
      <c r="M504" s="98"/>
      <c r="N504" s="98"/>
      <c r="O504" s="97"/>
      <c r="P504" s="97"/>
      <c r="Q504" s="97"/>
      <c r="R504" s="97"/>
      <c r="S504" s="97"/>
      <c r="T504" s="97"/>
      <c r="U504" s="97"/>
      <c r="V504" s="97"/>
      <c r="W504" s="97"/>
      <c r="X504" s="97"/>
    </row>
    <row r="505">
      <c r="A505" s="97" t="str">
        <f t="shared" si="1"/>
        <v>Tom Stallard</v>
      </c>
      <c r="B505" s="29" t="s">
        <v>10133</v>
      </c>
      <c r="C505" s="29" t="s">
        <v>9679</v>
      </c>
      <c r="D505" s="97"/>
      <c r="E505" s="97"/>
      <c r="F505" s="97"/>
      <c r="G505" s="97"/>
      <c r="H505" s="97"/>
      <c r="I505" s="98"/>
      <c r="J505" s="98"/>
      <c r="K505" s="98"/>
      <c r="L505" s="98"/>
      <c r="M505" s="98"/>
      <c r="N505" s="98"/>
      <c r="O505" s="97"/>
      <c r="P505" s="97"/>
      <c r="Q505" s="97"/>
      <c r="R505" s="97"/>
      <c r="S505" s="97"/>
      <c r="T505" s="97"/>
      <c r="U505" s="97"/>
      <c r="V505" s="97"/>
      <c r="W505" s="97"/>
      <c r="X505" s="97"/>
    </row>
    <row r="506">
      <c r="A506" s="97" t="str">
        <f t="shared" si="1"/>
        <v>Karla Standridge</v>
      </c>
      <c r="B506" s="28" t="s">
        <v>10134</v>
      </c>
      <c r="C506" s="29" t="s">
        <v>10135</v>
      </c>
      <c r="D506" s="97"/>
      <c r="E506" s="97"/>
      <c r="F506" s="97"/>
      <c r="G506" s="97"/>
      <c r="H506" s="97"/>
      <c r="I506" s="98"/>
      <c r="J506" s="98"/>
      <c r="K506" s="98"/>
      <c r="L506" s="98"/>
      <c r="M506" s="98"/>
      <c r="N506" s="98"/>
      <c r="O506" s="97"/>
      <c r="P506" s="97"/>
      <c r="Q506" s="97"/>
      <c r="R506" s="97"/>
      <c r="S506" s="97"/>
      <c r="T506" s="97"/>
      <c r="U506" s="97"/>
      <c r="V506" s="97"/>
      <c r="W506" s="97"/>
      <c r="X506" s="97"/>
    </row>
    <row r="507">
      <c r="A507" s="97" t="str">
        <f t="shared" si="1"/>
        <v>Christopher States</v>
      </c>
      <c r="B507" s="29" t="s">
        <v>10136</v>
      </c>
      <c r="C507" s="29" t="s">
        <v>9070</v>
      </c>
      <c r="D507" s="3"/>
      <c r="E507" s="3" t="s">
        <v>10137</v>
      </c>
      <c r="F507" s="97"/>
      <c r="G507" s="97"/>
      <c r="H507" s="97"/>
      <c r="I507" s="98"/>
      <c r="J507" s="98"/>
      <c r="K507" s="98"/>
      <c r="L507" s="98"/>
      <c r="M507" s="98"/>
      <c r="N507" s="99" t="s">
        <v>346</v>
      </c>
      <c r="O507" s="97"/>
      <c r="P507" s="97"/>
      <c r="Q507" s="97"/>
      <c r="R507" s="97"/>
      <c r="S507" s="97"/>
      <c r="T507" s="97"/>
      <c r="U507" s="97"/>
      <c r="V507" s="97"/>
      <c r="W507" s="97"/>
      <c r="X507" s="97"/>
    </row>
    <row r="508">
      <c r="A508" s="97" t="str">
        <f t="shared" si="1"/>
        <v>Eric Stein</v>
      </c>
      <c r="B508" s="100" t="s">
        <v>10138</v>
      </c>
      <c r="C508" s="100" t="s">
        <v>8801</v>
      </c>
      <c r="D508" s="101"/>
      <c r="E508" s="101" t="s">
        <v>10139</v>
      </c>
      <c r="F508" s="97"/>
      <c r="G508" s="97"/>
      <c r="H508" s="97"/>
      <c r="I508" s="98"/>
      <c r="J508" s="98"/>
      <c r="K508" s="98"/>
      <c r="L508" s="99" t="s">
        <v>346</v>
      </c>
      <c r="M508" s="98"/>
      <c r="N508" s="98"/>
      <c r="O508" s="97"/>
      <c r="P508" s="97"/>
      <c r="Q508" s="97"/>
      <c r="R508" s="97"/>
      <c r="S508" s="97"/>
      <c r="T508" s="97"/>
      <c r="U508" s="97"/>
      <c r="V508" s="97"/>
      <c r="W508" s="97"/>
      <c r="X508" s="97"/>
    </row>
    <row r="509">
      <c r="A509" s="97" t="str">
        <f t="shared" si="1"/>
        <v>Joy Sterling</v>
      </c>
      <c r="B509" s="29" t="s">
        <v>10140</v>
      </c>
      <c r="C509" s="29" t="s">
        <v>10141</v>
      </c>
      <c r="D509" s="97"/>
      <c r="E509" s="3" t="s">
        <v>10142</v>
      </c>
      <c r="F509" s="97"/>
      <c r="G509" s="29" t="s">
        <v>10143</v>
      </c>
      <c r="H509" s="97"/>
      <c r="I509" s="98"/>
      <c r="J509" s="98"/>
      <c r="K509" s="98"/>
      <c r="L509" s="98"/>
      <c r="M509" s="98"/>
      <c r="N509" s="98"/>
      <c r="O509" s="97"/>
      <c r="P509" s="97"/>
      <c r="Q509" s="97"/>
      <c r="R509" s="97"/>
      <c r="S509" s="97"/>
      <c r="T509" s="97"/>
      <c r="U509" s="97"/>
      <c r="V509" s="97"/>
      <c r="W509" s="97"/>
      <c r="X509" s="97"/>
    </row>
    <row r="510">
      <c r="A510" s="97" t="str">
        <f t="shared" si="1"/>
        <v>Jeffrey Stoddard</v>
      </c>
      <c r="B510" s="29" t="s">
        <v>10144</v>
      </c>
      <c r="C510" s="29" t="s">
        <v>10145</v>
      </c>
      <c r="D510" s="3"/>
      <c r="E510" s="3" t="s">
        <v>10146</v>
      </c>
      <c r="F510" s="97"/>
      <c r="G510" s="97"/>
      <c r="H510" s="97"/>
      <c r="I510" s="98"/>
      <c r="J510" s="98"/>
      <c r="K510" s="98"/>
      <c r="L510" s="98"/>
      <c r="M510" s="98"/>
      <c r="N510" s="98"/>
      <c r="O510" s="97"/>
      <c r="P510" s="97"/>
      <c r="Q510" s="97"/>
      <c r="R510" s="97"/>
      <c r="S510" s="97"/>
      <c r="T510" s="97"/>
      <c r="U510" s="97"/>
      <c r="V510" s="97"/>
      <c r="W510" s="97"/>
      <c r="X510" s="97"/>
    </row>
    <row r="511">
      <c r="A511" s="97" t="str">
        <f t="shared" si="1"/>
        <v>Amber Stott</v>
      </c>
      <c r="B511" s="29" t="s">
        <v>10147</v>
      </c>
      <c r="C511" s="29" t="s">
        <v>10148</v>
      </c>
      <c r="D511" s="97"/>
      <c r="E511" s="97"/>
      <c r="F511" s="97"/>
      <c r="G511" s="97"/>
      <c r="H511" s="97"/>
      <c r="I511" s="98"/>
      <c r="J511" s="98"/>
      <c r="K511" s="99" t="s">
        <v>346</v>
      </c>
      <c r="L511" s="98"/>
      <c r="M511" s="98"/>
      <c r="N511" s="98"/>
      <c r="O511" s="97"/>
      <c r="P511" s="97"/>
      <c r="Q511" s="97"/>
      <c r="R511" s="97"/>
      <c r="S511" s="97"/>
      <c r="T511" s="97"/>
      <c r="U511" s="97"/>
      <c r="V511" s="97"/>
      <c r="W511" s="97"/>
      <c r="X511" s="97"/>
    </row>
    <row r="512">
      <c r="A512" s="97" t="str">
        <f t="shared" si="1"/>
        <v>Daniel Strait</v>
      </c>
      <c r="B512" s="29" t="s">
        <v>10149</v>
      </c>
      <c r="C512" s="29" t="s">
        <v>9979</v>
      </c>
      <c r="D512" s="53"/>
      <c r="E512" s="53" t="s">
        <v>10150</v>
      </c>
      <c r="F512" s="97"/>
      <c r="G512" s="97"/>
      <c r="H512" s="97"/>
      <c r="I512" s="98"/>
      <c r="J512" s="98"/>
      <c r="K512" s="98"/>
      <c r="L512" s="98"/>
      <c r="M512" s="98"/>
      <c r="N512" s="98"/>
      <c r="O512" s="97"/>
      <c r="P512" s="97"/>
      <c r="Q512" s="97"/>
      <c r="R512" s="97"/>
      <c r="S512" s="97"/>
      <c r="T512" s="97"/>
      <c r="U512" s="97"/>
      <c r="V512" s="97"/>
      <c r="W512" s="97"/>
      <c r="X512" s="97"/>
    </row>
    <row r="513">
      <c r="A513" s="97" t="str">
        <f t="shared" si="1"/>
        <v>Khara Strum</v>
      </c>
      <c r="B513" s="29" t="s">
        <v>10151</v>
      </c>
      <c r="C513" s="29" t="s">
        <v>10152</v>
      </c>
      <c r="D513" s="29"/>
      <c r="E513" s="29" t="s">
        <v>10153</v>
      </c>
      <c r="F513" s="97"/>
      <c r="G513" s="97"/>
      <c r="H513" s="97"/>
      <c r="I513" s="98"/>
      <c r="J513" s="98"/>
      <c r="K513" s="98"/>
      <c r="L513" s="98"/>
      <c r="M513" s="98"/>
      <c r="N513" s="98"/>
      <c r="O513" s="97"/>
      <c r="P513" s="97"/>
      <c r="Q513" s="97"/>
      <c r="R513" s="97"/>
      <c r="S513" s="97"/>
      <c r="T513" s="97"/>
      <c r="U513" s="97"/>
      <c r="V513" s="97"/>
      <c r="W513" s="97"/>
      <c r="X513" s="97"/>
    </row>
    <row r="514">
      <c r="A514" s="97" t="str">
        <f t="shared" si="1"/>
        <v>Darren Suen</v>
      </c>
      <c r="B514" s="29" t="s">
        <v>10154</v>
      </c>
      <c r="C514" s="29" t="s">
        <v>10155</v>
      </c>
      <c r="D514" s="97"/>
      <c r="E514" s="97"/>
      <c r="F514" s="97"/>
      <c r="G514" s="97"/>
      <c r="H514" s="97"/>
      <c r="I514" s="98"/>
      <c r="J514" s="98"/>
      <c r="K514" s="98"/>
      <c r="L514" s="98"/>
      <c r="M514" s="98"/>
      <c r="N514" s="98"/>
      <c r="O514" s="97"/>
      <c r="P514" s="97"/>
      <c r="Q514" s="97"/>
      <c r="R514" s="97"/>
      <c r="S514" s="97"/>
      <c r="T514" s="97"/>
      <c r="U514" s="97"/>
      <c r="V514" s="97"/>
      <c r="W514" s="97"/>
      <c r="X514" s="97"/>
    </row>
    <row r="515">
      <c r="A515" s="97" t="str">
        <f t="shared" si="1"/>
        <v>Edmund Sullivan</v>
      </c>
      <c r="B515" s="29" t="s">
        <v>10156</v>
      </c>
      <c r="C515" s="29" t="s">
        <v>10157</v>
      </c>
      <c r="D515" s="3"/>
      <c r="E515" s="3" t="s">
        <v>10158</v>
      </c>
      <c r="F515" s="97"/>
      <c r="G515" s="97"/>
      <c r="H515" s="97"/>
      <c r="I515" s="98"/>
      <c r="J515" s="98"/>
      <c r="K515" s="98"/>
      <c r="L515" s="98"/>
      <c r="M515" s="98"/>
      <c r="N515" s="99" t="s">
        <v>346</v>
      </c>
      <c r="O515" s="97"/>
      <c r="P515" s="97"/>
      <c r="Q515" s="97"/>
      <c r="R515" s="97"/>
      <c r="S515" s="97"/>
      <c r="T515" s="97"/>
      <c r="U515" s="97"/>
      <c r="V515" s="97"/>
      <c r="W515" s="97"/>
      <c r="X515" s="97"/>
    </row>
    <row r="516">
      <c r="A516" s="97" t="str">
        <f t="shared" si="1"/>
        <v>Helen Swagerty</v>
      </c>
      <c r="B516" s="3" t="s">
        <v>10159</v>
      </c>
      <c r="C516" s="29" t="s">
        <v>10160</v>
      </c>
      <c r="D516" s="29"/>
      <c r="E516" s="29" t="s">
        <v>10161</v>
      </c>
      <c r="F516" s="97"/>
      <c r="G516" s="97"/>
      <c r="H516" s="97"/>
      <c r="I516" s="98"/>
      <c r="J516" s="98"/>
      <c r="K516" s="98"/>
      <c r="L516" s="98"/>
      <c r="M516" s="98"/>
      <c r="N516" s="98"/>
      <c r="O516" s="97"/>
      <c r="P516" s="97"/>
      <c r="Q516" s="97"/>
      <c r="R516" s="97"/>
      <c r="S516" s="97"/>
      <c r="T516" s="97"/>
      <c r="U516" s="97"/>
      <c r="V516" s="97"/>
      <c r="W516" s="97"/>
      <c r="X516" s="97"/>
    </row>
    <row r="517">
      <c r="A517" s="97" t="str">
        <f t="shared" si="1"/>
        <v>Caitlin Sweeney</v>
      </c>
      <c r="B517" s="3" t="s">
        <v>10162</v>
      </c>
      <c r="C517" s="29" t="s">
        <v>10163</v>
      </c>
      <c r="D517" s="3"/>
      <c r="E517" s="3" t="s">
        <v>10164</v>
      </c>
      <c r="F517" s="97"/>
      <c r="G517" s="29" t="s">
        <v>10165</v>
      </c>
      <c r="H517" s="97"/>
      <c r="I517" s="98"/>
      <c r="J517" s="98"/>
      <c r="K517" s="98"/>
      <c r="L517" s="98"/>
      <c r="M517" s="98"/>
      <c r="N517" s="98"/>
      <c r="O517" s="97"/>
      <c r="P517" s="97"/>
      <c r="Q517" s="97"/>
      <c r="R517" s="97"/>
      <c r="S517" s="97"/>
      <c r="T517" s="97"/>
      <c r="U517" s="97"/>
      <c r="V517" s="97"/>
      <c r="W517" s="97"/>
      <c r="X517" s="97"/>
    </row>
    <row r="518">
      <c r="A518" s="97" t="str">
        <f t="shared" si="1"/>
        <v>Karen Sweet</v>
      </c>
      <c r="B518" s="29" t="s">
        <v>10166</v>
      </c>
      <c r="C518" s="29" t="s">
        <v>9032</v>
      </c>
      <c r="D518" s="29"/>
      <c r="E518" s="29" t="s">
        <v>10167</v>
      </c>
      <c r="F518" s="97"/>
      <c r="G518" s="97"/>
      <c r="H518" s="97"/>
      <c r="I518" s="98"/>
      <c r="J518" s="98"/>
      <c r="K518" s="98"/>
      <c r="L518" s="98"/>
      <c r="M518" s="98"/>
      <c r="N518" s="98"/>
      <c r="O518" s="97"/>
      <c r="P518" s="97"/>
      <c r="Q518" s="97"/>
      <c r="R518" s="97"/>
      <c r="S518" s="97"/>
      <c r="T518" s="97"/>
      <c r="U518" s="97"/>
      <c r="V518" s="97"/>
      <c r="W518" s="97"/>
      <c r="X518" s="97"/>
    </row>
    <row r="519">
      <c r="A519" s="97" t="str">
        <f t="shared" si="1"/>
        <v>John Swett</v>
      </c>
      <c r="B519" s="29" t="s">
        <v>10168</v>
      </c>
      <c r="C519" s="29" t="s">
        <v>9119</v>
      </c>
      <c r="D519" s="29"/>
      <c r="E519" s="29" t="s">
        <v>10169</v>
      </c>
      <c r="F519" s="97"/>
      <c r="G519" s="97"/>
      <c r="H519" s="97"/>
      <c r="I519" s="98"/>
      <c r="J519" s="98"/>
      <c r="K519" s="98"/>
      <c r="L519" s="98"/>
      <c r="M519" s="98"/>
      <c r="N519" s="98"/>
      <c r="O519" s="97"/>
      <c r="P519" s="97"/>
      <c r="Q519" s="97"/>
      <c r="R519" s="97"/>
      <c r="S519" s="97"/>
      <c r="T519" s="97"/>
      <c r="U519" s="97"/>
      <c r="V519" s="97"/>
      <c r="W519" s="97"/>
      <c r="X519" s="97"/>
    </row>
    <row r="520">
      <c r="A520" s="97" t="str">
        <f t="shared" si="1"/>
        <v>Keith Taylor</v>
      </c>
      <c r="B520" s="31" t="s">
        <v>9641</v>
      </c>
      <c r="C520" s="31" t="s">
        <v>9140</v>
      </c>
      <c r="D520" s="102"/>
      <c r="E520" s="102" t="s">
        <v>10170</v>
      </c>
      <c r="F520" s="31"/>
      <c r="G520" s="97"/>
      <c r="H520" s="97"/>
      <c r="I520" s="98"/>
      <c r="J520" s="99" t="s">
        <v>346</v>
      </c>
      <c r="K520" s="98"/>
      <c r="L520" s="98"/>
      <c r="M520" s="98"/>
      <c r="N520" s="98"/>
      <c r="O520" s="97"/>
      <c r="P520" s="97"/>
      <c r="Q520" s="97"/>
      <c r="R520" s="97"/>
      <c r="S520" s="97"/>
      <c r="T520" s="97"/>
      <c r="U520" s="97"/>
      <c r="V520" s="97"/>
      <c r="W520" s="97"/>
      <c r="X520" s="97"/>
    </row>
    <row r="521">
      <c r="A521" s="97" t="str">
        <f t="shared" si="1"/>
        <v>Molly Taylor</v>
      </c>
      <c r="B521" s="31" t="s">
        <v>9641</v>
      </c>
      <c r="C521" s="31" t="s">
        <v>10171</v>
      </c>
      <c r="D521" s="102"/>
      <c r="E521" s="102" t="s">
        <v>10172</v>
      </c>
      <c r="F521" s="31"/>
      <c r="G521" s="97"/>
      <c r="H521" s="97"/>
      <c r="I521" s="98"/>
      <c r="J521" s="99" t="s">
        <v>346</v>
      </c>
      <c r="K521" s="98"/>
      <c r="L521" s="98"/>
      <c r="M521" s="98"/>
      <c r="N521" s="98"/>
      <c r="O521" s="97"/>
      <c r="P521" s="97"/>
      <c r="Q521" s="97"/>
      <c r="R521" s="97"/>
      <c r="S521" s="97"/>
      <c r="T521" s="97"/>
      <c r="U521" s="97"/>
      <c r="V521" s="97"/>
      <c r="W521" s="97"/>
      <c r="X521" s="97"/>
    </row>
    <row r="522">
      <c r="A522" s="97" t="str">
        <f t="shared" si="1"/>
        <v>Rebecca Thistlethwaite</v>
      </c>
      <c r="B522" s="31" t="s">
        <v>10173</v>
      </c>
      <c r="C522" s="31" t="s">
        <v>9076</v>
      </c>
      <c r="D522" s="102"/>
      <c r="E522" s="102" t="s">
        <v>10174</v>
      </c>
      <c r="F522" s="31"/>
      <c r="G522" s="97"/>
      <c r="H522" s="97"/>
      <c r="I522" s="98"/>
      <c r="J522" s="99" t="s">
        <v>346</v>
      </c>
      <c r="K522" s="98"/>
      <c r="L522" s="98"/>
      <c r="M522" s="98"/>
      <c r="N522" s="98"/>
      <c r="O522" s="97"/>
      <c r="P522" s="97"/>
      <c r="Q522" s="97"/>
      <c r="R522" s="97"/>
      <c r="S522" s="97"/>
      <c r="T522" s="97"/>
      <c r="U522" s="97"/>
      <c r="V522" s="97"/>
      <c r="W522" s="97"/>
      <c r="X522" s="97"/>
    </row>
    <row r="523">
      <c r="A523" s="97" t="str">
        <f t="shared" si="1"/>
        <v>Wendy Thomas</v>
      </c>
      <c r="B523" s="29" t="s">
        <v>9474</v>
      </c>
      <c r="C523" s="29" t="s">
        <v>9285</v>
      </c>
      <c r="D523" s="97"/>
      <c r="E523" s="97"/>
      <c r="F523" s="97"/>
      <c r="G523" s="97"/>
      <c r="H523" s="97"/>
      <c r="I523" s="98"/>
      <c r="J523" s="98"/>
      <c r="K523" s="98"/>
      <c r="L523" s="98"/>
      <c r="M523" s="98"/>
      <c r="N523" s="98"/>
      <c r="O523" s="97"/>
      <c r="P523" s="97"/>
      <c r="Q523" s="97"/>
      <c r="R523" s="97"/>
      <c r="S523" s="97"/>
      <c r="T523" s="97"/>
      <c r="U523" s="97"/>
      <c r="V523" s="97"/>
      <c r="W523" s="97"/>
      <c r="X523" s="97"/>
    </row>
    <row r="524">
      <c r="A524" s="97" t="str">
        <f t="shared" si="1"/>
        <v>Craig Thompson</v>
      </c>
      <c r="B524" s="31" t="s">
        <v>10175</v>
      </c>
      <c r="C524" s="31" t="s">
        <v>10176</v>
      </c>
      <c r="D524" s="102"/>
      <c r="E524" s="102" t="s">
        <v>10177</v>
      </c>
      <c r="F524" s="31"/>
      <c r="G524" s="97"/>
      <c r="H524" s="97"/>
      <c r="I524" s="98"/>
      <c r="J524" s="99" t="s">
        <v>346</v>
      </c>
      <c r="K524" s="98"/>
      <c r="L524" s="98"/>
      <c r="M524" s="98"/>
      <c r="N524" s="98"/>
      <c r="O524" s="97"/>
      <c r="P524" s="97"/>
      <c r="Q524" s="97"/>
      <c r="R524" s="97"/>
      <c r="S524" s="97"/>
      <c r="T524" s="97"/>
      <c r="U524" s="97"/>
      <c r="V524" s="97"/>
      <c r="W524" s="97"/>
      <c r="X524" s="97"/>
    </row>
    <row r="525">
      <c r="A525" s="97" t="str">
        <f t="shared" si="1"/>
        <v>Jack Thompson</v>
      </c>
      <c r="B525" s="100" t="s">
        <v>10175</v>
      </c>
      <c r="C525" s="100" t="s">
        <v>10178</v>
      </c>
      <c r="D525" s="101"/>
      <c r="E525" s="101" t="s">
        <v>10179</v>
      </c>
      <c r="F525" s="97"/>
      <c r="G525" s="97"/>
      <c r="H525" s="97"/>
      <c r="I525" s="98"/>
      <c r="J525" s="98"/>
      <c r="K525" s="98"/>
      <c r="L525" s="99" t="s">
        <v>346</v>
      </c>
      <c r="M525" s="98"/>
      <c r="N525" s="98"/>
      <c r="O525" s="97"/>
      <c r="P525" s="97"/>
      <c r="Q525" s="97"/>
      <c r="R525" s="97"/>
      <c r="S525" s="97"/>
      <c r="T525" s="97"/>
      <c r="U525" s="97"/>
      <c r="V525" s="97"/>
      <c r="W525" s="97"/>
      <c r="X525" s="97"/>
    </row>
    <row r="526">
      <c r="A526" s="97" t="str">
        <f t="shared" si="1"/>
        <v>Andrew Thulin</v>
      </c>
      <c r="B526" s="29" t="s">
        <v>10180</v>
      </c>
      <c r="C526" s="29" t="s">
        <v>8828</v>
      </c>
      <c r="D526" s="97"/>
      <c r="E526" s="3" t="s">
        <v>10181</v>
      </c>
      <c r="F526" s="97"/>
      <c r="G526" s="29" t="s">
        <v>10182</v>
      </c>
      <c r="H526" s="97"/>
      <c r="I526" s="98"/>
      <c r="J526" s="98"/>
      <c r="K526" s="98"/>
      <c r="L526" s="98"/>
      <c r="M526" s="98"/>
      <c r="N526" s="98"/>
      <c r="O526" s="97"/>
      <c r="P526" s="97"/>
      <c r="Q526" s="97"/>
      <c r="R526" s="97"/>
      <c r="S526" s="97"/>
      <c r="T526" s="97"/>
      <c r="U526" s="97"/>
      <c r="V526" s="97"/>
      <c r="W526" s="97"/>
      <c r="X526" s="97"/>
    </row>
    <row r="527">
      <c r="A527" s="97" t="str">
        <f t="shared" si="1"/>
        <v>Emily Tibbott</v>
      </c>
      <c r="B527" s="100" t="s">
        <v>10183</v>
      </c>
      <c r="C527" s="100" t="s">
        <v>9048</v>
      </c>
      <c r="D527" s="101"/>
      <c r="E527" s="101" t="s">
        <v>10184</v>
      </c>
      <c r="F527" s="97"/>
      <c r="G527" s="97"/>
      <c r="H527" s="97"/>
      <c r="I527" s="98"/>
      <c r="J527" s="98"/>
      <c r="K527" s="98"/>
      <c r="L527" s="99" t="s">
        <v>346</v>
      </c>
      <c r="M527" s="98"/>
      <c r="N527" s="98"/>
      <c r="O527" s="97"/>
      <c r="P527" s="97"/>
      <c r="Q527" s="97"/>
      <c r="R527" s="97"/>
      <c r="S527" s="97"/>
      <c r="T527" s="97"/>
      <c r="U527" s="97"/>
      <c r="V527" s="97"/>
      <c r="W527" s="97"/>
      <c r="X527" s="97"/>
    </row>
    <row r="528">
      <c r="A528" s="97" t="str">
        <f t="shared" si="1"/>
        <v>J.P. Tindell</v>
      </c>
      <c r="B528" s="29" t="s">
        <v>10185</v>
      </c>
      <c r="C528" s="29" t="s">
        <v>10186</v>
      </c>
      <c r="D528" s="97"/>
      <c r="E528" s="97"/>
      <c r="F528" s="97"/>
      <c r="G528" s="97"/>
      <c r="H528" s="97"/>
      <c r="I528" s="98"/>
      <c r="J528" s="98"/>
      <c r="K528" s="98"/>
      <c r="L528" s="98"/>
      <c r="M528" s="98"/>
      <c r="N528" s="98"/>
      <c r="O528" s="97"/>
      <c r="P528" s="97"/>
      <c r="Q528" s="97"/>
      <c r="R528" s="97"/>
      <c r="S528" s="97"/>
      <c r="T528" s="97"/>
      <c r="U528" s="97"/>
      <c r="V528" s="97"/>
      <c r="W528" s="97"/>
      <c r="X528" s="97"/>
    </row>
    <row r="529">
      <c r="A529" s="97" t="str">
        <f t="shared" si="1"/>
        <v>Tom Tomich</v>
      </c>
      <c r="B529" s="31" t="s">
        <v>10187</v>
      </c>
      <c r="C529" s="31" t="s">
        <v>9679</v>
      </c>
      <c r="D529" s="102"/>
      <c r="E529" s="102" t="s">
        <v>10188</v>
      </c>
      <c r="F529" s="31"/>
      <c r="G529" s="97"/>
      <c r="H529" s="97"/>
      <c r="I529" s="98"/>
      <c r="J529" s="99" t="s">
        <v>346</v>
      </c>
      <c r="K529" s="98"/>
      <c r="L529" s="98"/>
      <c r="M529" s="98"/>
      <c r="N529" s="98"/>
      <c r="O529" s="97"/>
      <c r="P529" s="97"/>
      <c r="Q529" s="97"/>
      <c r="R529" s="97"/>
      <c r="S529" s="97"/>
      <c r="T529" s="97"/>
      <c r="U529" s="97"/>
      <c r="V529" s="97"/>
      <c r="W529" s="97"/>
      <c r="X529" s="97"/>
    </row>
    <row r="530">
      <c r="A530" s="97" t="str">
        <f t="shared" si="1"/>
        <v>Alicia Torregrosa</v>
      </c>
      <c r="B530" s="29" t="s">
        <v>10189</v>
      </c>
      <c r="C530" s="29" t="s">
        <v>10190</v>
      </c>
      <c r="D530" s="97"/>
      <c r="E530" s="29" t="s">
        <v>10191</v>
      </c>
      <c r="F530" s="97"/>
      <c r="G530" s="29" t="s">
        <v>10192</v>
      </c>
      <c r="H530" s="97"/>
      <c r="I530" s="98"/>
      <c r="J530" s="98"/>
      <c r="K530" s="98"/>
      <c r="L530" s="98"/>
      <c r="M530" s="98"/>
      <c r="N530" s="98"/>
      <c r="O530" s="97"/>
      <c r="P530" s="97"/>
      <c r="Q530" s="97"/>
      <c r="R530" s="97"/>
      <c r="S530" s="97"/>
      <c r="T530" s="97"/>
      <c r="U530" s="97"/>
      <c r="V530" s="97"/>
      <c r="W530" s="97"/>
      <c r="X530" s="97"/>
    </row>
    <row r="531">
      <c r="A531" s="97" t="str">
        <f t="shared" si="1"/>
        <v>Susan Townsend</v>
      </c>
      <c r="B531" s="29" t="s">
        <v>10193</v>
      </c>
      <c r="C531" s="29" t="s">
        <v>8975</v>
      </c>
      <c r="D531" s="97"/>
      <c r="E531" s="29" t="s">
        <v>10194</v>
      </c>
      <c r="F531" s="97"/>
      <c r="G531" s="29" t="s">
        <v>2706</v>
      </c>
      <c r="H531" s="97"/>
      <c r="I531" s="98"/>
      <c r="J531" s="98"/>
      <c r="K531" s="98"/>
      <c r="L531" s="98"/>
      <c r="M531" s="98"/>
      <c r="N531" s="98"/>
      <c r="O531" s="97"/>
      <c r="P531" s="97"/>
      <c r="Q531" s="97"/>
      <c r="R531" s="97"/>
      <c r="S531" s="97"/>
      <c r="T531" s="97"/>
      <c r="U531" s="97"/>
      <c r="V531" s="97"/>
      <c r="W531" s="97"/>
      <c r="X531" s="97"/>
    </row>
    <row r="532">
      <c r="A532" s="97" t="str">
        <f t="shared" si="1"/>
        <v>Kristin Tremain</v>
      </c>
      <c r="B532" s="29" t="s">
        <v>10195</v>
      </c>
      <c r="C532" s="29" t="s">
        <v>9052</v>
      </c>
      <c r="D532" s="3"/>
      <c r="E532" s="3" t="s">
        <v>10196</v>
      </c>
      <c r="F532" s="97"/>
      <c r="G532" s="97"/>
      <c r="H532" s="97"/>
      <c r="I532" s="98"/>
      <c r="J532" s="98"/>
      <c r="K532" s="98"/>
      <c r="L532" s="98"/>
      <c r="M532" s="98"/>
      <c r="N532" s="99" t="s">
        <v>346</v>
      </c>
      <c r="O532" s="97"/>
      <c r="P532" s="97"/>
      <c r="Q532" s="97"/>
      <c r="R532" s="97"/>
      <c r="S532" s="97"/>
      <c r="T532" s="97"/>
      <c r="U532" s="97"/>
      <c r="V532" s="97"/>
      <c r="W532" s="97"/>
      <c r="X532" s="97"/>
    </row>
    <row r="533">
      <c r="A533" s="97" t="str">
        <f t="shared" si="1"/>
        <v>Vince Trotter</v>
      </c>
      <c r="B533" s="31" t="s">
        <v>10197</v>
      </c>
      <c r="C533" s="31" t="s">
        <v>10198</v>
      </c>
      <c r="D533" s="31"/>
      <c r="E533" s="31" t="s">
        <v>10199</v>
      </c>
      <c r="F533" s="31" t="s">
        <v>10200</v>
      </c>
      <c r="G533" s="97"/>
      <c r="H533" s="97"/>
      <c r="I533" s="98"/>
      <c r="J533" s="99" t="s">
        <v>346</v>
      </c>
      <c r="K533" s="98"/>
      <c r="L533" s="98"/>
      <c r="M533" s="98"/>
      <c r="N533" s="98"/>
      <c r="O533" s="97"/>
      <c r="P533" s="97"/>
      <c r="Q533" s="97"/>
      <c r="R533" s="97"/>
      <c r="S533" s="97"/>
      <c r="T533" s="97"/>
      <c r="U533" s="97"/>
      <c r="V533" s="97"/>
      <c r="W533" s="97"/>
      <c r="X533" s="97"/>
    </row>
    <row r="534">
      <c r="A534" s="97" t="str">
        <f t="shared" si="1"/>
        <v>Tony Tucci</v>
      </c>
      <c r="B534" s="29" t="s">
        <v>10201</v>
      </c>
      <c r="C534" s="29" t="s">
        <v>9029</v>
      </c>
      <c r="D534" s="3"/>
      <c r="E534" s="3" t="s">
        <v>10202</v>
      </c>
      <c r="F534" s="97"/>
      <c r="G534" s="97"/>
      <c r="H534" s="29"/>
      <c r="I534" s="98"/>
      <c r="J534" s="98"/>
      <c r="K534" s="98"/>
      <c r="L534" s="98"/>
      <c r="M534" s="98"/>
      <c r="N534" s="98"/>
      <c r="O534" s="97"/>
      <c r="P534" s="97"/>
      <c r="Q534" s="97"/>
      <c r="R534" s="97"/>
      <c r="S534" s="97"/>
      <c r="T534" s="97"/>
      <c r="U534" s="97"/>
      <c r="V534" s="97"/>
      <c r="W534" s="97"/>
      <c r="X534" s="97"/>
    </row>
    <row r="535">
      <c r="A535" s="97" t="str">
        <f t="shared" si="1"/>
        <v>Jeannette Tuitele-Lewis</v>
      </c>
      <c r="B535" s="3" t="s">
        <v>10203</v>
      </c>
      <c r="C535" s="29" t="s">
        <v>10204</v>
      </c>
      <c r="D535" s="53"/>
      <c r="E535" s="53" t="s">
        <v>10205</v>
      </c>
      <c r="F535" s="97"/>
      <c r="G535" s="29" t="s">
        <v>10206</v>
      </c>
      <c r="H535" s="97"/>
      <c r="I535" s="98"/>
      <c r="J535" s="98"/>
      <c r="K535" s="98"/>
      <c r="L535" s="98"/>
      <c r="M535" s="98"/>
      <c r="N535" s="98"/>
      <c r="O535" s="97"/>
      <c r="P535" s="97"/>
      <c r="Q535" s="97"/>
      <c r="R535" s="97"/>
      <c r="S535" s="97"/>
      <c r="T535" s="97"/>
      <c r="U535" s="97"/>
      <c r="V535" s="97"/>
      <c r="W535" s="97"/>
      <c r="X535" s="97"/>
    </row>
    <row r="536">
      <c r="A536" s="97" t="str">
        <f t="shared" si="1"/>
        <v>Scott Vail</v>
      </c>
      <c r="B536" s="29" t="s">
        <v>10207</v>
      </c>
      <c r="C536" s="29" t="s">
        <v>9810</v>
      </c>
      <c r="D536" s="29"/>
      <c r="E536" s="29"/>
      <c r="F536" s="97"/>
      <c r="G536" s="97"/>
      <c r="H536" s="97"/>
      <c r="I536" s="98"/>
      <c r="J536" s="98"/>
      <c r="K536" s="98"/>
      <c r="L536" s="98"/>
      <c r="M536" s="98"/>
      <c r="N536" s="98"/>
      <c r="O536" s="97"/>
      <c r="P536" s="97"/>
      <c r="Q536" s="97"/>
      <c r="R536" s="97"/>
      <c r="S536" s="97"/>
      <c r="T536" s="97"/>
      <c r="U536" s="97"/>
      <c r="V536" s="97"/>
      <c r="W536" s="97"/>
      <c r="X536" s="97"/>
    </row>
    <row r="537">
      <c r="A537" s="97" t="str">
        <f t="shared" si="1"/>
        <v>Christopher Valadez</v>
      </c>
      <c r="B537" s="29" t="s">
        <v>10208</v>
      </c>
      <c r="C537" s="29" t="s">
        <v>9070</v>
      </c>
      <c r="D537" s="97"/>
      <c r="E537" s="29" t="s">
        <v>10209</v>
      </c>
      <c r="F537" s="97"/>
      <c r="G537" s="29" t="s">
        <v>10210</v>
      </c>
      <c r="H537" s="97"/>
      <c r="I537" s="98"/>
      <c r="J537" s="98"/>
      <c r="K537" s="98"/>
      <c r="L537" s="98"/>
      <c r="M537" s="98"/>
      <c r="N537" s="98"/>
      <c r="O537" s="97"/>
      <c r="P537" s="97"/>
      <c r="Q537" s="97"/>
      <c r="R537" s="97"/>
      <c r="S537" s="97"/>
      <c r="T537" s="97"/>
      <c r="U537" s="97"/>
      <c r="V537" s="97"/>
      <c r="W537" s="97"/>
      <c r="X537" s="97"/>
    </row>
    <row r="538">
      <c r="A538" s="97" t="str">
        <f t="shared" si="1"/>
        <v>Ann Van Leer</v>
      </c>
      <c r="B538" s="29" t="s">
        <v>10211</v>
      </c>
      <c r="C538" s="29" t="s">
        <v>9059</v>
      </c>
      <c r="D538" s="3"/>
      <c r="E538" s="3" t="s">
        <v>10212</v>
      </c>
      <c r="F538" s="97"/>
      <c r="G538" s="97"/>
      <c r="H538" s="29"/>
      <c r="I538" s="98"/>
      <c r="J538" s="98"/>
      <c r="K538" s="98"/>
      <c r="L538" s="98"/>
      <c r="M538" s="98"/>
      <c r="N538" s="98"/>
      <c r="O538" s="97"/>
      <c r="P538" s="97"/>
      <c r="Q538" s="97"/>
      <c r="R538" s="97"/>
      <c r="S538" s="97"/>
      <c r="T538" s="97"/>
      <c r="U538" s="97"/>
      <c r="V538" s="97"/>
      <c r="W538" s="97"/>
      <c r="X538" s="97"/>
    </row>
    <row r="539">
      <c r="A539" s="97" t="str">
        <f t="shared" si="1"/>
        <v>Sam Veloz</v>
      </c>
      <c r="B539" s="29" t="s">
        <v>10213</v>
      </c>
      <c r="C539" s="29" t="s">
        <v>9574</v>
      </c>
      <c r="D539" s="29"/>
      <c r="E539" s="29" t="s">
        <v>10214</v>
      </c>
      <c r="F539" s="97"/>
      <c r="G539" s="29" t="s">
        <v>10215</v>
      </c>
      <c r="H539" s="97"/>
      <c r="I539" s="98"/>
      <c r="J539" s="98"/>
      <c r="K539" s="98"/>
      <c r="L539" s="98"/>
      <c r="M539" s="98"/>
      <c r="N539" s="98"/>
      <c r="O539" s="97"/>
      <c r="P539" s="97"/>
      <c r="Q539" s="97"/>
      <c r="R539" s="97"/>
      <c r="S539" s="97"/>
      <c r="T539" s="97"/>
      <c r="U539" s="97"/>
      <c r="V539" s="97"/>
      <c r="W539" s="97"/>
      <c r="X539" s="97"/>
    </row>
    <row r="540">
      <c r="A540" s="97" t="str">
        <f t="shared" si="1"/>
        <v>Marybeth Vergara-Garcia</v>
      </c>
      <c r="B540" s="100" t="s">
        <v>10216</v>
      </c>
      <c r="C540" s="100" t="s">
        <v>10217</v>
      </c>
      <c r="D540" s="101"/>
      <c r="E540" s="101" t="s">
        <v>10218</v>
      </c>
      <c r="F540" s="97"/>
      <c r="G540" s="97"/>
      <c r="H540" s="97"/>
      <c r="I540" s="98"/>
      <c r="J540" s="98"/>
      <c r="K540" s="98"/>
      <c r="L540" s="99" t="s">
        <v>346</v>
      </c>
      <c r="M540" s="98"/>
      <c r="N540" s="98"/>
      <c r="O540" s="97"/>
      <c r="P540" s="97"/>
      <c r="Q540" s="97"/>
      <c r="R540" s="97"/>
      <c r="S540" s="97"/>
      <c r="T540" s="97"/>
      <c r="U540" s="97"/>
      <c r="V540" s="97"/>
      <c r="W540" s="97"/>
      <c r="X540" s="97"/>
    </row>
    <row r="541">
      <c r="A541" s="97" t="str">
        <f t="shared" si="1"/>
        <v>Winston Vickers</v>
      </c>
      <c r="B541" s="29" t="s">
        <v>10219</v>
      </c>
      <c r="C541" s="29" t="s">
        <v>10220</v>
      </c>
      <c r="D541" s="3"/>
      <c r="E541" s="3" t="s">
        <v>10221</v>
      </c>
      <c r="F541" s="97"/>
      <c r="G541" s="97"/>
      <c r="H541" s="29"/>
      <c r="I541" s="98"/>
      <c r="J541" s="98"/>
      <c r="K541" s="98"/>
      <c r="L541" s="98"/>
      <c r="M541" s="98"/>
      <c r="N541" s="98"/>
      <c r="O541" s="97"/>
      <c r="P541" s="97"/>
      <c r="Q541" s="97"/>
      <c r="R541" s="97"/>
      <c r="S541" s="97"/>
      <c r="T541" s="97"/>
      <c r="U541" s="97"/>
      <c r="V541" s="97"/>
      <c r="W541" s="97"/>
      <c r="X541" s="97"/>
    </row>
    <row r="542">
      <c r="A542" s="97" t="str">
        <f t="shared" si="1"/>
        <v>Jessie Vinje</v>
      </c>
      <c r="B542" s="29" t="s">
        <v>10222</v>
      </c>
      <c r="C542" s="29" t="s">
        <v>10223</v>
      </c>
      <c r="D542" s="97"/>
      <c r="E542" s="3" t="s">
        <v>10224</v>
      </c>
      <c r="F542" s="97"/>
      <c r="G542" s="29" t="s">
        <v>601</v>
      </c>
      <c r="H542" s="97"/>
      <c r="I542" s="98"/>
      <c r="J542" s="98"/>
      <c r="K542" s="98"/>
      <c r="L542" s="98"/>
      <c r="M542" s="98"/>
      <c r="N542" s="98"/>
      <c r="O542" s="97"/>
      <c r="P542" s="97"/>
      <c r="Q542" s="97"/>
      <c r="R542" s="97"/>
      <c r="S542" s="97"/>
      <c r="T542" s="97"/>
      <c r="U542" s="97"/>
      <c r="V542" s="97"/>
      <c r="W542" s="97"/>
      <c r="X542" s="97"/>
    </row>
    <row r="543">
      <c r="A543" s="97" t="str">
        <f t="shared" si="1"/>
        <v>Jeffrey Volberg</v>
      </c>
      <c r="B543" s="29" t="s">
        <v>10225</v>
      </c>
      <c r="C543" s="29" t="s">
        <v>10145</v>
      </c>
      <c r="D543" s="3"/>
      <c r="E543" s="3" t="s">
        <v>10226</v>
      </c>
      <c r="F543" s="97"/>
      <c r="G543" s="97"/>
      <c r="H543" s="29"/>
      <c r="I543" s="98"/>
      <c r="J543" s="98"/>
      <c r="K543" s="98"/>
      <c r="L543" s="98"/>
      <c r="M543" s="98"/>
      <c r="N543" s="98"/>
      <c r="O543" s="97"/>
      <c r="P543" s="97"/>
      <c r="Q543" s="97"/>
      <c r="R543" s="97"/>
      <c r="S543" s="97"/>
      <c r="T543" s="97"/>
      <c r="U543" s="97"/>
      <c r="V543" s="97"/>
      <c r="W543" s="97"/>
      <c r="X543" s="97"/>
    </row>
    <row r="544">
      <c r="A544" s="97" t="str">
        <f t="shared" si="1"/>
        <v>Sarah Vroom</v>
      </c>
      <c r="B544" s="29" t="s">
        <v>10227</v>
      </c>
      <c r="C544" s="29" t="s">
        <v>8900</v>
      </c>
      <c r="D544" s="3"/>
      <c r="E544" s="3" t="s">
        <v>10228</v>
      </c>
      <c r="F544" s="97"/>
      <c r="G544" s="29" t="s">
        <v>10229</v>
      </c>
      <c r="H544" s="97"/>
      <c r="I544" s="98"/>
      <c r="J544" s="98"/>
      <c r="K544" s="98"/>
      <c r="L544" s="98"/>
      <c r="M544" s="98"/>
      <c r="N544" s="98"/>
      <c r="O544" s="97"/>
      <c r="P544" s="97"/>
      <c r="Q544" s="97"/>
      <c r="R544" s="97"/>
      <c r="S544" s="97"/>
      <c r="T544" s="97"/>
      <c r="U544" s="97"/>
      <c r="V544" s="97"/>
      <c r="W544" s="97"/>
      <c r="X544" s="97"/>
    </row>
    <row r="545">
      <c r="A545" s="97" t="str">
        <f t="shared" si="1"/>
        <v>Justin Wages</v>
      </c>
      <c r="B545" s="29" t="s">
        <v>10230</v>
      </c>
      <c r="C545" s="29" t="s">
        <v>9421</v>
      </c>
      <c r="D545" s="3"/>
      <c r="E545" s="3" t="s">
        <v>10231</v>
      </c>
      <c r="F545" s="97"/>
      <c r="G545" s="97"/>
      <c r="H545" s="97"/>
      <c r="I545" s="98"/>
      <c r="J545" s="98"/>
      <c r="K545" s="98"/>
      <c r="L545" s="98"/>
      <c r="M545" s="98"/>
      <c r="N545" s="98"/>
      <c r="O545" s="97"/>
      <c r="P545" s="97"/>
      <c r="Q545" s="97"/>
      <c r="R545" s="97"/>
      <c r="S545" s="97"/>
      <c r="T545" s="97"/>
      <c r="U545" s="97"/>
      <c r="V545" s="97"/>
      <c r="W545" s="97"/>
      <c r="X545" s="97"/>
    </row>
    <row r="546">
      <c r="A546" s="97" t="str">
        <f t="shared" si="1"/>
        <v>John Walsh</v>
      </c>
      <c r="B546" s="29" t="s">
        <v>10232</v>
      </c>
      <c r="C546" s="29" t="s">
        <v>9119</v>
      </c>
      <c r="D546" s="53"/>
      <c r="E546" s="53" t="s">
        <v>10233</v>
      </c>
      <c r="F546" s="97"/>
      <c r="G546" s="97"/>
      <c r="H546" s="97"/>
      <c r="I546" s="98"/>
      <c r="J546" s="98"/>
      <c r="K546" s="98"/>
      <c r="L546" s="98"/>
      <c r="M546" s="98"/>
      <c r="N546" s="98"/>
      <c r="O546" s="97"/>
      <c r="P546" s="97"/>
      <c r="Q546" s="97"/>
      <c r="R546" s="97"/>
      <c r="S546" s="97"/>
      <c r="T546" s="97"/>
      <c r="U546" s="97"/>
      <c r="V546" s="97"/>
      <c r="W546" s="97"/>
      <c r="X546" s="97"/>
    </row>
    <row r="547">
      <c r="A547" s="97" t="str">
        <f t="shared" si="1"/>
        <v>Jennifer Ward</v>
      </c>
      <c r="B547" s="100" t="s">
        <v>10234</v>
      </c>
      <c r="C547" s="100" t="s">
        <v>9414</v>
      </c>
      <c r="D547" s="100"/>
      <c r="E547" s="100" t="s">
        <v>10235</v>
      </c>
      <c r="F547" s="97"/>
      <c r="G547" s="97"/>
      <c r="H547" s="97"/>
      <c r="I547" s="98"/>
      <c r="J547" s="98"/>
      <c r="K547" s="98"/>
      <c r="L547" s="99" t="s">
        <v>346</v>
      </c>
      <c r="M547" s="98"/>
      <c r="N547" s="98"/>
      <c r="O547" s="97"/>
      <c r="P547" s="97"/>
      <c r="Q547" s="97"/>
      <c r="R547" s="97"/>
      <c r="S547" s="97"/>
      <c r="T547" s="97"/>
      <c r="U547" s="97"/>
      <c r="V547" s="97"/>
      <c r="W547" s="97"/>
      <c r="X547" s="97"/>
    </row>
    <row r="548">
      <c r="A548" s="97" t="str">
        <f t="shared" si="1"/>
        <v>Molly Watkins</v>
      </c>
      <c r="B548" s="31" t="s">
        <v>10236</v>
      </c>
      <c r="C548" s="31" t="s">
        <v>10171</v>
      </c>
      <c r="D548" s="102"/>
      <c r="E548" s="102" t="s">
        <v>10237</v>
      </c>
      <c r="F548" s="31"/>
      <c r="G548" s="97"/>
      <c r="H548" s="97"/>
      <c r="I548" s="98"/>
      <c r="J548" s="99" t="s">
        <v>346</v>
      </c>
      <c r="K548" s="98"/>
      <c r="L548" s="98"/>
      <c r="M548" s="98"/>
      <c r="N548" s="98"/>
      <c r="O548" s="97"/>
      <c r="P548" s="97"/>
      <c r="Q548" s="97"/>
      <c r="R548" s="97"/>
      <c r="S548" s="97"/>
      <c r="T548" s="97"/>
      <c r="U548" s="97"/>
      <c r="V548" s="97"/>
      <c r="W548" s="97"/>
      <c r="X548" s="97"/>
    </row>
    <row r="549">
      <c r="A549" s="97" t="str">
        <f t="shared" si="1"/>
        <v>Terry Watt</v>
      </c>
      <c r="B549" s="29" t="s">
        <v>10238</v>
      </c>
      <c r="C549" s="29" t="s">
        <v>10239</v>
      </c>
      <c r="D549" s="3"/>
      <c r="E549" s="3" t="s">
        <v>10240</v>
      </c>
      <c r="F549" s="97"/>
      <c r="G549" s="97"/>
      <c r="H549" s="29"/>
      <c r="I549" s="98"/>
      <c r="J549" s="98"/>
      <c r="K549" s="98"/>
      <c r="L549" s="98"/>
      <c r="M549" s="98"/>
      <c r="N549" s="98"/>
      <c r="O549" s="97"/>
      <c r="P549" s="97"/>
      <c r="Q549" s="97"/>
      <c r="R549" s="97"/>
      <c r="S549" s="97"/>
      <c r="T549" s="97"/>
      <c r="U549" s="97"/>
      <c r="V549" s="97"/>
      <c r="W549" s="97"/>
      <c r="X549" s="97"/>
    </row>
    <row r="550">
      <c r="A550" s="97" t="str">
        <f t="shared" si="1"/>
        <v>Kathy Webster</v>
      </c>
      <c r="B550" s="31" t="s">
        <v>10241</v>
      </c>
      <c r="C550" s="31" t="s">
        <v>10242</v>
      </c>
      <c r="D550" s="102"/>
      <c r="E550" s="102" t="s">
        <v>10243</v>
      </c>
      <c r="F550" s="31"/>
      <c r="G550" s="97"/>
      <c r="H550" s="97"/>
      <c r="I550" s="98"/>
      <c r="J550" s="99" t="s">
        <v>346</v>
      </c>
      <c r="K550" s="98"/>
      <c r="L550" s="98"/>
      <c r="M550" s="98"/>
      <c r="N550" s="98"/>
      <c r="O550" s="97"/>
      <c r="P550" s="97"/>
      <c r="Q550" s="97"/>
      <c r="R550" s="97"/>
      <c r="S550" s="97"/>
      <c r="T550" s="97"/>
      <c r="U550" s="97"/>
      <c r="V550" s="97"/>
      <c r="W550" s="97"/>
      <c r="X550" s="97"/>
    </row>
    <row r="551">
      <c r="A551" s="97" t="str">
        <f t="shared" si="1"/>
        <v>Julie Weeder</v>
      </c>
      <c r="B551" s="29" t="s">
        <v>10244</v>
      </c>
      <c r="C551" s="29" t="s">
        <v>8834</v>
      </c>
      <c r="D551" s="3"/>
      <c r="E551" s="3" t="s">
        <v>10245</v>
      </c>
      <c r="F551" s="97"/>
      <c r="G551" s="97"/>
      <c r="H551" s="97"/>
      <c r="I551" s="98"/>
      <c r="J551" s="98"/>
      <c r="K551" s="98"/>
      <c r="L551" s="98"/>
      <c r="M551" s="98"/>
      <c r="N551" s="98"/>
      <c r="O551" s="97"/>
      <c r="P551" s="97"/>
      <c r="Q551" s="97"/>
      <c r="R551" s="97"/>
      <c r="S551" s="97"/>
      <c r="T551" s="97"/>
      <c r="U551" s="97"/>
      <c r="V551" s="97"/>
      <c r="W551" s="97"/>
      <c r="X551" s="97"/>
    </row>
    <row r="552">
      <c r="A552" s="97" t="str">
        <f t="shared" si="1"/>
        <v>Ellen Wehr</v>
      </c>
      <c r="B552" s="29" t="s">
        <v>10246</v>
      </c>
      <c r="C552" s="29" t="s">
        <v>9375</v>
      </c>
      <c r="D552" s="97"/>
      <c r="E552" s="29" t="s">
        <v>10247</v>
      </c>
      <c r="F552" s="97"/>
      <c r="G552" s="29" t="s">
        <v>10248</v>
      </c>
      <c r="H552" s="97"/>
      <c r="I552" s="98"/>
      <c r="J552" s="98"/>
      <c r="K552" s="98"/>
      <c r="L552" s="98"/>
      <c r="M552" s="98"/>
      <c r="N552" s="98"/>
      <c r="O552" s="97"/>
      <c r="P552" s="97"/>
      <c r="Q552" s="97"/>
      <c r="R552" s="97"/>
      <c r="S552" s="97"/>
      <c r="T552" s="97"/>
      <c r="U552" s="97"/>
      <c r="V552" s="97"/>
      <c r="W552" s="97"/>
      <c r="X552" s="97"/>
    </row>
    <row r="553">
      <c r="A553" s="97" t="str">
        <f t="shared" si="1"/>
        <v>Craig Weightman</v>
      </c>
      <c r="B553" s="29" t="s">
        <v>10249</v>
      </c>
      <c r="C553" s="29" t="s">
        <v>10176</v>
      </c>
      <c r="D553" s="3"/>
      <c r="E553" s="3" t="s">
        <v>10250</v>
      </c>
      <c r="F553" s="97"/>
      <c r="G553" s="97"/>
      <c r="H553" s="97"/>
      <c r="I553" s="98"/>
      <c r="J553" s="98"/>
      <c r="K553" s="98"/>
      <c r="L553" s="98"/>
      <c r="M553" s="98"/>
      <c r="N553" s="99" t="s">
        <v>346</v>
      </c>
      <c r="O553" s="97"/>
      <c r="P553" s="97"/>
      <c r="Q553" s="97"/>
      <c r="R553" s="97"/>
      <c r="S553" s="97"/>
      <c r="T553" s="97"/>
      <c r="U553" s="97"/>
      <c r="V553" s="97"/>
      <c r="W553" s="97"/>
      <c r="X553" s="97"/>
    </row>
    <row r="554">
      <c r="A554" s="97" t="str">
        <f t="shared" si="1"/>
        <v>Karen Weiss</v>
      </c>
      <c r="B554" s="29" t="s">
        <v>10251</v>
      </c>
      <c r="C554" s="29" t="s">
        <v>9032</v>
      </c>
      <c r="D554" s="3"/>
      <c r="E554" s="3" t="s">
        <v>10252</v>
      </c>
      <c r="F554" s="97"/>
      <c r="G554" s="97"/>
      <c r="H554" s="97"/>
      <c r="I554" s="98"/>
      <c r="J554" s="98"/>
      <c r="K554" s="98"/>
      <c r="L554" s="98"/>
      <c r="M554" s="98"/>
      <c r="N554" s="99" t="s">
        <v>346</v>
      </c>
      <c r="O554" s="97"/>
      <c r="P554" s="97"/>
      <c r="Q554" s="97"/>
      <c r="R554" s="97"/>
      <c r="S554" s="97"/>
      <c r="T554" s="97"/>
      <c r="U554" s="97"/>
      <c r="V554" s="97"/>
      <c r="W554" s="97"/>
      <c r="X554" s="97"/>
    </row>
    <row r="555">
      <c r="A555" s="97" t="str">
        <f t="shared" si="1"/>
        <v>Stuart Weiss</v>
      </c>
      <c r="B555" s="29" t="s">
        <v>10251</v>
      </c>
      <c r="C555" s="29" t="s">
        <v>9683</v>
      </c>
      <c r="D555" s="97"/>
      <c r="E555" s="3" t="s">
        <v>10253</v>
      </c>
      <c r="F555" s="97"/>
      <c r="G555" s="29" t="s">
        <v>10254</v>
      </c>
      <c r="H555" s="97"/>
      <c r="I555" s="98"/>
      <c r="J555" s="98"/>
      <c r="K555" s="98"/>
      <c r="L555" s="98"/>
      <c r="M555" s="98"/>
      <c r="N555" s="98"/>
      <c r="O555" s="97"/>
      <c r="P555" s="97"/>
      <c r="Q555" s="97"/>
      <c r="R555" s="97"/>
      <c r="S555" s="97"/>
      <c r="T555" s="97"/>
      <c r="U555" s="97"/>
      <c r="V555" s="97"/>
      <c r="W555" s="97"/>
      <c r="X555" s="97"/>
    </row>
    <row r="556">
      <c r="A556" s="97" t="str">
        <f t="shared" si="1"/>
        <v>Carrie Wendt</v>
      </c>
      <c r="B556" s="29" t="s">
        <v>10255</v>
      </c>
      <c r="C556" s="29" t="s">
        <v>8885</v>
      </c>
      <c r="D556" s="97"/>
      <c r="E556" s="29" t="s">
        <v>10256</v>
      </c>
      <c r="F556" s="97"/>
      <c r="G556" s="29" t="s">
        <v>10257</v>
      </c>
      <c r="H556" s="97"/>
      <c r="I556" s="98"/>
      <c r="J556" s="98"/>
      <c r="K556" s="98"/>
      <c r="L556" s="98"/>
      <c r="M556" s="98"/>
      <c r="N556" s="98"/>
      <c r="O556" s="97"/>
      <c r="P556" s="97"/>
      <c r="Q556" s="97"/>
      <c r="R556" s="97"/>
      <c r="S556" s="97"/>
      <c r="T556" s="97"/>
      <c r="U556" s="97"/>
      <c r="V556" s="97"/>
      <c r="W556" s="97"/>
      <c r="X556" s="97"/>
    </row>
    <row r="557">
      <c r="A557" s="97" t="str">
        <f t="shared" si="1"/>
        <v>Rick West</v>
      </c>
      <c r="B557" s="29" t="s">
        <v>10258</v>
      </c>
      <c r="C557" s="29" t="s">
        <v>9513</v>
      </c>
      <c r="D557" s="97"/>
      <c r="E557" s="97"/>
      <c r="F557" s="97"/>
      <c r="G557" s="97"/>
      <c r="H557" s="97"/>
      <c r="I557" s="98"/>
      <c r="J557" s="98"/>
      <c r="K557" s="98"/>
      <c r="L557" s="98"/>
      <c r="M557" s="98"/>
      <c r="N557" s="98"/>
      <c r="O557" s="97"/>
      <c r="P557" s="97"/>
      <c r="Q557" s="97"/>
      <c r="R557" s="97"/>
      <c r="S557" s="97"/>
      <c r="T557" s="97"/>
      <c r="U557" s="97"/>
      <c r="V557" s="97"/>
      <c r="W557" s="97"/>
      <c r="X557" s="97"/>
    </row>
    <row r="558">
      <c r="A558" s="97" t="str">
        <f t="shared" si="1"/>
        <v>Laurel Williams</v>
      </c>
      <c r="B558" s="29" t="s">
        <v>10259</v>
      </c>
      <c r="C558" s="29" t="s">
        <v>10260</v>
      </c>
      <c r="D558" s="3"/>
      <c r="E558" s="3" t="s">
        <v>10261</v>
      </c>
      <c r="F558" s="97"/>
      <c r="G558" s="97"/>
      <c r="H558" s="29"/>
      <c r="I558" s="98"/>
      <c r="J558" s="98"/>
      <c r="K558" s="98"/>
      <c r="L558" s="98"/>
      <c r="M558" s="98"/>
      <c r="N558" s="98"/>
      <c r="O558" s="97"/>
      <c r="P558" s="97"/>
      <c r="Q558" s="97"/>
      <c r="R558" s="97"/>
      <c r="S558" s="97"/>
      <c r="T558" s="97"/>
      <c r="U558" s="97"/>
      <c r="V558" s="97"/>
      <c r="W558" s="97"/>
      <c r="X558" s="97"/>
    </row>
    <row r="559">
      <c r="A559" s="97" t="str">
        <f t="shared" si="1"/>
        <v>Peter Williams</v>
      </c>
      <c r="B559" s="29" t="s">
        <v>10259</v>
      </c>
      <c r="C559" s="29" t="s">
        <v>9124</v>
      </c>
      <c r="D559" s="28"/>
      <c r="E559" s="28" t="s">
        <v>10262</v>
      </c>
      <c r="F559" s="97"/>
      <c r="G559" s="97"/>
      <c r="H559" s="29" t="s">
        <v>9136</v>
      </c>
      <c r="I559" s="98"/>
      <c r="J559" s="98"/>
      <c r="K559" s="98"/>
      <c r="L559" s="98"/>
      <c r="M559" s="98"/>
      <c r="N559" s="98"/>
      <c r="O559" s="97"/>
      <c r="P559" s="97"/>
      <c r="Q559" s="97"/>
      <c r="R559" s="97"/>
      <c r="S559" s="97"/>
      <c r="T559" s="97"/>
      <c r="U559" s="97"/>
      <c r="V559" s="97"/>
      <c r="W559" s="97"/>
      <c r="X559" s="97"/>
    </row>
    <row r="560">
      <c r="A560" s="97" t="str">
        <f t="shared" si="1"/>
        <v>Joshua Wilson</v>
      </c>
      <c r="B560" s="29" t="s">
        <v>10263</v>
      </c>
      <c r="C560" s="29" t="s">
        <v>9619</v>
      </c>
      <c r="D560" s="29"/>
      <c r="E560" s="29" t="s">
        <v>10264</v>
      </c>
      <c r="F560" s="97"/>
      <c r="G560" s="97"/>
      <c r="H560" s="97"/>
      <c r="I560" s="98"/>
      <c r="J560" s="98"/>
      <c r="K560" s="98"/>
      <c r="L560" s="98"/>
      <c r="M560" s="98"/>
      <c r="N560" s="98"/>
      <c r="O560" s="97"/>
      <c r="P560" s="97"/>
      <c r="Q560" s="97"/>
      <c r="R560" s="97"/>
      <c r="S560" s="97"/>
      <c r="T560" s="97"/>
      <c r="U560" s="97"/>
      <c r="V560" s="97"/>
      <c r="W560" s="97"/>
      <c r="X560" s="97"/>
    </row>
    <row r="561">
      <c r="A561" s="97" t="str">
        <f t="shared" si="1"/>
        <v>Bruce Wolfe</v>
      </c>
      <c r="B561" s="29" t="s">
        <v>10265</v>
      </c>
      <c r="C561" s="29" t="s">
        <v>10266</v>
      </c>
      <c r="D561" s="3"/>
      <c r="E561" s="3" t="s">
        <v>10267</v>
      </c>
      <c r="F561" s="97"/>
      <c r="G561" s="97"/>
      <c r="H561" s="97"/>
      <c r="I561" s="98"/>
      <c r="J561" s="98"/>
      <c r="K561" s="98"/>
      <c r="L561" s="98"/>
      <c r="M561" s="98"/>
      <c r="N561" s="99" t="s">
        <v>346</v>
      </c>
      <c r="O561" s="97"/>
      <c r="P561" s="97"/>
      <c r="Q561" s="97"/>
      <c r="R561" s="97"/>
      <c r="S561" s="97"/>
      <c r="T561" s="97"/>
      <c r="U561" s="97"/>
      <c r="V561" s="97"/>
      <c r="W561" s="97"/>
      <c r="X561" s="97"/>
    </row>
    <row r="562">
      <c r="A562" s="97" t="str">
        <f t="shared" si="1"/>
        <v>Michael Woo</v>
      </c>
      <c r="B562" s="100" t="s">
        <v>10268</v>
      </c>
      <c r="C562" s="100" t="s">
        <v>9206</v>
      </c>
      <c r="D562" s="101"/>
      <c r="E562" s="101" t="s">
        <v>10269</v>
      </c>
      <c r="F562" s="97"/>
      <c r="G562" s="97"/>
      <c r="H562" s="97"/>
      <c r="I562" s="98"/>
      <c r="J562" s="98"/>
      <c r="K562" s="98"/>
      <c r="L562" s="99" t="s">
        <v>346</v>
      </c>
      <c r="M562" s="98"/>
      <c r="N562" s="98"/>
      <c r="O562" s="97"/>
      <c r="P562" s="97"/>
      <c r="Q562" s="97"/>
      <c r="R562" s="97"/>
      <c r="S562" s="97"/>
      <c r="T562" s="97"/>
      <c r="U562" s="97"/>
      <c r="V562" s="97"/>
      <c r="W562" s="97"/>
      <c r="X562" s="97"/>
    </row>
    <row r="563">
      <c r="A563" s="97" t="str">
        <f t="shared" si="1"/>
        <v>Adam Wood</v>
      </c>
      <c r="B563" s="100" t="s">
        <v>10270</v>
      </c>
      <c r="C563" s="100" t="s">
        <v>8889</v>
      </c>
      <c r="D563" s="101"/>
      <c r="E563" s="101" t="s">
        <v>10271</v>
      </c>
      <c r="F563" s="97"/>
      <c r="G563" s="97"/>
      <c r="H563" s="97"/>
      <c r="I563" s="98"/>
      <c r="J563" s="98"/>
      <c r="K563" s="98"/>
      <c r="L563" s="99" t="s">
        <v>346</v>
      </c>
      <c r="M563" s="98"/>
      <c r="N563" s="98"/>
      <c r="O563" s="97"/>
      <c r="P563" s="97"/>
      <c r="Q563" s="97"/>
      <c r="R563" s="97"/>
      <c r="S563" s="97"/>
      <c r="T563" s="97"/>
      <c r="U563" s="97"/>
      <c r="V563" s="97"/>
      <c r="W563" s="97"/>
      <c r="X563" s="97"/>
    </row>
    <row r="564">
      <c r="A564" s="97" t="str">
        <f t="shared" si="1"/>
        <v>Darrell Wood</v>
      </c>
      <c r="B564" s="31" t="s">
        <v>10270</v>
      </c>
      <c r="C564" s="31" t="s">
        <v>10272</v>
      </c>
      <c r="D564" s="31"/>
      <c r="E564" s="31"/>
      <c r="F564" s="31"/>
      <c r="G564" s="97"/>
      <c r="H564" s="97"/>
      <c r="I564" s="98"/>
      <c r="J564" s="99" t="s">
        <v>346</v>
      </c>
      <c r="K564" s="98"/>
      <c r="L564" s="98"/>
      <c r="M564" s="98"/>
      <c r="N564" s="98"/>
      <c r="O564" s="97"/>
      <c r="P564" s="97"/>
      <c r="Q564" s="97"/>
      <c r="R564" s="97"/>
      <c r="S564" s="97"/>
      <c r="T564" s="97"/>
      <c r="U564" s="97"/>
      <c r="V564" s="97"/>
      <c r="W564" s="97"/>
      <c r="X564" s="97"/>
    </row>
    <row r="565">
      <c r="A565" s="97" t="str">
        <f t="shared" si="1"/>
        <v>Eric Wood</v>
      </c>
      <c r="B565" s="100" t="s">
        <v>10270</v>
      </c>
      <c r="C565" s="100" t="s">
        <v>8801</v>
      </c>
      <c r="D565" s="101"/>
      <c r="E565" s="101" t="s">
        <v>10273</v>
      </c>
      <c r="F565" s="97"/>
      <c r="G565" s="97"/>
      <c r="H565" s="97"/>
      <c r="I565" s="98"/>
      <c r="J565" s="98"/>
      <c r="K565" s="98"/>
      <c r="L565" s="99" t="s">
        <v>346</v>
      </c>
      <c r="M565" s="98"/>
      <c r="N565" s="98"/>
      <c r="O565" s="97"/>
      <c r="P565" s="97"/>
      <c r="Q565" s="97"/>
      <c r="R565" s="97"/>
      <c r="S565" s="97"/>
      <c r="T565" s="97"/>
      <c r="U565" s="97"/>
      <c r="V565" s="97"/>
      <c r="W565" s="97"/>
      <c r="X565" s="97"/>
    </row>
    <row r="566">
      <c r="A566" s="97" t="str">
        <f t="shared" si="1"/>
        <v>Julian Wood</v>
      </c>
      <c r="B566" s="29" t="s">
        <v>10270</v>
      </c>
      <c r="C566" s="29" t="s">
        <v>10274</v>
      </c>
      <c r="D566" s="29"/>
      <c r="E566" s="29" t="s">
        <v>10275</v>
      </c>
      <c r="F566" s="97"/>
      <c r="G566" s="29" t="s">
        <v>5171</v>
      </c>
      <c r="H566" s="97"/>
      <c r="I566" s="98"/>
      <c r="J566" s="98"/>
      <c r="K566" s="98"/>
      <c r="L566" s="98"/>
      <c r="M566" s="98"/>
      <c r="N566" s="98"/>
      <c r="O566" s="97"/>
      <c r="P566" s="97"/>
      <c r="Q566" s="97"/>
      <c r="R566" s="97"/>
      <c r="S566" s="97"/>
      <c r="T566" s="97"/>
      <c r="U566" s="97"/>
      <c r="V566" s="97"/>
      <c r="W566" s="97"/>
      <c r="X566" s="97"/>
    </row>
    <row r="567">
      <c r="A567" s="97" t="str">
        <f t="shared" si="1"/>
        <v>Michael Woodbridge</v>
      </c>
      <c r="B567" s="29" t="s">
        <v>10276</v>
      </c>
      <c r="C567" s="29" t="s">
        <v>9206</v>
      </c>
      <c r="D567" s="3"/>
      <c r="E567" s="3" t="s">
        <v>10277</v>
      </c>
      <c r="F567" s="97"/>
      <c r="G567" s="97"/>
      <c r="H567" s="97"/>
      <c r="I567" s="98"/>
      <c r="J567" s="98"/>
      <c r="K567" s="98"/>
      <c r="L567" s="98"/>
      <c r="M567" s="98"/>
      <c r="N567" s="98"/>
      <c r="O567" s="97"/>
      <c r="P567" s="97"/>
      <c r="Q567" s="97"/>
      <c r="R567" s="97"/>
      <c r="S567" s="97"/>
      <c r="T567" s="97"/>
      <c r="U567" s="97"/>
      <c r="V567" s="97"/>
      <c r="W567" s="97"/>
      <c r="X567" s="97"/>
    </row>
    <row r="568">
      <c r="A568" s="97" t="str">
        <f t="shared" si="1"/>
        <v>Catherine Woody</v>
      </c>
      <c r="B568" s="29" t="s">
        <v>10278</v>
      </c>
      <c r="C568" s="29" t="s">
        <v>8923</v>
      </c>
      <c r="D568" s="3"/>
      <c r="E568" s="3" t="s">
        <v>10279</v>
      </c>
      <c r="F568" s="97"/>
      <c r="G568" s="97"/>
      <c r="H568" s="97"/>
      <c r="I568" s="98"/>
      <c r="J568" s="98"/>
      <c r="K568" s="98"/>
      <c r="L568" s="98"/>
      <c r="M568" s="98"/>
      <c r="N568" s="99" t="s">
        <v>346</v>
      </c>
      <c r="O568" s="97"/>
      <c r="P568" s="97"/>
      <c r="Q568" s="97"/>
      <c r="R568" s="97"/>
      <c r="S568" s="97"/>
      <c r="T568" s="97"/>
      <c r="U568" s="97"/>
      <c r="V568" s="97"/>
      <c r="W568" s="97"/>
      <c r="X568" s="97"/>
    </row>
    <row r="569">
      <c r="A569" s="97" t="str">
        <f t="shared" si="1"/>
        <v>Paul Work</v>
      </c>
      <c r="B569" s="29" t="s">
        <v>10280</v>
      </c>
      <c r="C569" s="29" t="s">
        <v>9221</v>
      </c>
      <c r="D569" s="29"/>
      <c r="E569" s="29" t="s">
        <v>10281</v>
      </c>
      <c r="F569" s="97"/>
      <c r="G569" s="29" t="s">
        <v>10282</v>
      </c>
      <c r="H569" s="97"/>
      <c r="I569" s="98"/>
      <c r="J569" s="98"/>
      <c r="K569" s="98"/>
      <c r="L569" s="98"/>
      <c r="M569" s="98"/>
      <c r="N569" s="98"/>
      <c r="O569" s="97"/>
      <c r="P569" s="97"/>
      <c r="Q569" s="97"/>
      <c r="R569" s="97"/>
      <c r="S569" s="97"/>
      <c r="T569" s="97"/>
      <c r="U569" s="97"/>
      <c r="V569" s="97"/>
      <c r="W569" s="97"/>
      <c r="X569" s="97"/>
    </row>
    <row r="570">
      <c r="A570" s="97" t="str">
        <f t="shared" si="1"/>
        <v>Gabriela Worrel</v>
      </c>
      <c r="B570" s="29" t="s">
        <v>10283</v>
      </c>
      <c r="C570" s="29" t="s">
        <v>10284</v>
      </c>
      <c r="D570" s="3"/>
      <c r="E570" s="3" t="s">
        <v>10285</v>
      </c>
      <c r="F570" s="97"/>
      <c r="G570" s="97"/>
      <c r="H570" s="29"/>
      <c r="I570" s="98"/>
      <c r="J570" s="98"/>
      <c r="K570" s="98"/>
      <c r="L570" s="98"/>
      <c r="M570" s="98"/>
      <c r="N570" s="98"/>
      <c r="O570" s="97"/>
      <c r="P570" s="97"/>
      <c r="Q570" s="97"/>
      <c r="R570" s="97"/>
      <c r="S570" s="97"/>
      <c r="T570" s="97"/>
      <c r="U570" s="97"/>
      <c r="V570" s="97"/>
      <c r="W570" s="97"/>
      <c r="X570" s="97"/>
    </row>
    <row r="571">
      <c r="A571" s="97" t="str">
        <f t="shared" si="1"/>
        <v>Jerard Wright</v>
      </c>
      <c r="B571" s="100" t="s">
        <v>10286</v>
      </c>
      <c r="C571" s="100" t="s">
        <v>10287</v>
      </c>
      <c r="D571" s="101"/>
      <c r="E571" s="101" t="s">
        <v>10288</v>
      </c>
      <c r="F571" s="97"/>
      <c r="G571" s="97"/>
      <c r="H571" s="97"/>
      <c r="I571" s="98"/>
      <c r="J571" s="98"/>
      <c r="K571" s="98"/>
      <c r="L571" s="99" t="s">
        <v>346</v>
      </c>
      <c r="M571" s="98"/>
      <c r="N571" s="98"/>
      <c r="O571" s="97"/>
      <c r="P571" s="97"/>
      <c r="Q571" s="97"/>
      <c r="R571" s="97"/>
      <c r="S571" s="97"/>
      <c r="T571" s="97"/>
      <c r="U571" s="97"/>
      <c r="V571" s="97"/>
      <c r="W571" s="97"/>
      <c r="X571" s="97"/>
    </row>
    <row r="572">
      <c r="A572" s="97" t="str">
        <f t="shared" si="1"/>
        <v>Elva Yañez</v>
      </c>
      <c r="B572" s="100" t="s">
        <v>10289</v>
      </c>
      <c r="C572" s="100" t="s">
        <v>10290</v>
      </c>
      <c r="D572" s="101"/>
      <c r="E572" s="101" t="s">
        <v>10291</v>
      </c>
      <c r="F572" s="97"/>
      <c r="G572" s="97"/>
      <c r="H572" s="97"/>
      <c r="I572" s="98"/>
      <c r="J572" s="98"/>
      <c r="K572" s="98"/>
      <c r="L572" s="99" t="s">
        <v>346</v>
      </c>
      <c r="M572" s="98"/>
      <c r="N572" s="98"/>
      <c r="O572" s="97"/>
      <c r="P572" s="97"/>
      <c r="Q572" s="97"/>
      <c r="R572" s="97"/>
      <c r="S572" s="97"/>
      <c r="T572" s="97"/>
      <c r="U572" s="97"/>
      <c r="V572" s="97"/>
      <c r="W572" s="97"/>
      <c r="X572" s="97"/>
    </row>
    <row r="573">
      <c r="A573" s="97" t="str">
        <f t="shared" si="1"/>
        <v>Tiffany Yap</v>
      </c>
      <c r="B573" s="100" t="s">
        <v>10292</v>
      </c>
      <c r="C573" s="100" t="s">
        <v>9282</v>
      </c>
      <c r="D573" s="101"/>
      <c r="E573" s="101" t="s">
        <v>10293</v>
      </c>
      <c r="F573" s="97"/>
      <c r="G573" s="97"/>
      <c r="H573" s="97"/>
      <c r="I573" s="98"/>
      <c r="J573" s="98"/>
      <c r="K573" s="98"/>
      <c r="L573" s="99" t="s">
        <v>346</v>
      </c>
      <c r="M573" s="98"/>
      <c r="N573" s="98"/>
      <c r="O573" s="97"/>
      <c r="P573" s="97"/>
      <c r="Q573" s="97"/>
      <c r="R573" s="97"/>
      <c r="S573" s="97"/>
      <c r="T573" s="97"/>
      <c r="U573" s="97"/>
      <c r="V573" s="97"/>
      <c r="W573" s="97"/>
      <c r="X573" s="97"/>
    </row>
    <row r="574">
      <c r="A574" s="97" t="str">
        <f t="shared" si="1"/>
        <v>Don Yasuda</v>
      </c>
      <c r="B574" s="29" t="s">
        <v>10294</v>
      </c>
      <c r="C574" s="29" t="s">
        <v>9062</v>
      </c>
      <c r="D574" s="97"/>
      <c r="E574" s="29" t="s">
        <v>10295</v>
      </c>
      <c r="F574" s="97"/>
      <c r="G574" s="29" t="s">
        <v>10296</v>
      </c>
      <c r="H574" s="97"/>
      <c r="I574" s="98"/>
      <c r="J574" s="98"/>
      <c r="K574" s="98"/>
      <c r="L574" s="98"/>
      <c r="M574" s="98"/>
      <c r="N574" s="98"/>
      <c r="O574" s="97"/>
      <c r="P574" s="97"/>
      <c r="Q574" s="97"/>
      <c r="R574" s="97"/>
      <c r="S574" s="97"/>
      <c r="T574" s="97"/>
      <c r="U574" s="97"/>
      <c r="V574" s="97"/>
      <c r="W574" s="97"/>
      <c r="X574" s="97"/>
    </row>
    <row r="575">
      <c r="A575" s="97" t="str">
        <f t="shared" si="1"/>
        <v>Cameron Yee</v>
      </c>
      <c r="B575" s="100" t="s">
        <v>10297</v>
      </c>
      <c r="C575" s="100" t="s">
        <v>9061</v>
      </c>
      <c r="D575" s="101"/>
      <c r="E575" s="101" t="s">
        <v>10298</v>
      </c>
      <c r="F575" s="97"/>
      <c r="G575" s="97"/>
      <c r="H575" s="97"/>
      <c r="I575" s="98"/>
      <c r="J575" s="98"/>
      <c r="K575" s="98"/>
      <c r="L575" s="99" t="s">
        <v>346</v>
      </c>
      <c r="M575" s="98"/>
      <c r="N575" s="98"/>
      <c r="O575" s="97"/>
      <c r="P575" s="97"/>
      <c r="Q575" s="97"/>
      <c r="R575" s="97"/>
      <c r="S575" s="97"/>
      <c r="T575" s="97"/>
      <c r="U575" s="97"/>
      <c r="V575" s="97"/>
      <c r="W575" s="97"/>
      <c r="X575" s="97"/>
    </row>
    <row r="576">
      <c r="A576" s="97" t="str">
        <f t="shared" si="1"/>
        <v>Blake Young</v>
      </c>
      <c r="B576" s="29" t="s">
        <v>10299</v>
      </c>
      <c r="C576" s="29" t="s">
        <v>10300</v>
      </c>
      <c r="D576" s="97"/>
      <c r="E576" s="97"/>
      <c r="F576" s="97"/>
      <c r="G576" s="97"/>
      <c r="H576" s="97"/>
      <c r="I576" s="98"/>
      <c r="J576" s="98"/>
      <c r="K576" s="99" t="s">
        <v>346</v>
      </c>
      <c r="L576" s="98"/>
      <c r="M576" s="98"/>
      <c r="N576" s="98"/>
      <c r="O576" s="97"/>
      <c r="P576" s="97"/>
      <c r="Q576" s="97"/>
      <c r="R576" s="97"/>
      <c r="S576" s="97"/>
      <c r="T576" s="97"/>
      <c r="U576" s="97"/>
      <c r="V576" s="97"/>
      <c r="W576" s="97"/>
      <c r="X576" s="97"/>
    </row>
    <row r="577">
      <c r="A577" s="97" t="str">
        <f t="shared" si="1"/>
        <v>Bryan Young</v>
      </c>
      <c r="B577" s="29" t="s">
        <v>10299</v>
      </c>
      <c r="C577" s="29" t="s">
        <v>9671</v>
      </c>
      <c r="D577" s="3"/>
      <c r="E577" s="3" t="s">
        <v>10301</v>
      </c>
      <c r="F577" s="97"/>
      <c r="G577" s="97"/>
      <c r="H577" s="97"/>
      <c r="I577" s="98"/>
      <c r="J577" s="98"/>
      <c r="K577" s="98"/>
      <c r="L577" s="98"/>
      <c r="M577" s="98"/>
      <c r="N577" s="98"/>
      <c r="O577" s="97"/>
      <c r="P577" s="97"/>
      <c r="Q577" s="97"/>
      <c r="R577" s="97"/>
      <c r="S577" s="97"/>
      <c r="T577" s="97"/>
      <c r="U577" s="97"/>
      <c r="V577" s="97"/>
      <c r="W577" s="97"/>
      <c r="X577" s="97"/>
    </row>
    <row r="578">
      <c r="A578" s="97" t="str">
        <f t="shared" si="1"/>
        <v>Sam Young</v>
      </c>
      <c r="B578" s="100" t="s">
        <v>10299</v>
      </c>
      <c r="C578" s="100" t="s">
        <v>9574</v>
      </c>
      <c r="D578" s="101"/>
      <c r="E578" s="101" t="s">
        <v>10302</v>
      </c>
      <c r="F578" s="97"/>
      <c r="G578" s="29" t="s">
        <v>10303</v>
      </c>
      <c r="H578" s="97"/>
      <c r="I578" s="98"/>
      <c r="J578" s="98"/>
      <c r="K578" s="98"/>
      <c r="L578" s="99" t="s">
        <v>346</v>
      </c>
      <c r="M578" s="98"/>
      <c r="N578" s="98"/>
      <c r="O578" s="97"/>
      <c r="P578" s="97"/>
      <c r="Q578" s="97"/>
      <c r="R578" s="97"/>
      <c r="S578" s="97"/>
      <c r="T578" s="97"/>
      <c r="U578" s="97"/>
      <c r="V578" s="97"/>
      <c r="W578" s="97"/>
      <c r="X578" s="97"/>
    </row>
    <row r="579">
      <c r="A579" s="97" t="str">
        <f t="shared" si="1"/>
        <v>April Zohn</v>
      </c>
      <c r="B579" s="29" t="s">
        <v>10304</v>
      </c>
      <c r="C579" s="29" t="s">
        <v>10305</v>
      </c>
      <c r="D579" s="3"/>
      <c r="E579" s="3" t="s">
        <v>10306</v>
      </c>
      <c r="F579" s="97"/>
      <c r="G579" s="97"/>
      <c r="H579" s="97"/>
      <c r="I579" s="98"/>
      <c r="J579" s="98"/>
      <c r="K579" s="98"/>
      <c r="L579" s="98"/>
      <c r="M579" s="98"/>
      <c r="N579" s="98"/>
      <c r="O579" s="97"/>
      <c r="P579" s="97"/>
      <c r="Q579" s="97"/>
      <c r="R579" s="97"/>
      <c r="S579" s="97"/>
      <c r="T579" s="97"/>
      <c r="U579" s="97"/>
      <c r="V579" s="97"/>
      <c r="W579" s="97"/>
      <c r="X579" s="97"/>
    </row>
    <row r="580">
      <c r="A580" s="97" t="str">
        <f t="shared" si="1"/>
        <v>Lucas Zucker</v>
      </c>
      <c r="B580" s="100" t="s">
        <v>10307</v>
      </c>
      <c r="C580" s="100" t="s">
        <v>9388</v>
      </c>
      <c r="D580" s="101"/>
      <c r="E580" s="101" t="s">
        <v>10308</v>
      </c>
      <c r="F580" s="97"/>
      <c r="G580" s="97"/>
      <c r="H580" s="97"/>
      <c r="I580" s="98"/>
      <c r="J580" s="98"/>
      <c r="K580" s="98"/>
      <c r="L580" s="99" t="s">
        <v>346</v>
      </c>
      <c r="M580" s="98"/>
      <c r="N580" s="98"/>
      <c r="O580" s="97"/>
      <c r="P580" s="97"/>
      <c r="Q580" s="97"/>
      <c r="R580" s="97"/>
      <c r="S580" s="97"/>
      <c r="T580" s="97"/>
      <c r="U580" s="97"/>
      <c r="V580" s="97"/>
      <c r="W580" s="97"/>
      <c r="X580" s="97"/>
    </row>
    <row r="581">
      <c r="A581" s="97" t="str">
        <f t="shared" si="1"/>
        <v>Rachel Zwillinger</v>
      </c>
      <c r="B581" s="3" t="s">
        <v>10309</v>
      </c>
      <c r="C581" s="29" t="s">
        <v>9917</v>
      </c>
      <c r="D581" s="29"/>
      <c r="E581" s="29" t="s">
        <v>10310</v>
      </c>
      <c r="F581" s="97"/>
      <c r="G581" s="29" t="s">
        <v>10311</v>
      </c>
      <c r="H581" s="97"/>
      <c r="I581" s="98"/>
      <c r="J581" s="98"/>
      <c r="K581" s="98"/>
      <c r="L581" s="98"/>
      <c r="M581" s="98"/>
      <c r="N581" s="98"/>
      <c r="O581" s="97"/>
      <c r="P581" s="97"/>
      <c r="Q581" s="97"/>
      <c r="R581" s="97"/>
      <c r="S581" s="97"/>
      <c r="T581" s="97"/>
      <c r="U581" s="97"/>
      <c r="V581" s="97"/>
      <c r="W581" s="97"/>
      <c r="X581" s="97"/>
    </row>
    <row r="582">
      <c r="A582" s="97" t="str">
        <f t="shared" si="1"/>
        <v>Sarah Skikne</v>
      </c>
      <c r="B582" s="29" t="s">
        <v>10312</v>
      </c>
      <c r="C582" s="29" t="s">
        <v>8900</v>
      </c>
      <c r="D582" s="97"/>
      <c r="E582" s="53" t="s">
        <v>10313</v>
      </c>
      <c r="F582" s="97"/>
      <c r="G582" s="29" t="s">
        <v>10314</v>
      </c>
      <c r="H582" s="97"/>
      <c r="I582" s="98"/>
      <c r="J582" s="98"/>
      <c r="K582" s="98"/>
      <c r="L582" s="98"/>
      <c r="M582" s="98"/>
      <c r="N582" s="98"/>
      <c r="O582" s="97"/>
      <c r="P582" s="97"/>
      <c r="Q582" s="97"/>
      <c r="R582" s="97"/>
      <c r="S582" s="97"/>
      <c r="T582" s="97"/>
      <c r="U582" s="97"/>
      <c r="V582" s="97"/>
      <c r="W582" s="97"/>
      <c r="X582" s="97"/>
    </row>
    <row r="583">
      <c r="A583" s="97" t="str">
        <f t="shared" si="1"/>
        <v>Doug Johnson</v>
      </c>
      <c r="B583" s="29" t="s">
        <v>9650</v>
      </c>
      <c r="C583" s="29" t="s">
        <v>9065</v>
      </c>
      <c r="D583" s="97"/>
      <c r="E583" s="53" t="s">
        <v>10315</v>
      </c>
      <c r="F583" s="97"/>
      <c r="G583" s="29" t="s">
        <v>9841</v>
      </c>
      <c r="H583" s="97"/>
      <c r="I583" s="98"/>
      <c r="J583" s="98"/>
      <c r="K583" s="98"/>
      <c r="L583" s="98"/>
      <c r="M583" s="98"/>
      <c r="N583" s="98"/>
      <c r="O583" s="97"/>
      <c r="P583" s="97"/>
      <c r="Q583" s="97"/>
      <c r="R583" s="97"/>
      <c r="S583" s="97"/>
      <c r="T583" s="97"/>
      <c r="U583" s="97"/>
      <c r="V583" s="97"/>
      <c r="W583" s="97"/>
      <c r="X583" s="97"/>
    </row>
    <row r="584">
      <c r="A584" s="97" t="str">
        <f t="shared" si="1"/>
        <v>Sharon Farrell</v>
      </c>
      <c r="B584" s="29" t="s">
        <v>10316</v>
      </c>
      <c r="C584" s="29" t="s">
        <v>10317</v>
      </c>
      <c r="D584" s="97"/>
      <c r="E584" s="29" t="s">
        <v>10318</v>
      </c>
      <c r="F584" s="97"/>
      <c r="G584" s="29" t="s">
        <v>10319</v>
      </c>
      <c r="H584" s="97"/>
      <c r="I584" s="98"/>
      <c r="J584" s="98"/>
      <c r="K584" s="98"/>
      <c r="L584" s="98"/>
      <c r="M584" s="98"/>
      <c r="N584" s="98"/>
      <c r="O584" s="97"/>
      <c r="P584" s="97"/>
      <c r="Q584" s="97"/>
      <c r="R584" s="97"/>
      <c r="S584" s="97"/>
      <c r="T584" s="97"/>
      <c r="U584" s="97"/>
      <c r="V584" s="97"/>
      <c r="W584" s="97"/>
      <c r="X584" s="97"/>
    </row>
    <row r="585">
      <c r="A585" s="97" t="str">
        <f t="shared" si="1"/>
        <v>Carmen Domingo</v>
      </c>
      <c r="B585" s="29" t="s">
        <v>10320</v>
      </c>
      <c r="C585" s="29" t="s">
        <v>10321</v>
      </c>
      <c r="D585" s="97"/>
      <c r="E585" s="53" t="s">
        <v>10322</v>
      </c>
      <c r="F585" s="97"/>
      <c r="G585" s="29" t="s">
        <v>10323</v>
      </c>
      <c r="H585" s="97"/>
      <c r="I585" s="98"/>
      <c r="J585" s="98"/>
      <c r="K585" s="98"/>
      <c r="L585" s="98"/>
      <c r="M585" s="98"/>
      <c r="N585" s="98"/>
      <c r="O585" s="97"/>
      <c r="P585" s="97"/>
      <c r="Q585" s="97"/>
      <c r="R585" s="97"/>
      <c r="S585" s="97"/>
      <c r="T585" s="97"/>
      <c r="U585" s="97"/>
      <c r="V585" s="97"/>
      <c r="W585" s="97"/>
      <c r="X585" s="97"/>
    </row>
    <row r="586">
      <c r="A586" s="97" t="str">
        <f t="shared" si="1"/>
        <v>Jason Sexton</v>
      </c>
      <c r="B586" s="29" t="s">
        <v>10324</v>
      </c>
      <c r="C586" s="29" t="s">
        <v>10325</v>
      </c>
      <c r="D586" s="97"/>
      <c r="E586" s="29" t="s">
        <v>10326</v>
      </c>
      <c r="F586" s="97"/>
      <c r="G586" s="29" t="s">
        <v>10327</v>
      </c>
      <c r="H586" s="97"/>
      <c r="I586" s="98"/>
      <c r="J586" s="98"/>
      <c r="K586" s="98"/>
      <c r="L586" s="98"/>
      <c r="M586" s="98"/>
      <c r="N586" s="98"/>
      <c r="O586" s="97"/>
      <c r="P586" s="97"/>
      <c r="Q586" s="97"/>
      <c r="R586" s="97"/>
      <c r="S586" s="97"/>
      <c r="T586" s="97"/>
      <c r="U586" s="97"/>
      <c r="V586" s="97"/>
      <c r="W586" s="97"/>
      <c r="X586" s="97"/>
    </row>
    <row r="587">
      <c r="A587" s="97" t="str">
        <f t="shared" si="1"/>
        <v>Jay Chamberlin</v>
      </c>
      <c r="B587" s="29" t="s">
        <v>10328</v>
      </c>
      <c r="C587" s="29" t="s">
        <v>9197</v>
      </c>
      <c r="D587" s="97"/>
      <c r="E587" s="3" t="s">
        <v>10329</v>
      </c>
      <c r="F587" s="97"/>
      <c r="G587" s="29" t="s">
        <v>10330</v>
      </c>
      <c r="H587" s="97"/>
      <c r="I587" s="98"/>
      <c r="J587" s="98"/>
      <c r="K587" s="98"/>
      <c r="L587" s="98"/>
      <c r="M587" s="98"/>
      <c r="N587" s="98"/>
      <c r="O587" s="97"/>
      <c r="P587" s="97"/>
      <c r="Q587" s="97"/>
      <c r="R587" s="97"/>
      <c r="S587" s="97"/>
      <c r="T587" s="97"/>
      <c r="U587" s="97"/>
      <c r="V587" s="97"/>
      <c r="W587" s="97"/>
      <c r="X587" s="97"/>
    </row>
    <row r="588">
      <c r="A588" s="97" t="str">
        <f t="shared" si="1"/>
        <v>Kirsten Christopherson</v>
      </c>
      <c r="B588" s="29" t="s">
        <v>10331</v>
      </c>
      <c r="C588" s="29" t="s">
        <v>10332</v>
      </c>
      <c r="D588" s="97"/>
      <c r="E588" s="29" t="s">
        <v>10333</v>
      </c>
      <c r="F588" s="97"/>
      <c r="G588" s="29" t="s">
        <v>10334</v>
      </c>
      <c r="H588" s="97"/>
      <c r="I588" s="98"/>
      <c r="J588" s="98"/>
      <c r="K588" s="98"/>
      <c r="L588" s="98"/>
      <c r="M588" s="98"/>
      <c r="N588" s="98"/>
      <c r="O588" s="97"/>
      <c r="P588" s="97"/>
      <c r="Q588" s="97"/>
      <c r="R588" s="97"/>
      <c r="S588" s="97"/>
      <c r="T588" s="97"/>
      <c r="U588" s="97"/>
      <c r="V588" s="97"/>
      <c r="W588" s="97"/>
      <c r="X588" s="97"/>
    </row>
    <row r="589">
      <c r="A589" s="97" t="str">
        <f t="shared" si="1"/>
        <v>Kate Scow</v>
      </c>
      <c r="B589" s="29" t="s">
        <v>10335</v>
      </c>
      <c r="C589" s="29" t="s">
        <v>9716</v>
      </c>
      <c r="D589" s="97"/>
      <c r="E589" s="29" t="s">
        <v>10336</v>
      </c>
      <c r="F589" s="97"/>
      <c r="G589" s="29" t="s">
        <v>10337</v>
      </c>
      <c r="H589" s="97"/>
      <c r="I589" s="98"/>
      <c r="J589" s="98"/>
      <c r="K589" s="98"/>
      <c r="L589" s="98"/>
      <c r="M589" s="98"/>
      <c r="N589" s="98"/>
      <c r="O589" s="97"/>
      <c r="P589" s="97"/>
      <c r="Q589" s="97"/>
      <c r="R589" s="97"/>
      <c r="S589" s="97"/>
      <c r="T589" s="97"/>
      <c r="U589" s="97"/>
      <c r="V589" s="97"/>
      <c r="W589" s="97"/>
      <c r="X589" s="97"/>
    </row>
    <row r="590">
      <c r="A590" s="97" t="str">
        <f t="shared" si="1"/>
        <v>Annika Keeley</v>
      </c>
      <c r="B590" s="29" t="s">
        <v>10338</v>
      </c>
      <c r="C590" s="29" t="s">
        <v>10339</v>
      </c>
      <c r="D590" s="97"/>
      <c r="E590" s="53" t="s">
        <v>10340</v>
      </c>
      <c r="F590" s="97"/>
      <c r="G590" s="29" t="s">
        <v>10341</v>
      </c>
      <c r="H590" s="97"/>
      <c r="I590" s="98"/>
      <c r="J590" s="98"/>
      <c r="K590" s="98"/>
      <c r="L590" s="98"/>
      <c r="M590" s="98"/>
      <c r="N590" s="98"/>
      <c r="O590" s="97"/>
      <c r="P590" s="97"/>
      <c r="Q590" s="97"/>
      <c r="R590" s="97"/>
      <c r="S590" s="97"/>
      <c r="T590" s="97"/>
      <c r="U590" s="97"/>
      <c r="V590" s="97"/>
      <c r="W590" s="97"/>
      <c r="X590" s="97"/>
    </row>
    <row r="591">
      <c r="A591" s="97" t="str">
        <f t="shared" si="1"/>
        <v>Nina Sokolov</v>
      </c>
      <c r="B591" s="29" t="s">
        <v>10342</v>
      </c>
      <c r="C591" s="29" t="s">
        <v>10343</v>
      </c>
      <c r="D591" s="97"/>
      <c r="E591" s="3" t="s">
        <v>10344</v>
      </c>
      <c r="F591" s="97"/>
      <c r="G591" s="29" t="s">
        <v>10345</v>
      </c>
      <c r="H591" s="97"/>
      <c r="I591" s="98"/>
      <c r="J591" s="98"/>
      <c r="K591" s="98"/>
      <c r="L591" s="98"/>
      <c r="M591" s="98"/>
      <c r="N591" s="98"/>
      <c r="O591" s="97"/>
      <c r="P591" s="97"/>
      <c r="Q591" s="97"/>
      <c r="R591" s="97"/>
      <c r="S591" s="97"/>
      <c r="T591" s="97"/>
      <c r="U591" s="97"/>
      <c r="V591" s="97"/>
      <c r="W591" s="97"/>
      <c r="X591" s="97"/>
    </row>
    <row r="592">
      <c r="A592" s="97" t="str">
        <f t="shared" si="1"/>
        <v>Karen Pope</v>
      </c>
      <c r="B592" s="29" t="s">
        <v>10346</v>
      </c>
      <c r="C592" s="29" t="s">
        <v>9032</v>
      </c>
      <c r="D592" s="97"/>
      <c r="E592" s="53" t="s">
        <v>10347</v>
      </c>
      <c r="F592" s="97"/>
      <c r="G592" s="29" t="s">
        <v>10348</v>
      </c>
      <c r="H592" s="97"/>
      <c r="I592" s="98"/>
      <c r="J592" s="98"/>
      <c r="K592" s="98"/>
      <c r="L592" s="98"/>
      <c r="M592" s="98"/>
      <c r="N592" s="98"/>
      <c r="O592" s="97"/>
      <c r="P592" s="97"/>
      <c r="Q592" s="97"/>
      <c r="R592" s="97"/>
      <c r="S592" s="97"/>
      <c r="T592" s="97"/>
      <c r="U592" s="97"/>
      <c r="V592" s="97"/>
      <c r="W592" s="97"/>
      <c r="X592" s="97"/>
    </row>
    <row r="593">
      <c r="A593" s="97" t="str">
        <f t="shared" si="1"/>
        <v>Jennifer Carlin</v>
      </c>
      <c r="B593" s="29" t="s">
        <v>10349</v>
      </c>
      <c r="C593" s="29" t="s">
        <v>9414</v>
      </c>
      <c r="D593" s="97"/>
      <c r="E593" s="29" t="s">
        <v>10350</v>
      </c>
      <c r="F593" s="97"/>
      <c r="G593" s="97"/>
      <c r="H593" s="97"/>
      <c r="I593" s="98"/>
      <c r="J593" s="98"/>
      <c r="K593" s="98"/>
      <c r="L593" s="98"/>
      <c r="M593" s="98"/>
      <c r="N593" s="98"/>
      <c r="O593" s="97"/>
      <c r="P593" s="97"/>
      <c r="Q593" s="97"/>
      <c r="R593" s="97"/>
      <c r="S593" s="97"/>
      <c r="T593" s="97"/>
      <c r="U593" s="97"/>
      <c r="V593" s="97"/>
      <c r="W593" s="97"/>
      <c r="X593" s="97"/>
    </row>
    <row r="594">
      <c r="A594" s="97" t="str">
        <f t="shared" si="1"/>
        <v>Thane Kreiner</v>
      </c>
      <c r="B594" s="29" t="s">
        <v>10351</v>
      </c>
      <c r="C594" s="29" t="s">
        <v>10352</v>
      </c>
      <c r="D594" s="97"/>
      <c r="E594" s="29" t="s">
        <v>10353</v>
      </c>
      <c r="F594" s="97"/>
      <c r="G594" s="97"/>
      <c r="H594" s="97"/>
      <c r="I594" s="98"/>
      <c r="J594" s="98"/>
      <c r="K594" s="98"/>
      <c r="L594" s="98"/>
      <c r="M594" s="98"/>
      <c r="N594" s="98"/>
      <c r="O594" s="97"/>
      <c r="P594" s="97"/>
      <c r="Q594" s="97"/>
      <c r="R594" s="97"/>
      <c r="S594" s="97"/>
      <c r="T594" s="97"/>
      <c r="U594" s="97"/>
      <c r="V594" s="97"/>
      <c r="W594" s="97"/>
      <c r="X594" s="97"/>
    </row>
    <row r="595">
      <c r="A595" s="97" t="str">
        <f t="shared" si="1"/>
        <v> </v>
      </c>
      <c r="B595" s="97"/>
      <c r="C595" s="97"/>
      <c r="D595" s="97"/>
      <c r="E595" s="97"/>
      <c r="F595" s="97"/>
      <c r="G595" s="97"/>
      <c r="H595" s="97"/>
      <c r="I595" s="98"/>
      <c r="J595" s="98"/>
      <c r="K595" s="98"/>
      <c r="L595" s="98"/>
      <c r="M595" s="98"/>
      <c r="N595" s="98"/>
      <c r="O595" s="97"/>
      <c r="P595" s="97"/>
      <c r="Q595" s="97"/>
      <c r="R595" s="97"/>
      <c r="S595" s="97"/>
      <c r="T595" s="97"/>
      <c r="U595" s="97"/>
      <c r="V595" s="97"/>
      <c r="W595" s="97"/>
      <c r="X595" s="97"/>
    </row>
    <row r="596">
      <c r="A596" s="97" t="str">
        <f t="shared" si="1"/>
        <v> </v>
      </c>
      <c r="B596" s="97"/>
      <c r="C596" s="97"/>
      <c r="D596" s="97"/>
      <c r="E596" s="97"/>
      <c r="F596" s="97"/>
      <c r="G596" s="97"/>
      <c r="H596" s="97"/>
      <c r="I596" s="98"/>
      <c r="J596" s="98"/>
      <c r="K596" s="98"/>
      <c r="L596" s="98"/>
      <c r="M596" s="98"/>
      <c r="N596" s="98"/>
      <c r="O596" s="97"/>
      <c r="P596" s="97"/>
      <c r="Q596" s="97"/>
      <c r="R596" s="97"/>
      <c r="S596" s="97"/>
      <c r="T596" s="97"/>
      <c r="U596" s="97"/>
      <c r="V596" s="97"/>
      <c r="W596" s="97"/>
      <c r="X596" s="97"/>
    </row>
    <row r="597">
      <c r="A597" s="97" t="str">
        <f t="shared" si="1"/>
        <v> </v>
      </c>
      <c r="B597" s="97"/>
      <c r="C597" s="97"/>
      <c r="D597" s="97"/>
      <c r="E597" s="97"/>
      <c r="F597" s="97"/>
      <c r="G597" s="97"/>
      <c r="H597" s="97"/>
      <c r="I597" s="98"/>
      <c r="J597" s="98"/>
      <c r="K597" s="98"/>
      <c r="L597" s="98"/>
      <c r="M597" s="98"/>
      <c r="N597" s="98"/>
      <c r="O597" s="97"/>
      <c r="P597" s="97"/>
      <c r="Q597" s="97"/>
      <c r="R597" s="97"/>
      <c r="S597" s="97"/>
      <c r="T597" s="97"/>
      <c r="U597" s="97"/>
      <c r="V597" s="97"/>
      <c r="W597" s="97"/>
      <c r="X597" s="97"/>
    </row>
    <row r="598">
      <c r="A598" s="97" t="str">
        <f t="shared" si="1"/>
        <v> </v>
      </c>
      <c r="B598" s="97"/>
      <c r="C598" s="97"/>
      <c r="D598" s="97"/>
      <c r="E598" s="97"/>
      <c r="F598" s="97"/>
      <c r="G598" s="97"/>
      <c r="H598" s="97"/>
      <c r="I598" s="98"/>
      <c r="J598" s="98"/>
      <c r="K598" s="98"/>
      <c r="L598" s="98"/>
      <c r="M598" s="98"/>
      <c r="N598" s="98"/>
      <c r="O598" s="97"/>
      <c r="P598" s="97"/>
      <c r="Q598" s="97"/>
      <c r="R598" s="97"/>
      <c r="S598" s="97"/>
      <c r="T598" s="97"/>
      <c r="U598" s="97"/>
      <c r="V598" s="97"/>
      <c r="W598" s="97"/>
      <c r="X598" s="97"/>
    </row>
    <row r="599">
      <c r="A599" s="97" t="str">
        <f t="shared" si="1"/>
        <v> </v>
      </c>
      <c r="B599" s="97"/>
      <c r="C599" s="97"/>
      <c r="D599" s="97"/>
      <c r="E599" s="97"/>
      <c r="F599" s="97"/>
      <c r="G599" s="97"/>
      <c r="H599" s="97"/>
      <c r="I599" s="98"/>
      <c r="J599" s="98"/>
      <c r="K599" s="98"/>
      <c r="L599" s="98"/>
      <c r="M599" s="98"/>
      <c r="N599" s="98"/>
      <c r="O599" s="97"/>
      <c r="P599" s="97"/>
      <c r="Q599" s="97"/>
      <c r="R599" s="97"/>
      <c r="S599" s="97"/>
      <c r="T599" s="97"/>
      <c r="U599" s="97"/>
      <c r="V599" s="97"/>
      <c r="W599" s="97"/>
      <c r="X599" s="97"/>
    </row>
    <row r="600">
      <c r="A600" s="97" t="str">
        <f t="shared" si="1"/>
        <v> </v>
      </c>
      <c r="B600" s="97"/>
      <c r="C600" s="97"/>
      <c r="D600" s="97"/>
      <c r="E600" s="97"/>
      <c r="F600" s="97"/>
      <c r="G600" s="97"/>
      <c r="H600" s="97"/>
      <c r="I600" s="98"/>
      <c r="J600" s="98"/>
      <c r="K600" s="98"/>
      <c r="L600" s="98"/>
      <c r="M600" s="98"/>
      <c r="N600" s="98"/>
      <c r="O600" s="97"/>
      <c r="P600" s="97"/>
      <c r="Q600" s="97"/>
      <c r="R600" s="97"/>
      <c r="S600" s="97"/>
      <c r="T600" s="97"/>
      <c r="U600" s="97"/>
      <c r="V600" s="97"/>
      <c r="W600" s="97"/>
      <c r="X600" s="97"/>
    </row>
    <row r="601">
      <c r="A601" s="97" t="str">
        <f t="shared" si="1"/>
        <v> </v>
      </c>
      <c r="B601" s="97"/>
      <c r="C601" s="97"/>
      <c r="D601" s="97"/>
      <c r="E601" s="97"/>
      <c r="F601" s="97"/>
      <c r="G601" s="97"/>
      <c r="H601" s="97"/>
      <c r="I601" s="98"/>
      <c r="J601" s="98"/>
      <c r="K601" s="98"/>
      <c r="L601" s="98"/>
      <c r="M601" s="98"/>
      <c r="N601" s="98"/>
      <c r="O601" s="97"/>
      <c r="P601" s="97"/>
      <c r="Q601" s="97"/>
      <c r="R601" s="97"/>
      <c r="S601" s="97"/>
      <c r="T601" s="97"/>
      <c r="U601" s="97"/>
      <c r="V601" s="97"/>
      <c r="W601" s="97"/>
      <c r="X601" s="97"/>
    </row>
    <row r="602">
      <c r="A602" s="97" t="str">
        <f t="shared" si="1"/>
        <v> </v>
      </c>
      <c r="B602" s="97"/>
      <c r="C602" s="97"/>
      <c r="D602" s="97"/>
      <c r="E602" s="97"/>
      <c r="F602" s="97"/>
      <c r="G602" s="97"/>
      <c r="H602" s="97"/>
      <c r="I602" s="98"/>
      <c r="J602" s="98"/>
      <c r="K602" s="98"/>
      <c r="L602" s="98"/>
      <c r="M602" s="98"/>
      <c r="N602" s="98"/>
      <c r="O602" s="97"/>
      <c r="P602" s="97"/>
      <c r="Q602" s="97"/>
      <c r="R602" s="97"/>
      <c r="S602" s="97"/>
      <c r="T602" s="97"/>
      <c r="U602" s="97"/>
      <c r="V602" s="97"/>
      <c r="W602" s="97"/>
      <c r="X602" s="97"/>
    </row>
    <row r="603">
      <c r="A603" s="97" t="str">
        <f t="shared" si="1"/>
        <v> </v>
      </c>
      <c r="B603" s="97"/>
      <c r="C603" s="97"/>
      <c r="D603" s="97"/>
      <c r="E603" s="97"/>
      <c r="F603" s="97"/>
      <c r="G603" s="97"/>
      <c r="H603" s="97"/>
      <c r="I603" s="98"/>
      <c r="J603" s="98"/>
      <c r="K603" s="98"/>
      <c r="L603" s="98"/>
      <c r="M603" s="98"/>
      <c r="N603" s="98"/>
      <c r="O603" s="97"/>
      <c r="P603" s="97"/>
      <c r="Q603" s="97"/>
      <c r="R603" s="97"/>
      <c r="S603" s="97"/>
      <c r="T603" s="97"/>
      <c r="U603" s="97"/>
      <c r="V603" s="97"/>
      <c r="W603" s="97"/>
      <c r="X603" s="97"/>
    </row>
    <row r="604">
      <c r="A604" s="97" t="str">
        <f t="shared" si="1"/>
        <v> </v>
      </c>
      <c r="B604" s="97"/>
      <c r="C604" s="97"/>
      <c r="D604" s="97"/>
      <c r="E604" s="97"/>
      <c r="F604" s="97"/>
      <c r="G604" s="97"/>
      <c r="H604" s="97"/>
      <c r="I604" s="98"/>
      <c r="J604" s="98"/>
      <c r="K604" s="98"/>
      <c r="L604" s="98"/>
      <c r="M604" s="98"/>
      <c r="N604" s="98"/>
      <c r="O604" s="97"/>
      <c r="P604" s="97"/>
      <c r="Q604" s="97"/>
      <c r="R604" s="97"/>
      <c r="S604" s="97"/>
      <c r="T604" s="97"/>
      <c r="U604" s="97"/>
      <c r="V604" s="97"/>
      <c r="W604" s="97"/>
      <c r="X604" s="97"/>
    </row>
    <row r="605">
      <c r="A605" s="97" t="str">
        <f t="shared" si="1"/>
        <v> </v>
      </c>
      <c r="B605" s="97"/>
      <c r="C605" s="97"/>
      <c r="D605" s="97"/>
      <c r="E605" s="97"/>
      <c r="F605" s="97"/>
      <c r="G605" s="97"/>
      <c r="H605" s="97"/>
      <c r="I605" s="98"/>
      <c r="J605" s="98"/>
      <c r="K605" s="98"/>
      <c r="L605" s="98"/>
      <c r="M605" s="98"/>
      <c r="N605" s="98"/>
      <c r="O605" s="97"/>
      <c r="P605" s="97"/>
      <c r="Q605" s="97"/>
      <c r="R605" s="97"/>
      <c r="S605" s="97"/>
      <c r="T605" s="97"/>
      <c r="U605" s="97"/>
      <c r="V605" s="97"/>
      <c r="W605" s="97"/>
      <c r="X605" s="97"/>
    </row>
    <row r="606">
      <c r="A606" s="97" t="str">
        <f t="shared" si="1"/>
        <v> </v>
      </c>
      <c r="B606" s="97"/>
      <c r="C606" s="97"/>
      <c r="D606" s="97"/>
      <c r="E606" s="97"/>
      <c r="F606" s="97"/>
      <c r="G606" s="97"/>
      <c r="H606" s="97"/>
      <c r="I606" s="98"/>
      <c r="J606" s="98"/>
      <c r="K606" s="98"/>
      <c r="L606" s="98"/>
      <c r="M606" s="98"/>
      <c r="N606" s="98"/>
      <c r="O606" s="97"/>
      <c r="P606" s="97"/>
      <c r="Q606" s="97"/>
      <c r="R606" s="97"/>
      <c r="S606" s="97"/>
      <c r="T606" s="97"/>
      <c r="U606" s="97"/>
      <c r="V606" s="97"/>
      <c r="W606" s="97"/>
      <c r="X606" s="97"/>
    </row>
    <row r="607">
      <c r="A607" s="97" t="str">
        <f t="shared" si="1"/>
        <v> </v>
      </c>
      <c r="B607" s="97"/>
      <c r="C607" s="97"/>
      <c r="D607" s="97"/>
      <c r="E607" s="97"/>
      <c r="F607" s="97"/>
      <c r="G607" s="97"/>
      <c r="H607" s="97"/>
      <c r="I607" s="98"/>
      <c r="J607" s="98"/>
      <c r="K607" s="98"/>
      <c r="L607" s="98"/>
      <c r="M607" s="98"/>
      <c r="N607" s="98"/>
      <c r="O607" s="97"/>
      <c r="P607" s="97"/>
      <c r="Q607" s="97"/>
      <c r="R607" s="97"/>
      <c r="S607" s="97"/>
      <c r="T607" s="97"/>
      <c r="U607" s="97"/>
      <c r="V607" s="97"/>
      <c r="W607" s="97"/>
      <c r="X607" s="97"/>
    </row>
    <row r="608">
      <c r="A608" s="97" t="str">
        <f t="shared" si="1"/>
        <v> </v>
      </c>
      <c r="B608" s="97"/>
      <c r="C608" s="97"/>
      <c r="D608" s="97"/>
      <c r="E608" s="97"/>
      <c r="F608" s="97"/>
      <c r="G608" s="97"/>
      <c r="H608" s="97"/>
      <c r="I608" s="98"/>
      <c r="J608" s="98"/>
      <c r="K608" s="98"/>
      <c r="L608" s="98"/>
      <c r="M608" s="98"/>
      <c r="N608" s="98"/>
      <c r="O608" s="97"/>
      <c r="P608" s="97"/>
      <c r="Q608" s="97"/>
      <c r="R608" s="97"/>
      <c r="S608" s="97"/>
      <c r="T608" s="97"/>
      <c r="U608" s="97"/>
      <c r="V608" s="97"/>
      <c r="W608" s="97"/>
      <c r="X608" s="97"/>
    </row>
    <row r="609">
      <c r="A609" s="97" t="str">
        <f t="shared" si="1"/>
        <v> </v>
      </c>
      <c r="B609" s="97"/>
      <c r="C609" s="97"/>
      <c r="D609" s="97"/>
      <c r="E609" s="97"/>
      <c r="F609" s="97"/>
      <c r="G609" s="97"/>
      <c r="H609" s="97"/>
      <c r="I609" s="98"/>
      <c r="J609" s="98"/>
      <c r="K609" s="98"/>
      <c r="L609" s="98"/>
      <c r="M609" s="98"/>
      <c r="N609" s="98"/>
      <c r="O609" s="97"/>
      <c r="P609" s="97"/>
      <c r="Q609" s="97"/>
      <c r="R609" s="97"/>
      <c r="S609" s="97"/>
      <c r="T609" s="97"/>
      <c r="U609" s="97"/>
      <c r="V609" s="97"/>
      <c r="W609" s="97"/>
      <c r="X609" s="97"/>
    </row>
    <row r="610">
      <c r="A610" s="97" t="str">
        <f t="shared" si="1"/>
        <v> </v>
      </c>
      <c r="B610" s="97"/>
      <c r="C610" s="97"/>
      <c r="D610" s="97"/>
      <c r="E610" s="97"/>
      <c r="F610" s="97"/>
      <c r="G610" s="97"/>
      <c r="H610" s="97"/>
      <c r="I610" s="98"/>
      <c r="J610" s="98"/>
      <c r="K610" s="98"/>
      <c r="L610" s="98"/>
      <c r="M610" s="98"/>
      <c r="N610" s="98"/>
      <c r="O610" s="97"/>
      <c r="P610" s="97"/>
      <c r="Q610" s="97"/>
      <c r="R610" s="97"/>
      <c r="S610" s="97"/>
      <c r="T610" s="97"/>
      <c r="U610" s="97"/>
      <c r="V610" s="97"/>
      <c r="W610" s="97"/>
      <c r="X610" s="97"/>
    </row>
    <row r="611">
      <c r="A611" s="97" t="str">
        <f t="shared" si="1"/>
        <v> </v>
      </c>
      <c r="B611" s="97"/>
      <c r="C611" s="97"/>
      <c r="D611" s="97"/>
      <c r="E611" s="97"/>
      <c r="F611" s="97"/>
      <c r="G611" s="97"/>
      <c r="H611" s="97"/>
      <c r="I611" s="98"/>
      <c r="J611" s="98"/>
      <c r="K611" s="98"/>
      <c r="L611" s="98"/>
      <c r="M611" s="98"/>
      <c r="N611" s="98"/>
      <c r="O611" s="97"/>
      <c r="P611" s="97"/>
      <c r="Q611" s="97"/>
      <c r="R611" s="97"/>
      <c r="S611" s="97"/>
      <c r="T611" s="97"/>
      <c r="U611" s="97"/>
      <c r="V611" s="97"/>
      <c r="W611" s="97"/>
      <c r="X611" s="97"/>
    </row>
    <row r="612">
      <c r="A612" s="97" t="str">
        <f t="shared" si="1"/>
        <v> </v>
      </c>
      <c r="B612" s="97"/>
      <c r="C612" s="97"/>
      <c r="D612" s="97"/>
      <c r="E612" s="97"/>
      <c r="F612" s="97"/>
      <c r="G612" s="97"/>
      <c r="H612" s="97"/>
      <c r="I612" s="98"/>
      <c r="J612" s="98"/>
      <c r="K612" s="98"/>
      <c r="L612" s="98"/>
      <c r="M612" s="98"/>
      <c r="N612" s="98"/>
      <c r="O612" s="97"/>
      <c r="P612" s="97"/>
      <c r="Q612" s="97"/>
      <c r="R612" s="97"/>
      <c r="S612" s="97"/>
      <c r="T612" s="97"/>
      <c r="U612" s="97"/>
      <c r="V612" s="97"/>
      <c r="W612" s="97"/>
      <c r="X612" s="97"/>
    </row>
    <row r="613">
      <c r="A613" s="97" t="str">
        <f t="shared" si="1"/>
        <v> </v>
      </c>
      <c r="B613" s="97"/>
      <c r="C613" s="97"/>
      <c r="D613" s="97"/>
      <c r="E613" s="97"/>
      <c r="F613" s="97"/>
      <c r="G613" s="97"/>
      <c r="H613" s="97"/>
      <c r="I613" s="98"/>
      <c r="J613" s="98"/>
      <c r="K613" s="98"/>
      <c r="L613" s="98"/>
      <c r="M613" s="98"/>
      <c r="N613" s="98"/>
      <c r="O613" s="97"/>
      <c r="P613" s="97"/>
      <c r="Q613" s="97"/>
      <c r="R613" s="97"/>
      <c r="S613" s="97"/>
      <c r="T613" s="97"/>
      <c r="U613" s="97"/>
      <c r="V613" s="97"/>
      <c r="W613" s="97"/>
      <c r="X613" s="97"/>
    </row>
    <row r="614">
      <c r="A614" s="97" t="str">
        <f t="shared" si="1"/>
        <v> </v>
      </c>
      <c r="B614" s="97"/>
      <c r="C614" s="97"/>
      <c r="D614" s="97"/>
      <c r="E614" s="97"/>
      <c r="F614" s="97"/>
      <c r="G614" s="97"/>
      <c r="H614" s="97"/>
      <c r="I614" s="98"/>
      <c r="J614" s="98"/>
      <c r="K614" s="98"/>
      <c r="L614" s="98"/>
      <c r="M614" s="98"/>
      <c r="N614" s="98"/>
      <c r="O614" s="97"/>
      <c r="P614" s="97"/>
      <c r="Q614" s="97"/>
      <c r="R614" s="97"/>
      <c r="S614" s="97"/>
      <c r="T614" s="97"/>
      <c r="U614" s="97"/>
      <c r="V614" s="97"/>
      <c r="W614" s="97"/>
      <c r="X614" s="97"/>
    </row>
    <row r="615">
      <c r="A615" s="97" t="str">
        <f t="shared" si="1"/>
        <v> </v>
      </c>
      <c r="B615" s="97"/>
      <c r="C615" s="97"/>
      <c r="D615" s="97"/>
      <c r="E615" s="97"/>
      <c r="F615" s="97"/>
      <c r="G615" s="97"/>
      <c r="H615" s="97"/>
      <c r="I615" s="98"/>
      <c r="J615" s="98"/>
      <c r="K615" s="98"/>
      <c r="L615" s="98"/>
      <c r="M615" s="98"/>
      <c r="N615" s="98"/>
      <c r="O615" s="97"/>
      <c r="P615" s="97"/>
      <c r="Q615" s="97"/>
      <c r="R615" s="97"/>
      <c r="S615" s="97"/>
      <c r="T615" s="97"/>
      <c r="U615" s="97"/>
      <c r="V615" s="97"/>
      <c r="W615" s="97"/>
      <c r="X615" s="97"/>
    </row>
    <row r="616">
      <c r="A616" s="97" t="str">
        <f t="shared" si="1"/>
        <v> </v>
      </c>
      <c r="B616" s="97"/>
      <c r="C616" s="97"/>
      <c r="D616" s="97"/>
      <c r="E616" s="97"/>
      <c r="F616" s="97"/>
      <c r="G616" s="97"/>
      <c r="H616" s="97"/>
      <c r="I616" s="98"/>
      <c r="J616" s="98"/>
      <c r="K616" s="98"/>
      <c r="L616" s="98"/>
      <c r="M616" s="98"/>
      <c r="N616" s="98"/>
      <c r="O616" s="97"/>
      <c r="P616" s="97"/>
      <c r="Q616" s="97"/>
      <c r="R616" s="97"/>
      <c r="S616" s="97"/>
      <c r="T616" s="97"/>
      <c r="U616" s="97"/>
      <c r="V616" s="97"/>
      <c r="W616" s="97"/>
      <c r="X616" s="97"/>
    </row>
    <row r="617">
      <c r="A617" s="97" t="str">
        <f t="shared" si="1"/>
        <v> </v>
      </c>
      <c r="B617" s="97"/>
      <c r="C617" s="97"/>
      <c r="D617" s="97"/>
      <c r="E617" s="97"/>
      <c r="F617" s="97"/>
      <c r="G617" s="97"/>
      <c r="H617" s="97"/>
      <c r="I617" s="98"/>
      <c r="J617" s="98"/>
      <c r="K617" s="98"/>
      <c r="L617" s="98"/>
      <c r="M617" s="98"/>
      <c r="N617" s="98"/>
      <c r="O617" s="97"/>
      <c r="P617" s="97"/>
      <c r="Q617" s="97"/>
      <c r="R617" s="97"/>
      <c r="S617" s="97"/>
      <c r="T617" s="97"/>
      <c r="U617" s="97"/>
      <c r="V617" s="97"/>
      <c r="W617" s="97"/>
      <c r="X617" s="97"/>
    </row>
    <row r="618">
      <c r="A618" s="97" t="str">
        <f t="shared" si="1"/>
        <v> </v>
      </c>
      <c r="B618" s="97"/>
      <c r="C618" s="97"/>
      <c r="D618" s="97"/>
      <c r="E618" s="97"/>
      <c r="F618" s="97"/>
      <c r="G618" s="97"/>
      <c r="H618" s="97"/>
      <c r="I618" s="98"/>
      <c r="J618" s="98"/>
      <c r="K618" s="98"/>
      <c r="L618" s="98"/>
      <c r="M618" s="98"/>
      <c r="N618" s="98"/>
      <c r="O618" s="97"/>
      <c r="P618" s="97"/>
      <c r="Q618" s="97"/>
      <c r="R618" s="97"/>
      <c r="S618" s="97"/>
      <c r="T618" s="97"/>
      <c r="U618" s="97"/>
      <c r="V618" s="97"/>
      <c r="W618" s="97"/>
      <c r="X618" s="97"/>
    </row>
    <row r="619">
      <c r="A619" s="97" t="str">
        <f t="shared" si="1"/>
        <v> </v>
      </c>
      <c r="B619" s="97"/>
      <c r="C619" s="97"/>
      <c r="D619" s="97"/>
      <c r="E619" s="97"/>
      <c r="F619" s="97"/>
      <c r="G619" s="97"/>
      <c r="H619" s="97"/>
      <c r="I619" s="98"/>
      <c r="J619" s="98"/>
      <c r="K619" s="98"/>
      <c r="L619" s="98"/>
      <c r="M619" s="98"/>
      <c r="N619" s="98"/>
      <c r="O619" s="97"/>
      <c r="P619" s="97"/>
      <c r="Q619" s="97"/>
      <c r="R619" s="97"/>
      <c r="S619" s="97"/>
      <c r="T619" s="97"/>
      <c r="U619" s="97"/>
      <c r="V619" s="97"/>
      <c r="W619" s="97"/>
      <c r="X619" s="97"/>
    </row>
    <row r="620">
      <c r="A620" s="97" t="str">
        <f t="shared" si="1"/>
        <v> </v>
      </c>
      <c r="B620" s="97"/>
      <c r="C620" s="97"/>
      <c r="D620" s="97"/>
      <c r="E620" s="97"/>
      <c r="F620" s="97"/>
      <c r="G620" s="97"/>
      <c r="H620" s="97"/>
      <c r="I620" s="98"/>
      <c r="J620" s="98"/>
      <c r="K620" s="98"/>
      <c r="L620" s="98"/>
      <c r="M620" s="98"/>
      <c r="N620" s="98"/>
      <c r="O620" s="97"/>
      <c r="P620" s="97"/>
      <c r="Q620" s="97"/>
      <c r="R620" s="97"/>
      <c r="S620" s="97"/>
      <c r="T620" s="97"/>
      <c r="U620" s="97"/>
      <c r="V620" s="97"/>
      <c r="W620" s="97"/>
      <c r="X620" s="97"/>
    </row>
    <row r="621">
      <c r="A621" s="97" t="str">
        <f t="shared" si="1"/>
        <v> </v>
      </c>
      <c r="B621" s="97"/>
      <c r="C621" s="97"/>
      <c r="D621" s="97"/>
      <c r="E621" s="97"/>
      <c r="F621" s="97"/>
      <c r="G621" s="97"/>
      <c r="H621" s="97"/>
      <c r="I621" s="98"/>
      <c r="J621" s="98"/>
      <c r="K621" s="98"/>
      <c r="L621" s="98"/>
      <c r="M621" s="98"/>
      <c r="N621" s="98"/>
      <c r="O621" s="97"/>
      <c r="P621" s="97"/>
      <c r="Q621" s="97"/>
      <c r="R621" s="97"/>
      <c r="S621" s="97"/>
      <c r="T621" s="97"/>
      <c r="U621" s="97"/>
      <c r="V621" s="97"/>
      <c r="W621" s="97"/>
      <c r="X621" s="97"/>
    </row>
    <row r="622">
      <c r="A622" s="97" t="str">
        <f t="shared" si="1"/>
        <v> </v>
      </c>
      <c r="B622" s="97"/>
      <c r="C622" s="97"/>
      <c r="D622" s="97"/>
      <c r="E622" s="97"/>
      <c r="F622" s="97"/>
      <c r="G622" s="97"/>
      <c r="H622" s="97"/>
      <c r="I622" s="98"/>
      <c r="J622" s="98"/>
      <c r="K622" s="98"/>
      <c r="L622" s="98"/>
      <c r="M622" s="98"/>
      <c r="N622" s="98"/>
      <c r="O622" s="97"/>
      <c r="P622" s="97"/>
      <c r="Q622" s="97"/>
      <c r="R622" s="97"/>
      <c r="S622" s="97"/>
      <c r="T622" s="97"/>
      <c r="U622" s="97"/>
      <c r="V622" s="97"/>
      <c r="W622" s="97"/>
      <c r="X622" s="97"/>
    </row>
    <row r="623">
      <c r="A623" s="97" t="str">
        <f t="shared" si="1"/>
        <v> </v>
      </c>
      <c r="B623" s="97"/>
      <c r="C623" s="97"/>
      <c r="D623" s="97"/>
      <c r="E623" s="97"/>
      <c r="F623" s="97"/>
      <c r="G623" s="97"/>
      <c r="H623" s="97"/>
      <c r="I623" s="98"/>
      <c r="J623" s="98"/>
      <c r="K623" s="98"/>
      <c r="L623" s="98"/>
      <c r="M623" s="98"/>
      <c r="N623" s="98"/>
      <c r="O623" s="97"/>
      <c r="P623" s="97"/>
      <c r="Q623" s="97"/>
      <c r="R623" s="97"/>
      <c r="S623" s="97"/>
      <c r="T623" s="97"/>
      <c r="U623" s="97"/>
      <c r="V623" s="97"/>
      <c r="W623" s="97"/>
      <c r="X623" s="97"/>
    </row>
    <row r="624">
      <c r="A624" s="97" t="str">
        <f t="shared" si="1"/>
        <v> </v>
      </c>
      <c r="B624" s="97"/>
      <c r="C624" s="97"/>
      <c r="D624" s="97"/>
      <c r="E624" s="97"/>
      <c r="F624" s="97"/>
      <c r="G624" s="97"/>
      <c r="H624" s="97"/>
      <c r="I624" s="98"/>
      <c r="J624" s="98"/>
      <c r="K624" s="98"/>
      <c r="L624" s="98"/>
      <c r="M624" s="98"/>
      <c r="N624" s="98"/>
      <c r="O624" s="97"/>
      <c r="P624" s="97"/>
      <c r="Q624" s="97"/>
      <c r="R624" s="97"/>
      <c r="S624" s="97"/>
      <c r="T624" s="97"/>
      <c r="U624" s="97"/>
      <c r="V624" s="97"/>
      <c r="W624" s="97"/>
      <c r="X624" s="97"/>
    </row>
    <row r="625">
      <c r="A625" s="97" t="str">
        <f t="shared" si="1"/>
        <v> </v>
      </c>
      <c r="B625" s="97"/>
      <c r="C625" s="97"/>
      <c r="D625" s="97"/>
      <c r="E625" s="97"/>
      <c r="F625" s="97"/>
      <c r="G625" s="97"/>
      <c r="H625" s="97"/>
      <c r="I625" s="98"/>
      <c r="J625" s="98"/>
      <c r="K625" s="98"/>
      <c r="L625" s="98"/>
      <c r="M625" s="98"/>
      <c r="N625" s="98"/>
      <c r="O625" s="97"/>
      <c r="P625" s="97"/>
      <c r="Q625" s="97"/>
      <c r="R625" s="97"/>
      <c r="S625" s="97"/>
      <c r="T625" s="97"/>
      <c r="U625" s="97"/>
      <c r="V625" s="97"/>
      <c r="W625" s="97"/>
      <c r="X625" s="97"/>
    </row>
    <row r="626">
      <c r="A626" s="97" t="str">
        <f t="shared" si="1"/>
        <v> </v>
      </c>
      <c r="B626" s="97"/>
      <c r="C626" s="97"/>
      <c r="D626" s="97"/>
      <c r="E626" s="97"/>
      <c r="F626" s="97"/>
      <c r="G626" s="97"/>
      <c r="H626" s="97"/>
      <c r="I626" s="98"/>
      <c r="J626" s="98"/>
      <c r="K626" s="98"/>
      <c r="L626" s="98"/>
      <c r="M626" s="98"/>
      <c r="N626" s="98"/>
      <c r="O626" s="97"/>
      <c r="P626" s="97"/>
      <c r="Q626" s="97"/>
      <c r="R626" s="97"/>
      <c r="S626" s="97"/>
      <c r="T626" s="97"/>
      <c r="U626" s="97"/>
      <c r="V626" s="97"/>
      <c r="W626" s="97"/>
      <c r="X626" s="97"/>
    </row>
    <row r="627">
      <c r="A627" s="97" t="str">
        <f t="shared" si="1"/>
        <v> </v>
      </c>
      <c r="B627" s="97"/>
      <c r="C627" s="97"/>
      <c r="D627" s="97"/>
      <c r="E627" s="97"/>
      <c r="F627" s="97"/>
      <c r="G627" s="97"/>
      <c r="H627" s="97"/>
      <c r="I627" s="98"/>
      <c r="J627" s="98"/>
      <c r="K627" s="98"/>
      <c r="L627" s="98"/>
      <c r="M627" s="98"/>
      <c r="N627" s="98"/>
      <c r="O627" s="97"/>
      <c r="P627" s="97"/>
      <c r="Q627" s="97"/>
      <c r="R627" s="97"/>
      <c r="S627" s="97"/>
      <c r="T627" s="97"/>
      <c r="U627" s="97"/>
      <c r="V627" s="97"/>
      <c r="W627" s="97"/>
      <c r="X627" s="97"/>
    </row>
    <row r="628">
      <c r="A628" s="97" t="str">
        <f t="shared" si="1"/>
        <v> </v>
      </c>
      <c r="B628" s="97"/>
      <c r="C628" s="97"/>
      <c r="D628" s="97"/>
      <c r="E628" s="97"/>
      <c r="F628" s="97"/>
      <c r="G628" s="97"/>
      <c r="H628" s="97"/>
      <c r="I628" s="98"/>
      <c r="J628" s="98"/>
      <c r="K628" s="98"/>
      <c r="L628" s="98"/>
      <c r="M628" s="98"/>
      <c r="N628" s="98"/>
      <c r="O628" s="97"/>
      <c r="P628" s="97"/>
      <c r="Q628" s="97"/>
      <c r="R628" s="97"/>
      <c r="S628" s="97"/>
      <c r="T628" s="97"/>
      <c r="U628" s="97"/>
      <c r="V628" s="97"/>
      <c r="W628" s="97"/>
      <c r="X628" s="97"/>
    </row>
    <row r="629">
      <c r="A629" s="97" t="str">
        <f t="shared" si="1"/>
        <v> </v>
      </c>
      <c r="B629" s="97"/>
      <c r="C629" s="97"/>
      <c r="D629" s="97"/>
      <c r="E629" s="97"/>
      <c r="F629" s="97"/>
      <c r="G629" s="97"/>
      <c r="H629" s="97"/>
      <c r="I629" s="98"/>
      <c r="J629" s="98"/>
      <c r="K629" s="98"/>
      <c r="L629" s="98"/>
      <c r="M629" s="98"/>
      <c r="N629" s="98"/>
      <c r="O629" s="97"/>
      <c r="P629" s="97"/>
      <c r="Q629" s="97"/>
      <c r="R629" s="97"/>
      <c r="S629" s="97"/>
      <c r="T629" s="97"/>
      <c r="U629" s="97"/>
      <c r="V629" s="97"/>
      <c r="W629" s="97"/>
      <c r="X629" s="97"/>
    </row>
    <row r="630">
      <c r="A630" s="97" t="str">
        <f t="shared" si="1"/>
        <v> </v>
      </c>
      <c r="B630" s="97"/>
      <c r="C630" s="97"/>
      <c r="D630" s="97"/>
      <c r="E630" s="97"/>
      <c r="F630" s="97"/>
      <c r="G630" s="97"/>
      <c r="H630" s="97"/>
      <c r="I630" s="98"/>
      <c r="J630" s="98"/>
      <c r="K630" s="98"/>
      <c r="L630" s="98"/>
      <c r="M630" s="98"/>
      <c r="N630" s="98"/>
      <c r="O630" s="97"/>
      <c r="P630" s="97"/>
      <c r="Q630" s="97"/>
      <c r="R630" s="97"/>
      <c r="S630" s="97"/>
      <c r="T630" s="97"/>
      <c r="U630" s="97"/>
      <c r="V630" s="97"/>
      <c r="W630" s="97"/>
      <c r="X630" s="97"/>
    </row>
    <row r="631">
      <c r="A631" s="97" t="str">
        <f t="shared" si="1"/>
        <v> </v>
      </c>
      <c r="B631" s="97"/>
      <c r="C631" s="97"/>
      <c r="D631" s="97"/>
      <c r="E631" s="97"/>
      <c r="F631" s="97"/>
      <c r="G631" s="97"/>
      <c r="H631" s="97"/>
      <c r="I631" s="98"/>
      <c r="J631" s="98"/>
      <c r="K631" s="98"/>
      <c r="L631" s="98"/>
      <c r="M631" s="98"/>
      <c r="N631" s="98"/>
      <c r="O631" s="97"/>
      <c r="P631" s="97"/>
      <c r="Q631" s="97"/>
      <c r="R631" s="97"/>
      <c r="S631" s="97"/>
      <c r="T631" s="97"/>
      <c r="U631" s="97"/>
      <c r="V631" s="97"/>
      <c r="W631" s="97"/>
      <c r="X631" s="97"/>
    </row>
    <row r="632">
      <c r="A632" s="97" t="str">
        <f t="shared" si="1"/>
        <v> </v>
      </c>
      <c r="B632" s="97"/>
      <c r="C632" s="97"/>
      <c r="D632" s="97"/>
      <c r="E632" s="97"/>
      <c r="F632" s="97"/>
      <c r="G632" s="97"/>
      <c r="H632" s="97"/>
      <c r="I632" s="98"/>
      <c r="J632" s="98"/>
      <c r="K632" s="98"/>
      <c r="L632" s="98"/>
      <c r="M632" s="98"/>
      <c r="N632" s="98"/>
      <c r="O632" s="97"/>
      <c r="P632" s="97"/>
      <c r="Q632" s="97"/>
      <c r="R632" s="97"/>
      <c r="S632" s="97"/>
      <c r="T632" s="97"/>
      <c r="U632" s="97"/>
      <c r="V632" s="97"/>
      <c r="W632" s="97"/>
      <c r="X632" s="97"/>
    </row>
    <row r="633">
      <c r="A633" s="97" t="str">
        <f t="shared" si="1"/>
        <v> </v>
      </c>
      <c r="B633" s="97"/>
      <c r="C633" s="97"/>
      <c r="D633" s="97"/>
      <c r="E633" s="97"/>
      <c r="F633" s="97"/>
      <c r="G633" s="97"/>
      <c r="H633" s="97"/>
      <c r="I633" s="98"/>
      <c r="J633" s="98"/>
      <c r="K633" s="98"/>
      <c r="L633" s="98"/>
      <c r="M633" s="98"/>
      <c r="N633" s="98"/>
      <c r="O633" s="97"/>
      <c r="P633" s="97"/>
      <c r="Q633" s="97"/>
      <c r="R633" s="97"/>
      <c r="S633" s="97"/>
      <c r="T633" s="97"/>
      <c r="U633" s="97"/>
      <c r="V633" s="97"/>
      <c r="W633" s="97"/>
      <c r="X633" s="97"/>
    </row>
    <row r="634">
      <c r="A634" s="97" t="str">
        <f t="shared" si="1"/>
        <v> </v>
      </c>
      <c r="B634" s="97"/>
      <c r="C634" s="97"/>
      <c r="D634" s="97"/>
      <c r="E634" s="97"/>
      <c r="F634" s="97"/>
      <c r="G634" s="97"/>
      <c r="H634" s="97"/>
      <c r="I634" s="98"/>
      <c r="J634" s="98"/>
      <c r="K634" s="98"/>
      <c r="L634" s="98"/>
      <c r="M634" s="98"/>
      <c r="N634" s="98"/>
      <c r="O634" s="97"/>
      <c r="P634" s="97"/>
      <c r="Q634" s="97"/>
      <c r="R634" s="97"/>
      <c r="S634" s="97"/>
      <c r="T634" s="97"/>
      <c r="U634" s="97"/>
      <c r="V634" s="97"/>
      <c r="W634" s="97"/>
      <c r="X634" s="97"/>
    </row>
    <row r="635">
      <c r="A635" s="97" t="str">
        <f t="shared" si="1"/>
        <v> </v>
      </c>
      <c r="B635" s="97"/>
      <c r="C635" s="97"/>
      <c r="D635" s="97"/>
      <c r="E635" s="97"/>
      <c r="F635" s="97"/>
      <c r="G635" s="97"/>
      <c r="H635" s="97"/>
      <c r="I635" s="98"/>
      <c r="J635" s="98"/>
      <c r="K635" s="98"/>
      <c r="L635" s="98"/>
      <c r="M635" s="98"/>
      <c r="N635" s="98"/>
      <c r="O635" s="97"/>
      <c r="P635" s="97"/>
      <c r="Q635" s="97"/>
      <c r="R635" s="97"/>
      <c r="S635" s="97"/>
      <c r="T635" s="97"/>
      <c r="U635" s="97"/>
      <c r="V635" s="97"/>
      <c r="W635" s="97"/>
      <c r="X635" s="97"/>
    </row>
    <row r="636">
      <c r="A636" s="97" t="str">
        <f t="shared" si="1"/>
        <v> </v>
      </c>
      <c r="B636" s="97"/>
      <c r="C636" s="97"/>
      <c r="D636" s="97"/>
      <c r="E636" s="97"/>
      <c r="F636" s="97"/>
      <c r="G636" s="97"/>
      <c r="H636" s="97"/>
      <c r="I636" s="98"/>
      <c r="J636" s="98"/>
      <c r="K636" s="98"/>
      <c r="L636" s="98"/>
      <c r="M636" s="98"/>
      <c r="N636" s="98"/>
      <c r="O636" s="97"/>
      <c r="P636" s="97"/>
      <c r="Q636" s="97"/>
      <c r="R636" s="97"/>
      <c r="S636" s="97"/>
      <c r="T636" s="97"/>
      <c r="U636" s="97"/>
      <c r="V636" s="97"/>
      <c r="W636" s="97"/>
      <c r="X636" s="97"/>
    </row>
    <row r="637">
      <c r="A637" s="97" t="str">
        <f t="shared" si="1"/>
        <v> </v>
      </c>
      <c r="B637" s="97"/>
      <c r="C637" s="97"/>
      <c r="D637" s="97"/>
      <c r="E637" s="97"/>
      <c r="F637" s="97"/>
      <c r="G637" s="97"/>
      <c r="H637" s="97"/>
      <c r="I637" s="98"/>
      <c r="J637" s="98"/>
      <c r="K637" s="98"/>
      <c r="L637" s="98"/>
      <c r="M637" s="98"/>
      <c r="N637" s="98"/>
      <c r="O637" s="97"/>
      <c r="P637" s="97"/>
      <c r="Q637" s="97"/>
      <c r="R637" s="97"/>
      <c r="S637" s="97"/>
      <c r="T637" s="97"/>
      <c r="U637" s="97"/>
      <c r="V637" s="97"/>
      <c r="W637" s="97"/>
      <c r="X637" s="97"/>
    </row>
    <row r="638">
      <c r="A638" s="97" t="str">
        <f t="shared" si="1"/>
        <v> </v>
      </c>
      <c r="B638" s="97"/>
      <c r="C638" s="97"/>
      <c r="D638" s="97"/>
      <c r="E638" s="97"/>
      <c r="F638" s="97"/>
      <c r="G638" s="97"/>
      <c r="H638" s="97"/>
      <c r="I638" s="98"/>
      <c r="J638" s="98"/>
      <c r="K638" s="98"/>
      <c r="L638" s="98"/>
      <c r="M638" s="98"/>
      <c r="N638" s="98"/>
      <c r="O638" s="97"/>
      <c r="P638" s="97"/>
      <c r="Q638" s="97"/>
      <c r="R638" s="97"/>
      <c r="S638" s="97"/>
      <c r="T638" s="97"/>
      <c r="U638" s="97"/>
      <c r="V638" s="97"/>
      <c r="W638" s="97"/>
      <c r="X638" s="97"/>
    </row>
    <row r="639">
      <c r="A639" s="97" t="str">
        <f t="shared" si="1"/>
        <v> </v>
      </c>
      <c r="B639" s="97"/>
      <c r="C639" s="97"/>
      <c r="D639" s="97"/>
      <c r="E639" s="97"/>
      <c r="F639" s="97"/>
      <c r="G639" s="97"/>
      <c r="H639" s="97"/>
      <c r="I639" s="98"/>
      <c r="J639" s="98"/>
      <c r="K639" s="98"/>
      <c r="L639" s="98"/>
      <c r="M639" s="98"/>
      <c r="N639" s="98"/>
      <c r="O639" s="97"/>
      <c r="P639" s="97"/>
      <c r="Q639" s="97"/>
      <c r="R639" s="97"/>
      <c r="S639" s="97"/>
      <c r="T639" s="97"/>
      <c r="U639" s="97"/>
      <c r="V639" s="97"/>
      <c r="W639" s="97"/>
      <c r="X639" s="97"/>
    </row>
    <row r="640">
      <c r="A640" s="97" t="str">
        <f t="shared" si="1"/>
        <v> </v>
      </c>
      <c r="B640" s="97"/>
      <c r="C640" s="97"/>
      <c r="D640" s="97"/>
      <c r="E640" s="97"/>
      <c r="F640" s="97"/>
      <c r="G640" s="97"/>
      <c r="H640" s="97"/>
      <c r="I640" s="98"/>
      <c r="J640" s="98"/>
      <c r="K640" s="98"/>
      <c r="L640" s="98"/>
      <c r="M640" s="98"/>
      <c r="N640" s="98"/>
      <c r="O640" s="97"/>
      <c r="P640" s="97"/>
      <c r="Q640" s="97"/>
      <c r="R640" s="97"/>
      <c r="S640" s="97"/>
      <c r="T640" s="97"/>
      <c r="U640" s="97"/>
      <c r="V640" s="97"/>
      <c r="W640" s="97"/>
      <c r="X640" s="97"/>
    </row>
    <row r="641">
      <c r="A641" s="97" t="str">
        <f t="shared" si="1"/>
        <v> </v>
      </c>
      <c r="B641" s="97"/>
      <c r="C641" s="97"/>
      <c r="D641" s="97"/>
      <c r="E641" s="97"/>
      <c r="F641" s="97"/>
      <c r="G641" s="97"/>
      <c r="H641" s="97"/>
      <c r="I641" s="98"/>
      <c r="J641" s="98"/>
      <c r="K641" s="98"/>
      <c r="L641" s="98"/>
      <c r="M641" s="98"/>
      <c r="N641" s="98"/>
      <c r="O641" s="97"/>
      <c r="P641" s="97"/>
      <c r="Q641" s="97"/>
      <c r="R641" s="97"/>
      <c r="S641" s="97"/>
      <c r="T641" s="97"/>
      <c r="U641" s="97"/>
      <c r="V641" s="97"/>
      <c r="W641" s="97"/>
      <c r="X641" s="97"/>
    </row>
    <row r="642">
      <c r="A642" s="97" t="str">
        <f t="shared" si="1"/>
        <v> </v>
      </c>
      <c r="B642" s="97"/>
      <c r="C642" s="97"/>
      <c r="D642" s="97"/>
      <c r="E642" s="97"/>
      <c r="F642" s="97"/>
      <c r="G642" s="97"/>
      <c r="H642" s="97"/>
      <c r="I642" s="98"/>
      <c r="J642" s="98"/>
      <c r="K642" s="98"/>
      <c r="L642" s="98"/>
      <c r="M642" s="98"/>
      <c r="N642" s="98"/>
      <c r="O642" s="97"/>
      <c r="P642" s="97"/>
      <c r="Q642" s="97"/>
      <c r="R642" s="97"/>
      <c r="S642" s="97"/>
      <c r="T642" s="97"/>
      <c r="U642" s="97"/>
      <c r="V642" s="97"/>
      <c r="W642" s="97"/>
      <c r="X642" s="97"/>
    </row>
    <row r="643">
      <c r="A643" s="97" t="str">
        <f t="shared" si="1"/>
        <v> </v>
      </c>
      <c r="B643" s="97"/>
      <c r="C643" s="97"/>
      <c r="D643" s="97"/>
      <c r="E643" s="97"/>
      <c r="F643" s="97"/>
      <c r="G643" s="97"/>
      <c r="H643" s="97"/>
      <c r="I643" s="98"/>
      <c r="J643" s="98"/>
      <c r="K643" s="98"/>
      <c r="L643" s="98"/>
      <c r="M643" s="98"/>
      <c r="N643" s="98"/>
      <c r="O643" s="97"/>
      <c r="P643" s="97"/>
      <c r="Q643" s="97"/>
      <c r="R643" s="97"/>
      <c r="S643" s="97"/>
      <c r="T643" s="97"/>
      <c r="U643" s="97"/>
      <c r="V643" s="97"/>
      <c r="W643" s="97"/>
      <c r="X643" s="97"/>
    </row>
    <row r="644">
      <c r="A644" s="97" t="str">
        <f t="shared" si="1"/>
        <v> </v>
      </c>
      <c r="B644" s="97"/>
      <c r="C644" s="97"/>
      <c r="D644" s="97"/>
      <c r="E644" s="97"/>
      <c r="F644" s="97"/>
      <c r="G644" s="97"/>
      <c r="H644" s="97"/>
      <c r="I644" s="98"/>
      <c r="J644" s="98"/>
      <c r="K644" s="98"/>
      <c r="L644" s="98"/>
      <c r="M644" s="98"/>
      <c r="N644" s="98"/>
      <c r="O644" s="97"/>
      <c r="P644" s="97"/>
      <c r="Q644" s="97"/>
      <c r="R644" s="97"/>
      <c r="S644" s="97"/>
      <c r="T644" s="97"/>
      <c r="U644" s="97"/>
      <c r="V644" s="97"/>
      <c r="W644" s="97"/>
      <c r="X644" s="97"/>
    </row>
    <row r="645">
      <c r="A645" s="97" t="str">
        <f t="shared" si="1"/>
        <v> </v>
      </c>
      <c r="B645" s="97"/>
      <c r="C645" s="97"/>
      <c r="D645" s="97"/>
      <c r="E645" s="97"/>
      <c r="F645" s="97"/>
      <c r="G645" s="97"/>
      <c r="H645" s="97"/>
      <c r="I645" s="98"/>
      <c r="J645" s="98"/>
      <c r="K645" s="98"/>
      <c r="L645" s="98"/>
      <c r="M645" s="98"/>
      <c r="N645" s="98"/>
      <c r="O645" s="97"/>
      <c r="P645" s="97"/>
      <c r="Q645" s="97"/>
      <c r="R645" s="97"/>
      <c r="S645" s="97"/>
      <c r="T645" s="97"/>
      <c r="U645" s="97"/>
      <c r="V645" s="97"/>
      <c r="W645" s="97"/>
      <c r="X645" s="97"/>
    </row>
    <row r="646">
      <c r="A646" s="97" t="str">
        <f t="shared" si="1"/>
        <v> </v>
      </c>
      <c r="B646" s="97"/>
      <c r="C646" s="97"/>
      <c r="D646" s="97"/>
      <c r="E646" s="97"/>
      <c r="F646" s="97"/>
      <c r="G646" s="97"/>
      <c r="H646" s="97"/>
      <c r="I646" s="98"/>
      <c r="J646" s="98"/>
      <c r="K646" s="98"/>
      <c r="L646" s="98"/>
      <c r="M646" s="98"/>
      <c r="N646" s="98"/>
      <c r="O646" s="97"/>
      <c r="P646" s="97"/>
      <c r="Q646" s="97"/>
      <c r="R646" s="97"/>
      <c r="S646" s="97"/>
      <c r="T646" s="97"/>
      <c r="U646" s="97"/>
      <c r="V646" s="97"/>
      <c r="W646" s="97"/>
      <c r="X646" s="97"/>
    </row>
    <row r="647">
      <c r="A647" s="97" t="str">
        <f t="shared" si="1"/>
        <v> </v>
      </c>
      <c r="B647" s="97"/>
      <c r="C647" s="97"/>
      <c r="D647" s="97"/>
      <c r="E647" s="97"/>
      <c r="F647" s="97"/>
      <c r="G647" s="97"/>
      <c r="H647" s="97"/>
      <c r="I647" s="98"/>
      <c r="J647" s="98"/>
      <c r="K647" s="98"/>
      <c r="L647" s="98"/>
      <c r="M647" s="98"/>
      <c r="N647" s="98"/>
      <c r="O647" s="97"/>
      <c r="P647" s="97"/>
      <c r="Q647" s="97"/>
      <c r="R647" s="97"/>
      <c r="S647" s="97"/>
      <c r="T647" s="97"/>
      <c r="U647" s="97"/>
      <c r="V647" s="97"/>
      <c r="W647" s="97"/>
      <c r="X647" s="97"/>
    </row>
    <row r="648">
      <c r="A648" s="97" t="str">
        <f t="shared" si="1"/>
        <v> </v>
      </c>
      <c r="B648" s="97"/>
      <c r="C648" s="97"/>
      <c r="D648" s="97"/>
      <c r="E648" s="97"/>
      <c r="F648" s="97"/>
      <c r="G648" s="97"/>
      <c r="H648" s="97"/>
      <c r="I648" s="98"/>
      <c r="J648" s="98"/>
      <c r="K648" s="98"/>
      <c r="L648" s="98"/>
      <c r="M648" s="98"/>
      <c r="N648" s="98"/>
      <c r="O648" s="97"/>
      <c r="P648" s="97"/>
      <c r="Q648" s="97"/>
      <c r="R648" s="97"/>
      <c r="S648" s="97"/>
      <c r="T648" s="97"/>
      <c r="U648" s="97"/>
      <c r="V648" s="97"/>
      <c r="W648" s="97"/>
      <c r="X648" s="97"/>
    </row>
    <row r="649">
      <c r="A649" s="97" t="str">
        <f t="shared" si="1"/>
        <v> </v>
      </c>
      <c r="B649" s="97"/>
      <c r="C649" s="97"/>
      <c r="D649" s="97"/>
      <c r="E649" s="97"/>
      <c r="F649" s="97"/>
      <c r="G649" s="97"/>
      <c r="H649" s="97"/>
      <c r="I649" s="98"/>
      <c r="J649" s="98"/>
      <c r="K649" s="98"/>
      <c r="L649" s="98"/>
      <c r="M649" s="98"/>
      <c r="N649" s="98"/>
      <c r="O649" s="97"/>
      <c r="P649" s="97"/>
      <c r="Q649" s="97"/>
      <c r="R649" s="97"/>
      <c r="S649" s="97"/>
      <c r="T649" s="97"/>
      <c r="U649" s="97"/>
      <c r="V649" s="97"/>
      <c r="W649" s="97"/>
      <c r="X649" s="97"/>
    </row>
    <row r="650">
      <c r="A650" s="97" t="str">
        <f t="shared" si="1"/>
        <v> </v>
      </c>
      <c r="B650" s="97"/>
      <c r="C650" s="97"/>
      <c r="D650" s="97"/>
      <c r="E650" s="97"/>
      <c r="F650" s="97"/>
      <c r="G650" s="97"/>
      <c r="H650" s="97"/>
      <c r="I650" s="98"/>
      <c r="J650" s="98"/>
      <c r="K650" s="98"/>
      <c r="L650" s="98"/>
      <c r="M650" s="98"/>
      <c r="N650" s="98"/>
      <c r="O650" s="97"/>
      <c r="P650" s="97"/>
      <c r="Q650" s="97"/>
      <c r="R650" s="97"/>
      <c r="S650" s="97"/>
      <c r="T650" s="97"/>
      <c r="U650" s="97"/>
      <c r="V650" s="97"/>
      <c r="W650" s="97"/>
      <c r="X650" s="97"/>
    </row>
    <row r="651">
      <c r="A651" s="97" t="str">
        <f t="shared" si="1"/>
        <v> </v>
      </c>
      <c r="B651" s="97"/>
      <c r="C651" s="97"/>
      <c r="D651" s="97"/>
      <c r="E651" s="97"/>
      <c r="F651" s="97"/>
      <c r="G651" s="97"/>
      <c r="H651" s="97"/>
      <c r="I651" s="98"/>
      <c r="J651" s="98"/>
      <c r="K651" s="98"/>
      <c r="L651" s="98"/>
      <c r="M651" s="98"/>
      <c r="N651" s="98"/>
      <c r="O651" s="97"/>
      <c r="P651" s="97"/>
      <c r="Q651" s="97"/>
      <c r="R651" s="97"/>
      <c r="S651" s="97"/>
      <c r="T651" s="97"/>
      <c r="U651" s="97"/>
      <c r="V651" s="97"/>
      <c r="W651" s="97"/>
      <c r="X651" s="97"/>
    </row>
    <row r="652">
      <c r="A652" s="97" t="str">
        <f t="shared" si="1"/>
        <v> </v>
      </c>
      <c r="B652" s="97"/>
      <c r="C652" s="97"/>
      <c r="D652" s="97"/>
      <c r="E652" s="97"/>
      <c r="F652" s="97"/>
      <c r="G652" s="97"/>
      <c r="H652" s="97"/>
      <c r="I652" s="98"/>
      <c r="J652" s="98"/>
      <c r="K652" s="98"/>
      <c r="L652" s="98"/>
      <c r="M652" s="98"/>
      <c r="N652" s="98"/>
      <c r="O652" s="97"/>
      <c r="P652" s="97"/>
      <c r="Q652" s="97"/>
      <c r="R652" s="97"/>
      <c r="S652" s="97"/>
      <c r="T652" s="97"/>
      <c r="U652" s="97"/>
      <c r="V652" s="97"/>
      <c r="W652" s="97"/>
      <c r="X652" s="97"/>
    </row>
    <row r="653">
      <c r="A653" s="97" t="str">
        <f t="shared" si="1"/>
        <v> </v>
      </c>
      <c r="B653" s="97"/>
      <c r="C653" s="97"/>
      <c r="D653" s="97"/>
      <c r="E653" s="97"/>
      <c r="F653" s="97"/>
      <c r="G653" s="97"/>
      <c r="H653" s="97"/>
      <c r="I653" s="98"/>
      <c r="J653" s="98"/>
      <c r="K653" s="98"/>
      <c r="L653" s="98"/>
      <c r="M653" s="98"/>
      <c r="N653" s="98"/>
      <c r="O653" s="97"/>
      <c r="P653" s="97"/>
      <c r="Q653" s="97"/>
      <c r="R653" s="97"/>
      <c r="S653" s="97"/>
      <c r="T653" s="97"/>
      <c r="U653" s="97"/>
      <c r="V653" s="97"/>
      <c r="W653" s="97"/>
      <c r="X653" s="97"/>
    </row>
    <row r="654">
      <c r="A654" s="97" t="str">
        <f t="shared" si="1"/>
        <v> </v>
      </c>
      <c r="B654" s="97"/>
      <c r="C654" s="97"/>
      <c r="D654" s="97"/>
      <c r="E654" s="97"/>
      <c r="F654" s="97"/>
      <c r="G654" s="97"/>
      <c r="H654" s="97"/>
      <c r="I654" s="98"/>
      <c r="J654" s="98"/>
      <c r="K654" s="98"/>
      <c r="L654" s="98"/>
      <c r="M654" s="98"/>
      <c r="N654" s="98"/>
      <c r="O654" s="97"/>
      <c r="P654" s="97"/>
      <c r="Q654" s="97"/>
      <c r="R654" s="97"/>
      <c r="S654" s="97"/>
      <c r="T654" s="97"/>
      <c r="U654" s="97"/>
      <c r="V654" s="97"/>
      <c r="W654" s="97"/>
      <c r="X654" s="97"/>
    </row>
    <row r="655">
      <c r="A655" s="97" t="str">
        <f t="shared" si="1"/>
        <v> </v>
      </c>
      <c r="B655" s="97"/>
      <c r="C655" s="97"/>
      <c r="D655" s="97"/>
      <c r="E655" s="97"/>
      <c r="F655" s="97"/>
      <c r="G655" s="97"/>
      <c r="H655" s="97"/>
      <c r="I655" s="98"/>
      <c r="J655" s="98"/>
      <c r="K655" s="98"/>
      <c r="L655" s="98"/>
      <c r="M655" s="98"/>
      <c r="N655" s="98"/>
      <c r="O655" s="97"/>
      <c r="P655" s="97"/>
      <c r="Q655" s="97"/>
      <c r="R655" s="97"/>
      <c r="S655" s="97"/>
      <c r="T655" s="97"/>
      <c r="U655" s="97"/>
      <c r="V655" s="97"/>
      <c r="W655" s="97"/>
      <c r="X655" s="97"/>
    </row>
    <row r="656">
      <c r="A656" s="97" t="str">
        <f t="shared" si="1"/>
        <v> </v>
      </c>
      <c r="B656" s="97"/>
      <c r="C656" s="97"/>
      <c r="D656" s="97"/>
      <c r="E656" s="97"/>
      <c r="F656" s="97"/>
      <c r="G656" s="97"/>
      <c r="H656" s="97"/>
      <c r="I656" s="98"/>
      <c r="J656" s="98"/>
      <c r="K656" s="98"/>
      <c r="L656" s="98"/>
      <c r="M656" s="98"/>
      <c r="N656" s="98"/>
      <c r="O656" s="97"/>
      <c r="P656" s="97"/>
      <c r="Q656" s="97"/>
      <c r="R656" s="97"/>
      <c r="S656" s="97"/>
      <c r="T656" s="97"/>
      <c r="U656" s="97"/>
      <c r="V656" s="97"/>
      <c r="W656" s="97"/>
      <c r="X656" s="97"/>
    </row>
    <row r="657">
      <c r="A657" s="97" t="str">
        <f t="shared" si="1"/>
        <v> </v>
      </c>
      <c r="B657" s="97"/>
      <c r="C657" s="97"/>
      <c r="D657" s="97"/>
      <c r="E657" s="97"/>
      <c r="F657" s="97"/>
      <c r="G657" s="97"/>
      <c r="H657" s="97"/>
      <c r="I657" s="98"/>
      <c r="J657" s="98"/>
      <c r="K657" s="98"/>
      <c r="L657" s="98"/>
      <c r="M657" s="98"/>
      <c r="N657" s="98"/>
      <c r="O657" s="97"/>
      <c r="P657" s="97"/>
      <c r="Q657" s="97"/>
      <c r="R657" s="97"/>
      <c r="S657" s="97"/>
      <c r="T657" s="97"/>
      <c r="U657" s="97"/>
      <c r="V657" s="97"/>
      <c r="W657" s="97"/>
      <c r="X657" s="97"/>
    </row>
    <row r="658">
      <c r="A658" s="97" t="str">
        <f t="shared" si="1"/>
        <v> </v>
      </c>
      <c r="B658" s="97"/>
      <c r="C658" s="97"/>
      <c r="D658" s="97"/>
      <c r="E658" s="97"/>
      <c r="F658" s="97"/>
      <c r="G658" s="97"/>
      <c r="H658" s="97"/>
      <c r="I658" s="98"/>
      <c r="J658" s="98"/>
      <c r="K658" s="98"/>
      <c r="L658" s="98"/>
      <c r="M658" s="98"/>
      <c r="N658" s="98"/>
      <c r="O658" s="97"/>
      <c r="P658" s="97"/>
      <c r="Q658" s="97"/>
      <c r="R658" s="97"/>
      <c r="S658" s="97"/>
      <c r="T658" s="97"/>
      <c r="U658" s="97"/>
      <c r="V658" s="97"/>
      <c r="W658" s="97"/>
      <c r="X658" s="97"/>
    </row>
    <row r="659">
      <c r="A659" s="97" t="str">
        <f t="shared" si="1"/>
        <v> </v>
      </c>
      <c r="B659" s="97"/>
      <c r="C659" s="97"/>
      <c r="D659" s="97"/>
      <c r="E659" s="97"/>
      <c r="F659" s="97"/>
      <c r="G659" s="97"/>
      <c r="H659" s="97"/>
      <c r="I659" s="98"/>
      <c r="J659" s="98"/>
      <c r="K659" s="98"/>
      <c r="L659" s="98"/>
      <c r="M659" s="98"/>
      <c r="N659" s="98"/>
      <c r="O659" s="97"/>
      <c r="P659" s="97"/>
      <c r="Q659" s="97"/>
      <c r="R659" s="97"/>
      <c r="S659" s="97"/>
      <c r="T659" s="97"/>
      <c r="U659" s="97"/>
      <c r="V659" s="97"/>
      <c r="W659" s="97"/>
      <c r="X659" s="97"/>
    </row>
    <row r="660">
      <c r="A660" s="97" t="str">
        <f t="shared" si="1"/>
        <v> </v>
      </c>
      <c r="B660" s="97"/>
      <c r="C660" s="97"/>
      <c r="D660" s="97"/>
      <c r="E660" s="97"/>
      <c r="F660" s="97"/>
      <c r="G660" s="97"/>
      <c r="H660" s="97"/>
      <c r="I660" s="98"/>
      <c r="J660" s="98"/>
      <c r="K660" s="98"/>
      <c r="L660" s="98"/>
      <c r="M660" s="98"/>
      <c r="N660" s="98"/>
      <c r="O660" s="97"/>
      <c r="P660" s="97"/>
      <c r="Q660" s="97"/>
      <c r="R660" s="97"/>
      <c r="S660" s="97"/>
      <c r="T660" s="97"/>
      <c r="U660" s="97"/>
      <c r="V660" s="97"/>
      <c r="W660" s="97"/>
      <c r="X660" s="97"/>
    </row>
    <row r="661">
      <c r="A661" s="97" t="str">
        <f t="shared" si="1"/>
        <v> </v>
      </c>
      <c r="B661" s="97"/>
      <c r="C661" s="97"/>
      <c r="D661" s="97"/>
      <c r="E661" s="97"/>
      <c r="F661" s="97"/>
      <c r="G661" s="97"/>
      <c r="H661" s="97"/>
      <c r="I661" s="98"/>
      <c r="J661" s="98"/>
      <c r="K661" s="98"/>
      <c r="L661" s="98"/>
      <c r="M661" s="98"/>
      <c r="N661" s="98"/>
      <c r="O661" s="97"/>
      <c r="P661" s="97"/>
      <c r="Q661" s="97"/>
      <c r="R661" s="97"/>
      <c r="S661" s="97"/>
      <c r="T661" s="97"/>
      <c r="U661" s="97"/>
      <c r="V661" s="97"/>
      <c r="W661" s="97"/>
      <c r="X661" s="97"/>
    </row>
    <row r="662">
      <c r="A662" s="97" t="str">
        <f t="shared" si="1"/>
        <v> </v>
      </c>
      <c r="B662" s="97"/>
      <c r="C662" s="97"/>
      <c r="D662" s="97"/>
      <c r="E662" s="97"/>
      <c r="F662" s="97"/>
      <c r="G662" s="97"/>
      <c r="H662" s="97"/>
      <c r="I662" s="98"/>
      <c r="J662" s="98"/>
      <c r="K662" s="98"/>
      <c r="L662" s="98"/>
      <c r="M662" s="98"/>
      <c r="N662" s="98"/>
      <c r="O662" s="97"/>
      <c r="P662" s="97"/>
      <c r="Q662" s="97"/>
      <c r="R662" s="97"/>
      <c r="S662" s="97"/>
      <c r="T662" s="97"/>
      <c r="U662" s="97"/>
      <c r="V662" s="97"/>
      <c r="W662" s="97"/>
      <c r="X662" s="97"/>
    </row>
    <row r="663">
      <c r="A663" s="97" t="str">
        <f t="shared" si="1"/>
        <v> </v>
      </c>
      <c r="B663" s="97"/>
      <c r="C663" s="97"/>
      <c r="D663" s="97"/>
      <c r="E663" s="97"/>
      <c r="F663" s="97"/>
      <c r="G663" s="97"/>
      <c r="H663" s="97"/>
      <c r="I663" s="98"/>
      <c r="J663" s="98"/>
      <c r="K663" s="98"/>
      <c r="L663" s="98"/>
      <c r="M663" s="98"/>
      <c r="N663" s="98"/>
      <c r="O663" s="97"/>
      <c r="P663" s="97"/>
      <c r="Q663" s="97"/>
      <c r="R663" s="97"/>
      <c r="S663" s="97"/>
      <c r="T663" s="97"/>
      <c r="U663" s="97"/>
      <c r="V663" s="97"/>
      <c r="W663" s="97"/>
      <c r="X663" s="97"/>
    </row>
    <row r="664">
      <c r="A664" s="97" t="str">
        <f t="shared" si="1"/>
        <v> </v>
      </c>
      <c r="B664" s="97"/>
      <c r="C664" s="97"/>
      <c r="D664" s="97"/>
      <c r="E664" s="97"/>
      <c r="F664" s="97"/>
      <c r="G664" s="97"/>
      <c r="H664" s="97"/>
      <c r="I664" s="98"/>
      <c r="J664" s="98"/>
      <c r="K664" s="98"/>
      <c r="L664" s="98"/>
      <c r="M664" s="98"/>
      <c r="N664" s="98"/>
      <c r="O664" s="97"/>
      <c r="P664" s="97"/>
      <c r="Q664" s="97"/>
      <c r="R664" s="97"/>
      <c r="S664" s="97"/>
      <c r="T664" s="97"/>
      <c r="U664" s="97"/>
      <c r="V664" s="97"/>
      <c r="W664" s="97"/>
      <c r="X664" s="97"/>
    </row>
    <row r="665">
      <c r="A665" s="97" t="str">
        <f t="shared" si="1"/>
        <v> </v>
      </c>
      <c r="B665" s="97"/>
      <c r="C665" s="97"/>
      <c r="D665" s="97"/>
      <c r="E665" s="97"/>
      <c r="F665" s="97"/>
      <c r="G665" s="97"/>
      <c r="H665" s="97"/>
      <c r="I665" s="98"/>
      <c r="J665" s="98"/>
      <c r="K665" s="98"/>
      <c r="L665" s="98"/>
      <c r="M665" s="98"/>
      <c r="N665" s="98"/>
      <c r="O665" s="97"/>
      <c r="P665" s="97"/>
      <c r="Q665" s="97"/>
      <c r="R665" s="97"/>
      <c r="S665" s="97"/>
      <c r="T665" s="97"/>
      <c r="U665" s="97"/>
      <c r="V665" s="97"/>
      <c r="W665" s="97"/>
      <c r="X665" s="97"/>
    </row>
    <row r="666">
      <c r="A666" s="97" t="str">
        <f t="shared" si="1"/>
        <v> </v>
      </c>
      <c r="B666" s="97"/>
      <c r="C666" s="97"/>
      <c r="D666" s="97"/>
      <c r="E666" s="97"/>
      <c r="F666" s="97"/>
      <c r="G666" s="97"/>
      <c r="H666" s="97"/>
      <c r="I666" s="98"/>
      <c r="J666" s="98"/>
      <c r="K666" s="98"/>
      <c r="L666" s="98"/>
      <c r="M666" s="98"/>
      <c r="N666" s="98"/>
      <c r="O666" s="97"/>
      <c r="P666" s="97"/>
      <c r="Q666" s="97"/>
      <c r="R666" s="97"/>
      <c r="S666" s="97"/>
      <c r="T666" s="97"/>
      <c r="U666" s="97"/>
      <c r="V666" s="97"/>
      <c r="W666" s="97"/>
      <c r="X666" s="97"/>
    </row>
    <row r="667">
      <c r="A667" s="97" t="str">
        <f t="shared" si="1"/>
        <v> </v>
      </c>
      <c r="B667" s="97"/>
      <c r="C667" s="97"/>
      <c r="D667" s="97"/>
      <c r="E667" s="97"/>
      <c r="F667" s="97"/>
      <c r="G667" s="97"/>
      <c r="H667" s="97"/>
      <c r="I667" s="98"/>
      <c r="J667" s="98"/>
      <c r="K667" s="98"/>
      <c r="L667" s="98"/>
      <c r="M667" s="98"/>
      <c r="N667" s="98"/>
      <c r="O667" s="97"/>
      <c r="P667" s="97"/>
      <c r="Q667" s="97"/>
      <c r="R667" s="97"/>
      <c r="S667" s="97"/>
      <c r="T667" s="97"/>
      <c r="U667" s="97"/>
      <c r="V667" s="97"/>
      <c r="W667" s="97"/>
      <c r="X667" s="97"/>
    </row>
    <row r="668">
      <c r="A668" s="97" t="str">
        <f t="shared" si="1"/>
        <v> </v>
      </c>
      <c r="B668" s="97"/>
      <c r="C668" s="97"/>
      <c r="D668" s="97"/>
      <c r="E668" s="97"/>
      <c r="F668" s="97"/>
      <c r="G668" s="97"/>
      <c r="H668" s="97"/>
      <c r="I668" s="98"/>
      <c r="J668" s="98"/>
      <c r="K668" s="98"/>
      <c r="L668" s="98"/>
      <c r="M668" s="98"/>
      <c r="N668" s="98"/>
      <c r="O668" s="97"/>
      <c r="P668" s="97"/>
      <c r="Q668" s="97"/>
      <c r="R668" s="97"/>
      <c r="S668" s="97"/>
      <c r="T668" s="97"/>
      <c r="U668" s="97"/>
      <c r="V668" s="97"/>
      <c r="W668" s="97"/>
      <c r="X668" s="97"/>
    </row>
    <row r="669">
      <c r="A669" s="97" t="str">
        <f t="shared" si="1"/>
        <v> </v>
      </c>
      <c r="B669" s="97"/>
      <c r="C669" s="97"/>
      <c r="D669" s="97"/>
      <c r="E669" s="97"/>
      <c r="F669" s="97"/>
      <c r="G669" s="97"/>
      <c r="H669" s="97"/>
      <c r="I669" s="98"/>
      <c r="J669" s="98"/>
      <c r="K669" s="98"/>
      <c r="L669" s="98"/>
      <c r="M669" s="98"/>
      <c r="N669" s="98"/>
      <c r="O669" s="97"/>
      <c r="P669" s="97"/>
      <c r="Q669" s="97"/>
      <c r="R669" s="97"/>
      <c r="S669" s="97"/>
      <c r="T669" s="97"/>
      <c r="U669" s="97"/>
      <c r="V669" s="97"/>
      <c r="W669" s="97"/>
      <c r="X669" s="97"/>
    </row>
    <row r="670">
      <c r="A670" s="97" t="str">
        <f t="shared" si="1"/>
        <v> </v>
      </c>
      <c r="B670" s="97"/>
      <c r="C670" s="97"/>
      <c r="D670" s="97"/>
      <c r="E670" s="97"/>
      <c r="F670" s="97"/>
      <c r="G670" s="97"/>
      <c r="H670" s="97"/>
      <c r="I670" s="98"/>
      <c r="J670" s="98"/>
      <c r="K670" s="98"/>
      <c r="L670" s="98"/>
      <c r="M670" s="98"/>
      <c r="N670" s="98"/>
      <c r="O670" s="97"/>
      <c r="P670" s="97"/>
      <c r="Q670" s="97"/>
      <c r="R670" s="97"/>
      <c r="S670" s="97"/>
      <c r="T670" s="97"/>
      <c r="U670" s="97"/>
      <c r="V670" s="97"/>
      <c r="W670" s="97"/>
      <c r="X670" s="97"/>
    </row>
    <row r="671">
      <c r="A671" s="97" t="str">
        <f t="shared" si="1"/>
        <v> </v>
      </c>
      <c r="B671" s="97"/>
      <c r="C671" s="97"/>
      <c r="D671" s="97"/>
      <c r="E671" s="97"/>
      <c r="F671" s="97"/>
      <c r="G671" s="97"/>
      <c r="H671" s="97"/>
      <c r="I671" s="98"/>
      <c r="J671" s="98"/>
      <c r="K671" s="98"/>
      <c r="L671" s="98"/>
      <c r="M671" s="98"/>
      <c r="N671" s="98"/>
      <c r="O671" s="97"/>
      <c r="P671" s="97"/>
      <c r="Q671" s="97"/>
      <c r="R671" s="97"/>
      <c r="S671" s="97"/>
      <c r="T671" s="97"/>
      <c r="U671" s="97"/>
      <c r="V671" s="97"/>
      <c r="W671" s="97"/>
      <c r="X671" s="97"/>
    </row>
    <row r="672">
      <c r="A672" s="97" t="str">
        <f t="shared" si="1"/>
        <v> </v>
      </c>
      <c r="B672" s="97"/>
      <c r="C672" s="97"/>
      <c r="D672" s="97"/>
      <c r="E672" s="97"/>
      <c r="F672" s="97"/>
      <c r="G672" s="97"/>
      <c r="H672" s="97"/>
      <c r="I672" s="98"/>
      <c r="J672" s="98"/>
      <c r="K672" s="98"/>
      <c r="L672" s="98"/>
      <c r="M672" s="98"/>
      <c r="N672" s="98"/>
      <c r="O672" s="97"/>
      <c r="P672" s="97"/>
      <c r="Q672" s="97"/>
      <c r="R672" s="97"/>
      <c r="S672" s="97"/>
      <c r="T672" s="97"/>
      <c r="U672" s="97"/>
      <c r="V672" s="97"/>
      <c r="W672" s="97"/>
      <c r="X672" s="97"/>
    </row>
    <row r="673">
      <c r="A673" s="97" t="str">
        <f t="shared" si="1"/>
        <v> </v>
      </c>
      <c r="B673" s="97"/>
      <c r="C673" s="97"/>
      <c r="D673" s="97"/>
      <c r="E673" s="97"/>
      <c r="F673" s="97"/>
      <c r="G673" s="97"/>
      <c r="H673" s="97"/>
      <c r="I673" s="98"/>
      <c r="J673" s="98"/>
      <c r="K673" s="98"/>
      <c r="L673" s="98"/>
      <c r="M673" s="98"/>
      <c r="N673" s="98"/>
      <c r="O673" s="97"/>
      <c r="P673" s="97"/>
      <c r="Q673" s="97"/>
      <c r="R673" s="97"/>
      <c r="S673" s="97"/>
      <c r="T673" s="97"/>
      <c r="U673" s="97"/>
      <c r="V673" s="97"/>
      <c r="W673" s="97"/>
      <c r="X673" s="97"/>
    </row>
    <row r="674">
      <c r="A674" s="97" t="str">
        <f t="shared" si="1"/>
        <v> </v>
      </c>
      <c r="B674" s="97"/>
      <c r="C674" s="97"/>
      <c r="D674" s="97"/>
      <c r="E674" s="97"/>
      <c r="F674" s="97"/>
      <c r="G674" s="97"/>
      <c r="H674" s="97"/>
      <c r="I674" s="98"/>
      <c r="J674" s="98"/>
      <c r="K674" s="98"/>
      <c r="L674" s="98"/>
      <c r="M674" s="98"/>
      <c r="N674" s="98"/>
      <c r="O674" s="97"/>
      <c r="P674" s="97"/>
      <c r="Q674" s="97"/>
      <c r="R674" s="97"/>
      <c r="S674" s="97"/>
      <c r="T674" s="97"/>
      <c r="U674" s="97"/>
      <c r="V674" s="97"/>
      <c r="W674" s="97"/>
      <c r="X674" s="97"/>
    </row>
    <row r="675">
      <c r="A675" s="97" t="str">
        <f t="shared" si="1"/>
        <v> </v>
      </c>
      <c r="B675" s="97"/>
      <c r="C675" s="97"/>
      <c r="D675" s="97"/>
      <c r="E675" s="97"/>
      <c r="F675" s="97"/>
      <c r="G675" s="97"/>
      <c r="H675" s="97"/>
      <c r="I675" s="98"/>
      <c r="J675" s="98"/>
      <c r="K675" s="98"/>
      <c r="L675" s="98"/>
      <c r="M675" s="98"/>
      <c r="N675" s="98"/>
      <c r="O675" s="97"/>
      <c r="P675" s="97"/>
      <c r="Q675" s="97"/>
      <c r="R675" s="97"/>
      <c r="S675" s="97"/>
      <c r="T675" s="97"/>
      <c r="U675" s="97"/>
      <c r="V675" s="97"/>
      <c r="W675" s="97"/>
      <c r="X675" s="97"/>
    </row>
    <row r="676">
      <c r="A676" s="97" t="str">
        <f t="shared" si="1"/>
        <v> </v>
      </c>
      <c r="B676" s="97"/>
      <c r="C676" s="97"/>
      <c r="D676" s="97"/>
      <c r="E676" s="97"/>
      <c r="F676" s="97"/>
      <c r="G676" s="97"/>
      <c r="H676" s="97"/>
      <c r="I676" s="98"/>
      <c r="J676" s="98"/>
      <c r="K676" s="98"/>
      <c r="L676" s="98"/>
      <c r="M676" s="98"/>
      <c r="N676" s="98"/>
      <c r="O676" s="97"/>
      <c r="P676" s="97"/>
      <c r="Q676" s="97"/>
      <c r="R676" s="97"/>
      <c r="S676" s="97"/>
      <c r="T676" s="97"/>
      <c r="U676" s="97"/>
      <c r="V676" s="97"/>
      <c r="W676" s="97"/>
      <c r="X676" s="97"/>
    </row>
    <row r="677">
      <c r="A677" s="97" t="str">
        <f t="shared" si="1"/>
        <v> </v>
      </c>
      <c r="B677" s="97"/>
      <c r="C677" s="97"/>
      <c r="D677" s="97"/>
      <c r="E677" s="97"/>
      <c r="F677" s="97"/>
      <c r="G677" s="97"/>
      <c r="H677" s="97"/>
      <c r="I677" s="98"/>
      <c r="J677" s="98"/>
      <c r="K677" s="98"/>
      <c r="L677" s="98"/>
      <c r="M677" s="98"/>
      <c r="N677" s="98"/>
      <c r="O677" s="97"/>
      <c r="P677" s="97"/>
      <c r="Q677" s="97"/>
      <c r="R677" s="97"/>
      <c r="S677" s="97"/>
      <c r="T677" s="97"/>
      <c r="U677" s="97"/>
      <c r="V677" s="97"/>
      <c r="W677" s="97"/>
      <c r="X677" s="97"/>
    </row>
    <row r="678">
      <c r="A678" s="97" t="str">
        <f t="shared" si="1"/>
        <v> </v>
      </c>
      <c r="B678" s="97"/>
      <c r="C678" s="97"/>
      <c r="D678" s="97"/>
      <c r="E678" s="97"/>
      <c r="F678" s="97"/>
      <c r="G678" s="97"/>
      <c r="H678" s="97"/>
      <c r="I678" s="98"/>
      <c r="J678" s="98"/>
      <c r="K678" s="98"/>
      <c r="L678" s="98"/>
      <c r="M678" s="98"/>
      <c r="N678" s="98"/>
      <c r="O678" s="97"/>
      <c r="P678" s="97"/>
      <c r="Q678" s="97"/>
      <c r="R678" s="97"/>
      <c r="S678" s="97"/>
      <c r="T678" s="97"/>
      <c r="U678" s="97"/>
      <c r="V678" s="97"/>
      <c r="W678" s="97"/>
      <c r="X678" s="97"/>
    </row>
    <row r="679">
      <c r="A679" s="97" t="str">
        <f t="shared" si="1"/>
        <v> </v>
      </c>
      <c r="B679" s="97"/>
      <c r="C679" s="97"/>
      <c r="D679" s="97"/>
      <c r="E679" s="97"/>
      <c r="F679" s="97"/>
      <c r="G679" s="97"/>
      <c r="H679" s="97"/>
      <c r="I679" s="98"/>
      <c r="J679" s="98"/>
      <c r="K679" s="98"/>
      <c r="L679" s="98"/>
      <c r="M679" s="98"/>
      <c r="N679" s="98"/>
      <c r="O679" s="97"/>
      <c r="P679" s="97"/>
      <c r="Q679" s="97"/>
      <c r="R679" s="97"/>
      <c r="S679" s="97"/>
      <c r="T679" s="97"/>
      <c r="U679" s="97"/>
      <c r="V679" s="97"/>
      <c r="W679" s="97"/>
      <c r="X679" s="97"/>
    </row>
    <row r="680">
      <c r="A680" s="97" t="str">
        <f t="shared" si="1"/>
        <v> </v>
      </c>
      <c r="B680" s="97"/>
      <c r="C680" s="97"/>
      <c r="D680" s="97"/>
      <c r="E680" s="97"/>
      <c r="F680" s="97"/>
      <c r="G680" s="97"/>
      <c r="H680" s="97"/>
      <c r="I680" s="98"/>
      <c r="J680" s="98"/>
      <c r="K680" s="98"/>
      <c r="L680" s="98"/>
      <c r="M680" s="98"/>
      <c r="N680" s="98"/>
      <c r="O680" s="97"/>
      <c r="P680" s="97"/>
      <c r="Q680" s="97"/>
      <c r="R680" s="97"/>
      <c r="S680" s="97"/>
      <c r="T680" s="97"/>
      <c r="U680" s="97"/>
      <c r="V680" s="97"/>
      <c r="W680" s="97"/>
      <c r="X680" s="97"/>
    </row>
    <row r="681">
      <c r="A681" s="97" t="str">
        <f t="shared" si="1"/>
        <v> </v>
      </c>
      <c r="B681" s="97"/>
      <c r="C681" s="97"/>
      <c r="D681" s="97"/>
      <c r="E681" s="97"/>
      <c r="F681" s="97"/>
      <c r="G681" s="97"/>
      <c r="H681" s="97"/>
      <c r="I681" s="98"/>
      <c r="J681" s="98"/>
      <c r="K681" s="98"/>
      <c r="L681" s="98"/>
      <c r="M681" s="98"/>
      <c r="N681" s="98"/>
      <c r="O681" s="97"/>
      <c r="P681" s="97"/>
      <c r="Q681" s="97"/>
      <c r="R681" s="97"/>
      <c r="S681" s="97"/>
      <c r="T681" s="97"/>
      <c r="U681" s="97"/>
      <c r="V681" s="97"/>
      <c r="W681" s="97"/>
      <c r="X681" s="97"/>
    </row>
    <row r="682">
      <c r="A682" s="97" t="str">
        <f t="shared" si="1"/>
        <v> </v>
      </c>
      <c r="B682" s="97"/>
      <c r="C682" s="97"/>
      <c r="D682" s="97"/>
      <c r="E682" s="97"/>
      <c r="F682" s="97"/>
      <c r="G682" s="97"/>
      <c r="H682" s="97"/>
      <c r="I682" s="98"/>
      <c r="J682" s="98"/>
      <c r="K682" s="98"/>
      <c r="L682" s="98"/>
      <c r="M682" s="98"/>
      <c r="N682" s="98"/>
      <c r="O682" s="97"/>
      <c r="P682" s="97"/>
      <c r="Q682" s="97"/>
      <c r="R682" s="97"/>
      <c r="S682" s="97"/>
      <c r="T682" s="97"/>
      <c r="U682" s="97"/>
      <c r="V682" s="97"/>
      <c r="W682" s="97"/>
      <c r="X682" s="97"/>
    </row>
    <row r="683">
      <c r="A683" s="97" t="str">
        <f t="shared" si="1"/>
        <v> </v>
      </c>
      <c r="B683" s="97"/>
      <c r="C683" s="97"/>
      <c r="D683" s="97"/>
      <c r="E683" s="97"/>
      <c r="F683" s="97"/>
      <c r="G683" s="97"/>
      <c r="H683" s="97"/>
      <c r="I683" s="98"/>
      <c r="J683" s="98"/>
      <c r="K683" s="98"/>
      <c r="L683" s="98"/>
      <c r="M683" s="98"/>
      <c r="N683" s="98"/>
      <c r="O683" s="97"/>
      <c r="P683" s="97"/>
      <c r="Q683" s="97"/>
      <c r="R683" s="97"/>
      <c r="S683" s="97"/>
      <c r="T683" s="97"/>
      <c r="U683" s="97"/>
      <c r="V683" s="97"/>
      <c r="W683" s="97"/>
      <c r="X683" s="97"/>
    </row>
    <row r="684">
      <c r="A684" s="97" t="str">
        <f t="shared" si="1"/>
        <v> </v>
      </c>
      <c r="B684" s="97"/>
      <c r="C684" s="97"/>
      <c r="D684" s="97"/>
      <c r="E684" s="97"/>
      <c r="F684" s="97"/>
      <c r="G684" s="97"/>
      <c r="H684" s="97"/>
      <c r="I684" s="98"/>
      <c r="J684" s="98"/>
      <c r="K684" s="98"/>
      <c r="L684" s="98"/>
      <c r="M684" s="98"/>
      <c r="N684" s="98"/>
      <c r="O684" s="97"/>
      <c r="P684" s="97"/>
      <c r="Q684" s="97"/>
      <c r="R684" s="97"/>
      <c r="S684" s="97"/>
      <c r="T684" s="97"/>
      <c r="U684" s="97"/>
      <c r="V684" s="97"/>
      <c r="W684" s="97"/>
      <c r="X684" s="97"/>
    </row>
    <row r="685">
      <c r="A685" s="97" t="str">
        <f t="shared" si="1"/>
        <v> </v>
      </c>
      <c r="B685" s="97"/>
      <c r="C685" s="97"/>
      <c r="D685" s="97"/>
      <c r="E685" s="97"/>
      <c r="F685" s="97"/>
      <c r="G685" s="97"/>
      <c r="H685" s="97"/>
      <c r="I685" s="98"/>
      <c r="J685" s="98"/>
      <c r="K685" s="98"/>
      <c r="L685" s="98"/>
      <c r="M685" s="98"/>
      <c r="N685" s="98"/>
      <c r="O685" s="97"/>
      <c r="P685" s="97"/>
      <c r="Q685" s="97"/>
      <c r="R685" s="97"/>
      <c r="S685" s="97"/>
      <c r="T685" s="97"/>
      <c r="U685" s="97"/>
      <c r="V685" s="97"/>
      <c r="W685" s="97"/>
      <c r="X685" s="97"/>
    </row>
    <row r="686">
      <c r="A686" s="97" t="str">
        <f t="shared" si="1"/>
        <v> </v>
      </c>
      <c r="B686" s="97"/>
      <c r="C686" s="97"/>
      <c r="D686" s="97"/>
      <c r="E686" s="97"/>
      <c r="F686" s="97"/>
      <c r="G686" s="97"/>
      <c r="H686" s="97"/>
      <c r="I686" s="98"/>
      <c r="J686" s="98"/>
      <c r="K686" s="98"/>
      <c r="L686" s="98"/>
      <c r="M686" s="98"/>
      <c r="N686" s="98"/>
      <c r="O686" s="97"/>
      <c r="P686" s="97"/>
      <c r="Q686" s="97"/>
      <c r="R686" s="97"/>
      <c r="S686" s="97"/>
      <c r="T686" s="97"/>
      <c r="U686" s="97"/>
      <c r="V686" s="97"/>
      <c r="W686" s="97"/>
      <c r="X686" s="97"/>
    </row>
    <row r="687">
      <c r="A687" s="97" t="str">
        <f t="shared" si="1"/>
        <v> </v>
      </c>
      <c r="B687" s="97"/>
      <c r="C687" s="97"/>
      <c r="D687" s="97"/>
      <c r="E687" s="97"/>
      <c r="F687" s="97"/>
      <c r="G687" s="97"/>
      <c r="H687" s="97"/>
      <c r="I687" s="98"/>
      <c r="J687" s="98"/>
      <c r="K687" s="98"/>
      <c r="L687" s="98"/>
      <c r="M687" s="98"/>
      <c r="N687" s="98"/>
      <c r="O687" s="97"/>
      <c r="P687" s="97"/>
      <c r="Q687" s="97"/>
      <c r="R687" s="97"/>
      <c r="S687" s="97"/>
      <c r="T687" s="97"/>
      <c r="U687" s="97"/>
      <c r="V687" s="97"/>
      <c r="W687" s="97"/>
      <c r="X687" s="97"/>
    </row>
    <row r="688">
      <c r="A688" s="97" t="str">
        <f t="shared" si="1"/>
        <v> </v>
      </c>
      <c r="B688" s="97"/>
      <c r="C688" s="97"/>
      <c r="D688" s="97"/>
      <c r="E688" s="97"/>
      <c r="F688" s="97"/>
      <c r="G688" s="97"/>
      <c r="H688" s="97"/>
      <c r="I688" s="98"/>
      <c r="J688" s="98"/>
      <c r="K688" s="98"/>
      <c r="L688" s="98"/>
      <c r="M688" s="98"/>
      <c r="N688" s="98"/>
      <c r="O688" s="97"/>
      <c r="P688" s="97"/>
      <c r="Q688" s="97"/>
      <c r="R688" s="97"/>
      <c r="S688" s="97"/>
      <c r="T688" s="97"/>
      <c r="U688" s="97"/>
      <c r="V688" s="97"/>
      <c r="W688" s="97"/>
      <c r="X688" s="97"/>
    </row>
    <row r="689">
      <c r="A689" s="97" t="str">
        <f t="shared" si="1"/>
        <v> </v>
      </c>
      <c r="B689" s="97"/>
      <c r="C689" s="97"/>
      <c r="D689" s="97"/>
      <c r="E689" s="97"/>
      <c r="F689" s="97"/>
      <c r="G689" s="97"/>
      <c r="H689" s="97"/>
      <c r="I689" s="98"/>
      <c r="J689" s="98"/>
      <c r="K689" s="98"/>
      <c r="L689" s="98"/>
      <c r="M689" s="98"/>
      <c r="N689" s="98"/>
      <c r="O689" s="97"/>
      <c r="P689" s="97"/>
      <c r="Q689" s="97"/>
      <c r="R689" s="97"/>
      <c r="S689" s="97"/>
      <c r="T689" s="97"/>
      <c r="U689" s="97"/>
      <c r="V689" s="97"/>
      <c r="W689" s="97"/>
      <c r="X689" s="97"/>
    </row>
    <row r="690">
      <c r="A690" s="97" t="str">
        <f t="shared" si="1"/>
        <v> </v>
      </c>
      <c r="B690" s="97"/>
      <c r="C690" s="97"/>
      <c r="D690" s="97"/>
      <c r="E690" s="97"/>
      <c r="F690" s="97"/>
      <c r="G690" s="97"/>
      <c r="H690" s="97"/>
      <c r="I690" s="98"/>
      <c r="J690" s="98"/>
      <c r="K690" s="98"/>
      <c r="L690" s="98"/>
      <c r="M690" s="98"/>
      <c r="N690" s="98"/>
      <c r="O690" s="97"/>
      <c r="P690" s="97"/>
      <c r="Q690" s="97"/>
      <c r="R690" s="97"/>
      <c r="S690" s="97"/>
      <c r="T690" s="97"/>
      <c r="U690" s="97"/>
      <c r="V690" s="97"/>
      <c r="W690" s="97"/>
      <c r="X690" s="97"/>
    </row>
    <row r="691">
      <c r="A691" s="97" t="str">
        <f t="shared" si="1"/>
        <v> </v>
      </c>
      <c r="B691" s="97"/>
      <c r="C691" s="97"/>
      <c r="D691" s="97"/>
      <c r="E691" s="97"/>
      <c r="F691" s="97"/>
      <c r="G691" s="97"/>
      <c r="H691" s="97"/>
      <c r="I691" s="98"/>
      <c r="J691" s="98"/>
      <c r="K691" s="98"/>
      <c r="L691" s="98"/>
      <c r="M691" s="98"/>
      <c r="N691" s="98"/>
      <c r="O691" s="97"/>
      <c r="P691" s="97"/>
      <c r="Q691" s="97"/>
      <c r="R691" s="97"/>
      <c r="S691" s="97"/>
      <c r="T691" s="97"/>
      <c r="U691" s="97"/>
      <c r="V691" s="97"/>
      <c r="W691" s="97"/>
      <c r="X691" s="97"/>
    </row>
    <row r="692">
      <c r="A692" s="97" t="str">
        <f t="shared" si="1"/>
        <v> </v>
      </c>
      <c r="B692" s="97"/>
      <c r="C692" s="97"/>
      <c r="D692" s="97"/>
      <c r="E692" s="97"/>
      <c r="F692" s="97"/>
      <c r="G692" s="97"/>
      <c r="H692" s="97"/>
      <c r="I692" s="98"/>
      <c r="J692" s="98"/>
      <c r="K692" s="98"/>
      <c r="L692" s="98"/>
      <c r="M692" s="98"/>
      <c r="N692" s="98"/>
      <c r="O692" s="97"/>
      <c r="P692" s="97"/>
      <c r="Q692" s="97"/>
      <c r="R692" s="97"/>
      <c r="S692" s="97"/>
      <c r="T692" s="97"/>
      <c r="U692" s="97"/>
      <c r="V692" s="97"/>
      <c r="W692" s="97"/>
      <c r="X692" s="97"/>
    </row>
    <row r="693">
      <c r="A693" s="97" t="str">
        <f t="shared" si="1"/>
        <v> </v>
      </c>
      <c r="B693" s="97"/>
      <c r="C693" s="97"/>
      <c r="D693" s="97"/>
      <c r="E693" s="97"/>
      <c r="F693" s="97"/>
      <c r="G693" s="97"/>
      <c r="H693" s="97"/>
      <c r="I693" s="98"/>
      <c r="J693" s="98"/>
      <c r="K693" s="98"/>
      <c r="L693" s="98"/>
      <c r="M693" s="98"/>
      <c r="N693" s="98"/>
      <c r="O693" s="97"/>
      <c r="P693" s="97"/>
      <c r="Q693" s="97"/>
      <c r="R693" s="97"/>
      <c r="S693" s="97"/>
      <c r="T693" s="97"/>
      <c r="U693" s="97"/>
      <c r="V693" s="97"/>
      <c r="W693" s="97"/>
      <c r="X693" s="97"/>
    </row>
    <row r="694">
      <c r="A694" s="97" t="str">
        <f t="shared" si="1"/>
        <v> </v>
      </c>
      <c r="B694" s="97"/>
      <c r="C694" s="97"/>
      <c r="D694" s="97"/>
      <c r="E694" s="97"/>
      <c r="F694" s="97"/>
      <c r="G694" s="97"/>
      <c r="H694" s="97"/>
      <c r="I694" s="98"/>
      <c r="J694" s="98"/>
      <c r="K694" s="98"/>
      <c r="L694" s="98"/>
      <c r="M694" s="98"/>
      <c r="N694" s="98"/>
      <c r="O694" s="97"/>
      <c r="P694" s="97"/>
      <c r="Q694" s="97"/>
      <c r="R694" s="97"/>
      <c r="S694" s="97"/>
      <c r="T694" s="97"/>
      <c r="U694" s="97"/>
      <c r="V694" s="97"/>
      <c r="W694" s="97"/>
      <c r="X694" s="97"/>
    </row>
    <row r="695">
      <c r="A695" s="97" t="str">
        <f t="shared" si="1"/>
        <v> </v>
      </c>
      <c r="B695" s="97"/>
      <c r="C695" s="97"/>
      <c r="D695" s="97"/>
      <c r="E695" s="97"/>
      <c r="F695" s="97"/>
      <c r="G695" s="97"/>
      <c r="H695" s="97"/>
      <c r="I695" s="98"/>
      <c r="J695" s="98"/>
      <c r="K695" s="98"/>
      <c r="L695" s="98"/>
      <c r="M695" s="98"/>
      <c r="N695" s="98"/>
      <c r="O695" s="97"/>
      <c r="P695" s="97"/>
      <c r="Q695" s="97"/>
      <c r="R695" s="97"/>
      <c r="S695" s="97"/>
      <c r="T695" s="97"/>
      <c r="U695" s="97"/>
      <c r="V695" s="97"/>
      <c r="W695" s="97"/>
      <c r="X695" s="97"/>
    </row>
    <row r="696">
      <c r="A696" s="97" t="str">
        <f t="shared" si="1"/>
        <v> </v>
      </c>
      <c r="B696" s="97"/>
      <c r="C696" s="97"/>
      <c r="D696" s="97"/>
      <c r="E696" s="97"/>
      <c r="F696" s="97"/>
      <c r="G696" s="97"/>
      <c r="H696" s="97"/>
      <c r="I696" s="98"/>
      <c r="J696" s="98"/>
      <c r="K696" s="98"/>
      <c r="L696" s="98"/>
      <c r="M696" s="98"/>
      <c r="N696" s="98"/>
      <c r="O696" s="97"/>
      <c r="P696" s="97"/>
      <c r="Q696" s="97"/>
      <c r="R696" s="97"/>
      <c r="S696" s="97"/>
      <c r="T696" s="97"/>
      <c r="U696" s="97"/>
      <c r="V696" s="97"/>
      <c r="W696" s="97"/>
      <c r="X696" s="97"/>
    </row>
    <row r="697">
      <c r="A697" s="97" t="str">
        <f t="shared" si="1"/>
        <v> </v>
      </c>
      <c r="B697" s="97"/>
      <c r="C697" s="97"/>
      <c r="D697" s="97"/>
      <c r="E697" s="97"/>
      <c r="F697" s="97"/>
      <c r="G697" s="97"/>
      <c r="H697" s="97"/>
      <c r="I697" s="98"/>
      <c r="J697" s="98"/>
      <c r="K697" s="98"/>
      <c r="L697" s="98"/>
      <c r="M697" s="98"/>
      <c r="N697" s="98"/>
      <c r="O697" s="97"/>
      <c r="P697" s="97"/>
      <c r="Q697" s="97"/>
      <c r="R697" s="97"/>
      <c r="S697" s="97"/>
      <c r="T697" s="97"/>
      <c r="U697" s="97"/>
      <c r="V697" s="97"/>
      <c r="W697" s="97"/>
      <c r="X697" s="97"/>
    </row>
    <row r="698">
      <c r="A698" s="97" t="str">
        <f t="shared" si="1"/>
        <v> </v>
      </c>
      <c r="B698" s="97"/>
      <c r="C698" s="97"/>
      <c r="D698" s="97"/>
      <c r="E698" s="97"/>
      <c r="F698" s="97"/>
      <c r="G698" s="97"/>
      <c r="H698" s="97"/>
      <c r="I698" s="98"/>
      <c r="J698" s="98"/>
      <c r="K698" s="98"/>
      <c r="L698" s="98"/>
      <c r="M698" s="98"/>
      <c r="N698" s="98"/>
      <c r="O698" s="97"/>
      <c r="P698" s="97"/>
      <c r="Q698" s="97"/>
      <c r="R698" s="97"/>
      <c r="S698" s="97"/>
      <c r="T698" s="97"/>
      <c r="U698" s="97"/>
      <c r="V698" s="97"/>
      <c r="W698" s="97"/>
      <c r="X698" s="97"/>
    </row>
    <row r="699">
      <c r="A699" s="97" t="str">
        <f t="shared" si="1"/>
        <v> </v>
      </c>
      <c r="B699" s="97"/>
      <c r="C699" s="97"/>
      <c r="D699" s="97"/>
      <c r="E699" s="97"/>
      <c r="F699" s="97"/>
      <c r="G699" s="97"/>
      <c r="H699" s="97"/>
      <c r="I699" s="98"/>
      <c r="J699" s="98"/>
      <c r="K699" s="98"/>
      <c r="L699" s="98"/>
      <c r="M699" s="98"/>
      <c r="N699" s="98"/>
      <c r="O699" s="97"/>
      <c r="P699" s="97"/>
      <c r="Q699" s="97"/>
      <c r="R699" s="97"/>
      <c r="S699" s="97"/>
      <c r="T699" s="97"/>
      <c r="U699" s="97"/>
      <c r="V699" s="97"/>
      <c r="W699" s="97"/>
      <c r="X699" s="97"/>
    </row>
    <row r="700">
      <c r="A700" s="97" t="str">
        <f t="shared" si="1"/>
        <v> </v>
      </c>
      <c r="B700" s="97"/>
      <c r="C700" s="97"/>
      <c r="D700" s="97"/>
      <c r="E700" s="97"/>
      <c r="F700" s="97"/>
      <c r="G700" s="97"/>
      <c r="H700" s="97"/>
      <c r="I700" s="98"/>
      <c r="J700" s="98"/>
      <c r="K700" s="98"/>
      <c r="L700" s="98"/>
      <c r="M700" s="98"/>
      <c r="N700" s="98"/>
      <c r="O700" s="97"/>
      <c r="P700" s="97"/>
      <c r="Q700" s="97"/>
      <c r="R700" s="97"/>
      <c r="S700" s="97"/>
      <c r="T700" s="97"/>
      <c r="U700" s="97"/>
      <c r="V700" s="97"/>
      <c r="W700" s="97"/>
      <c r="X700" s="97"/>
    </row>
    <row r="701">
      <c r="A701" s="97" t="str">
        <f t="shared" si="1"/>
        <v> </v>
      </c>
      <c r="B701" s="97"/>
      <c r="C701" s="97"/>
      <c r="D701" s="97"/>
      <c r="E701" s="97"/>
      <c r="F701" s="97"/>
      <c r="G701" s="97"/>
      <c r="H701" s="97"/>
      <c r="I701" s="98"/>
      <c r="J701" s="98"/>
      <c r="K701" s="98"/>
      <c r="L701" s="98"/>
      <c r="M701" s="98"/>
      <c r="N701" s="98"/>
      <c r="O701" s="97"/>
      <c r="P701" s="97"/>
      <c r="Q701" s="97"/>
      <c r="R701" s="97"/>
      <c r="S701" s="97"/>
      <c r="T701" s="97"/>
      <c r="U701" s="97"/>
      <c r="V701" s="97"/>
      <c r="W701" s="97"/>
      <c r="X701" s="97"/>
    </row>
    <row r="702">
      <c r="A702" s="97" t="str">
        <f t="shared" si="1"/>
        <v> </v>
      </c>
      <c r="B702" s="97"/>
      <c r="C702" s="97"/>
      <c r="D702" s="97"/>
      <c r="E702" s="97"/>
      <c r="F702" s="97"/>
      <c r="G702" s="97"/>
      <c r="H702" s="97"/>
      <c r="I702" s="98"/>
      <c r="J702" s="98"/>
      <c r="K702" s="98"/>
      <c r="L702" s="98"/>
      <c r="M702" s="98"/>
      <c r="N702" s="98"/>
      <c r="O702" s="97"/>
      <c r="P702" s="97"/>
      <c r="Q702" s="97"/>
      <c r="R702" s="97"/>
      <c r="S702" s="97"/>
      <c r="T702" s="97"/>
      <c r="U702" s="97"/>
      <c r="V702" s="97"/>
      <c r="W702" s="97"/>
      <c r="X702" s="97"/>
    </row>
    <row r="703">
      <c r="A703" s="97" t="str">
        <f t="shared" si="1"/>
        <v> </v>
      </c>
      <c r="B703" s="97"/>
      <c r="C703" s="97"/>
      <c r="D703" s="97"/>
      <c r="E703" s="97"/>
      <c r="F703" s="97"/>
      <c r="G703" s="97"/>
      <c r="H703" s="97"/>
      <c r="I703" s="98"/>
      <c r="J703" s="98"/>
      <c r="K703" s="98"/>
      <c r="L703" s="98"/>
      <c r="M703" s="98"/>
      <c r="N703" s="98"/>
      <c r="O703" s="97"/>
      <c r="P703" s="97"/>
      <c r="Q703" s="97"/>
      <c r="R703" s="97"/>
      <c r="S703" s="97"/>
      <c r="T703" s="97"/>
      <c r="U703" s="97"/>
      <c r="V703" s="97"/>
      <c r="W703" s="97"/>
      <c r="X703" s="97"/>
    </row>
    <row r="704">
      <c r="A704" s="97" t="str">
        <f t="shared" si="1"/>
        <v> </v>
      </c>
      <c r="B704" s="97"/>
      <c r="C704" s="97"/>
      <c r="D704" s="97"/>
      <c r="E704" s="97"/>
      <c r="F704" s="97"/>
      <c r="G704" s="97"/>
      <c r="H704" s="97"/>
      <c r="I704" s="98"/>
      <c r="J704" s="98"/>
      <c r="K704" s="98"/>
      <c r="L704" s="98"/>
      <c r="M704" s="98"/>
      <c r="N704" s="98"/>
      <c r="O704" s="97"/>
      <c r="P704" s="97"/>
      <c r="Q704" s="97"/>
      <c r="R704" s="97"/>
      <c r="S704" s="97"/>
      <c r="T704" s="97"/>
      <c r="U704" s="97"/>
      <c r="V704" s="97"/>
      <c r="W704" s="97"/>
      <c r="X704" s="97"/>
    </row>
    <row r="705">
      <c r="A705" s="97" t="str">
        <f t="shared" si="1"/>
        <v> </v>
      </c>
      <c r="B705" s="97"/>
      <c r="C705" s="97"/>
      <c r="D705" s="97"/>
      <c r="E705" s="97"/>
      <c r="F705" s="97"/>
      <c r="G705" s="97"/>
      <c r="H705" s="97"/>
      <c r="I705" s="98"/>
      <c r="J705" s="98"/>
      <c r="K705" s="98"/>
      <c r="L705" s="98"/>
      <c r="M705" s="98"/>
      <c r="N705" s="98"/>
      <c r="O705" s="97"/>
      <c r="P705" s="97"/>
      <c r="Q705" s="97"/>
      <c r="R705" s="97"/>
      <c r="S705" s="97"/>
      <c r="T705" s="97"/>
      <c r="U705" s="97"/>
      <c r="V705" s="97"/>
      <c r="W705" s="97"/>
      <c r="X705" s="97"/>
    </row>
    <row r="706">
      <c r="A706" s="97" t="str">
        <f t="shared" si="1"/>
        <v> </v>
      </c>
      <c r="B706" s="97"/>
      <c r="C706" s="97"/>
      <c r="D706" s="97"/>
      <c r="E706" s="97"/>
      <c r="F706" s="97"/>
      <c r="G706" s="97"/>
      <c r="H706" s="97"/>
      <c r="I706" s="98"/>
      <c r="J706" s="98"/>
      <c r="K706" s="98"/>
      <c r="L706" s="98"/>
      <c r="M706" s="98"/>
      <c r="N706" s="98"/>
      <c r="O706" s="97"/>
      <c r="P706" s="97"/>
      <c r="Q706" s="97"/>
      <c r="R706" s="97"/>
      <c r="S706" s="97"/>
      <c r="T706" s="97"/>
      <c r="U706" s="97"/>
      <c r="V706" s="97"/>
      <c r="W706" s="97"/>
      <c r="X706" s="97"/>
    </row>
    <row r="707">
      <c r="A707" s="97" t="str">
        <f t="shared" si="1"/>
        <v> </v>
      </c>
      <c r="B707" s="97"/>
      <c r="C707" s="97"/>
      <c r="D707" s="97"/>
      <c r="E707" s="97"/>
      <c r="F707" s="97"/>
      <c r="G707" s="97"/>
      <c r="H707" s="97"/>
      <c r="I707" s="98"/>
      <c r="J707" s="98"/>
      <c r="K707" s="98"/>
      <c r="L707" s="98"/>
      <c r="M707" s="98"/>
      <c r="N707" s="98"/>
      <c r="O707" s="97"/>
      <c r="P707" s="97"/>
      <c r="Q707" s="97"/>
      <c r="R707" s="97"/>
      <c r="S707" s="97"/>
      <c r="T707" s="97"/>
      <c r="U707" s="97"/>
      <c r="V707" s="97"/>
      <c r="W707" s="97"/>
      <c r="X707" s="97"/>
    </row>
    <row r="708">
      <c r="A708" s="97" t="str">
        <f t="shared" si="1"/>
        <v> </v>
      </c>
      <c r="B708" s="97"/>
      <c r="C708" s="97"/>
      <c r="D708" s="97"/>
      <c r="E708" s="97"/>
      <c r="F708" s="97"/>
      <c r="G708" s="97"/>
      <c r="H708" s="97"/>
      <c r="I708" s="98"/>
      <c r="J708" s="98"/>
      <c r="K708" s="98"/>
      <c r="L708" s="98"/>
      <c r="M708" s="98"/>
      <c r="N708" s="98"/>
      <c r="O708" s="97"/>
      <c r="P708" s="97"/>
      <c r="Q708" s="97"/>
      <c r="R708" s="97"/>
      <c r="S708" s="97"/>
      <c r="T708" s="97"/>
      <c r="U708" s="97"/>
      <c r="V708" s="97"/>
      <c r="W708" s="97"/>
      <c r="X708" s="97"/>
    </row>
    <row r="709">
      <c r="A709" s="97" t="str">
        <f t="shared" si="1"/>
        <v> </v>
      </c>
      <c r="B709" s="97"/>
      <c r="C709" s="97"/>
      <c r="D709" s="97"/>
      <c r="E709" s="97"/>
      <c r="F709" s="97"/>
      <c r="G709" s="97"/>
      <c r="H709" s="97"/>
      <c r="I709" s="98"/>
      <c r="J709" s="98"/>
      <c r="K709" s="98"/>
      <c r="L709" s="98"/>
      <c r="M709" s="98"/>
      <c r="N709" s="98"/>
      <c r="O709" s="97"/>
      <c r="P709" s="97"/>
      <c r="Q709" s="97"/>
      <c r="R709" s="97"/>
      <c r="S709" s="97"/>
      <c r="T709" s="97"/>
      <c r="U709" s="97"/>
      <c r="V709" s="97"/>
      <c r="W709" s="97"/>
      <c r="X709" s="97"/>
    </row>
    <row r="710">
      <c r="A710" s="97" t="str">
        <f t="shared" si="1"/>
        <v> </v>
      </c>
      <c r="B710" s="97"/>
      <c r="C710" s="97"/>
      <c r="D710" s="97"/>
      <c r="E710" s="97"/>
      <c r="F710" s="97"/>
      <c r="G710" s="97"/>
      <c r="H710" s="97"/>
      <c r="I710" s="98"/>
      <c r="J710" s="98"/>
      <c r="K710" s="98"/>
      <c r="L710" s="98"/>
      <c r="M710" s="98"/>
      <c r="N710" s="98"/>
      <c r="O710" s="97"/>
      <c r="P710" s="97"/>
      <c r="Q710" s="97"/>
      <c r="R710" s="97"/>
      <c r="S710" s="97"/>
      <c r="T710" s="97"/>
      <c r="U710" s="97"/>
      <c r="V710" s="97"/>
      <c r="W710" s="97"/>
      <c r="X710" s="97"/>
    </row>
    <row r="711">
      <c r="A711" s="97" t="str">
        <f t="shared" si="1"/>
        <v> </v>
      </c>
      <c r="B711" s="97"/>
      <c r="C711" s="97"/>
      <c r="D711" s="97"/>
      <c r="E711" s="97"/>
      <c r="F711" s="97"/>
      <c r="G711" s="97"/>
      <c r="H711" s="97"/>
      <c r="I711" s="98"/>
      <c r="J711" s="98"/>
      <c r="K711" s="98"/>
      <c r="L711" s="98"/>
      <c r="M711" s="98"/>
      <c r="N711" s="98"/>
      <c r="O711" s="97"/>
      <c r="P711" s="97"/>
      <c r="Q711" s="97"/>
      <c r="R711" s="97"/>
      <c r="S711" s="97"/>
      <c r="T711" s="97"/>
      <c r="U711" s="97"/>
      <c r="V711" s="97"/>
      <c r="W711" s="97"/>
      <c r="X711" s="97"/>
    </row>
    <row r="712">
      <c r="A712" s="97" t="str">
        <f t="shared" si="1"/>
        <v> </v>
      </c>
      <c r="B712" s="97"/>
      <c r="C712" s="97"/>
      <c r="D712" s="97"/>
      <c r="E712" s="97"/>
      <c r="F712" s="97"/>
      <c r="G712" s="97"/>
      <c r="H712" s="97"/>
      <c r="I712" s="98"/>
      <c r="J712" s="98"/>
      <c r="K712" s="98"/>
      <c r="L712" s="98"/>
      <c r="M712" s="98"/>
      <c r="N712" s="98"/>
      <c r="O712" s="97"/>
      <c r="P712" s="97"/>
      <c r="Q712" s="97"/>
      <c r="R712" s="97"/>
      <c r="S712" s="97"/>
      <c r="T712" s="97"/>
      <c r="U712" s="97"/>
      <c r="V712" s="97"/>
      <c r="W712" s="97"/>
      <c r="X712" s="97"/>
    </row>
    <row r="713">
      <c r="A713" s="97" t="str">
        <f t="shared" si="1"/>
        <v> </v>
      </c>
      <c r="B713" s="97"/>
      <c r="C713" s="97"/>
      <c r="D713" s="97"/>
      <c r="E713" s="97"/>
      <c r="F713" s="97"/>
      <c r="G713" s="97"/>
      <c r="H713" s="97"/>
      <c r="I713" s="98"/>
      <c r="J713" s="98"/>
      <c r="K713" s="98"/>
      <c r="L713" s="98"/>
      <c r="M713" s="98"/>
      <c r="N713" s="98"/>
      <c r="O713" s="97"/>
      <c r="P713" s="97"/>
      <c r="Q713" s="97"/>
      <c r="R713" s="97"/>
      <c r="S713" s="97"/>
      <c r="T713" s="97"/>
      <c r="U713" s="97"/>
      <c r="V713" s="97"/>
      <c r="W713" s="97"/>
      <c r="X713" s="97"/>
    </row>
    <row r="714">
      <c r="A714" s="97" t="str">
        <f t="shared" si="1"/>
        <v> </v>
      </c>
      <c r="B714" s="97"/>
      <c r="C714" s="97"/>
      <c r="D714" s="97"/>
      <c r="E714" s="97"/>
      <c r="F714" s="97"/>
      <c r="G714" s="97"/>
      <c r="H714" s="97"/>
      <c r="I714" s="98"/>
      <c r="J714" s="98"/>
      <c r="K714" s="98"/>
      <c r="L714" s="98"/>
      <c r="M714" s="98"/>
      <c r="N714" s="98"/>
      <c r="O714" s="97"/>
      <c r="P714" s="97"/>
      <c r="Q714" s="97"/>
      <c r="R714" s="97"/>
      <c r="S714" s="97"/>
      <c r="T714" s="97"/>
      <c r="U714" s="97"/>
      <c r="V714" s="97"/>
      <c r="W714" s="97"/>
      <c r="X714" s="97"/>
    </row>
    <row r="715">
      <c r="A715" s="97" t="str">
        <f t="shared" si="1"/>
        <v> </v>
      </c>
      <c r="B715" s="97"/>
      <c r="C715" s="97"/>
      <c r="D715" s="97"/>
      <c r="E715" s="97"/>
      <c r="F715" s="97"/>
      <c r="G715" s="97"/>
      <c r="H715" s="97"/>
      <c r="I715" s="98"/>
      <c r="J715" s="98"/>
      <c r="K715" s="98"/>
      <c r="L715" s="98"/>
      <c r="M715" s="98"/>
      <c r="N715" s="98"/>
      <c r="O715" s="97"/>
      <c r="P715" s="97"/>
      <c r="Q715" s="97"/>
      <c r="R715" s="97"/>
      <c r="S715" s="97"/>
      <c r="T715" s="97"/>
      <c r="U715" s="97"/>
      <c r="V715" s="97"/>
      <c r="W715" s="97"/>
      <c r="X715" s="97"/>
    </row>
    <row r="716">
      <c r="A716" s="97" t="str">
        <f t="shared" si="1"/>
        <v> </v>
      </c>
      <c r="B716" s="97"/>
      <c r="C716" s="97"/>
      <c r="D716" s="97"/>
      <c r="E716" s="97"/>
      <c r="F716" s="97"/>
      <c r="G716" s="97"/>
      <c r="H716" s="97"/>
      <c r="I716" s="98"/>
      <c r="J716" s="98"/>
      <c r="K716" s="98"/>
      <c r="L716" s="98"/>
      <c r="M716" s="98"/>
      <c r="N716" s="98"/>
      <c r="O716" s="97"/>
      <c r="P716" s="97"/>
      <c r="Q716" s="97"/>
      <c r="R716" s="97"/>
      <c r="S716" s="97"/>
      <c r="T716" s="97"/>
      <c r="U716" s="97"/>
      <c r="V716" s="97"/>
      <c r="W716" s="97"/>
      <c r="X716" s="97"/>
    </row>
    <row r="717">
      <c r="A717" s="97" t="str">
        <f t="shared" si="1"/>
        <v> </v>
      </c>
      <c r="B717" s="97"/>
      <c r="C717" s="97"/>
      <c r="D717" s="97"/>
      <c r="E717" s="97"/>
      <c r="F717" s="97"/>
      <c r="G717" s="97"/>
      <c r="H717" s="97"/>
      <c r="I717" s="98"/>
      <c r="J717" s="98"/>
      <c r="K717" s="98"/>
      <c r="L717" s="98"/>
      <c r="M717" s="98"/>
      <c r="N717" s="98"/>
      <c r="O717" s="97"/>
      <c r="P717" s="97"/>
      <c r="Q717" s="97"/>
      <c r="R717" s="97"/>
      <c r="S717" s="97"/>
      <c r="T717" s="97"/>
      <c r="U717" s="97"/>
      <c r="V717" s="97"/>
      <c r="W717" s="97"/>
      <c r="X717" s="97"/>
    </row>
    <row r="718">
      <c r="A718" s="97" t="str">
        <f t="shared" si="1"/>
        <v> </v>
      </c>
      <c r="B718" s="97"/>
      <c r="C718" s="97"/>
      <c r="D718" s="97"/>
      <c r="E718" s="97"/>
      <c r="F718" s="97"/>
      <c r="G718" s="97"/>
      <c r="H718" s="97"/>
      <c r="I718" s="98"/>
      <c r="J718" s="98"/>
      <c r="K718" s="98"/>
      <c r="L718" s="98"/>
      <c r="M718" s="98"/>
      <c r="N718" s="98"/>
      <c r="O718" s="97"/>
      <c r="P718" s="97"/>
      <c r="Q718" s="97"/>
      <c r="R718" s="97"/>
      <c r="S718" s="97"/>
      <c r="T718" s="97"/>
      <c r="U718" s="97"/>
      <c r="V718" s="97"/>
      <c r="W718" s="97"/>
      <c r="X718" s="97"/>
    </row>
    <row r="719">
      <c r="A719" s="97" t="str">
        <f t="shared" si="1"/>
        <v> </v>
      </c>
      <c r="B719" s="97"/>
      <c r="C719" s="97"/>
      <c r="D719" s="97"/>
      <c r="E719" s="97"/>
      <c r="F719" s="97"/>
      <c r="G719" s="97"/>
      <c r="H719" s="97"/>
      <c r="I719" s="98"/>
      <c r="J719" s="98"/>
      <c r="K719" s="98"/>
      <c r="L719" s="98"/>
      <c r="M719" s="98"/>
      <c r="N719" s="98"/>
      <c r="O719" s="97"/>
      <c r="P719" s="97"/>
      <c r="Q719" s="97"/>
      <c r="R719" s="97"/>
      <c r="S719" s="97"/>
      <c r="T719" s="97"/>
      <c r="U719" s="97"/>
      <c r="V719" s="97"/>
      <c r="W719" s="97"/>
      <c r="X719" s="97"/>
    </row>
    <row r="720">
      <c r="A720" s="97" t="str">
        <f t="shared" si="1"/>
        <v> </v>
      </c>
      <c r="B720" s="97"/>
      <c r="C720" s="97"/>
      <c r="D720" s="97"/>
      <c r="E720" s="97"/>
      <c r="F720" s="97"/>
      <c r="G720" s="97"/>
      <c r="H720" s="97"/>
      <c r="I720" s="98"/>
      <c r="J720" s="98"/>
      <c r="K720" s="98"/>
      <c r="L720" s="98"/>
      <c r="M720" s="98"/>
      <c r="N720" s="98"/>
      <c r="O720" s="97"/>
      <c r="P720" s="97"/>
      <c r="Q720" s="97"/>
      <c r="R720" s="97"/>
      <c r="S720" s="97"/>
      <c r="T720" s="97"/>
      <c r="U720" s="97"/>
      <c r="V720" s="97"/>
      <c r="W720" s="97"/>
      <c r="X720" s="97"/>
    </row>
    <row r="721">
      <c r="A721" s="97" t="str">
        <f t="shared" si="1"/>
        <v> </v>
      </c>
      <c r="B721" s="97"/>
      <c r="C721" s="97"/>
      <c r="D721" s="97"/>
      <c r="E721" s="97"/>
      <c r="F721" s="97"/>
      <c r="G721" s="97"/>
      <c r="H721" s="97"/>
      <c r="I721" s="98"/>
      <c r="J721" s="98"/>
      <c r="K721" s="98"/>
      <c r="L721" s="98"/>
      <c r="M721" s="98"/>
      <c r="N721" s="98"/>
      <c r="O721" s="97"/>
      <c r="P721" s="97"/>
      <c r="Q721" s="97"/>
      <c r="R721" s="97"/>
      <c r="S721" s="97"/>
      <c r="T721" s="97"/>
      <c r="U721" s="97"/>
      <c r="V721" s="97"/>
      <c r="W721" s="97"/>
      <c r="X721" s="97"/>
    </row>
    <row r="722">
      <c r="A722" s="97" t="str">
        <f t="shared" si="1"/>
        <v> </v>
      </c>
      <c r="B722" s="97"/>
      <c r="C722" s="97"/>
      <c r="D722" s="97"/>
      <c r="E722" s="97"/>
      <c r="F722" s="97"/>
      <c r="G722" s="97"/>
      <c r="H722" s="97"/>
      <c r="I722" s="98"/>
      <c r="J722" s="98"/>
      <c r="K722" s="98"/>
      <c r="L722" s="98"/>
      <c r="M722" s="98"/>
      <c r="N722" s="98"/>
      <c r="O722" s="97"/>
      <c r="P722" s="97"/>
      <c r="Q722" s="97"/>
      <c r="R722" s="97"/>
      <c r="S722" s="97"/>
      <c r="T722" s="97"/>
      <c r="U722" s="97"/>
      <c r="V722" s="97"/>
      <c r="W722" s="97"/>
      <c r="X722" s="97"/>
    </row>
    <row r="723">
      <c r="A723" s="97" t="str">
        <f t="shared" si="1"/>
        <v> </v>
      </c>
      <c r="B723" s="97"/>
      <c r="C723" s="97"/>
      <c r="D723" s="97"/>
      <c r="E723" s="97"/>
      <c r="F723" s="97"/>
      <c r="G723" s="97"/>
      <c r="H723" s="97"/>
      <c r="I723" s="98"/>
      <c r="J723" s="98"/>
      <c r="K723" s="98"/>
      <c r="L723" s="98"/>
      <c r="M723" s="98"/>
      <c r="N723" s="98"/>
      <c r="O723" s="97"/>
      <c r="P723" s="97"/>
      <c r="Q723" s="97"/>
      <c r="R723" s="97"/>
      <c r="S723" s="97"/>
      <c r="T723" s="97"/>
      <c r="U723" s="97"/>
      <c r="V723" s="97"/>
      <c r="W723" s="97"/>
      <c r="X723" s="97"/>
    </row>
    <row r="724">
      <c r="A724" s="97" t="str">
        <f t="shared" si="1"/>
        <v> </v>
      </c>
      <c r="B724" s="97"/>
      <c r="C724" s="97"/>
      <c r="D724" s="97"/>
      <c r="E724" s="97"/>
      <c r="F724" s="97"/>
      <c r="G724" s="97"/>
      <c r="H724" s="97"/>
      <c r="I724" s="98"/>
      <c r="J724" s="98"/>
      <c r="K724" s="98"/>
      <c r="L724" s="98"/>
      <c r="M724" s="98"/>
      <c r="N724" s="98"/>
      <c r="O724" s="97"/>
      <c r="P724" s="97"/>
      <c r="Q724" s="97"/>
      <c r="R724" s="97"/>
      <c r="S724" s="97"/>
      <c r="T724" s="97"/>
      <c r="U724" s="97"/>
      <c r="V724" s="97"/>
      <c r="W724" s="97"/>
      <c r="X724" s="97"/>
    </row>
    <row r="725">
      <c r="A725" s="97" t="str">
        <f t="shared" si="1"/>
        <v> </v>
      </c>
      <c r="B725" s="97"/>
      <c r="C725" s="97"/>
      <c r="D725" s="97"/>
      <c r="E725" s="97"/>
      <c r="F725" s="97"/>
      <c r="G725" s="97"/>
      <c r="H725" s="97"/>
      <c r="I725" s="98"/>
      <c r="J725" s="98"/>
      <c r="K725" s="98"/>
      <c r="L725" s="98"/>
      <c r="M725" s="98"/>
      <c r="N725" s="98"/>
      <c r="O725" s="97"/>
      <c r="P725" s="97"/>
      <c r="Q725" s="97"/>
      <c r="R725" s="97"/>
      <c r="S725" s="97"/>
      <c r="T725" s="97"/>
      <c r="U725" s="97"/>
      <c r="V725" s="97"/>
      <c r="W725" s="97"/>
      <c r="X725" s="97"/>
    </row>
    <row r="726">
      <c r="A726" s="97" t="str">
        <f t="shared" si="1"/>
        <v> </v>
      </c>
      <c r="B726" s="97"/>
      <c r="C726" s="97"/>
      <c r="D726" s="97"/>
      <c r="E726" s="97"/>
      <c r="F726" s="97"/>
      <c r="G726" s="97"/>
      <c r="H726" s="97"/>
      <c r="I726" s="98"/>
      <c r="J726" s="98"/>
      <c r="K726" s="98"/>
      <c r="L726" s="98"/>
      <c r="M726" s="98"/>
      <c r="N726" s="98"/>
      <c r="O726" s="97"/>
      <c r="P726" s="97"/>
      <c r="Q726" s="97"/>
      <c r="R726" s="97"/>
      <c r="S726" s="97"/>
      <c r="T726" s="97"/>
      <c r="U726" s="97"/>
      <c r="V726" s="97"/>
      <c r="W726" s="97"/>
      <c r="X726" s="97"/>
    </row>
    <row r="727">
      <c r="A727" s="97" t="str">
        <f t="shared" si="1"/>
        <v> </v>
      </c>
      <c r="B727" s="97"/>
      <c r="C727" s="97"/>
      <c r="D727" s="97"/>
      <c r="E727" s="97"/>
      <c r="F727" s="97"/>
      <c r="G727" s="97"/>
      <c r="H727" s="97"/>
      <c r="I727" s="98"/>
      <c r="J727" s="98"/>
      <c r="K727" s="98"/>
      <c r="L727" s="98"/>
      <c r="M727" s="98"/>
      <c r="N727" s="98"/>
      <c r="O727" s="97"/>
      <c r="P727" s="97"/>
      <c r="Q727" s="97"/>
      <c r="R727" s="97"/>
      <c r="S727" s="97"/>
      <c r="T727" s="97"/>
      <c r="U727" s="97"/>
      <c r="V727" s="97"/>
      <c r="W727" s="97"/>
      <c r="X727" s="97"/>
    </row>
    <row r="728">
      <c r="A728" s="97" t="str">
        <f t="shared" si="1"/>
        <v> </v>
      </c>
      <c r="B728" s="97"/>
      <c r="C728" s="97"/>
      <c r="D728" s="97"/>
      <c r="E728" s="97"/>
      <c r="F728" s="97"/>
      <c r="G728" s="97"/>
      <c r="H728" s="97"/>
      <c r="I728" s="98"/>
      <c r="J728" s="98"/>
      <c r="K728" s="98"/>
      <c r="L728" s="98"/>
      <c r="M728" s="98"/>
      <c r="N728" s="98"/>
      <c r="O728" s="97"/>
      <c r="P728" s="97"/>
      <c r="Q728" s="97"/>
      <c r="R728" s="97"/>
      <c r="S728" s="97"/>
      <c r="T728" s="97"/>
      <c r="U728" s="97"/>
      <c r="V728" s="97"/>
      <c r="W728" s="97"/>
      <c r="X728" s="97"/>
    </row>
    <row r="729">
      <c r="A729" s="97" t="str">
        <f t="shared" si="1"/>
        <v> </v>
      </c>
      <c r="B729" s="97"/>
      <c r="C729" s="97"/>
      <c r="D729" s="97"/>
      <c r="E729" s="97"/>
      <c r="F729" s="97"/>
      <c r="G729" s="97"/>
      <c r="H729" s="97"/>
      <c r="I729" s="98"/>
      <c r="J729" s="98"/>
      <c r="K729" s="98"/>
      <c r="L729" s="98"/>
      <c r="M729" s="98"/>
      <c r="N729" s="98"/>
      <c r="O729" s="97"/>
      <c r="P729" s="97"/>
      <c r="Q729" s="97"/>
      <c r="R729" s="97"/>
      <c r="S729" s="97"/>
      <c r="T729" s="97"/>
      <c r="U729" s="97"/>
      <c r="V729" s="97"/>
      <c r="W729" s="97"/>
      <c r="X729" s="97"/>
    </row>
    <row r="730">
      <c r="A730" s="97" t="str">
        <f t="shared" si="1"/>
        <v> </v>
      </c>
      <c r="B730" s="97"/>
      <c r="C730" s="97"/>
      <c r="D730" s="97"/>
      <c r="E730" s="97"/>
      <c r="F730" s="97"/>
      <c r="G730" s="97"/>
      <c r="H730" s="97"/>
      <c r="I730" s="98"/>
      <c r="J730" s="98"/>
      <c r="K730" s="98"/>
      <c r="L730" s="98"/>
      <c r="M730" s="98"/>
      <c r="N730" s="98"/>
      <c r="O730" s="97"/>
      <c r="P730" s="97"/>
      <c r="Q730" s="97"/>
      <c r="R730" s="97"/>
      <c r="S730" s="97"/>
      <c r="T730" s="97"/>
      <c r="U730" s="97"/>
      <c r="V730" s="97"/>
      <c r="W730" s="97"/>
      <c r="X730" s="97"/>
    </row>
    <row r="731">
      <c r="A731" s="97" t="str">
        <f t="shared" si="1"/>
        <v> </v>
      </c>
      <c r="B731" s="97"/>
      <c r="C731" s="97"/>
      <c r="D731" s="97"/>
      <c r="E731" s="97"/>
      <c r="F731" s="97"/>
      <c r="G731" s="97"/>
      <c r="H731" s="97"/>
      <c r="I731" s="98"/>
      <c r="J731" s="98"/>
      <c r="K731" s="98"/>
      <c r="L731" s="98"/>
      <c r="M731" s="98"/>
      <c r="N731" s="98"/>
      <c r="O731" s="97"/>
      <c r="P731" s="97"/>
      <c r="Q731" s="97"/>
      <c r="R731" s="97"/>
      <c r="S731" s="97"/>
      <c r="T731" s="97"/>
      <c r="U731" s="97"/>
      <c r="V731" s="97"/>
      <c r="W731" s="97"/>
      <c r="X731" s="97"/>
    </row>
    <row r="732">
      <c r="A732" s="97" t="str">
        <f t="shared" si="1"/>
        <v> </v>
      </c>
      <c r="B732" s="97"/>
      <c r="C732" s="97"/>
      <c r="D732" s="97"/>
      <c r="E732" s="97"/>
      <c r="F732" s="97"/>
      <c r="G732" s="97"/>
      <c r="H732" s="97"/>
      <c r="I732" s="98"/>
      <c r="J732" s="98"/>
      <c r="K732" s="98"/>
      <c r="L732" s="98"/>
      <c r="M732" s="98"/>
      <c r="N732" s="98"/>
      <c r="O732" s="97"/>
      <c r="P732" s="97"/>
      <c r="Q732" s="97"/>
      <c r="R732" s="97"/>
      <c r="S732" s="97"/>
      <c r="T732" s="97"/>
      <c r="U732" s="97"/>
      <c r="V732" s="97"/>
      <c r="W732" s="97"/>
      <c r="X732" s="97"/>
    </row>
    <row r="733">
      <c r="A733" s="97" t="str">
        <f t="shared" si="1"/>
        <v> </v>
      </c>
      <c r="B733" s="97"/>
      <c r="C733" s="97"/>
      <c r="D733" s="97"/>
      <c r="E733" s="97"/>
      <c r="F733" s="97"/>
      <c r="G733" s="97"/>
      <c r="H733" s="97"/>
      <c r="I733" s="98"/>
      <c r="J733" s="98"/>
      <c r="K733" s="98"/>
      <c r="L733" s="98"/>
      <c r="M733" s="98"/>
      <c r="N733" s="98"/>
      <c r="O733" s="97"/>
      <c r="P733" s="97"/>
      <c r="Q733" s="97"/>
      <c r="R733" s="97"/>
      <c r="S733" s="97"/>
      <c r="T733" s="97"/>
      <c r="U733" s="97"/>
      <c r="V733" s="97"/>
      <c r="W733" s="97"/>
      <c r="X733" s="97"/>
    </row>
    <row r="734">
      <c r="A734" s="97" t="str">
        <f t="shared" si="1"/>
        <v> </v>
      </c>
      <c r="B734" s="97"/>
      <c r="C734" s="97"/>
      <c r="D734" s="97"/>
      <c r="E734" s="97"/>
      <c r="F734" s="97"/>
      <c r="G734" s="97"/>
      <c r="H734" s="97"/>
      <c r="I734" s="98"/>
      <c r="J734" s="98"/>
      <c r="K734" s="98"/>
      <c r="L734" s="98"/>
      <c r="M734" s="98"/>
      <c r="N734" s="98"/>
      <c r="O734" s="97"/>
      <c r="P734" s="97"/>
      <c r="Q734" s="97"/>
      <c r="R734" s="97"/>
      <c r="S734" s="97"/>
      <c r="T734" s="97"/>
      <c r="U734" s="97"/>
      <c r="V734" s="97"/>
      <c r="W734" s="97"/>
      <c r="X734" s="97"/>
    </row>
    <row r="735">
      <c r="A735" s="97" t="str">
        <f t="shared" si="1"/>
        <v> </v>
      </c>
      <c r="B735" s="97"/>
      <c r="C735" s="97"/>
      <c r="D735" s="97"/>
      <c r="E735" s="97"/>
      <c r="F735" s="97"/>
      <c r="G735" s="97"/>
      <c r="H735" s="97"/>
      <c r="I735" s="98"/>
      <c r="J735" s="98"/>
      <c r="K735" s="98"/>
      <c r="L735" s="98"/>
      <c r="M735" s="98"/>
      <c r="N735" s="98"/>
      <c r="O735" s="97"/>
      <c r="P735" s="97"/>
      <c r="Q735" s="97"/>
      <c r="R735" s="97"/>
      <c r="S735" s="97"/>
      <c r="T735" s="97"/>
      <c r="U735" s="97"/>
      <c r="V735" s="97"/>
      <c r="W735" s="97"/>
      <c r="X735" s="97"/>
    </row>
    <row r="736">
      <c r="A736" s="97" t="str">
        <f t="shared" si="1"/>
        <v> </v>
      </c>
      <c r="B736" s="97"/>
      <c r="C736" s="97"/>
      <c r="D736" s="97"/>
      <c r="E736" s="97"/>
      <c r="F736" s="97"/>
      <c r="G736" s="97"/>
      <c r="H736" s="97"/>
      <c r="I736" s="98"/>
      <c r="J736" s="98"/>
      <c r="K736" s="98"/>
      <c r="L736" s="98"/>
      <c r="M736" s="98"/>
      <c r="N736" s="98"/>
      <c r="O736" s="97"/>
      <c r="P736" s="97"/>
      <c r="Q736" s="97"/>
      <c r="R736" s="97"/>
      <c r="S736" s="97"/>
      <c r="T736" s="97"/>
      <c r="U736" s="97"/>
      <c r="V736" s="97"/>
      <c r="W736" s="97"/>
      <c r="X736" s="97"/>
    </row>
    <row r="737">
      <c r="A737" s="97" t="str">
        <f t="shared" si="1"/>
        <v> </v>
      </c>
      <c r="B737" s="97"/>
      <c r="C737" s="97"/>
      <c r="D737" s="97"/>
      <c r="E737" s="97"/>
      <c r="F737" s="97"/>
      <c r="G737" s="97"/>
      <c r="H737" s="97"/>
      <c r="I737" s="98"/>
      <c r="J737" s="98"/>
      <c r="K737" s="98"/>
      <c r="L737" s="98"/>
      <c r="M737" s="98"/>
      <c r="N737" s="98"/>
      <c r="O737" s="97"/>
      <c r="P737" s="97"/>
      <c r="Q737" s="97"/>
      <c r="R737" s="97"/>
      <c r="S737" s="97"/>
      <c r="T737" s="97"/>
      <c r="U737" s="97"/>
      <c r="V737" s="97"/>
      <c r="W737" s="97"/>
      <c r="X737" s="97"/>
    </row>
    <row r="738">
      <c r="A738" s="97" t="str">
        <f t="shared" si="1"/>
        <v> </v>
      </c>
      <c r="B738" s="97"/>
      <c r="C738" s="97"/>
      <c r="D738" s="97"/>
      <c r="E738" s="97"/>
      <c r="F738" s="97"/>
      <c r="G738" s="97"/>
      <c r="H738" s="97"/>
      <c r="I738" s="98"/>
      <c r="J738" s="98"/>
      <c r="K738" s="98"/>
      <c r="L738" s="98"/>
      <c r="M738" s="98"/>
      <c r="N738" s="98"/>
      <c r="O738" s="97"/>
      <c r="P738" s="97"/>
      <c r="Q738" s="97"/>
      <c r="R738" s="97"/>
      <c r="S738" s="97"/>
      <c r="T738" s="97"/>
      <c r="U738" s="97"/>
      <c r="V738" s="97"/>
      <c r="W738" s="97"/>
      <c r="X738" s="97"/>
    </row>
    <row r="739">
      <c r="A739" s="97" t="str">
        <f t="shared" si="1"/>
        <v> </v>
      </c>
      <c r="B739" s="97"/>
      <c r="C739" s="97"/>
      <c r="D739" s="97"/>
      <c r="E739" s="97"/>
      <c r="F739" s="97"/>
      <c r="G739" s="97"/>
      <c r="H739" s="97"/>
      <c r="I739" s="98"/>
      <c r="J739" s="98"/>
      <c r="K739" s="98"/>
      <c r="L739" s="98"/>
      <c r="M739" s="98"/>
      <c r="N739" s="98"/>
      <c r="O739" s="97"/>
      <c r="P739" s="97"/>
      <c r="Q739" s="97"/>
      <c r="R739" s="97"/>
      <c r="S739" s="97"/>
      <c r="T739" s="97"/>
      <c r="U739" s="97"/>
      <c r="V739" s="97"/>
      <c r="W739" s="97"/>
      <c r="X739" s="97"/>
    </row>
    <row r="740">
      <c r="A740" s="97" t="str">
        <f t="shared" si="1"/>
        <v> </v>
      </c>
      <c r="B740" s="97"/>
      <c r="C740" s="97"/>
      <c r="D740" s="97"/>
      <c r="E740" s="97"/>
      <c r="F740" s="97"/>
      <c r="G740" s="97"/>
      <c r="H740" s="97"/>
      <c r="I740" s="98"/>
      <c r="J740" s="98"/>
      <c r="K740" s="98"/>
      <c r="L740" s="98"/>
      <c r="M740" s="98"/>
      <c r="N740" s="98"/>
      <c r="O740" s="97"/>
      <c r="P740" s="97"/>
      <c r="Q740" s="97"/>
      <c r="R740" s="97"/>
      <c r="S740" s="97"/>
      <c r="T740" s="97"/>
      <c r="U740" s="97"/>
      <c r="V740" s="97"/>
      <c r="W740" s="97"/>
      <c r="X740" s="97"/>
    </row>
    <row r="741">
      <c r="A741" s="97" t="str">
        <f t="shared" si="1"/>
        <v> </v>
      </c>
      <c r="B741" s="97"/>
      <c r="C741" s="97"/>
      <c r="D741" s="97"/>
      <c r="E741" s="97"/>
      <c r="F741" s="97"/>
      <c r="G741" s="97"/>
      <c r="H741" s="97"/>
      <c r="I741" s="98"/>
      <c r="J741" s="98"/>
      <c r="K741" s="98"/>
      <c r="L741" s="98"/>
      <c r="M741" s="98"/>
      <c r="N741" s="98"/>
      <c r="O741" s="97"/>
      <c r="P741" s="97"/>
      <c r="Q741" s="97"/>
      <c r="R741" s="97"/>
      <c r="S741" s="97"/>
      <c r="T741" s="97"/>
      <c r="U741" s="97"/>
      <c r="V741" s="97"/>
      <c r="W741" s="97"/>
      <c r="X741" s="97"/>
    </row>
    <row r="742">
      <c r="A742" s="97" t="str">
        <f t="shared" si="1"/>
        <v> </v>
      </c>
      <c r="B742" s="97"/>
      <c r="C742" s="97"/>
      <c r="D742" s="97"/>
      <c r="E742" s="97"/>
      <c r="F742" s="97"/>
      <c r="G742" s="97"/>
      <c r="H742" s="97"/>
      <c r="I742" s="98"/>
      <c r="J742" s="98"/>
      <c r="K742" s="98"/>
      <c r="L742" s="98"/>
      <c r="M742" s="98"/>
      <c r="N742" s="98"/>
      <c r="O742" s="97"/>
      <c r="P742" s="97"/>
      <c r="Q742" s="97"/>
      <c r="R742" s="97"/>
      <c r="S742" s="97"/>
      <c r="T742" s="97"/>
      <c r="U742" s="97"/>
      <c r="V742" s="97"/>
      <c r="W742" s="97"/>
      <c r="X742" s="97"/>
    </row>
    <row r="743">
      <c r="A743" s="97" t="str">
        <f t="shared" si="1"/>
        <v> </v>
      </c>
      <c r="B743" s="97"/>
      <c r="C743" s="97"/>
      <c r="D743" s="97"/>
      <c r="E743" s="97"/>
      <c r="F743" s="97"/>
      <c r="G743" s="97"/>
      <c r="H743" s="97"/>
      <c r="I743" s="98"/>
      <c r="J743" s="98"/>
      <c r="K743" s="98"/>
      <c r="L743" s="98"/>
      <c r="M743" s="98"/>
      <c r="N743" s="98"/>
      <c r="O743" s="97"/>
      <c r="P743" s="97"/>
      <c r="Q743" s="97"/>
      <c r="R743" s="97"/>
      <c r="S743" s="97"/>
      <c r="T743" s="97"/>
      <c r="U743" s="97"/>
      <c r="V743" s="97"/>
      <c r="W743" s="97"/>
      <c r="X743" s="97"/>
    </row>
    <row r="744">
      <c r="A744" s="97" t="str">
        <f t="shared" si="1"/>
        <v> </v>
      </c>
      <c r="B744" s="97"/>
      <c r="C744" s="97"/>
      <c r="D744" s="97"/>
      <c r="E744" s="97"/>
      <c r="F744" s="97"/>
      <c r="G744" s="97"/>
      <c r="H744" s="97"/>
      <c r="I744" s="98"/>
      <c r="J744" s="98"/>
      <c r="K744" s="98"/>
      <c r="L744" s="98"/>
      <c r="M744" s="98"/>
      <c r="N744" s="98"/>
      <c r="O744" s="97"/>
      <c r="P744" s="97"/>
      <c r="Q744" s="97"/>
      <c r="R744" s="97"/>
      <c r="S744" s="97"/>
      <c r="T744" s="97"/>
      <c r="U744" s="97"/>
      <c r="V744" s="97"/>
      <c r="W744" s="97"/>
      <c r="X744" s="97"/>
    </row>
    <row r="745">
      <c r="A745" s="97" t="str">
        <f t="shared" si="1"/>
        <v> </v>
      </c>
      <c r="B745" s="97"/>
      <c r="C745" s="97"/>
      <c r="D745" s="97"/>
      <c r="E745" s="97"/>
      <c r="F745" s="97"/>
      <c r="G745" s="97"/>
      <c r="H745" s="97"/>
      <c r="I745" s="98"/>
      <c r="J745" s="98"/>
      <c r="K745" s="98"/>
      <c r="L745" s="98"/>
      <c r="M745" s="98"/>
      <c r="N745" s="98"/>
      <c r="O745" s="97"/>
      <c r="P745" s="97"/>
      <c r="Q745" s="97"/>
      <c r="R745" s="97"/>
      <c r="S745" s="97"/>
      <c r="T745" s="97"/>
      <c r="U745" s="97"/>
      <c r="V745" s="97"/>
      <c r="W745" s="97"/>
      <c r="X745" s="97"/>
    </row>
    <row r="746">
      <c r="A746" s="97" t="str">
        <f t="shared" si="1"/>
        <v> </v>
      </c>
      <c r="B746" s="97"/>
      <c r="C746" s="97"/>
      <c r="D746" s="97"/>
      <c r="E746" s="97"/>
      <c r="F746" s="97"/>
      <c r="G746" s="97"/>
      <c r="H746" s="97"/>
      <c r="I746" s="98"/>
      <c r="J746" s="98"/>
      <c r="K746" s="98"/>
      <c r="L746" s="98"/>
      <c r="M746" s="98"/>
      <c r="N746" s="98"/>
      <c r="O746" s="97"/>
      <c r="P746" s="97"/>
      <c r="Q746" s="97"/>
      <c r="R746" s="97"/>
      <c r="S746" s="97"/>
      <c r="T746" s="97"/>
      <c r="U746" s="97"/>
      <c r="V746" s="97"/>
      <c r="W746" s="97"/>
      <c r="X746" s="97"/>
    </row>
    <row r="747">
      <c r="A747" s="97" t="str">
        <f t="shared" si="1"/>
        <v> </v>
      </c>
      <c r="B747" s="97"/>
      <c r="C747" s="97"/>
      <c r="D747" s="97"/>
      <c r="E747" s="97"/>
      <c r="F747" s="97"/>
      <c r="G747" s="97"/>
      <c r="H747" s="97"/>
      <c r="I747" s="98"/>
      <c r="J747" s="98"/>
      <c r="K747" s="98"/>
      <c r="L747" s="98"/>
      <c r="M747" s="98"/>
      <c r="N747" s="98"/>
      <c r="O747" s="97"/>
      <c r="P747" s="97"/>
      <c r="Q747" s="97"/>
      <c r="R747" s="97"/>
      <c r="S747" s="97"/>
      <c r="T747" s="97"/>
      <c r="U747" s="97"/>
      <c r="V747" s="97"/>
      <c r="W747" s="97"/>
      <c r="X747" s="97"/>
    </row>
    <row r="748">
      <c r="A748" s="97" t="str">
        <f t="shared" si="1"/>
        <v> </v>
      </c>
      <c r="B748" s="97"/>
      <c r="C748" s="97"/>
      <c r="D748" s="97"/>
      <c r="E748" s="97"/>
      <c r="F748" s="97"/>
      <c r="G748" s="97"/>
      <c r="H748" s="97"/>
      <c r="I748" s="98"/>
      <c r="J748" s="98"/>
      <c r="K748" s="98"/>
      <c r="L748" s="98"/>
      <c r="M748" s="98"/>
      <c r="N748" s="98"/>
      <c r="O748" s="97"/>
      <c r="P748" s="97"/>
      <c r="Q748" s="97"/>
      <c r="R748" s="97"/>
      <c r="S748" s="97"/>
      <c r="T748" s="97"/>
      <c r="U748" s="97"/>
      <c r="V748" s="97"/>
      <c r="W748" s="97"/>
      <c r="X748" s="97"/>
    </row>
    <row r="749">
      <c r="A749" s="97" t="str">
        <f t="shared" si="1"/>
        <v> </v>
      </c>
      <c r="B749" s="97"/>
      <c r="C749" s="97"/>
      <c r="D749" s="97"/>
      <c r="E749" s="97"/>
      <c r="F749" s="97"/>
      <c r="G749" s="97"/>
      <c r="H749" s="97"/>
      <c r="I749" s="98"/>
      <c r="J749" s="98"/>
      <c r="K749" s="98"/>
      <c r="L749" s="98"/>
      <c r="M749" s="98"/>
      <c r="N749" s="98"/>
      <c r="O749" s="97"/>
      <c r="P749" s="97"/>
      <c r="Q749" s="97"/>
      <c r="R749" s="97"/>
      <c r="S749" s="97"/>
      <c r="T749" s="97"/>
      <c r="U749" s="97"/>
      <c r="V749" s="97"/>
      <c r="W749" s="97"/>
      <c r="X749" s="97"/>
    </row>
    <row r="750">
      <c r="A750" s="97" t="str">
        <f t="shared" si="1"/>
        <v> </v>
      </c>
      <c r="B750" s="97"/>
      <c r="C750" s="97"/>
      <c r="D750" s="97"/>
      <c r="E750" s="97"/>
      <c r="F750" s="97"/>
      <c r="G750" s="97"/>
      <c r="H750" s="97"/>
      <c r="I750" s="98"/>
      <c r="J750" s="98"/>
      <c r="K750" s="98"/>
      <c r="L750" s="98"/>
      <c r="M750" s="98"/>
      <c r="N750" s="98"/>
      <c r="O750" s="97"/>
      <c r="P750" s="97"/>
      <c r="Q750" s="97"/>
      <c r="R750" s="97"/>
      <c r="S750" s="97"/>
      <c r="T750" s="97"/>
      <c r="U750" s="97"/>
      <c r="V750" s="97"/>
      <c r="W750" s="97"/>
      <c r="X750" s="97"/>
    </row>
    <row r="751">
      <c r="A751" s="97" t="str">
        <f t="shared" si="1"/>
        <v> </v>
      </c>
      <c r="B751" s="97"/>
      <c r="C751" s="97"/>
      <c r="D751" s="97"/>
      <c r="E751" s="97"/>
      <c r="F751" s="97"/>
      <c r="G751" s="97"/>
      <c r="H751" s="97"/>
      <c r="I751" s="98"/>
      <c r="J751" s="98"/>
      <c r="K751" s="98"/>
      <c r="L751" s="98"/>
      <c r="M751" s="98"/>
      <c r="N751" s="98"/>
      <c r="O751" s="97"/>
      <c r="P751" s="97"/>
      <c r="Q751" s="97"/>
      <c r="R751" s="97"/>
      <c r="S751" s="97"/>
      <c r="T751" s="97"/>
      <c r="U751" s="97"/>
      <c r="V751" s="97"/>
      <c r="W751" s="97"/>
      <c r="X751" s="97"/>
    </row>
    <row r="752">
      <c r="A752" s="97" t="str">
        <f t="shared" si="1"/>
        <v> </v>
      </c>
      <c r="B752" s="97"/>
      <c r="C752" s="97"/>
      <c r="D752" s="97"/>
      <c r="E752" s="97"/>
      <c r="F752" s="97"/>
      <c r="G752" s="97"/>
      <c r="H752" s="97"/>
      <c r="I752" s="98"/>
      <c r="J752" s="98"/>
      <c r="K752" s="98"/>
      <c r="L752" s="98"/>
      <c r="M752" s="98"/>
      <c r="N752" s="98"/>
      <c r="O752" s="97"/>
      <c r="P752" s="97"/>
      <c r="Q752" s="97"/>
      <c r="R752" s="97"/>
      <c r="S752" s="97"/>
      <c r="T752" s="97"/>
      <c r="U752" s="97"/>
      <c r="V752" s="97"/>
      <c r="W752" s="97"/>
      <c r="X752" s="97"/>
    </row>
    <row r="753">
      <c r="A753" s="97" t="str">
        <f t="shared" si="1"/>
        <v> </v>
      </c>
      <c r="B753" s="97"/>
      <c r="C753" s="97"/>
      <c r="D753" s="97"/>
      <c r="E753" s="97"/>
      <c r="F753" s="97"/>
      <c r="G753" s="97"/>
      <c r="H753" s="97"/>
      <c r="I753" s="98"/>
      <c r="J753" s="98"/>
      <c r="K753" s="98"/>
      <c r="L753" s="98"/>
      <c r="M753" s="98"/>
      <c r="N753" s="98"/>
      <c r="O753" s="97"/>
      <c r="P753" s="97"/>
      <c r="Q753" s="97"/>
      <c r="R753" s="97"/>
      <c r="S753" s="97"/>
      <c r="T753" s="97"/>
      <c r="U753" s="97"/>
      <c r="V753" s="97"/>
      <c r="W753" s="97"/>
      <c r="X753" s="97"/>
    </row>
    <row r="754">
      <c r="A754" s="97" t="str">
        <f t="shared" si="1"/>
        <v> </v>
      </c>
      <c r="B754" s="97"/>
      <c r="C754" s="97"/>
      <c r="D754" s="97"/>
      <c r="E754" s="97"/>
      <c r="F754" s="97"/>
      <c r="G754" s="97"/>
      <c r="H754" s="97"/>
      <c r="I754" s="98"/>
      <c r="J754" s="98"/>
      <c r="K754" s="98"/>
      <c r="L754" s="98"/>
      <c r="M754" s="98"/>
      <c r="N754" s="98"/>
      <c r="O754" s="97"/>
      <c r="P754" s="97"/>
      <c r="Q754" s="97"/>
      <c r="R754" s="97"/>
      <c r="S754" s="97"/>
      <c r="T754" s="97"/>
      <c r="U754" s="97"/>
      <c r="V754" s="97"/>
      <c r="W754" s="97"/>
      <c r="X754" s="97"/>
    </row>
    <row r="755">
      <c r="A755" s="97" t="str">
        <f t="shared" si="1"/>
        <v> </v>
      </c>
      <c r="B755" s="97"/>
      <c r="C755" s="97"/>
      <c r="D755" s="97"/>
      <c r="E755" s="97"/>
      <c r="F755" s="97"/>
      <c r="G755" s="97"/>
      <c r="H755" s="97"/>
      <c r="I755" s="98"/>
      <c r="J755" s="98"/>
      <c r="K755" s="98"/>
      <c r="L755" s="98"/>
      <c r="M755" s="98"/>
      <c r="N755" s="98"/>
      <c r="O755" s="97"/>
      <c r="P755" s="97"/>
      <c r="Q755" s="97"/>
      <c r="R755" s="97"/>
      <c r="S755" s="97"/>
      <c r="T755" s="97"/>
      <c r="U755" s="97"/>
      <c r="V755" s="97"/>
      <c r="W755" s="97"/>
      <c r="X755" s="97"/>
    </row>
    <row r="756">
      <c r="A756" s="97" t="str">
        <f t="shared" si="1"/>
        <v> </v>
      </c>
      <c r="B756" s="97"/>
      <c r="C756" s="97"/>
      <c r="D756" s="97"/>
      <c r="E756" s="97"/>
      <c r="F756" s="97"/>
      <c r="G756" s="97"/>
      <c r="H756" s="97"/>
      <c r="I756" s="98"/>
      <c r="J756" s="98"/>
      <c r="K756" s="98"/>
      <c r="L756" s="98"/>
      <c r="M756" s="98"/>
      <c r="N756" s="98"/>
      <c r="O756" s="97"/>
      <c r="P756" s="97"/>
      <c r="Q756" s="97"/>
      <c r="R756" s="97"/>
      <c r="S756" s="97"/>
      <c r="T756" s="97"/>
      <c r="U756" s="97"/>
      <c r="V756" s="97"/>
      <c r="W756" s="97"/>
      <c r="X756" s="97"/>
    </row>
    <row r="757">
      <c r="A757" s="97" t="str">
        <f t="shared" si="1"/>
        <v> </v>
      </c>
      <c r="B757" s="97"/>
      <c r="C757" s="97"/>
      <c r="D757" s="97"/>
      <c r="E757" s="97"/>
      <c r="F757" s="97"/>
      <c r="G757" s="97"/>
      <c r="H757" s="97"/>
      <c r="I757" s="98"/>
      <c r="J757" s="98"/>
      <c r="K757" s="98"/>
      <c r="L757" s="98"/>
      <c r="M757" s="98"/>
      <c r="N757" s="98"/>
      <c r="O757" s="97"/>
      <c r="P757" s="97"/>
      <c r="Q757" s="97"/>
      <c r="R757" s="97"/>
      <c r="S757" s="97"/>
      <c r="T757" s="97"/>
      <c r="U757" s="97"/>
      <c r="V757" s="97"/>
      <c r="W757" s="97"/>
      <c r="X757" s="97"/>
    </row>
    <row r="758">
      <c r="A758" s="97" t="str">
        <f t="shared" si="1"/>
        <v> </v>
      </c>
      <c r="B758" s="97"/>
      <c r="C758" s="97"/>
      <c r="D758" s="97"/>
      <c r="E758" s="97"/>
      <c r="F758" s="97"/>
      <c r="G758" s="97"/>
      <c r="H758" s="97"/>
      <c r="I758" s="98"/>
      <c r="J758" s="98"/>
      <c r="K758" s="98"/>
      <c r="L758" s="98"/>
      <c r="M758" s="98"/>
      <c r="N758" s="98"/>
      <c r="O758" s="97"/>
      <c r="P758" s="97"/>
      <c r="Q758" s="97"/>
      <c r="R758" s="97"/>
      <c r="S758" s="97"/>
      <c r="T758" s="97"/>
      <c r="U758" s="97"/>
      <c r="V758" s="97"/>
      <c r="W758" s="97"/>
      <c r="X758" s="97"/>
    </row>
    <row r="759">
      <c r="A759" s="97" t="str">
        <f t="shared" si="1"/>
        <v> </v>
      </c>
      <c r="B759" s="97"/>
      <c r="C759" s="97"/>
      <c r="D759" s="97"/>
      <c r="E759" s="97"/>
      <c r="F759" s="97"/>
      <c r="G759" s="97"/>
      <c r="H759" s="97"/>
      <c r="I759" s="98"/>
      <c r="J759" s="98"/>
      <c r="K759" s="98"/>
      <c r="L759" s="98"/>
      <c r="M759" s="98"/>
      <c r="N759" s="98"/>
      <c r="O759" s="97"/>
      <c r="P759" s="97"/>
      <c r="Q759" s="97"/>
      <c r="R759" s="97"/>
      <c r="S759" s="97"/>
      <c r="T759" s="97"/>
      <c r="U759" s="97"/>
      <c r="V759" s="97"/>
      <c r="W759" s="97"/>
      <c r="X759" s="97"/>
    </row>
    <row r="760">
      <c r="A760" s="97" t="str">
        <f t="shared" si="1"/>
        <v> </v>
      </c>
      <c r="B760" s="97"/>
      <c r="C760" s="97"/>
      <c r="D760" s="97"/>
      <c r="E760" s="97"/>
      <c r="F760" s="97"/>
      <c r="G760" s="97"/>
      <c r="H760" s="97"/>
      <c r="I760" s="98"/>
      <c r="J760" s="98"/>
      <c r="K760" s="98"/>
      <c r="L760" s="98"/>
      <c r="M760" s="98"/>
      <c r="N760" s="98"/>
      <c r="O760" s="97"/>
      <c r="P760" s="97"/>
      <c r="Q760" s="97"/>
      <c r="R760" s="97"/>
      <c r="S760" s="97"/>
      <c r="T760" s="97"/>
      <c r="U760" s="97"/>
      <c r="V760" s="97"/>
      <c r="W760" s="97"/>
      <c r="X760" s="97"/>
    </row>
    <row r="761">
      <c r="A761" s="97" t="str">
        <f t="shared" si="1"/>
        <v> </v>
      </c>
      <c r="B761" s="97"/>
      <c r="C761" s="97"/>
      <c r="D761" s="97"/>
      <c r="E761" s="97"/>
      <c r="F761" s="97"/>
      <c r="G761" s="97"/>
      <c r="H761" s="97"/>
      <c r="I761" s="98"/>
      <c r="J761" s="98"/>
      <c r="K761" s="98"/>
      <c r="L761" s="98"/>
      <c r="M761" s="98"/>
      <c r="N761" s="98"/>
      <c r="O761" s="97"/>
      <c r="P761" s="97"/>
      <c r="Q761" s="97"/>
      <c r="R761" s="97"/>
      <c r="S761" s="97"/>
      <c r="T761" s="97"/>
      <c r="U761" s="97"/>
      <c r="V761" s="97"/>
      <c r="W761" s="97"/>
      <c r="X761" s="97"/>
    </row>
    <row r="762">
      <c r="A762" s="97" t="str">
        <f t="shared" si="1"/>
        <v> </v>
      </c>
      <c r="B762" s="97"/>
      <c r="C762" s="97"/>
      <c r="D762" s="97"/>
      <c r="E762" s="97"/>
      <c r="F762" s="97"/>
      <c r="G762" s="97"/>
      <c r="H762" s="97"/>
      <c r="I762" s="98"/>
      <c r="J762" s="98"/>
      <c r="K762" s="98"/>
      <c r="L762" s="98"/>
      <c r="M762" s="98"/>
      <c r="N762" s="98"/>
      <c r="O762" s="97"/>
      <c r="P762" s="97"/>
      <c r="Q762" s="97"/>
      <c r="R762" s="97"/>
      <c r="S762" s="97"/>
      <c r="T762" s="97"/>
      <c r="U762" s="97"/>
      <c r="V762" s="97"/>
      <c r="W762" s="97"/>
      <c r="X762" s="97"/>
    </row>
    <row r="763">
      <c r="A763" s="97" t="str">
        <f t="shared" si="1"/>
        <v> </v>
      </c>
      <c r="B763" s="97"/>
      <c r="C763" s="97"/>
      <c r="D763" s="97"/>
      <c r="E763" s="97"/>
      <c r="F763" s="97"/>
      <c r="G763" s="97"/>
      <c r="H763" s="97"/>
      <c r="I763" s="98"/>
      <c r="J763" s="98"/>
      <c r="K763" s="98"/>
      <c r="L763" s="98"/>
      <c r="M763" s="98"/>
      <c r="N763" s="98"/>
      <c r="O763" s="97"/>
      <c r="P763" s="97"/>
      <c r="Q763" s="97"/>
      <c r="R763" s="97"/>
      <c r="S763" s="97"/>
      <c r="T763" s="97"/>
      <c r="U763" s="97"/>
      <c r="V763" s="97"/>
      <c r="W763" s="97"/>
      <c r="X763" s="97"/>
    </row>
    <row r="764">
      <c r="A764" s="97" t="str">
        <f t="shared" si="1"/>
        <v> </v>
      </c>
      <c r="B764" s="97"/>
      <c r="C764" s="97"/>
      <c r="D764" s="97"/>
      <c r="E764" s="97"/>
      <c r="F764" s="97"/>
      <c r="G764" s="97"/>
      <c r="H764" s="97"/>
      <c r="I764" s="98"/>
      <c r="J764" s="98"/>
      <c r="K764" s="98"/>
      <c r="L764" s="98"/>
      <c r="M764" s="98"/>
      <c r="N764" s="98"/>
      <c r="O764" s="97"/>
      <c r="P764" s="97"/>
      <c r="Q764" s="97"/>
      <c r="R764" s="97"/>
      <c r="S764" s="97"/>
      <c r="T764" s="97"/>
      <c r="U764" s="97"/>
      <c r="V764" s="97"/>
      <c r="W764" s="97"/>
      <c r="X764" s="97"/>
    </row>
    <row r="765">
      <c r="A765" s="97" t="str">
        <f t="shared" si="1"/>
        <v> </v>
      </c>
      <c r="B765" s="97"/>
      <c r="C765" s="97"/>
      <c r="D765" s="97"/>
      <c r="E765" s="97"/>
      <c r="F765" s="97"/>
      <c r="G765" s="97"/>
      <c r="H765" s="97"/>
      <c r="I765" s="98"/>
      <c r="J765" s="98"/>
      <c r="K765" s="98"/>
      <c r="L765" s="98"/>
      <c r="M765" s="98"/>
      <c r="N765" s="98"/>
      <c r="O765" s="97"/>
      <c r="P765" s="97"/>
      <c r="Q765" s="97"/>
      <c r="R765" s="97"/>
      <c r="S765" s="97"/>
      <c r="T765" s="97"/>
      <c r="U765" s="97"/>
      <c r="V765" s="97"/>
      <c r="W765" s="97"/>
      <c r="X765" s="97"/>
    </row>
    <row r="766">
      <c r="A766" s="97" t="str">
        <f t="shared" si="1"/>
        <v> </v>
      </c>
      <c r="B766" s="97"/>
      <c r="C766" s="97"/>
      <c r="D766" s="97"/>
      <c r="E766" s="97"/>
      <c r="F766" s="97"/>
      <c r="G766" s="97"/>
      <c r="H766" s="97"/>
      <c r="I766" s="98"/>
      <c r="J766" s="98"/>
      <c r="K766" s="98"/>
      <c r="L766" s="98"/>
      <c r="M766" s="98"/>
      <c r="N766" s="98"/>
      <c r="O766" s="97"/>
      <c r="P766" s="97"/>
      <c r="Q766" s="97"/>
      <c r="R766" s="97"/>
      <c r="S766" s="97"/>
      <c r="T766" s="97"/>
      <c r="U766" s="97"/>
      <c r="V766" s="97"/>
      <c r="W766" s="97"/>
      <c r="X766" s="97"/>
    </row>
    <row r="767">
      <c r="A767" s="97" t="str">
        <f t="shared" si="1"/>
        <v> </v>
      </c>
      <c r="B767" s="97"/>
      <c r="C767" s="97"/>
      <c r="D767" s="97"/>
      <c r="E767" s="97"/>
      <c r="F767" s="97"/>
      <c r="G767" s="97"/>
      <c r="H767" s="97"/>
      <c r="I767" s="98"/>
      <c r="J767" s="98"/>
      <c r="K767" s="98"/>
      <c r="L767" s="98"/>
      <c r="M767" s="98"/>
      <c r="N767" s="98"/>
      <c r="O767" s="97"/>
      <c r="P767" s="97"/>
      <c r="Q767" s="97"/>
      <c r="R767" s="97"/>
      <c r="S767" s="97"/>
      <c r="T767" s="97"/>
      <c r="U767" s="97"/>
      <c r="V767" s="97"/>
      <c r="W767" s="97"/>
      <c r="X767" s="97"/>
    </row>
    <row r="768">
      <c r="A768" s="97" t="str">
        <f t="shared" si="1"/>
        <v> </v>
      </c>
      <c r="B768" s="97"/>
      <c r="C768" s="97"/>
      <c r="D768" s="97"/>
      <c r="E768" s="97"/>
      <c r="F768" s="97"/>
      <c r="G768" s="97"/>
      <c r="H768" s="97"/>
      <c r="I768" s="98"/>
      <c r="J768" s="98"/>
      <c r="K768" s="98"/>
      <c r="L768" s="98"/>
      <c r="M768" s="98"/>
      <c r="N768" s="98"/>
      <c r="O768" s="97"/>
      <c r="P768" s="97"/>
      <c r="Q768" s="97"/>
      <c r="R768" s="97"/>
      <c r="S768" s="97"/>
      <c r="T768" s="97"/>
      <c r="U768" s="97"/>
      <c r="V768" s="97"/>
      <c r="W768" s="97"/>
      <c r="X768" s="97"/>
    </row>
    <row r="769">
      <c r="A769" s="97" t="str">
        <f t="shared" si="1"/>
        <v> </v>
      </c>
      <c r="B769" s="97"/>
      <c r="C769" s="97"/>
      <c r="D769" s="97"/>
      <c r="E769" s="97"/>
      <c r="F769" s="97"/>
      <c r="G769" s="97"/>
      <c r="H769" s="97"/>
      <c r="I769" s="98"/>
      <c r="J769" s="98"/>
      <c r="K769" s="98"/>
      <c r="L769" s="98"/>
      <c r="M769" s="98"/>
      <c r="N769" s="98"/>
      <c r="O769" s="97"/>
      <c r="P769" s="97"/>
      <c r="Q769" s="97"/>
      <c r="R769" s="97"/>
      <c r="S769" s="97"/>
      <c r="T769" s="97"/>
      <c r="U769" s="97"/>
      <c r="V769" s="97"/>
      <c r="W769" s="97"/>
      <c r="X769" s="97"/>
    </row>
    <row r="770">
      <c r="A770" s="97" t="str">
        <f t="shared" si="1"/>
        <v> </v>
      </c>
      <c r="B770" s="97"/>
      <c r="C770" s="97"/>
      <c r="D770" s="97"/>
      <c r="E770" s="97"/>
      <c r="F770" s="97"/>
      <c r="G770" s="97"/>
      <c r="H770" s="97"/>
      <c r="I770" s="98"/>
      <c r="J770" s="98"/>
      <c r="K770" s="98"/>
      <c r="L770" s="98"/>
      <c r="M770" s="98"/>
      <c r="N770" s="98"/>
      <c r="O770" s="97"/>
      <c r="P770" s="97"/>
      <c r="Q770" s="97"/>
      <c r="R770" s="97"/>
      <c r="S770" s="97"/>
      <c r="T770" s="97"/>
      <c r="U770" s="97"/>
      <c r="V770" s="97"/>
      <c r="W770" s="97"/>
      <c r="X770" s="97"/>
    </row>
    <row r="771">
      <c r="A771" s="97" t="str">
        <f t="shared" si="1"/>
        <v> </v>
      </c>
      <c r="B771" s="97"/>
      <c r="C771" s="97"/>
      <c r="D771" s="97"/>
      <c r="E771" s="97"/>
      <c r="F771" s="97"/>
      <c r="G771" s="97"/>
      <c r="H771" s="97"/>
      <c r="I771" s="98"/>
      <c r="J771" s="98"/>
      <c r="K771" s="98"/>
      <c r="L771" s="98"/>
      <c r="M771" s="98"/>
      <c r="N771" s="98"/>
      <c r="O771" s="97"/>
      <c r="P771" s="97"/>
      <c r="Q771" s="97"/>
      <c r="R771" s="97"/>
      <c r="S771" s="97"/>
      <c r="T771" s="97"/>
      <c r="U771" s="97"/>
      <c r="V771" s="97"/>
      <c r="W771" s="97"/>
      <c r="X771" s="97"/>
    </row>
    <row r="772">
      <c r="A772" s="97" t="str">
        <f t="shared" si="1"/>
        <v> </v>
      </c>
      <c r="B772" s="97"/>
      <c r="C772" s="97"/>
      <c r="D772" s="97"/>
      <c r="E772" s="97"/>
      <c r="F772" s="97"/>
      <c r="G772" s="97"/>
      <c r="H772" s="97"/>
      <c r="I772" s="98"/>
      <c r="J772" s="98"/>
      <c r="K772" s="98"/>
      <c r="L772" s="98"/>
      <c r="M772" s="98"/>
      <c r="N772" s="98"/>
      <c r="O772" s="97"/>
      <c r="P772" s="97"/>
      <c r="Q772" s="97"/>
      <c r="R772" s="97"/>
      <c r="S772" s="97"/>
      <c r="T772" s="97"/>
      <c r="U772" s="97"/>
      <c r="V772" s="97"/>
      <c r="W772" s="97"/>
      <c r="X772" s="97"/>
    </row>
    <row r="773">
      <c r="A773" s="97" t="str">
        <f t="shared" si="1"/>
        <v> </v>
      </c>
      <c r="B773" s="97"/>
      <c r="C773" s="97"/>
      <c r="D773" s="97"/>
      <c r="E773" s="97"/>
      <c r="F773" s="97"/>
      <c r="G773" s="97"/>
      <c r="H773" s="97"/>
      <c r="I773" s="98"/>
      <c r="J773" s="98"/>
      <c r="K773" s="98"/>
      <c r="L773" s="98"/>
      <c r="M773" s="98"/>
      <c r="N773" s="98"/>
      <c r="O773" s="97"/>
      <c r="P773" s="97"/>
      <c r="Q773" s="97"/>
      <c r="R773" s="97"/>
      <c r="S773" s="97"/>
      <c r="T773" s="97"/>
      <c r="U773" s="97"/>
      <c r="V773" s="97"/>
      <c r="W773" s="97"/>
      <c r="X773" s="97"/>
    </row>
    <row r="774">
      <c r="A774" s="97" t="str">
        <f t="shared" si="1"/>
        <v> </v>
      </c>
      <c r="B774" s="97"/>
      <c r="C774" s="97"/>
      <c r="D774" s="97"/>
      <c r="E774" s="97"/>
      <c r="F774" s="97"/>
      <c r="G774" s="97"/>
      <c r="H774" s="97"/>
      <c r="I774" s="98"/>
      <c r="J774" s="98"/>
      <c r="K774" s="98"/>
      <c r="L774" s="98"/>
      <c r="M774" s="98"/>
      <c r="N774" s="98"/>
      <c r="O774" s="97"/>
      <c r="P774" s="97"/>
      <c r="Q774" s="97"/>
      <c r="R774" s="97"/>
      <c r="S774" s="97"/>
      <c r="T774" s="97"/>
      <c r="U774" s="97"/>
      <c r="V774" s="97"/>
      <c r="W774" s="97"/>
      <c r="X774" s="97"/>
    </row>
    <row r="775">
      <c r="A775" s="97" t="str">
        <f t="shared" si="1"/>
        <v> </v>
      </c>
      <c r="B775" s="97"/>
      <c r="C775" s="97"/>
      <c r="D775" s="97"/>
      <c r="E775" s="97"/>
      <c r="F775" s="97"/>
      <c r="G775" s="97"/>
      <c r="H775" s="97"/>
      <c r="I775" s="98"/>
      <c r="J775" s="98"/>
      <c r="K775" s="98"/>
      <c r="L775" s="98"/>
      <c r="M775" s="98"/>
      <c r="N775" s="98"/>
      <c r="O775" s="97"/>
      <c r="P775" s="97"/>
      <c r="Q775" s="97"/>
      <c r="R775" s="97"/>
      <c r="S775" s="97"/>
      <c r="T775" s="97"/>
      <c r="U775" s="97"/>
      <c r="V775" s="97"/>
      <c r="W775" s="97"/>
      <c r="X775" s="97"/>
    </row>
    <row r="776">
      <c r="A776" s="97" t="str">
        <f t="shared" si="1"/>
        <v> </v>
      </c>
      <c r="B776" s="97"/>
      <c r="C776" s="97"/>
      <c r="D776" s="97"/>
      <c r="E776" s="97"/>
      <c r="F776" s="97"/>
      <c r="G776" s="97"/>
      <c r="H776" s="97"/>
      <c r="I776" s="98"/>
      <c r="J776" s="98"/>
      <c r="K776" s="98"/>
      <c r="L776" s="98"/>
      <c r="M776" s="98"/>
      <c r="N776" s="98"/>
      <c r="O776" s="97"/>
      <c r="P776" s="97"/>
      <c r="Q776" s="97"/>
      <c r="R776" s="97"/>
      <c r="S776" s="97"/>
      <c r="T776" s="97"/>
      <c r="U776" s="97"/>
      <c r="V776" s="97"/>
      <c r="W776" s="97"/>
      <c r="X776" s="97"/>
    </row>
    <row r="777">
      <c r="A777" s="97" t="str">
        <f t="shared" si="1"/>
        <v> </v>
      </c>
      <c r="B777" s="97"/>
      <c r="C777" s="97"/>
      <c r="D777" s="97"/>
      <c r="E777" s="97"/>
      <c r="F777" s="97"/>
      <c r="G777" s="97"/>
      <c r="H777" s="97"/>
      <c r="I777" s="98"/>
      <c r="J777" s="98"/>
      <c r="K777" s="98"/>
      <c r="L777" s="98"/>
      <c r="M777" s="98"/>
      <c r="N777" s="98"/>
      <c r="O777" s="97"/>
      <c r="P777" s="97"/>
      <c r="Q777" s="97"/>
      <c r="R777" s="97"/>
      <c r="S777" s="97"/>
      <c r="T777" s="97"/>
      <c r="U777" s="97"/>
      <c r="V777" s="97"/>
      <c r="W777" s="97"/>
      <c r="X777" s="97"/>
    </row>
    <row r="778">
      <c r="A778" s="97" t="str">
        <f t="shared" si="1"/>
        <v> </v>
      </c>
      <c r="B778" s="97"/>
      <c r="C778" s="97"/>
      <c r="D778" s="97"/>
      <c r="E778" s="97"/>
      <c r="F778" s="97"/>
      <c r="G778" s="97"/>
      <c r="H778" s="97"/>
      <c r="I778" s="98"/>
      <c r="J778" s="98"/>
      <c r="K778" s="98"/>
      <c r="L778" s="98"/>
      <c r="M778" s="98"/>
      <c r="N778" s="98"/>
      <c r="O778" s="97"/>
      <c r="P778" s="97"/>
      <c r="Q778" s="97"/>
      <c r="R778" s="97"/>
      <c r="S778" s="97"/>
      <c r="T778" s="97"/>
      <c r="U778" s="97"/>
      <c r="V778" s="97"/>
      <c r="W778" s="97"/>
      <c r="X778" s="97"/>
    </row>
    <row r="779">
      <c r="A779" s="97" t="str">
        <f t="shared" si="1"/>
        <v> </v>
      </c>
      <c r="B779" s="97"/>
      <c r="C779" s="97"/>
      <c r="D779" s="97"/>
      <c r="E779" s="97"/>
      <c r="F779" s="97"/>
      <c r="G779" s="97"/>
      <c r="H779" s="97"/>
      <c r="I779" s="98"/>
      <c r="J779" s="98"/>
      <c r="K779" s="98"/>
      <c r="L779" s="98"/>
      <c r="M779" s="98"/>
      <c r="N779" s="98"/>
      <c r="O779" s="97"/>
      <c r="P779" s="97"/>
      <c r="Q779" s="97"/>
      <c r="R779" s="97"/>
      <c r="S779" s="97"/>
      <c r="T779" s="97"/>
      <c r="U779" s="97"/>
      <c r="V779" s="97"/>
      <c r="W779" s="97"/>
      <c r="X779" s="97"/>
    </row>
    <row r="780">
      <c r="A780" s="97" t="str">
        <f t="shared" si="1"/>
        <v> </v>
      </c>
      <c r="B780" s="97"/>
      <c r="C780" s="97"/>
      <c r="D780" s="97"/>
      <c r="E780" s="97"/>
      <c r="F780" s="97"/>
      <c r="G780" s="97"/>
      <c r="H780" s="97"/>
      <c r="I780" s="98"/>
      <c r="J780" s="98"/>
      <c r="K780" s="98"/>
      <c r="L780" s="98"/>
      <c r="M780" s="98"/>
      <c r="N780" s="98"/>
      <c r="O780" s="97"/>
      <c r="P780" s="97"/>
      <c r="Q780" s="97"/>
      <c r="R780" s="97"/>
      <c r="S780" s="97"/>
      <c r="T780" s="97"/>
      <c r="U780" s="97"/>
      <c r="V780" s="97"/>
      <c r="W780" s="97"/>
      <c r="X780" s="97"/>
    </row>
    <row r="781">
      <c r="A781" s="97" t="str">
        <f t="shared" si="1"/>
        <v> </v>
      </c>
      <c r="B781" s="97"/>
      <c r="C781" s="97"/>
      <c r="D781" s="97"/>
      <c r="E781" s="97"/>
      <c r="F781" s="97"/>
      <c r="G781" s="97"/>
      <c r="H781" s="97"/>
      <c r="I781" s="98"/>
      <c r="J781" s="98"/>
      <c r="K781" s="98"/>
      <c r="L781" s="98"/>
      <c r="M781" s="98"/>
      <c r="N781" s="98"/>
      <c r="O781" s="97"/>
      <c r="P781" s="97"/>
      <c r="Q781" s="97"/>
      <c r="R781" s="97"/>
      <c r="S781" s="97"/>
      <c r="T781" s="97"/>
      <c r="U781" s="97"/>
      <c r="V781" s="97"/>
      <c r="W781" s="97"/>
      <c r="X781" s="97"/>
    </row>
    <row r="782">
      <c r="A782" s="97" t="str">
        <f t="shared" si="1"/>
        <v> </v>
      </c>
      <c r="B782" s="97"/>
      <c r="C782" s="97"/>
      <c r="D782" s="97"/>
      <c r="E782" s="97"/>
      <c r="F782" s="97"/>
      <c r="G782" s="97"/>
      <c r="H782" s="97"/>
      <c r="I782" s="98"/>
      <c r="J782" s="98"/>
      <c r="K782" s="98"/>
      <c r="L782" s="98"/>
      <c r="M782" s="98"/>
      <c r="N782" s="98"/>
      <c r="O782" s="97"/>
      <c r="P782" s="97"/>
      <c r="Q782" s="97"/>
      <c r="R782" s="97"/>
      <c r="S782" s="97"/>
      <c r="T782" s="97"/>
      <c r="U782" s="97"/>
      <c r="V782" s="97"/>
      <c r="W782" s="97"/>
      <c r="X782" s="97"/>
    </row>
    <row r="783">
      <c r="A783" s="97" t="str">
        <f t="shared" si="1"/>
        <v> </v>
      </c>
      <c r="B783" s="97"/>
      <c r="C783" s="97"/>
      <c r="D783" s="97"/>
      <c r="E783" s="97"/>
      <c r="F783" s="97"/>
      <c r="G783" s="97"/>
      <c r="H783" s="97"/>
      <c r="I783" s="98"/>
      <c r="J783" s="98"/>
      <c r="K783" s="98"/>
      <c r="L783" s="98"/>
      <c r="M783" s="98"/>
      <c r="N783" s="98"/>
      <c r="O783" s="97"/>
      <c r="P783" s="97"/>
      <c r="Q783" s="97"/>
      <c r="R783" s="97"/>
      <c r="S783" s="97"/>
      <c r="T783" s="97"/>
      <c r="U783" s="97"/>
      <c r="V783" s="97"/>
      <c r="W783" s="97"/>
      <c r="X783" s="97"/>
    </row>
    <row r="784">
      <c r="A784" s="97" t="str">
        <f t="shared" si="1"/>
        <v> </v>
      </c>
      <c r="B784" s="97"/>
      <c r="C784" s="97"/>
      <c r="D784" s="97"/>
      <c r="E784" s="97"/>
      <c r="F784" s="97"/>
      <c r="G784" s="97"/>
      <c r="H784" s="97"/>
      <c r="I784" s="98"/>
      <c r="J784" s="98"/>
      <c r="K784" s="98"/>
      <c r="L784" s="98"/>
      <c r="M784" s="98"/>
      <c r="N784" s="98"/>
      <c r="O784" s="97"/>
      <c r="P784" s="97"/>
      <c r="Q784" s="97"/>
      <c r="R784" s="97"/>
      <c r="S784" s="97"/>
      <c r="T784" s="97"/>
      <c r="U784" s="97"/>
      <c r="V784" s="97"/>
      <c r="W784" s="97"/>
      <c r="X784" s="97"/>
    </row>
    <row r="785">
      <c r="A785" s="97" t="str">
        <f t="shared" si="1"/>
        <v> </v>
      </c>
      <c r="B785" s="97"/>
      <c r="C785" s="97"/>
      <c r="D785" s="97"/>
      <c r="E785" s="97"/>
      <c r="F785" s="97"/>
      <c r="G785" s="97"/>
      <c r="H785" s="97"/>
      <c r="I785" s="98"/>
      <c r="J785" s="98"/>
      <c r="K785" s="98"/>
      <c r="L785" s="98"/>
      <c r="M785" s="98"/>
      <c r="N785" s="98"/>
      <c r="O785" s="97"/>
      <c r="P785" s="97"/>
      <c r="Q785" s="97"/>
      <c r="R785" s="97"/>
      <c r="S785" s="97"/>
      <c r="T785" s="97"/>
      <c r="U785" s="97"/>
      <c r="V785" s="97"/>
      <c r="W785" s="97"/>
      <c r="X785" s="97"/>
    </row>
    <row r="786">
      <c r="A786" s="97" t="str">
        <f t="shared" si="1"/>
        <v> </v>
      </c>
      <c r="B786" s="97"/>
      <c r="C786" s="97"/>
      <c r="D786" s="97"/>
      <c r="E786" s="97"/>
      <c r="F786" s="97"/>
      <c r="G786" s="97"/>
      <c r="H786" s="97"/>
      <c r="I786" s="98"/>
      <c r="J786" s="98"/>
      <c r="K786" s="98"/>
      <c r="L786" s="98"/>
      <c r="M786" s="98"/>
      <c r="N786" s="98"/>
      <c r="O786" s="97"/>
      <c r="P786" s="97"/>
      <c r="Q786" s="97"/>
      <c r="R786" s="97"/>
      <c r="S786" s="97"/>
      <c r="T786" s="97"/>
      <c r="U786" s="97"/>
      <c r="V786" s="97"/>
      <c r="W786" s="97"/>
      <c r="X786" s="97"/>
    </row>
    <row r="787">
      <c r="A787" s="97" t="str">
        <f t="shared" si="1"/>
        <v> </v>
      </c>
      <c r="B787" s="97"/>
      <c r="C787" s="97"/>
      <c r="D787" s="97"/>
      <c r="E787" s="97"/>
      <c r="F787" s="97"/>
      <c r="G787" s="97"/>
      <c r="H787" s="97"/>
      <c r="I787" s="98"/>
      <c r="J787" s="98"/>
      <c r="K787" s="98"/>
      <c r="L787" s="98"/>
      <c r="M787" s="98"/>
      <c r="N787" s="98"/>
      <c r="O787" s="97"/>
      <c r="P787" s="97"/>
      <c r="Q787" s="97"/>
      <c r="R787" s="97"/>
      <c r="S787" s="97"/>
      <c r="T787" s="97"/>
      <c r="U787" s="97"/>
      <c r="V787" s="97"/>
      <c r="W787" s="97"/>
      <c r="X787" s="97"/>
    </row>
    <row r="788">
      <c r="A788" s="97" t="str">
        <f t="shared" si="1"/>
        <v> </v>
      </c>
      <c r="B788" s="97"/>
      <c r="C788" s="97"/>
      <c r="D788" s="97"/>
      <c r="E788" s="97"/>
      <c r="F788" s="97"/>
      <c r="G788" s="97"/>
      <c r="H788" s="97"/>
      <c r="I788" s="98"/>
      <c r="J788" s="98"/>
      <c r="K788" s="98"/>
      <c r="L788" s="98"/>
      <c r="M788" s="98"/>
      <c r="N788" s="98"/>
      <c r="O788" s="97"/>
      <c r="P788" s="97"/>
      <c r="Q788" s="97"/>
      <c r="R788" s="97"/>
      <c r="S788" s="97"/>
      <c r="T788" s="97"/>
      <c r="U788" s="97"/>
      <c r="V788" s="97"/>
      <c r="W788" s="97"/>
      <c r="X788" s="97"/>
    </row>
    <row r="789">
      <c r="A789" s="97" t="str">
        <f t="shared" si="1"/>
        <v> </v>
      </c>
      <c r="B789" s="97"/>
      <c r="C789" s="97"/>
      <c r="D789" s="97"/>
      <c r="E789" s="97"/>
      <c r="F789" s="97"/>
      <c r="G789" s="97"/>
      <c r="H789" s="97"/>
      <c r="I789" s="98"/>
      <c r="J789" s="98"/>
      <c r="K789" s="98"/>
      <c r="L789" s="98"/>
      <c r="M789" s="98"/>
      <c r="N789" s="98"/>
      <c r="O789" s="97"/>
      <c r="P789" s="97"/>
      <c r="Q789" s="97"/>
      <c r="R789" s="97"/>
      <c r="S789" s="97"/>
      <c r="T789" s="97"/>
      <c r="U789" s="97"/>
      <c r="V789" s="97"/>
      <c r="W789" s="97"/>
      <c r="X789" s="97"/>
    </row>
    <row r="790">
      <c r="A790" s="97" t="str">
        <f t="shared" si="1"/>
        <v> </v>
      </c>
      <c r="B790" s="97"/>
      <c r="C790" s="97"/>
      <c r="D790" s="97"/>
      <c r="E790" s="97"/>
      <c r="F790" s="97"/>
      <c r="G790" s="97"/>
      <c r="H790" s="97"/>
      <c r="I790" s="98"/>
      <c r="J790" s="98"/>
      <c r="K790" s="98"/>
      <c r="L790" s="98"/>
      <c r="M790" s="98"/>
      <c r="N790" s="98"/>
      <c r="O790" s="97"/>
      <c r="P790" s="97"/>
      <c r="Q790" s="97"/>
      <c r="R790" s="97"/>
      <c r="S790" s="97"/>
      <c r="T790" s="97"/>
      <c r="U790" s="97"/>
      <c r="V790" s="97"/>
      <c r="W790" s="97"/>
      <c r="X790" s="97"/>
    </row>
    <row r="791">
      <c r="A791" s="97" t="str">
        <f t="shared" si="1"/>
        <v> </v>
      </c>
      <c r="B791" s="97"/>
      <c r="C791" s="97"/>
      <c r="D791" s="97"/>
      <c r="E791" s="97"/>
      <c r="F791" s="97"/>
      <c r="G791" s="97"/>
      <c r="H791" s="97"/>
      <c r="I791" s="98"/>
      <c r="J791" s="98"/>
      <c r="K791" s="98"/>
      <c r="L791" s="98"/>
      <c r="M791" s="98"/>
      <c r="N791" s="98"/>
      <c r="O791" s="97"/>
      <c r="P791" s="97"/>
      <c r="Q791" s="97"/>
      <c r="R791" s="97"/>
      <c r="S791" s="97"/>
      <c r="T791" s="97"/>
      <c r="U791" s="97"/>
      <c r="V791" s="97"/>
      <c r="W791" s="97"/>
      <c r="X791" s="97"/>
    </row>
    <row r="792">
      <c r="A792" s="97" t="str">
        <f t="shared" si="1"/>
        <v> </v>
      </c>
      <c r="B792" s="97"/>
      <c r="C792" s="97"/>
      <c r="D792" s="97"/>
      <c r="E792" s="97"/>
      <c r="F792" s="97"/>
      <c r="G792" s="97"/>
      <c r="H792" s="97"/>
      <c r="I792" s="98"/>
      <c r="J792" s="98"/>
      <c r="K792" s="98"/>
      <c r="L792" s="98"/>
      <c r="M792" s="98"/>
      <c r="N792" s="98"/>
      <c r="O792" s="97"/>
      <c r="P792" s="97"/>
      <c r="Q792" s="97"/>
      <c r="R792" s="97"/>
      <c r="S792" s="97"/>
      <c r="T792" s="97"/>
      <c r="U792" s="97"/>
      <c r="V792" s="97"/>
      <c r="W792" s="97"/>
      <c r="X792" s="97"/>
    </row>
    <row r="793">
      <c r="A793" s="97" t="str">
        <f t="shared" si="1"/>
        <v> </v>
      </c>
      <c r="B793" s="97"/>
      <c r="C793" s="97"/>
      <c r="D793" s="97"/>
      <c r="E793" s="97"/>
      <c r="F793" s="97"/>
      <c r="G793" s="97"/>
      <c r="H793" s="97"/>
      <c r="I793" s="98"/>
      <c r="J793" s="98"/>
      <c r="K793" s="98"/>
      <c r="L793" s="98"/>
      <c r="M793" s="98"/>
      <c r="N793" s="98"/>
      <c r="O793" s="97"/>
      <c r="P793" s="97"/>
      <c r="Q793" s="97"/>
      <c r="R793" s="97"/>
      <c r="S793" s="97"/>
      <c r="T793" s="97"/>
      <c r="U793" s="97"/>
      <c r="V793" s="97"/>
      <c r="W793" s="97"/>
      <c r="X793" s="97"/>
    </row>
    <row r="794">
      <c r="A794" s="97" t="str">
        <f t="shared" si="1"/>
        <v> </v>
      </c>
      <c r="B794" s="97"/>
      <c r="C794" s="97"/>
      <c r="D794" s="97"/>
      <c r="E794" s="97"/>
      <c r="F794" s="97"/>
      <c r="G794" s="97"/>
      <c r="H794" s="97"/>
      <c r="I794" s="98"/>
      <c r="J794" s="98"/>
      <c r="K794" s="98"/>
      <c r="L794" s="98"/>
      <c r="M794" s="98"/>
      <c r="N794" s="98"/>
      <c r="O794" s="97"/>
      <c r="P794" s="97"/>
      <c r="Q794" s="97"/>
      <c r="R794" s="97"/>
      <c r="S794" s="97"/>
      <c r="T794" s="97"/>
      <c r="U794" s="97"/>
      <c r="V794" s="97"/>
      <c r="W794" s="97"/>
      <c r="X794" s="97"/>
    </row>
    <row r="795">
      <c r="A795" s="97" t="str">
        <f t="shared" si="1"/>
        <v> </v>
      </c>
      <c r="B795" s="97"/>
      <c r="C795" s="97"/>
      <c r="D795" s="97"/>
      <c r="E795" s="97"/>
      <c r="F795" s="97"/>
      <c r="G795" s="97"/>
      <c r="H795" s="97"/>
      <c r="I795" s="98"/>
      <c r="J795" s="98"/>
      <c r="K795" s="98"/>
      <c r="L795" s="98"/>
      <c r="M795" s="98"/>
      <c r="N795" s="98"/>
      <c r="O795" s="97"/>
      <c r="P795" s="97"/>
      <c r="Q795" s="97"/>
      <c r="R795" s="97"/>
      <c r="S795" s="97"/>
      <c r="T795" s="97"/>
      <c r="U795" s="97"/>
      <c r="V795" s="97"/>
      <c r="W795" s="97"/>
      <c r="X795" s="97"/>
    </row>
    <row r="796">
      <c r="A796" s="97" t="str">
        <f t="shared" si="1"/>
        <v> </v>
      </c>
      <c r="B796" s="97"/>
      <c r="C796" s="97"/>
      <c r="D796" s="97"/>
      <c r="E796" s="97"/>
      <c r="F796" s="97"/>
      <c r="G796" s="97"/>
      <c r="H796" s="97"/>
      <c r="I796" s="98"/>
      <c r="J796" s="98"/>
      <c r="K796" s="98"/>
      <c r="L796" s="98"/>
      <c r="M796" s="98"/>
      <c r="N796" s="98"/>
      <c r="O796" s="97"/>
      <c r="P796" s="97"/>
      <c r="Q796" s="97"/>
      <c r="R796" s="97"/>
      <c r="S796" s="97"/>
      <c r="T796" s="97"/>
      <c r="U796" s="97"/>
      <c r="V796" s="97"/>
      <c r="W796" s="97"/>
      <c r="X796" s="97"/>
    </row>
    <row r="797">
      <c r="A797" s="97" t="str">
        <f t="shared" si="1"/>
        <v> </v>
      </c>
      <c r="B797" s="97"/>
      <c r="C797" s="97"/>
      <c r="D797" s="97"/>
      <c r="E797" s="97"/>
      <c r="F797" s="97"/>
      <c r="G797" s="97"/>
      <c r="H797" s="97"/>
      <c r="I797" s="98"/>
      <c r="J797" s="98"/>
      <c r="K797" s="98"/>
      <c r="L797" s="98"/>
      <c r="M797" s="98"/>
      <c r="N797" s="98"/>
      <c r="O797" s="97"/>
      <c r="P797" s="97"/>
      <c r="Q797" s="97"/>
      <c r="R797" s="97"/>
      <c r="S797" s="97"/>
      <c r="T797" s="97"/>
      <c r="U797" s="97"/>
      <c r="V797" s="97"/>
      <c r="W797" s="97"/>
      <c r="X797" s="97"/>
    </row>
    <row r="798">
      <c r="A798" s="97" t="str">
        <f t="shared" si="1"/>
        <v> </v>
      </c>
      <c r="B798" s="97"/>
      <c r="C798" s="97"/>
      <c r="D798" s="97"/>
      <c r="E798" s="97"/>
      <c r="F798" s="97"/>
      <c r="G798" s="97"/>
      <c r="H798" s="97"/>
      <c r="I798" s="98"/>
      <c r="J798" s="98"/>
      <c r="K798" s="98"/>
      <c r="L798" s="98"/>
      <c r="M798" s="98"/>
      <c r="N798" s="98"/>
      <c r="O798" s="97"/>
      <c r="P798" s="97"/>
      <c r="Q798" s="97"/>
      <c r="R798" s="97"/>
      <c r="S798" s="97"/>
      <c r="T798" s="97"/>
      <c r="U798" s="97"/>
      <c r="V798" s="97"/>
      <c r="W798" s="97"/>
      <c r="X798" s="97"/>
    </row>
    <row r="799">
      <c r="A799" s="97" t="str">
        <f t="shared" si="1"/>
        <v> </v>
      </c>
      <c r="B799" s="97"/>
      <c r="C799" s="97"/>
      <c r="D799" s="97"/>
      <c r="E799" s="97"/>
      <c r="F799" s="97"/>
      <c r="G799" s="97"/>
      <c r="H799" s="97"/>
      <c r="I799" s="98"/>
      <c r="J799" s="98"/>
      <c r="K799" s="98"/>
      <c r="L799" s="98"/>
      <c r="M799" s="98"/>
      <c r="N799" s="98"/>
      <c r="O799" s="97"/>
      <c r="P799" s="97"/>
      <c r="Q799" s="97"/>
      <c r="R799" s="97"/>
      <c r="S799" s="97"/>
      <c r="T799" s="97"/>
      <c r="U799" s="97"/>
      <c r="V799" s="97"/>
      <c r="W799" s="97"/>
      <c r="X799" s="97"/>
    </row>
    <row r="800">
      <c r="A800" s="97" t="str">
        <f t="shared" si="1"/>
        <v> </v>
      </c>
      <c r="B800" s="97"/>
      <c r="C800" s="97"/>
      <c r="D800" s="97"/>
      <c r="E800" s="97"/>
      <c r="F800" s="97"/>
      <c r="G800" s="97"/>
      <c r="H800" s="97"/>
      <c r="I800" s="98"/>
      <c r="J800" s="98"/>
      <c r="K800" s="98"/>
      <c r="L800" s="98"/>
      <c r="M800" s="98"/>
      <c r="N800" s="98"/>
      <c r="O800" s="97"/>
      <c r="P800" s="97"/>
      <c r="Q800" s="97"/>
      <c r="R800" s="97"/>
      <c r="S800" s="97"/>
      <c r="T800" s="97"/>
      <c r="U800" s="97"/>
      <c r="V800" s="97"/>
      <c r="W800" s="97"/>
      <c r="X800" s="97"/>
    </row>
    <row r="801">
      <c r="A801" s="97" t="str">
        <f t="shared" si="1"/>
        <v> </v>
      </c>
      <c r="B801" s="97"/>
      <c r="C801" s="97"/>
      <c r="D801" s="97"/>
      <c r="E801" s="97"/>
      <c r="F801" s="97"/>
      <c r="G801" s="97"/>
      <c r="H801" s="97"/>
      <c r="I801" s="98"/>
      <c r="J801" s="98"/>
      <c r="K801" s="98"/>
      <c r="L801" s="98"/>
      <c r="M801" s="98"/>
      <c r="N801" s="98"/>
      <c r="O801" s="97"/>
      <c r="P801" s="97"/>
      <c r="Q801" s="97"/>
      <c r="R801" s="97"/>
      <c r="S801" s="97"/>
      <c r="T801" s="97"/>
      <c r="U801" s="97"/>
      <c r="V801" s="97"/>
      <c r="W801" s="97"/>
      <c r="X801" s="97"/>
    </row>
    <row r="802">
      <c r="A802" s="97" t="str">
        <f t="shared" si="1"/>
        <v> </v>
      </c>
      <c r="B802" s="97"/>
      <c r="C802" s="97"/>
      <c r="D802" s="97"/>
      <c r="E802" s="97"/>
      <c r="F802" s="97"/>
      <c r="G802" s="97"/>
      <c r="H802" s="97"/>
      <c r="I802" s="98"/>
      <c r="J802" s="98"/>
      <c r="K802" s="98"/>
      <c r="L802" s="98"/>
      <c r="M802" s="98"/>
      <c r="N802" s="98"/>
      <c r="O802" s="97"/>
      <c r="P802" s="97"/>
      <c r="Q802" s="97"/>
      <c r="R802" s="97"/>
      <c r="S802" s="97"/>
      <c r="T802" s="97"/>
      <c r="U802" s="97"/>
      <c r="V802" s="97"/>
      <c r="W802" s="97"/>
      <c r="X802" s="97"/>
    </row>
    <row r="803">
      <c r="A803" s="97" t="str">
        <f t="shared" si="1"/>
        <v> </v>
      </c>
      <c r="B803" s="97"/>
      <c r="C803" s="97"/>
      <c r="D803" s="97"/>
      <c r="E803" s="97"/>
      <c r="F803" s="97"/>
      <c r="G803" s="97"/>
      <c r="H803" s="97"/>
      <c r="I803" s="98"/>
      <c r="J803" s="98"/>
      <c r="K803" s="98"/>
      <c r="L803" s="98"/>
      <c r="M803" s="98"/>
      <c r="N803" s="98"/>
      <c r="O803" s="97"/>
      <c r="P803" s="97"/>
      <c r="Q803" s="97"/>
      <c r="R803" s="97"/>
      <c r="S803" s="97"/>
      <c r="T803" s="97"/>
      <c r="U803" s="97"/>
      <c r="V803" s="97"/>
      <c r="W803" s="97"/>
      <c r="X803" s="97"/>
    </row>
    <row r="804">
      <c r="A804" s="97" t="str">
        <f t="shared" si="1"/>
        <v> </v>
      </c>
      <c r="B804" s="97"/>
      <c r="C804" s="97"/>
      <c r="D804" s="97"/>
      <c r="E804" s="97"/>
      <c r="F804" s="97"/>
      <c r="G804" s="97"/>
      <c r="H804" s="97"/>
      <c r="I804" s="98"/>
      <c r="J804" s="98"/>
      <c r="K804" s="98"/>
      <c r="L804" s="98"/>
      <c r="M804" s="98"/>
      <c r="N804" s="98"/>
      <c r="O804" s="97"/>
      <c r="P804" s="97"/>
      <c r="Q804" s="97"/>
      <c r="R804" s="97"/>
      <c r="S804" s="97"/>
      <c r="T804" s="97"/>
      <c r="U804" s="97"/>
      <c r="V804" s="97"/>
      <c r="W804" s="97"/>
      <c r="X804" s="97"/>
    </row>
    <row r="805">
      <c r="A805" s="97" t="str">
        <f t="shared" si="1"/>
        <v> </v>
      </c>
      <c r="B805" s="97"/>
      <c r="C805" s="97"/>
      <c r="D805" s="97"/>
      <c r="E805" s="97"/>
      <c r="F805" s="97"/>
      <c r="G805" s="97"/>
      <c r="H805" s="97"/>
      <c r="I805" s="98"/>
      <c r="J805" s="98"/>
      <c r="K805" s="98"/>
      <c r="L805" s="98"/>
      <c r="M805" s="98"/>
      <c r="N805" s="98"/>
      <c r="O805" s="97"/>
      <c r="P805" s="97"/>
      <c r="Q805" s="97"/>
      <c r="R805" s="97"/>
      <c r="S805" s="97"/>
      <c r="T805" s="97"/>
      <c r="U805" s="97"/>
      <c r="V805" s="97"/>
      <c r="W805" s="97"/>
      <c r="X805" s="97"/>
    </row>
    <row r="806">
      <c r="A806" s="97" t="str">
        <f t="shared" si="1"/>
        <v> </v>
      </c>
      <c r="B806" s="97"/>
      <c r="C806" s="97"/>
      <c r="D806" s="97"/>
      <c r="E806" s="97"/>
      <c r="F806" s="97"/>
      <c r="G806" s="97"/>
      <c r="H806" s="97"/>
      <c r="I806" s="98"/>
      <c r="J806" s="98"/>
      <c r="K806" s="98"/>
      <c r="L806" s="98"/>
      <c r="M806" s="98"/>
      <c r="N806" s="98"/>
      <c r="O806" s="97"/>
      <c r="P806" s="97"/>
      <c r="Q806" s="97"/>
      <c r="R806" s="97"/>
      <c r="S806" s="97"/>
      <c r="T806" s="97"/>
      <c r="U806" s="97"/>
      <c r="V806" s="97"/>
      <c r="W806" s="97"/>
      <c r="X806" s="97"/>
    </row>
    <row r="807">
      <c r="A807" s="97" t="str">
        <f t="shared" si="1"/>
        <v> </v>
      </c>
      <c r="B807" s="97"/>
      <c r="C807" s="97"/>
      <c r="D807" s="97"/>
      <c r="E807" s="97"/>
      <c r="F807" s="97"/>
      <c r="G807" s="97"/>
      <c r="H807" s="97"/>
      <c r="I807" s="98"/>
      <c r="J807" s="98"/>
      <c r="K807" s="98"/>
      <c r="L807" s="98"/>
      <c r="M807" s="98"/>
      <c r="N807" s="98"/>
      <c r="O807" s="97"/>
      <c r="P807" s="97"/>
      <c r="Q807" s="97"/>
      <c r="R807" s="97"/>
      <c r="S807" s="97"/>
      <c r="T807" s="97"/>
      <c r="U807" s="97"/>
      <c r="V807" s="97"/>
      <c r="W807" s="97"/>
      <c r="X807" s="97"/>
    </row>
    <row r="808">
      <c r="A808" s="97" t="str">
        <f t="shared" si="1"/>
        <v> </v>
      </c>
      <c r="B808" s="97"/>
      <c r="C808" s="97"/>
      <c r="D808" s="97"/>
      <c r="E808" s="97"/>
      <c r="F808" s="97"/>
      <c r="G808" s="97"/>
      <c r="H808" s="97"/>
      <c r="I808" s="98"/>
      <c r="J808" s="98"/>
      <c r="K808" s="98"/>
      <c r="L808" s="98"/>
      <c r="M808" s="98"/>
      <c r="N808" s="98"/>
      <c r="O808" s="97"/>
      <c r="P808" s="97"/>
      <c r="Q808" s="97"/>
      <c r="R808" s="97"/>
      <c r="S808" s="97"/>
      <c r="T808" s="97"/>
      <c r="U808" s="97"/>
      <c r="V808" s="97"/>
      <c r="W808" s="97"/>
      <c r="X808" s="97"/>
    </row>
    <row r="809">
      <c r="A809" s="97" t="str">
        <f t="shared" si="1"/>
        <v> </v>
      </c>
      <c r="B809" s="97"/>
      <c r="C809" s="97"/>
      <c r="D809" s="97"/>
      <c r="E809" s="97"/>
      <c r="F809" s="97"/>
      <c r="G809" s="97"/>
      <c r="H809" s="97"/>
      <c r="I809" s="98"/>
      <c r="J809" s="98"/>
      <c r="K809" s="98"/>
      <c r="L809" s="98"/>
      <c r="M809" s="98"/>
      <c r="N809" s="98"/>
      <c r="O809" s="97"/>
      <c r="P809" s="97"/>
      <c r="Q809" s="97"/>
      <c r="R809" s="97"/>
      <c r="S809" s="97"/>
      <c r="T809" s="97"/>
      <c r="U809" s="97"/>
      <c r="V809" s="97"/>
      <c r="W809" s="97"/>
      <c r="X809" s="97"/>
    </row>
    <row r="810">
      <c r="A810" s="97" t="str">
        <f t="shared" si="1"/>
        <v> </v>
      </c>
      <c r="B810" s="97"/>
      <c r="C810" s="97"/>
      <c r="D810" s="97"/>
      <c r="E810" s="97"/>
      <c r="F810" s="97"/>
      <c r="G810" s="97"/>
      <c r="H810" s="97"/>
      <c r="I810" s="98"/>
      <c r="J810" s="98"/>
      <c r="K810" s="98"/>
      <c r="L810" s="98"/>
      <c r="M810" s="98"/>
      <c r="N810" s="98"/>
      <c r="O810" s="97"/>
      <c r="P810" s="97"/>
      <c r="Q810" s="97"/>
      <c r="R810" s="97"/>
      <c r="S810" s="97"/>
      <c r="T810" s="97"/>
      <c r="U810" s="97"/>
      <c r="V810" s="97"/>
      <c r="W810" s="97"/>
      <c r="X810" s="97"/>
    </row>
    <row r="811">
      <c r="A811" s="97" t="str">
        <f t="shared" si="1"/>
        <v> </v>
      </c>
      <c r="B811" s="97"/>
      <c r="C811" s="97"/>
      <c r="D811" s="97"/>
      <c r="E811" s="97"/>
      <c r="F811" s="97"/>
      <c r="G811" s="97"/>
      <c r="H811" s="97"/>
      <c r="I811" s="98"/>
      <c r="J811" s="98"/>
      <c r="K811" s="98"/>
      <c r="L811" s="98"/>
      <c r="M811" s="98"/>
      <c r="N811" s="98"/>
      <c r="O811" s="97"/>
      <c r="P811" s="97"/>
      <c r="Q811" s="97"/>
      <c r="R811" s="97"/>
      <c r="S811" s="97"/>
      <c r="T811" s="97"/>
      <c r="U811" s="97"/>
      <c r="V811" s="97"/>
      <c r="W811" s="97"/>
      <c r="X811" s="97"/>
    </row>
    <row r="812">
      <c r="A812" s="97" t="str">
        <f t="shared" si="1"/>
        <v> </v>
      </c>
      <c r="B812" s="97"/>
      <c r="C812" s="97"/>
      <c r="D812" s="97"/>
      <c r="E812" s="97"/>
      <c r="F812" s="97"/>
      <c r="G812" s="97"/>
      <c r="H812" s="97"/>
      <c r="I812" s="98"/>
      <c r="J812" s="98"/>
      <c r="K812" s="98"/>
      <c r="L812" s="98"/>
      <c r="M812" s="98"/>
      <c r="N812" s="98"/>
      <c r="O812" s="97"/>
      <c r="P812" s="97"/>
      <c r="Q812" s="97"/>
      <c r="R812" s="97"/>
      <c r="S812" s="97"/>
      <c r="T812" s="97"/>
      <c r="U812" s="97"/>
      <c r="V812" s="97"/>
      <c r="W812" s="97"/>
      <c r="X812" s="97"/>
    </row>
    <row r="813">
      <c r="A813" s="97" t="str">
        <f t="shared" si="1"/>
        <v> </v>
      </c>
      <c r="B813" s="97"/>
      <c r="C813" s="97"/>
      <c r="D813" s="97"/>
      <c r="E813" s="97"/>
      <c r="F813" s="97"/>
      <c r="G813" s="97"/>
      <c r="H813" s="97"/>
      <c r="I813" s="98"/>
      <c r="J813" s="98"/>
      <c r="K813" s="98"/>
      <c r="L813" s="98"/>
      <c r="M813" s="98"/>
      <c r="N813" s="98"/>
      <c r="O813" s="97"/>
      <c r="P813" s="97"/>
      <c r="Q813" s="97"/>
      <c r="R813" s="97"/>
      <c r="S813" s="97"/>
      <c r="T813" s="97"/>
      <c r="U813" s="97"/>
      <c r="V813" s="97"/>
      <c r="W813" s="97"/>
      <c r="X813" s="97"/>
    </row>
    <row r="814">
      <c r="A814" s="97" t="str">
        <f t="shared" si="1"/>
        <v> </v>
      </c>
      <c r="B814" s="97"/>
      <c r="C814" s="97"/>
      <c r="D814" s="97"/>
      <c r="E814" s="97"/>
      <c r="F814" s="97"/>
      <c r="G814" s="97"/>
      <c r="H814" s="97"/>
      <c r="I814" s="98"/>
      <c r="J814" s="98"/>
      <c r="K814" s="98"/>
      <c r="L814" s="98"/>
      <c r="M814" s="98"/>
      <c r="N814" s="98"/>
      <c r="O814" s="97"/>
      <c r="P814" s="97"/>
      <c r="Q814" s="97"/>
      <c r="R814" s="97"/>
      <c r="S814" s="97"/>
      <c r="T814" s="97"/>
      <c r="U814" s="97"/>
      <c r="V814" s="97"/>
      <c r="W814" s="97"/>
      <c r="X814" s="97"/>
    </row>
    <row r="815">
      <c r="A815" s="97" t="str">
        <f t="shared" si="1"/>
        <v> </v>
      </c>
      <c r="B815" s="97"/>
      <c r="C815" s="97"/>
      <c r="D815" s="97"/>
      <c r="E815" s="97"/>
      <c r="F815" s="97"/>
      <c r="G815" s="97"/>
      <c r="H815" s="97"/>
      <c r="I815" s="98"/>
      <c r="J815" s="98"/>
      <c r="K815" s="98"/>
      <c r="L815" s="98"/>
      <c r="M815" s="98"/>
      <c r="N815" s="98"/>
      <c r="O815" s="97"/>
      <c r="P815" s="97"/>
      <c r="Q815" s="97"/>
      <c r="R815" s="97"/>
      <c r="S815" s="97"/>
      <c r="T815" s="97"/>
      <c r="U815" s="97"/>
      <c r="V815" s="97"/>
      <c r="W815" s="97"/>
      <c r="X815" s="97"/>
    </row>
    <row r="816">
      <c r="A816" s="97" t="str">
        <f t="shared" si="1"/>
        <v> </v>
      </c>
      <c r="B816" s="97"/>
      <c r="C816" s="97"/>
      <c r="D816" s="97"/>
      <c r="E816" s="97"/>
      <c r="F816" s="97"/>
      <c r="G816" s="97"/>
      <c r="H816" s="97"/>
      <c r="I816" s="98"/>
      <c r="J816" s="98"/>
      <c r="K816" s="98"/>
      <c r="L816" s="98"/>
      <c r="M816" s="98"/>
      <c r="N816" s="98"/>
      <c r="O816" s="97"/>
      <c r="P816" s="97"/>
      <c r="Q816" s="97"/>
      <c r="R816" s="97"/>
      <c r="S816" s="97"/>
      <c r="T816" s="97"/>
      <c r="U816" s="97"/>
      <c r="V816" s="97"/>
      <c r="W816" s="97"/>
      <c r="X816" s="97"/>
    </row>
    <row r="817">
      <c r="A817" s="97" t="str">
        <f t="shared" si="1"/>
        <v> </v>
      </c>
      <c r="B817" s="97"/>
      <c r="C817" s="97"/>
      <c r="D817" s="97"/>
      <c r="E817" s="97"/>
      <c r="F817" s="97"/>
      <c r="G817" s="97"/>
      <c r="H817" s="97"/>
      <c r="I817" s="98"/>
      <c r="J817" s="98"/>
      <c r="K817" s="98"/>
      <c r="L817" s="98"/>
      <c r="M817" s="98"/>
      <c r="N817" s="98"/>
      <c r="O817" s="97"/>
      <c r="P817" s="97"/>
      <c r="Q817" s="97"/>
      <c r="R817" s="97"/>
      <c r="S817" s="97"/>
      <c r="T817" s="97"/>
      <c r="U817" s="97"/>
      <c r="V817" s="97"/>
      <c r="W817" s="97"/>
      <c r="X817" s="97"/>
    </row>
    <row r="818">
      <c r="A818" s="97" t="str">
        <f t="shared" si="1"/>
        <v> </v>
      </c>
      <c r="B818" s="97"/>
      <c r="C818" s="97"/>
      <c r="D818" s="97"/>
      <c r="E818" s="97"/>
      <c r="F818" s="97"/>
      <c r="G818" s="97"/>
      <c r="H818" s="97"/>
      <c r="I818" s="98"/>
      <c r="J818" s="98"/>
      <c r="K818" s="98"/>
      <c r="L818" s="98"/>
      <c r="M818" s="98"/>
      <c r="N818" s="98"/>
      <c r="O818" s="97"/>
      <c r="P818" s="97"/>
      <c r="Q818" s="97"/>
      <c r="R818" s="97"/>
      <c r="S818" s="97"/>
      <c r="T818" s="97"/>
      <c r="U818" s="97"/>
      <c r="V818" s="97"/>
      <c r="W818" s="97"/>
      <c r="X818" s="97"/>
    </row>
    <row r="819">
      <c r="A819" s="97" t="str">
        <f t="shared" si="1"/>
        <v> </v>
      </c>
      <c r="B819" s="97"/>
      <c r="C819" s="97"/>
      <c r="D819" s="97"/>
      <c r="E819" s="97"/>
      <c r="F819" s="97"/>
      <c r="G819" s="97"/>
      <c r="H819" s="97"/>
      <c r="I819" s="98"/>
      <c r="J819" s="98"/>
      <c r="K819" s="98"/>
      <c r="L819" s="98"/>
      <c r="M819" s="98"/>
      <c r="N819" s="98"/>
      <c r="O819" s="97"/>
      <c r="P819" s="97"/>
      <c r="Q819" s="97"/>
      <c r="R819" s="97"/>
      <c r="S819" s="97"/>
      <c r="T819" s="97"/>
      <c r="U819" s="97"/>
      <c r="V819" s="97"/>
      <c r="W819" s="97"/>
      <c r="X819" s="97"/>
    </row>
    <row r="820">
      <c r="A820" s="97" t="str">
        <f t="shared" si="1"/>
        <v> </v>
      </c>
      <c r="B820" s="97"/>
      <c r="C820" s="97"/>
      <c r="D820" s="97"/>
      <c r="E820" s="97"/>
      <c r="F820" s="97"/>
      <c r="G820" s="97"/>
      <c r="H820" s="97"/>
      <c r="I820" s="98"/>
      <c r="J820" s="98"/>
      <c r="K820" s="98"/>
      <c r="L820" s="98"/>
      <c r="M820" s="98"/>
      <c r="N820" s="98"/>
      <c r="O820" s="97"/>
      <c r="P820" s="97"/>
      <c r="Q820" s="97"/>
      <c r="R820" s="97"/>
      <c r="S820" s="97"/>
      <c r="T820" s="97"/>
      <c r="U820" s="97"/>
      <c r="V820" s="97"/>
      <c r="W820" s="97"/>
      <c r="X820" s="97"/>
    </row>
    <row r="821">
      <c r="A821" s="97" t="str">
        <f t="shared" si="1"/>
        <v> </v>
      </c>
      <c r="B821" s="97"/>
      <c r="C821" s="97"/>
      <c r="D821" s="97"/>
      <c r="E821" s="97"/>
      <c r="F821" s="97"/>
      <c r="G821" s="97"/>
      <c r="H821" s="97"/>
      <c r="I821" s="98"/>
      <c r="J821" s="98"/>
      <c r="K821" s="98"/>
      <c r="L821" s="98"/>
      <c r="M821" s="98"/>
      <c r="N821" s="98"/>
      <c r="O821" s="97"/>
      <c r="P821" s="97"/>
      <c r="Q821" s="97"/>
      <c r="R821" s="97"/>
      <c r="S821" s="97"/>
      <c r="T821" s="97"/>
      <c r="U821" s="97"/>
      <c r="V821" s="97"/>
      <c r="W821" s="97"/>
      <c r="X821" s="97"/>
    </row>
    <row r="822">
      <c r="A822" s="97" t="str">
        <f t="shared" si="1"/>
        <v> </v>
      </c>
      <c r="B822" s="97"/>
      <c r="C822" s="97"/>
      <c r="D822" s="97"/>
      <c r="E822" s="97"/>
      <c r="F822" s="97"/>
      <c r="G822" s="97"/>
      <c r="H822" s="97"/>
      <c r="I822" s="98"/>
      <c r="J822" s="98"/>
      <c r="K822" s="98"/>
      <c r="L822" s="98"/>
      <c r="M822" s="98"/>
      <c r="N822" s="98"/>
      <c r="O822" s="97"/>
      <c r="P822" s="97"/>
      <c r="Q822" s="97"/>
      <c r="R822" s="97"/>
      <c r="S822" s="97"/>
      <c r="T822" s="97"/>
      <c r="U822" s="97"/>
      <c r="V822" s="97"/>
      <c r="W822" s="97"/>
      <c r="X822" s="97"/>
    </row>
    <row r="823">
      <c r="A823" s="97" t="str">
        <f t="shared" si="1"/>
        <v> </v>
      </c>
      <c r="B823" s="97"/>
      <c r="C823" s="97"/>
      <c r="D823" s="97"/>
      <c r="E823" s="97"/>
      <c r="F823" s="97"/>
      <c r="G823" s="97"/>
      <c r="H823" s="97"/>
      <c r="I823" s="98"/>
      <c r="J823" s="98"/>
      <c r="K823" s="98"/>
      <c r="L823" s="98"/>
      <c r="M823" s="98"/>
      <c r="N823" s="98"/>
      <c r="O823" s="97"/>
      <c r="P823" s="97"/>
      <c r="Q823" s="97"/>
      <c r="R823" s="97"/>
      <c r="S823" s="97"/>
      <c r="T823" s="97"/>
      <c r="U823" s="97"/>
      <c r="V823" s="97"/>
      <c r="W823" s="97"/>
      <c r="X823" s="97"/>
    </row>
    <row r="824">
      <c r="A824" s="97" t="str">
        <f t="shared" si="1"/>
        <v> </v>
      </c>
      <c r="B824" s="97"/>
      <c r="C824" s="97"/>
      <c r="D824" s="97"/>
      <c r="E824" s="97"/>
      <c r="F824" s="97"/>
      <c r="G824" s="97"/>
      <c r="H824" s="97"/>
      <c r="I824" s="98"/>
      <c r="J824" s="98"/>
      <c r="K824" s="98"/>
      <c r="L824" s="98"/>
      <c r="M824" s="98"/>
      <c r="N824" s="98"/>
      <c r="O824" s="97"/>
      <c r="P824" s="97"/>
      <c r="Q824" s="97"/>
      <c r="R824" s="97"/>
      <c r="S824" s="97"/>
      <c r="T824" s="97"/>
      <c r="U824" s="97"/>
      <c r="V824" s="97"/>
      <c r="W824" s="97"/>
      <c r="X824" s="97"/>
    </row>
    <row r="825">
      <c r="A825" s="97" t="str">
        <f t="shared" si="1"/>
        <v> </v>
      </c>
      <c r="B825" s="97"/>
      <c r="C825" s="97"/>
      <c r="D825" s="97"/>
      <c r="E825" s="97"/>
      <c r="F825" s="97"/>
      <c r="G825" s="97"/>
      <c r="H825" s="97"/>
      <c r="I825" s="98"/>
      <c r="J825" s="98"/>
      <c r="K825" s="98"/>
      <c r="L825" s="98"/>
      <c r="M825" s="98"/>
      <c r="N825" s="98"/>
      <c r="O825" s="97"/>
      <c r="P825" s="97"/>
      <c r="Q825" s="97"/>
      <c r="R825" s="97"/>
      <c r="S825" s="97"/>
      <c r="T825" s="97"/>
      <c r="U825" s="97"/>
      <c r="V825" s="97"/>
      <c r="W825" s="97"/>
      <c r="X825" s="97"/>
    </row>
    <row r="826">
      <c r="A826" s="97" t="str">
        <f t="shared" si="1"/>
        <v> </v>
      </c>
      <c r="B826" s="97"/>
      <c r="C826" s="97"/>
      <c r="D826" s="97"/>
      <c r="E826" s="97"/>
      <c r="F826" s="97"/>
      <c r="G826" s="97"/>
      <c r="H826" s="97"/>
      <c r="I826" s="98"/>
      <c r="J826" s="98"/>
      <c r="K826" s="98"/>
      <c r="L826" s="98"/>
      <c r="M826" s="98"/>
      <c r="N826" s="98"/>
      <c r="O826" s="97"/>
      <c r="P826" s="97"/>
      <c r="Q826" s="97"/>
      <c r="R826" s="97"/>
      <c r="S826" s="97"/>
      <c r="T826" s="97"/>
      <c r="U826" s="97"/>
      <c r="V826" s="97"/>
      <c r="W826" s="97"/>
      <c r="X826" s="97"/>
    </row>
    <row r="827">
      <c r="A827" s="97" t="str">
        <f t="shared" si="1"/>
        <v> </v>
      </c>
      <c r="B827" s="97"/>
      <c r="C827" s="97"/>
      <c r="D827" s="97"/>
      <c r="E827" s="97"/>
      <c r="F827" s="97"/>
      <c r="G827" s="97"/>
      <c r="H827" s="97"/>
      <c r="I827" s="98"/>
      <c r="J827" s="98"/>
      <c r="K827" s="98"/>
      <c r="L827" s="98"/>
      <c r="M827" s="98"/>
      <c r="N827" s="98"/>
      <c r="O827" s="97"/>
      <c r="P827" s="97"/>
      <c r="Q827" s="97"/>
      <c r="R827" s="97"/>
      <c r="S827" s="97"/>
      <c r="T827" s="97"/>
      <c r="U827" s="97"/>
      <c r="V827" s="97"/>
      <c r="W827" s="97"/>
      <c r="X827" s="97"/>
    </row>
    <row r="828">
      <c r="A828" s="97" t="str">
        <f t="shared" si="1"/>
        <v> </v>
      </c>
      <c r="B828" s="97"/>
      <c r="C828" s="97"/>
      <c r="D828" s="97"/>
      <c r="E828" s="97"/>
      <c r="F828" s="97"/>
      <c r="G828" s="97"/>
      <c r="H828" s="97"/>
      <c r="I828" s="98"/>
      <c r="J828" s="98"/>
      <c r="K828" s="98"/>
      <c r="L828" s="98"/>
      <c r="M828" s="98"/>
      <c r="N828" s="98"/>
      <c r="O828" s="97"/>
      <c r="P828" s="97"/>
      <c r="Q828" s="97"/>
      <c r="R828" s="97"/>
      <c r="S828" s="97"/>
      <c r="T828" s="97"/>
      <c r="U828" s="97"/>
      <c r="V828" s="97"/>
      <c r="W828" s="97"/>
      <c r="X828" s="97"/>
    </row>
    <row r="829">
      <c r="A829" s="97" t="str">
        <f t="shared" si="1"/>
        <v> </v>
      </c>
      <c r="B829" s="97"/>
      <c r="C829" s="97"/>
      <c r="D829" s="97"/>
      <c r="E829" s="97"/>
      <c r="F829" s="97"/>
      <c r="G829" s="97"/>
      <c r="H829" s="97"/>
      <c r="I829" s="98"/>
      <c r="J829" s="98"/>
      <c r="K829" s="98"/>
      <c r="L829" s="98"/>
      <c r="M829" s="98"/>
      <c r="N829" s="98"/>
      <c r="O829" s="97"/>
      <c r="P829" s="97"/>
      <c r="Q829" s="97"/>
      <c r="R829" s="97"/>
      <c r="S829" s="97"/>
      <c r="T829" s="97"/>
      <c r="U829" s="97"/>
      <c r="V829" s="97"/>
      <c r="W829" s="97"/>
      <c r="X829" s="97"/>
    </row>
    <row r="830">
      <c r="A830" s="97" t="str">
        <f t="shared" si="1"/>
        <v> </v>
      </c>
      <c r="B830" s="97"/>
      <c r="C830" s="97"/>
      <c r="D830" s="97"/>
      <c r="E830" s="97"/>
      <c r="F830" s="97"/>
      <c r="G830" s="97"/>
      <c r="H830" s="97"/>
      <c r="I830" s="98"/>
      <c r="J830" s="98"/>
      <c r="K830" s="98"/>
      <c r="L830" s="98"/>
      <c r="M830" s="98"/>
      <c r="N830" s="98"/>
      <c r="O830" s="97"/>
      <c r="P830" s="97"/>
      <c r="Q830" s="97"/>
      <c r="R830" s="97"/>
      <c r="S830" s="97"/>
      <c r="T830" s="97"/>
      <c r="U830" s="97"/>
      <c r="V830" s="97"/>
      <c r="W830" s="97"/>
      <c r="X830" s="97"/>
    </row>
    <row r="831">
      <c r="A831" s="97" t="str">
        <f t="shared" si="1"/>
        <v> </v>
      </c>
      <c r="B831" s="97"/>
      <c r="C831" s="97"/>
      <c r="D831" s="97"/>
      <c r="E831" s="97"/>
      <c r="F831" s="97"/>
      <c r="G831" s="97"/>
      <c r="H831" s="97"/>
      <c r="I831" s="98"/>
      <c r="J831" s="98"/>
      <c r="K831" s="98"/>
      <c r="L831" s="98"/>
      <c r="M831" s="98"/>
      <c r="N831" s="98"/>
      <c r="O831" s="97"/>
      <c r="P831" s="97"/>
      <c r="Q831" s="97"/>
      <c r="R831" s="97"/>
      <c r="S831" s="97"/>
      <c r="T831" s="97"/>
      <c r="U831" s="97"/>
      <c r="V831" s="97"/>
      <c r="W831" s="97"/>
      <c r="X831" s="97"/>
    </row>
    <row r="832">
      <c r="A832" s="97" t="str">
        <f t="shared" si="1"/>
        <v> </v>
      </c>
      <c r="B832" s="97"/>
      <c r="C832" s="97"/>
      <c r="D832" s="97"/>
      <c r="E832" s="97"/>
      <c r="F832" s="97"/>
      <c r="G832" s="97"/>
      <c r="H832" s="97"/>
      <c r="I832" s="98"/>
      <c r="J832" s="98"/>
      <c r="K832" s="98"/>
      <c r="L832" s="98"/>
      <c r="M832" s="98"/>
      <c r="N832" s="98"/>
      <c r="O832" s="97"/>
      <c r="P832" s="97"/>
      <c r="Q832" s="97"/>
      <c r="R832" s="97"/>
      <c r="S832" s="97"/>
      <c r="T832" s="97"/>
      <c r="U832" s="97"/>
      <c r="V832" s="97"/>
      <c r="W832" s="97"/>
      <c r="X832" s="97"/>
    </row>
    <row r="833">
      <c r="A833" s="97" t="str">
        <f t="shared" si="1"/>
        <v> </v>
      </c>
      <c r="B833" s="97"/>
      <c r="C833" s="97"/>
      <c r="D833" s="97"/>
      <c r="E833" s="97"/>
      <c r="F833" s="97"/>
      <c r="G833" s="97"/>
      <c r="H833" s="97"/>
      <c r="I833" s="98"/>
      <c r="J833" s="98"/>
      <c r="K833" s="98"/>
      <c r="L833" s="98"/>
      <c r="M833" s="98"/>
      <c r="N833" s="98"/>
      <c r="O833" s="97"/>
      <c r="P833" s="97"/>
      <c r="Q833" s="97"/>
      <c r="R833" s="97"/>
      <c r="S833" s="97"/>
      <c r="T833" s="97"/>
      <c r="U833" s="97"/>
      <c r="V833" s="97"/>
      <c r="W833" s="97"/>
      <c r="X833" s="97"/>
    </row>
    <row r="834">
      <c r="A834" s="97" t="str">
        <f t="shared" si="1"/>
        <v> </v>
      </c>
      <c r="B834" s="97"/>
      <c r="C834" s="97"/>
      <c r="D834" s="97"/>
      <c r="E834" s="97"/>
      <c r="F834" s="97"/>
      <c r="G834" s="97"/>
      <c r="H834" s="97"/>
      <c r="I834" s="98"/>
      <c r="J834" s="98"/>
      <c r="K834" s="98"/>
      <c r="L834" s="98"/>
      <c r="M834" s="98"/>
      <c r="N834" s="98"/>
      <c r="O834" s="97"/>
      <c r="P834" s="97"/>
      <c r="Q834" s="97"/>
      <c r="R834" s="97"/>
      <c r="S834" s="97"/>
      <c r="T834" s="97"/>
      <c r="U834" s="97"/>
      <c r="V834" s="97"/>
      <c r="W834" s="97"/>
      <c r="X834" s="97"/>
    </row>
    <row r="835">
      <c r="A835" s="97" t="str">
        <f t="shared" si="1"/>
        <v> </v>
      </c>
      <c r="B835" s="97"/>
      <c r="C835" s="97"/>
      <c r="D835" s="97"/>
      <c r="E835" s="97"/>
      <c r="F835" s="97"/>
      <c r="G835" s="97"/>
      <c r="H835" s="97"/>
      <c r="I835" s="98"/>
      <c r="J835" s="98"/>
      <c r="K835" s="98"/>
      <c r="L835" s="98"/>
      <c r="M835" s="98"/>
      <c r="N835" s="98"/>
      <c r="O835" s="97"/>
      <c r="P835" s="97"/>
      <c r="Q835" s="97"/>
      <c r="R835" s="97"/>
      <c r="S835" s="97"/>
      <c r="T835" s="97"/>
      <c r="U835" s="97"/>
      <c r="V835" s="97"/>
      <c r="W835" s="97"/>
      <c r="X835" s="97"/>
    </row>
    <row r="836">
      <c r="A836" s="97" t="str">
        <f t="shared" si="1"/>
        <v> </v>
      </c>
      <c r="B836" s="97"/>
      <c r="C836" s="97"/>
      <c r="D836" s="97"/>
      <c r="E836" s="97"/>
      <c r="F836" s="97"/>
      <c r="G836" s="97"/>
      <c r="H836" s="97"/>
      <c r="I836" s="98"/>
      <c r="J836" s="98"/>
      <c r="K836" s="98"/>
      <c r="L836" s="98"/>
      <c r="M836" s="98"/>
      <c r="N836" s="98"/>
      <c r="O836" s="97"/>
      <c r="P836" s="97"/>
      <c r="Q836" s="97"/>
      <c r="R836" s="97"/>
      <c r="S836" s="97"/>
      <c r="T836" s="97"/>
      <c r="U836" s="97"/>
      <c r="V836" s="97"/>
      <c r="W836" s="97"/>
      <c r="X836" s="97"/>
    </row>
    <row r="837">
      <c r="A837" s="97" t="str">
        <f t="shared" si="1"/>
        <v> </v>
      </c>
      <c r="B837" s="97"/>
      <c r="C837" s="97"/>
      <c r="D837" s="97"/>
      <c r="E837" s="97"/>
      <c r="F837" s="97"/>
      <c r="G837" s="97"/>
      <c r="H837" s="97"/>
      <c r="I837" s="98"/>
      <c r="J837" s="98"/>
      <c r="K837" s="98"/>
      <c r="L837" s="98"/>
      <c r="M837" s="98"/>
      <c r="N837" s="98"/>
      <c r="O837" s="97"/>
      <c r="P837" s="97"/>
      <c r="Q837" s="97"/>
      <c r="R837" s="97"/>
      <c r="S837" s="97"/>
      <c r="T837" s="97"/>
      <c r="U837" s="97"/>
      <c r="V837" s="97"/>
      <c r="W837" s="97"/>
      <c r="X837" s="97"/>
    </row>
    <row r="838">
      <c r="A838" s="97" t="str">
        <f t="shared" si="1"/>
        <v> </v>
      </c>
      <c r="B838" s="97"/>
      <c r="C838" s="97"/>
      <c r="D838" s="97"/>
      <c r="E838" s="97"/>
      <c r="F838" s="97"/>
      <c r="G838" s="97"/>
      <c r="H838" s="97"/>
      <c r="I838" s="98"/>
      <c r="J838" s="98"/>
      <c r="K838" s="98"/>
      <c r="L838" s="98"/>
      <c r="M838" s="98"/>
      <c r="N838" s="98"/>
      <c r="O838" s="97"/>
      <c r="P838" s="97"/>
      <c r="Q838" s="97"/>
      <c r="R838" s="97"/>
      <c r="S838" s="97"/>
      <c r="T838" s="97"/>
      <c r="U838" s="97"/>
      <c r="V838" s="97"/>
      <c r="W838" s="97"/>
      <c r="X838" s="97"/>
    </row>
    <row r="839">
      <c r="A839" s="97" t="str">
        <f t="shared" si="1"/>
        <v> </v>
      </c>
      <c r="B839" s="97"/>
      <c r="C839" s="97"/>
      <c r="D839" s="97"/>
      <c r="E839" s="97"/>
      <c r="F839" s="97"/>
      <c r="G839" s="97"/>
      <c r="H839" s="97"/>
      <c r="I839" s="98"/>
      <c r="J839" s="98"/>
      <c r="K839" s="98"/>
      <c r="L839" s="98"/>
      <c r="M839" s="98"/>
      <c r="N839" s="98"/>
      <c r="O839" s="97"/>
      <c r="P839" s="97"/>
      <c r="Q839" s="97"/>
      <c r="R839" s="97"/>
      <c r="S839" s="97"/>
      <c r="T839" s="97"/>
      <c r="U839" s="97"/>
      <c r="V839" s="97"/>
      <c r="W839" s="97"/>
      <c r="X839" s="97"/>
    </row>
    <row r="840">
      <c r="A840" s="97" t="str">
        <f t="shared" si="1"/>
        <v> </v>
      </c>
      <c r="B840" s="97"/>
      <c r="C840" s="97"/>
      <c r="D840" s="97"/>
      <c r="E840" s="97"/>
      <c r="F840" s="97"/>
      <c r="G840" s="97"/>
      <c r="H840" s="97"/>
      <c r="I840" s="98"/>
      <c r="J840" s="98"/>
      <c r="K840" s="98"/>
      <c r="L840" s="98"/>
      <c r="M840" s="98"/>
      <c r="N840" s="98"/>
      <c r="O840" s="97"/>
      <c r="P840" s="97"/>
      <c r="Q840" s="97"/>
      <c r="R840" s="97"/>
      <c r="S840" s="97"/>
      <c r="T840" s="97"/>
      <c r="U840" s="97"/>
      <c r="V840" s="97"/>
      <c r="W840" s="97"/>
      <c r="X840" s="97"/>
    </row>
    <row r="841">
      <c r="A841" s="97" t="str">
        <f t="shared" si="1"/>
        <v> </v>
      </c>
      <c r="B841" s="97"/>
      <c r="C841" s="97"/>
      <c r="D841" s="97"/>
      <c r="E841" s="97"/>
      <c r="F841" s="97"/>
      <c r="G841" s="97"/>
      <c r="H841" s="97"/>
      <c r="I841" s="98"/>
      <c r="J841" s="98"/>
      <c r="K841" s="98"/>
      <c r="L841" s="98"/>
      <c r="M841" s="98"/>
      <c r="N841" s="98"/>
      <c r="O841" s="97"/>
      <c r="P841" s="97"/>
      <c r="Q841" s="97"/>
      <c r="R841" s="97"/>
      <c r="S841" s="97"/>
      <c r="T841" s="97"/>
      <c r="U841" s="97"/>
      <c r="V841" s="97"/>
      <c r="W841" s="97"/>
      <c r="X841" s="97"/>
    </row>
    <row r="842">
      <c r="A842" s="97" t="str">
        <f t="shared" si="1"/>
        <v> </v>
      </c>
      <c r="B842" s="97"/>
      <c r="C842" s="97"/>
      <c r="D842" s="97"/>
      <c r="E842" s="97"/>
      <c r="F842" s="97"/>
      <c r="G842" s="97"/>
      <c r="H842" s="97"/>
      <c r="I842" s="98"/>
      <c r="J842" s="98"/>
      <c r="K842" s="98"/>
      <c r="L842" s="98"/>
      <c r="M842" s="98"/>
      <c r="N842" s="98"/>
      <c r="O842" s="97"/>
      <c r="P842" s="97"/>
      <c r="Q842" s="97"/>
      <c r="R842" s="97"/>
      <c r="S842" s="97"/>
      <c r="T842" s="97"/>
      <c r="U842" s="97"/>
      <c r="V842" s="97"/>
      <c r="W842" s="97"/>
      <c r="X842" s="97"/>
    </row>
    <row r="843">
      <c r="A843" s="97" t="str">
        <f t="shared" si="1"/>
        <v> </v>
      </c>
      <c r="B843" s="97"/>
      <c r="C843" s="97"/>
      <c r="D843" s="97"/>
      <c r="E843" s="97"/>
      <c r="F843" s="97"/>
      <c r="G843" s="97"/>
      <c r="H843" s="97"/>
      <c r="I843" s="98"/>
      <c r="J843" s="98"/>
      <c r="K843" s="98"/>
      <c r="L843" s="98"/>
      <c r="M843" s="98"/>
      <c r="N843" s="98"/>
      <c r="O843" s="97"/>
      <c r="P843" s="97"/>
      <c r="Q843" s="97"/>
      <c r="R843" s="97"/>
      <c r="S843" s="97"/>
      <c r="T843" s="97"/>
      <c r="U843" s="97"/>
      <c r="V843" s="97"/>
      <c r="W843" s="97"/>
      <c r="X843" s="97"/>
    </row>
    <row r="844">
      <c r="A844" s="97" t="str">
        <f t="shared" si="1"/>
        <v> </v>
      </c>
      <c r="B844" s="97"/>
      <c r="C844" s="97"/>
      <c r="D844" s="97"/>
      <c r="E844" s="97"/>
      <c r="F844" s="97"/>
      <c r="G844" s="97"/>
      <c r="H844" s="97"/>
      <c r="I844" s="98"/>
      <c r="J844" s="98"/>
      <c r="K844" s="98"/>
      <c r="L844" s="98"/>
      <c r="M844" s="98"/>
      <c r="N844" s="98"/>
      <c r="O844" s="97"/>
      <c r="P844" s="97"/>
      <c r="Q844" s="97"/>
      <c r="R844" s="97"/>
      <c r="S844" s="97"/>
      <c r="T844" s="97"/>
      <c r="U844" s="97"/>
      <c r="V844" s="97"/>
      <c r="W844" s="97"/>
      <c r="X844" s="97"/>
    </row>
    <row r="845">
      <c r="A845" s="97" t="str">
        <f t="shared" si="1"/>
        <v> </v>
      </c>
      <c r="B845" s="97"/>
      <c r="C845" s="97"/>
      <c r="D845" s="97"/>
      <c r="E845" s="97"/>
      <c r="F845" s="97"/>
      <c r="G845" s="97"/>
      <c r="H845" s="97"/>
      <c r="I845" s="98"/>
      <c r="J845" s="98"/>
      <c r="K845" s="98"/>
      <c r="L845" s="98"/>
      <c r="M845" s="98"/>
      <c r="N845" s="98"/>
      <c r="O845" s="97"/>
      <c r="P845" s="97"/>
      <c r="Q845" s="97"/>
      <c r="R845" s="97"/>
      <c r="S845" s="97"/>
      <c r="T845" s="97"/>
      <c r="U845" s="97"/>
      <c r="V845" s="97"/>
      <c r="W845" s="97"/>
      <c r="X845" s="97"/>
    </row>
    <row r="846">
      <c r="A846" s="97" t="str">
        <f t="shared" si="1"/>
        <v> </v>
      </c>
      <c r="B846" s="97"/>
      <c r="C846" s="97"/>
      <c r="D846" s="97"/>
      <c r="E846" s="97"/>
      <c r="F846" s="97"/>
      <c r="G846" s="97"/>
      <c r="H846" s="97"/>
      <c r="I846" s="98"/>
      <c r="J846" s="98"/>
      <c r="K846" s="98"/>
      <c r="L846" s="98"/>
      <c r="M846" s="98"/>
      <c r="N846" s="98"/>
      <c r="O846" s="97"/>
      <c r="P846" s="97"/>
      <c r="Q846" s="97"/>
      <c r="R846" s="97"/>
      <c r="S846" s="97"/>
      <c r="T846" s="97"/>
      <c r="U846" s="97"/>
      <c r="V846" s="97"/>
      <c r="W846" s="97"/>
      <c r="X846" s="97"/>
    </row>
    <row r="847">
      <c r="A847" s="97" t="str">
        <f t="shared" si="1"/>
        <v> </v>
      </c>
      <c r="B847" s="97"/>
      <c r="C847" s="97"/>
      <c r="D847" s="97"/>
      <c r="E847" s="97"/>
      <c r="F847" s="97"/>
      <c r="G847" s="97"/>
      <c r="H847" s="97"/>
      <c r="I847" s="98"/>
      <c r="J847" s="98"/>
      <c r="K847" s="98"/>
      <c r="L847" s="98"/>
      <c r="M847" s="98"/>
      <c r="N847" s="98"/>
      <c r="O847" s="97"/>
      <c r="P847" s="97"/>
      <c r="Q847" s="97"/>
      <c r="R847" s="97"/>
      <c r="S847" s="97"/>
      <c r="T847" s="97"/>
      <c r="U847" s="97"/>
      <c r="V847" s="97"/>
      <c r="W847" s="97"/>
      <c r="X847" s="97"/>
    </row>
    <row r="848">
      <c r="A848" s="97" t="str">
        <f t="shared" si="1"/>
        <v> </v>
      </c>
      <c r="B848" s="97"/>
      <c r="C848" s="97"/>
      <c r="D848" s="97"/>
      <c r="E848" s="97"/>
      <c r="F848" s="97"/>
      <c r="G848" s="97"/>
      <c r="H848" s="97"/>
      <c r="I848" s="98"/>
      <c r="J848" s="98"/>
      <c r="K848" s="98"/>
      <c r="L848" s="98"/>
      <c r="M848" s="98"/>
      <c r="N848" s="98"/>
      <c r="O848" s="97"/>
      <c r="P848" s="97"/>
      <c r="Q848" s="97"/>
      <c r="R848" s="97"/>
      <c r="S848" s="97"/>
      <c r="T848" s="97"/>
      <c r="U848" s="97"/>
      <c r="V848" s="97"/>
      <c r="W848" s="97"/>
      <c r="X848" s="97"/>
    </row>
    <row r="849">
      <c r="A849" s="97" t="str">
        <f t="shared" si="1"/>
        <v> </v>
      </c>
      <c r="B849" s="97"/>
      <c r="C849" s="97"/>
      <c r="D849" s="97"/>
      <c r="E849" s="97"/>
      <c r="F849" s="97"/>
      <c r="G849" s="97"/>
      <c r="H849" s="97"/>
      <c r="I849" s="98"/>
      <c r="J849" s="98"/>
      <c r="K849" s="98"/>
      <c r="L849" s="98"/>
      <c r="M849" s="98"/>
      <c r="N849" s="98"/>
      <c r="O849" s="97"/>
      <c r="P849" s="97"/>
      <c r="Q849" s="97"/>
      <c r="R849" s="97"/>
      <c r="S849" s="97"/>
      <c r="T849" s="97"/>
      <c r="U849" s="97"/>
      <c r="V849" s="97"/>
      <c r="W849" s="97"/>
      <c r="X849" s="97"/>
    </row>
    <row r="850">
      <c r="A850" s="97" t="str">
        <f t="shared" si="1"/>
        <v> </v>
      </c>
      <c r="B850" s="97"/>
      <c r="C850" s="97"/>
      <c r="D850" s="97"/>
      <c r="E850" s="97"/>
      <c r="F850" s="97"/>
      <c r="G850" s="97"/>
      <c r="H850" s="97"/>
      <c r="I850" s="98"/>
      <c r="J850" s="98"/>
      <c r="K850" s="98"/>
      <c r="L850" s="98"/>
      <c r="M850" s="98"/>
      <c r="N850" s="98"/>
      <c r="O850" s="97"/>
      <c r="P850" s="97"/>
      <c r="Q850" s="97"/>
      <c r="R850" s="97"/>
      <c r="S850" s="97"/>
      <c r="T850" s="97"/>
      <c r="U850" s="97"/>
      <c r="V850" s="97"/>
      <c r="W850" s="97"/>
      <c r="X850" s="97"/>
    </row>
    <row r="851">
      <c r="A851" s="97" t="str">
        <f t="shared" si="1"/>
        <v> </v>
      </c>
      <c r="B851" s="97"/>
      <c r="C851" s="97"/>
      <c r="D851" s="97"/>
      <c r="E851" s="97"/>
      <c r="F851" s="97"/>
      <c r="G851" s="97"/>
      <c r="H851" s="97"/>
      <c r="I851" s="98"/>
      <c r="J851" s="98"/>
      <c r="K851" s="98"/>
      <c r="L851" s="98"/>
      <c r="M851" s="98"/>
      <c r="N851" s="98"/>
      <c r="O851" s="97"/>
      <c r="P851" s="97"/>
      <c r="Q851" s="97"/>
      <c r="R851" s="97"/>
      <c r="S851" s="97"/>
      <c r="T851" s="97"/>
      <c r="U851" s="97"/>
      <c r="V851" s="97"/>
      <c r="W851" s="97"/>
      <c r="X851" s="97"/>
    </row>
    <row r="852">
      <c r="A852" s="97" t="str">
        <f t="shared" si="1"/>
        <v> </v>
      </c>
      <c r="B852" s="97"/>
      <c r="C852" s="97"/>
      <c r="D852" s="97"/>
      <c r="E852" s="97"/>
      <c r="F852" s="97"/>
      <c r="G852" s="97"/>
      <c r="H852" s="97"/>
      <c r="I852" s="98"/>
      <c r="J852" s="98"/>
      <c r="K852" s="98"/>
      <c r="L852" s="98"/>
      <c r="M852" s="98"/>
      <c r="N852" s="98"/>
      <c r="O852" s="97"/>
      <c r="P852" s="97"/>
      <c r="Q852" s="97"/>
      <c r="R852" s="97"/>
      <c r="S852" s="97"/>
      <c r="T852" s="97"/>
      <c r="U852" s="97"/>
      <c r="V852" s="97"/>
      <c r="W852" s="97"/>
      <c r="X852" s="97"/>
    </row>
    <row r="853">
      <c r="A853" s="97" t="str">
        <f t="shared" si="1"/>
        <v> </v>
      </c>
      <c r="B853" s="97"/>
      <c r="C853" s="97"/>
      <c r="D853" s="97"/>
      <c r="E853" s="97"/>
      <c r="F853" s="97"/>
      <c r="G853" s="97"/>
      <c r="H853" s="97"/>
      <c r="I853" s="98"/>
      <c r="J853" s="98"/>
      <c r="K853" s="98"/>
      <c r="L853" s="98"/>
      <c r="M853" s="98"/>
      <c r="N853" s="98"/>
      <c r="O853" s="97"/>
      <c r="P853" s="97"/>
      <c r="Q853" s="97"/>
      <c r="R853" s="97"/>
      <c r="S853" s="97"/>
      <c r="T853" s="97"/>
      <c r="U853" s="97"/>
      <c r="V853" s="97"/>
      <c r="W853" s="97"/>
      <c r="X853" s="97"/>
    </row>
    <row r="854">
      <c r="A854" s="97" t="str">
        <f t="shared" si="1"/>
        <v> </v>
      </c>
      <c r="B854" s="97"/>
      <c r="C854" s="97"/>
      <c r="D854" s="97"/>
      <c r="E854" s="97"/>
      <c r="F854" s="97"/>
      <c r="G854" s="97"/>
      <c r="H854" s="97"/>
      <c r="I854" s="98"/>
      <c r="J854" s="98"/>
      <c r="K854" s="98"/>
      <c r="L854" s="98"/>
      <c r="M854" s="98"/>
      <c r="N854" s="98"/>
      <c r="O854" s="97"/>
      <c r="P854" s="97"/>
      <c r="Q854" s="97"/>
      <c r="R854" s="97"/>
      <c r="S854" s="97"/>
      <c r="T854" s="97"/>
      <c r="U854" s="97"/>
      <c r="V854" s="97"/>
      <c r="W854" s="97"/>
      <c r="X854" s="97"/>
    </row>
    <row r="855">
      <c r="A855" s="97" t="str">
        <f t="shared" si="1"/>
        <v> </v>
      </c>
      <c r="B855" s="97"/>
      <c r="C855" s="97"/>
      <c r="D855" s="97"/>
      <c r="E855" s="97"/>
      <c r="F855" s="97"/>
      <c r="G855" s="97"/>
      <c r="H855" s="97"/>
      <c r="I855" s="98"/>
      <c r="J855" s="98"/>
      <c r="K855" s="98"/>
      <c r="L855" s="98"/>
      <c r="M855" s="98"/>
      <c r="N855" s="98"/>
      <c r="O855" s="97"/>
      <c r="P855" s="97"/>
      <c r="Q855" s="97"/>
      <c r="R855" s="97"/>
      <c r="S855" s="97"/>
      <c r="T855" s="97"/>
      <c r="U855" s="97"/>
      <c r="V855" s="97"/>
      <c r="W855" s="97"/>
      <c r="X855" s="97"/>
    </row>
    <row r="856">
      <c r="A856" s="97" t="str">
        <f t="shared" si="1"/>
        <v> </v>
      </c>
      <c r="B856" s="97"/>
      <c r="C856" s="97"/>
      <c r="D856" s="97"/>
      <c r="E856" s="97"/>
      <c r="F856" s="97"/>
      <c r="G856" s="97"/>
      <c r="H856" s="97"/>
      <c r="I856" s="98"/>
      <c r="J856" s="98"/>
      <c r="K856" s="98"/>
      <c r="L856" s="98"/>
      <c r="M856" s="98"/>
      <c r="N856" s="98"/>
      <c r="O856" s="97"/>
      <c r="P856" s="97"/>
      <c r="Q856" s="97"/>
      <c r="R856" s="97"/>
      <c r="S856" s="97"/>
      <c r="T856" s="97"/>
      <c r="U856" s="97"/>
      <c r="V856" s="97"/>
      <c r="W856" s="97"/>
      <c r="X856" s="97"/>
    </row>
    <row r="857">
      <c r="A857" s="97" t="str">
        <f t="shared" si="1"/>
        <v> </v>
      </c>
      <c r="B857" s="97"/>
      <c r="C857" s="97"/>
      <c r="D857" s="97"/>
      <c r="E857" s="97"/>
      <c r="F857" s="97"/>
      <c r="G857" s="97"/>
      <c r="H857" s="97"/>
      <c r="I857" s="98"/>
      <c r="J857" s="98"/>
      <c r="K857" s="98"/>
      <c r="L857" s="98"/>
      <c r="M857" s="98"/>
      <c r="N857" s="98"/>
      <c r="O857" s="97"/>
      <c r="P857" s="97"/>
      <c r="Q857" s="97"/>
      <c r="R857" s="97"/>
      <c r="S857" s="97"/>
      <c r="T857" s="97"/>
      <c r="U857" s="97"/>
      <c r="V857" s="97"/>
      <c r="W857" s="97"/>
      <c r="X857" s="97"/>
    </row>
    <row r="858">
      <c r="A858" s="97" t="str">
        <f t="shared" si="1"/>
        <v> </v>
      </c>
      <c r="B858" s="97"/>
      <c r="C858" s="97"/>
      <c r="D858" s="97"/>
      <c r="E858" s="97"/>
      <c r="F858" s="97"/>
      <c r="G858" s="97"/>
      <c r="H858" s="97"/>
      <c r="I858" s="98"/>
      <c r="J858" s="98"/>
      <c r="K858" s="98"/>
      <c r="L858" s="98"/>
      <c r="M858" s="98"/>
      <c r="N858" s="98"/>
      <c r="O858" s="97"/>
      <c r="P858" s="97"/>
      <c r="Q858" s="97"/>
      <c r="R858" s="97"/>
      <c r="S858" s="97"/>
      <c r="T858" s="97"/>
      <c r="U858" s="97"/>
      <c r="V858" s="97"/>
      <c r="W858" s="97"/>
      <c r="X858" s="97"/>
    </row>
    <row r="859">
      <c r="A859" s="97" t="str">
        <f t="shared" si="1"/>
        <v> </v>
      </c>
      <c r="B859" s="97"/>
      <c r="C859" s="97"/>
      <c r="D859" s="97"/>
      <c r="E859" s="97"/>
      <c r="F859" s="97"/>
      <c r="G859" s="97"/>
      <c r="H859" s="97"/>
      <c r="I859" s="98"/>
      <c r="J859" s="98"/>
      <c r="K859" s="98"/>
      <c r="L859" s="98"/>
      <c r="M859" s="98"/>
      <c r="N859" s="98"/>
      <c r="O859" s="97"/>
      <c r="P859" s="97"/>
      <c r="Q859" s="97"/>
      <c r="R859" s="97"/>
      <c r="S859" s="97"/>
      <c r="T859" s="97"/>
      <c r="U859" s="97"/>
      <c r="V859" s="97"/>
      <c r="W859" s="97"/>
      <c r="X859" s="97"/>
    </row>
    <row r="860">
      <c r="A860" s="97" t="str">
        <f t="shared" si="1"/>
        <v> </v>
      </c>
      <c r="B860" s="97"/>
      <c r="C860" s="97"/>
      <c r="D860" s="97"/>
      <c r="E860" s="97"/>
      <c r="F860" s="97"/>
      <c r="G860" s="97"/>
      <c r="H860" s="97"/>
      <c r="I860" s="98"/>
      <c r="J860" s="98"/>
      <c r="K860" s="98"/>
      <c r="L860" s="98"/>
      <c r="M860" s="98"/>
      <c r="N860" s="98"/>
      <c r="O860" s="97"/>
      <c r="P860" s="97"/>
      <c r="Q860" s="97"/>
      <c r="R860" s="97"/>
      <c r="S860" s="97"/>
      <c r="T860" s="97"/>
      <c r="U860" s="97"/>
      <c r="V860" s="97"/>
      <c r="W860" s="97"/>
      <c r="X860" s="97"/>
    </row>
    <row r="861">
      <c r="A861" s="97" t="str">
        <f t="shared" si="1"/>
        <v> </v>
      </c>
      <c r="B861" s="97"/>
      <c r="C861" s="97"/>
      <c r="D861" s="97"/>
      <c r="E861" s="97"/>
      <c r="F861" s="97"/>
      <c r="G861" s="97"/>
      <c r="H861" s="97"/>
      <c r="I861" s="98"/>
      <c r="J861" s="98"/>
      <c r="K861" s="98"/>
      <c r="L861" s="98"/>
      <c r="M861" s="98"/>
      <c r="N861" s="98"/>
      <c r="O861" s="97"/>
      <c r="P861" s="97"/>
      <c r="Q861" s="97"/>
      <c r="R861" s="97"/>
      <c r="S861" s="97"/>
      <c r="T861" s="97"/>
      <c r="U861" s="97"/>
      <c r="V861" s="97"/>
      <c r="W861" s="97"/>
      <c r="X861" s="97"/>
    </row>
    <row r="862">
      <c r="A862" s="97" t="str">
        <f t="shared" si="1"/>
        <v> </v>
      </c>
      <c r="B862" s="97"/>
      <c r="C862" s="97"/>
      <c r="D862" s="97"/>
      <c r="E862" s="97"/>
      <c r="F862" s="97"/>
      <c r="G862" s="97"/>
      <c r="H862" s="97"/>
      <c r="I862" s="98"/>
      <c r="J862" s="98"/>
      <c r="K862" s="98"/>
      <c r="L862" s="98"/>
      <c r="M862" s="98"/>
      <c r="N862" s="98"/>
      <c r="O862" s="97"/>
      <c r="P862" s="97"/>
      <c r="Q862" s="97"/>
      <c r="R862" s="97"/>
      <c r="S862" s="97"/>
      <c r="T862" s="97"/>
      <c r="U862" s="97"/>
      <c r="V862" s="97"/>
      <c r="W862" s="97"/>
      <c r="X862" s="97"/>
    </row>
    <row r="863">
      <c r="A863" s="97" t="str">
        <f t="shared" si="1"/>
        <v> </v>
      </c>
      <c r="B863" s="97"/>
      <c r="C863" s="97"/>
      <c r="D863" s="97"/>
      <c r="E863" s="97"/>
      <c r="F863" s="97"/>
      <c r="G863" s="97"/>
      <c r="H863" s="97"/>
      <c r="I863" s="98"/>
      <c r="J863" s="98"/>
      <c r="K863" s="98"/>
      <c r="L863" s="98"/>
      <c r="M863" s="98"/>
      <c r="N863" s="98"/>
      <c r="O863" s="97"/>
      <c r="P863" s="97"/>
      <c r="Q863" s="97"/>
      <c r="R863" s="97"/>
      <c r="S863" s="97"/>
      <c r="T863" s="97"/>
      <c r="U863" s="97"/>
      <c r="V863" s="97"/>
      <c r="W863" s="97"/>
      <c r="X863" s="97"/>
    </row>
    <row r="864">
      <c r="A864" s="97" t="str">
        <f t="shared" si="1"/>
        <v> </v>
      </c>
      <c r="B864" s="97"/>
      <c r="C864" s="97"/>
      <c r="D864" s="97"/>
      <c r="E864" s="97"/>
      <c r="F864" s="97"/>
      <c r="G864" s="97"/>
      <c r="H864" s="97"/>
      <c r="I864" s="98"/>
      <c r="J864" s="98"/>
      <c r="K864" s="98"/>
      <c r="L864" s="98"/>
      <c r="M864" s="98"/>
      <c r="N864" s="98"/>
      <c r="O864" s="97"/>
      <c r="P864" s="97"/>
      <c r="Q864" s="97"/>
      <c r="R864" s="97"/>
      <c r="S864" s="97"/>
      <c r="T864" s="97"/>
      <c r="U864" s="97"/>
      <c r="V864" s="97"/>
      <c r="W864" s="97"/>
      <c r="X864" s="97"/>
    </row>
    <row r="865">
      <c r="A865" s="97" t="str">
        <f t="shared" si="1"/>
        <v> </v>
      </c>
      <c r="B865" s="97"/>
      <c r="C865" s="97"/>
      <c r="D865" s="97"/>
      <c r="E865" s="97"/>
      <c r="F865" s="97"/>
      <c r="G865" s="97"/>
      <c r="H865" s="97"/>
      <c r="I865" s="98"/>
      <c r="J865" s="98"/>
      <c r="K865" s="98"/>
      <c r="L865" s="98"/>
      <c r="M865" s="98"/>
      <c r="N865" s="98"/>
      <c r="O865" s="97"/>
      <c r="P865" s="97"/>
      <c r="Q865" s="97"/>
      <c r="R865" s="97"/>
      <c r="S865" s="97"/>
      <c r="T865" s="97"/>
      <c r="U865" s="97"/>
      <c r="V865" s="97"/>
      <c r="W865" s="97"/>
      <c r="X865" s="97"/>
    </row>
    <row r="866">
      <c r="A866" s="97" t="str">
        <f t="shared" si="1"/>
        <v> </v>
      </c>
      <c r="B866" s="97"/>
      <c r="C866" s="97"/>
      <c r="D866" s="97"/>
      <c r="E866" s="97"/>
      <c r="F866" s="97"/>
      <c r="G866" s="97"/>
      <c r="H866" s="97"/>
      <c r="I866" s="98"/>
      <c r="J866" s="98"/>
      <c r="K866" s="98"/>
      <c r="L866" s="98"/>
      <c r="M866" s="98"/>
      <c r="N866" s="98"/>
      <c r="O866" s="97"/>
      <c r="P866" s="97"/>
      <c r="Q866" s="97"/>
      <c r="R866" s="97"/>
      <c r="S866" s="97"/>
      <c r="T866" s="97"/>
      <c r="U866" s="97"/>
      <c r="V866" s="97"/>
      <c r="W866" s="97"/>
      <c r="X866" s="97"/>
    </row>
    <row r="867">
      <c r="A867" s="97" t="str">
        <f t="shared" si="1"/>
        <v> </v>
      </c>
      <c r="B867" s="97"/>
      <c r="C867" s="97"/>
      <c r="D867" s="97"/>
      <c r="E867" s="97"/>
      <c r="F867" s="97"/>
      <c r="G867" s="97"/>
      <c r="H867" s="97"/>
      <c r="I867" s="98"/>
      <c r="J867" s="98"/>
      <c r="K867" s="98"/>
      <c r="L867" s="98"/>
      <c r="M867" s="98"/>
      <c r="N867" s="98"/>
      <c r="O867" s="97"/>
      <c r="P867" s="97"/>
      <c r="Q867" s="97"/>
      <c r="R867" s="97"/>
      <c r="S867" s="97"/>
      <c r="T867" s="97"/>
      <c r="U867" s="97"/>
      <c r="V867" s="97"/>
      <c r="W867" s="97"/>
      <c r="X867" s="97"/>
    </row>
    <row r="868">
      <c r="A868" s="97" t="str">
        <f t="shared" si="1"/>
        <v> </v>
      </c>
      <c r="B868" s="97"/>
      <c r="C868" s="97"/>
      <c r="D868" s="97"/>
      <c r="E868" s="97"/>
      <c r="F868" s="97"/>
      <c r="G868" s="97"/>
      <c r="H868" s="97"/>
      <c r="I868" s="98"/>
      <c r="J868" s="98"/>
      <c r="K868" s="98"/>
      <c r="L868" s="98"/>
      <c r="M868" s="98"/>
      <c r="N868" s="98"/>
      <c r="O868" s="97"/>
      <c r="P868" s="97"/>
      <c r="Q868" s="97"/>
      <c r="R868" s="97"/>
      <c r="S868" s="97"/>
      <c r="T868" s="97"/>
      <c r="U868" s="97"/>
      <c r="V868" s="97"/>
      <c r="W868" s="97"/>
      <c r="X868" s="97"/>
    </row>
    <row r="869">
      <c r="A869" s="97" t="str">
        <f t="shared" si="1"/>
        <v> </v>
      </c>
      <c r="B869" s="97"/>
      <c r="C869" s="97"/>
      <c r="D869" s="97"/>
      <c r="E869" s="97"/>
      <c r="F869" s="97"/>
      <c r="G869" s="97"/>
      <c r="H869" s="97"/>
      <c r="I869" s="98"/>
      <c r="J869" s="98"/>
      <c r="K869" s="98"/>
      <c r="L869" s="98"/>
      <c r="M869" s="98"/>
      <c r="N869" s="98"/>
      <c r="O869" s="97"/>
      <c r="P869" s="97"/>
      <c r="Q869" s="97"/>
      <c r="R869" s="97"/>
      <c r="S869" s="97"/>
      <c r="T869" s="97"/>
      <c r="U869" s="97"/>
      <c r="V869" s="97"/>
      <c r="W869" s="97"/>
      <c r="X869" s="97"/>
    </row>
    <row r="870">
      <c r="A870" s="97" t="str">
        <f t="shared" si="1"/>
        <v> </v>
      </c>
      <c r="B870" s="97"/>
      <c r="C870" s="97"/>
      <c r="D870" s="97"/>
      <c r="E870" s="97"/>
      <c r="F870" s="97"/>
      <c r="G870" s="97"/>
      <c r="H870" s="97"/>
      <c r="I870" s="98"/>
      <c r="J870" s="98"/>
      <c r="K870" s="98"/>
      <c r="L870" s="98"/>
      <c r="M870" s="98"/>
      <c r="N870" s="98"/>
      <c r="O870" s="97"/>
      <c r="P870" s="97"/>
      <c r="Q870" s="97"/>
      <c r="R870" s="97"/>
      <c r="S870" s="97"/>
      <c r="T870" s="97"/>
      <c r="U870" s="97"/>
      <c r="V870" s="97"/>
      <c r="W870" s="97"/>
      <c r="X870" s="97"/>
    </row>
    <row r="871">
      <c r="A871" s="97" t="str">
        <f t="shared" si="1"/>
        <v> </v>
      </c>
      <c r="B871" s="97"/>
      <c r="C871" s="97"/>
      <c r="D871" s="97"/>
      <c r="E871" s="97"/>
      <c r="F871" s="97"/>
      <c r="G871" s="97"/>
      <c r="H871" s="97"/>
      <c r="I871" s="98"/>
      <c r="J871" s="98"/>
      <c r="K871" s="98"/>
      <c r="L871" s="98"/>
      <c r="M871" s="98"/>
      <c r="N871" s="98"/>
      <c r="O871" s="97"/>
      <c r="P871" s="97"/>
      <c r="Q871" s="97"/>
      <c r="R871" s="97"/>
      <c r="S871" s="97"/>
      <c r="T871" s="97"/>
      <c r="U871" s="97"/>
      <c r="V871" s="97"/>
      <c r="W871" s="97"/>
      <c r="X871" s="97"/>
    </row>
    <row r="872">
      <c r="A872" s="97" t="str">
        <f t="shared" si="1"/>
        <v> </v>
      </c>
      <c r="B872" s="97"/>
      <c r="C872" s="97"/>
      <c r="D872" s="97"/>
      <c r="E872" s="97"/>
      <c r="F872" s="97"/>
      <c r="G872" s="97"/>
      <c r="H872" s="97"/>
      <c r="I872" s="98"/>
      <c r="J872" s="98"/>
      <c r="K872" s="98"/>
      <c r="L872" s="98"/>
      <c r="M872" s="98"/>
      <c r="N872" s="98"/>
      <c r="O872" s="97"/>
      <c r="P872" s="97"/>
      <c r="Q872" s="97"/>
      <c r="R872" s="97"/>
      <c r="S872" s="97"/>
      <c r="T872" s="97"/>
      <c r="U872" s="97"/>
      <c r="V872" s="97"/>
      <c r="W872" s="97"/>
      <c r="X872" s="97"/>
    </row>
    <row r="873">
      <c r="A873" s="97" t="str">
        <f t="shared" si="1"/>
        <v> </v>
      </c>
      <c r="B873" s="97"/>
      <c r="C873" s="97"/>
      <c r="D873" s="97"/>
      <c r="E873" s="97"/>
      <c r="F873" s="97"/>
      <c r="G873" s="97"/>
      <c r="H873" s="97"/>
      <c r="I873" s="98"/>
      <c r="J873" s="98"/>
      <c r="K873" s="98"/>
      <c r="L873" s="98"/>
      <c r="M873" s="98"/>
      <c r="N873" s="98"/>
      <c r="O873" s="97"/>
      <c r="P873" s="97"/>
      <c r="Q873" s="97"/>
      <c r="R873" s="97"/>
      <c r="S873" s="97"/>
      <c r="T873" s="97"/>
      <c r="U873" s="97"/>
      <c r="V873" s="97"/>
      <c r="W873" s="97"/>
      <c r="X873" s="97"/>
    </row>
    <row r="874">
      <c r="A874" s="97" t="str">
        <f t="shared" si="1"/>
        <v> </v>
      </c>
      <c r="B874" s="97"/>
      <c r="C874" s="97"/>
      <c r="D874" s="97"/>
      <c r="E874" s="97"/>
      <c r="F874" s="97"/>
      <c r="G874" s="97"/>
      <c r="H874" s="97"/>
      <c r="I874" s="98"/>
      <c r="J874" s="98"/>
      <c r="K874" s="98"/>
      <c r="L874" s="98"/>
      <c r="M874" s="98"/>
      <c r="N874" s="98"/>
      <c r="O874" s="97"/>
      <c r="P874" s="97"/>
      <c r="Q874" s="97"/>
      <c r="R874" s="97"/>
      <c r="S874" s="97"/>
      <c r="T874" s="97"/>
      <c r="U874" s="97"/>
      <c r="V874" s="97"/>
      <c r="W874" s="97"/>
      <c r="X874" s="97"/>
    </row>
    <row r="875">
      <c r="A875" s="97" t="str">
        <f t="shared" si="1"/>
        <v> </v>
      </c>
      <c r="B875" s="97"/>
      <c r="C875" s="97"/>
      <c r="D875" s="97"/>
      <c r="E875" s="97"/>
      <c r="F875" s="97"/>
      <c r="G875" s="97"/>
      <c r="H875" s="97"/>
      <c r="I875" s="98"/>
      <c r="J875" s="98"/>
      <c r="K875" s="98"/>
      <c r="L875" s="98"/>
      <c r="M875" s="98"/>
      <c r="N875" s="98"/>
      <c r="O875" s="97"/>
      <c r="P875" s="97"/>
      <c r="Q875" s="97"/>
      <c r="R875" s="97"/>
      <c r="S875" s="97"/>
      <c r="T875" s="97"/>
      <c r="U875" s="97"/>
      <c r="V875" s="97"/>
      <c r="W875" s="97"/>
      <c r="X875" s="97"/>
    </row>
    <row r="876">
      <c r="A876" s="97" t="str">
        <f t="shared" si="1"/>
        <v> </v>
      </c>
      <c r="B876" s="97"/>
      <c r="C876" s="97"/>
      <c r="D876" s="97"/>
      <c r="E876" s="97"/>
      <c r="F876" s="97"/>
      <c r="G876" s="97"/>
      <c r="H876" s="97"/>
      <c r="I876" s="98"/>
      <c r="J876" s="98"/>
      <c r="K876" s="98"/>
      <c r="L876" s="98"/>
      <c r="M876" s="98"/>
      <c r="N876" s="98"/>
      <c r="O876" s="97"/>
      <c r="P876" s="97"/>
      <c r="Q876" s="97"/>
      <c r="R876" s="97"/>
      <c r="S876" s="97"/>
      <c r="T876" s="97"/>
      <c r="U876" s="97"/>
      <c r="V876" s="97"/>
      <c r="W876" s="97"/>
      <c r="X876" s="97"/>
    </row>
    <row r="877">
      <c r="A877" s="97" t="str">
        <f t="shared" si="1"/>
        <v> </v>
      </c>
      <c r="B877" s="97"/>
      <c r="C877" s="97"/>
      <c r="D877" s="97"/>
      <c r="E877" s="97"/>
      <c r="F877" s="97"/>
      <c r="G877" s="97"/>
      <c r="H877" s="97"/>
      <c r="I877" s="98"/>
      <c r="J877" s="98"/>
      <c r="K877" s="98"/>
      <c r="L877" s="98"/>
      <c r="M877" s="98"/>
      <c r="N877" s="98"/>
      <c r="O877" s="97"/>
      <c r="P877" s="97"/>
      <c r="Q877" s="97"/>
      <c r="R877" s="97"/>
      <c r="S877" s="97"/>
      <c r="T877" s="97"/>
      <c r="U877" s="97"/>
      <c r="V877" s="97"/>
      <c r="W877" s="97"/>
      <c r="X877" s="97"/>
    </row>
    <row r="878">
      <c r="A878" s="97" t="str">
        <f t="shared" si="1"/>
        <v> </v>
      </c>
      <c r="B878" s="97"/>
      <c r="C878" s="97"/>
      <c r="D878" s="97"/>
      <c r="E878" s="97"/>
      <c r="F878" s="97"/>
      <c r="G878" s="97"/>
      <c r="H878" s="97"/>
      <c r="I878" s="98"/>
      <c r="J878" s="98"/>
      <c r="K878" s="98"/>
      <c r="L878" s="98"/>
      <c r="M878" s="98"/>
      <c r="N878" s="98"/>
      <c r="O878" s="97"/>
      <c r="P878" s="97"/>
      <c r="Q878" s="97"/>
      <c r="R878" s="97"/>
      <c r="S878" s="97"/>
      <c r="T878" s="97"/>
      <c r="U878" s="97"/>
      <c r="V878" s="97"/>
      <c r="W878" s="97"/>
      <c r="X878" s="97"/>
    </row>
    <row r="879">
      <c r="A879" s="97" t="str">
        <f t="shared" si="1"/>
        <v> </v>
      </c>
      <c r="B879" s="97"/>
      <c r="C879" s="97"/>
      <c r="D879" s="97"/>
      <c r="E879" s="97"/>
      <c r="F879" s="97"/>
      <c r="G879" s="97"/>
      <c r="H879" s="97"/>
      <c r="I879" s="98"/>
      <c r="J879" s="98"/>
      <c r="K879" s="98"/>
      <c r="L879" s="98"/>
      <c r="M879" s="98"/>
      <c r="N879" s="98"/>
      <c r="O879" s="97"/>
      <c r="P879" s="97"/>
      <c r="Q879" s="97"/>
      <c r="R879" s="97"/>
      <c r="S879" s="97"/>
      <c r="T879" s="97"/>
      <c r="U879" s="97"/>
      <c r="V879" s="97"/>
      <c r="W879" s="97"/>
      <c r="X879" s="97"/>
    </row>
    <row r="880">
      <c r="A880" s="97" t="str">
        <f t="shared" si="1"/>
        <v> </v>
      </c>
      <c r="B880" s="97"/>
      <c r="C880" s="97"/>
      <c r="D880" s="97"/>
      <c r="E880" s="97"/>
      <c r="F880" s="97"/>
      <c r="G880" s="97"/>
      <c r="H880" s="97"/>
      <c r="I880" s="98"/>
      <c r="J880" s="98"/>
      <c r="K880" s="98"/>
      <c r="L880" s="98"/>
      <c r="M880" s="98"/>
      <c r="N880" s="98"/>
      <c r="O880" s="97"/>
      <c r="P880" s="97"/>
      <c r="Q880" s="97"/>
      <c r="R880" s="97"/>
      <c r="S880" s="97"/>
      <c r="T880" s="97"/>
      <c r="U880" s="97"/>
      <c r="V880" s="97"/>
      <c r="W880" s="97"/>
      <c r="X880" s="97"/>
    </row>
    <row r="881">
      <c r="A881" s="97" t="str">
        <f t="shared" si="1"/>
        <v> </v>
      </c>
      <c r="B881" s="97"/>
      <c r="C881" s="97"/>
      <c r="D881" s="97"/>
      <c r="E881" s="97"/>
      <c r="F881" s="97"/>
      <c r="G881" s="97"/>
      <c r="H881" s="97"/>
      <c r="I881" s="98"/>
      <c r="J881" s="98"/>
      <c r="K881" s="98"/>
      <c r="L881" s="98"/>
      <c r="M881" s="98"/>
      <c r="N881" s="98"/>
      <c r="O881" s="97"/>
      <c r="P881" s="97"/>
      <c r="Q881" s="97"/>
      <c r="R881" s="97"/>
      <c r="S881" s="97"/>
      <c r="T881" s="97"/>
      <c r="U881" s="97"/>
      <c r="V881" s="97"/>
      <c r="W881" s="97"/>
      <c r="X881" s="97"/>
    </row>
    <row r="882">
      <c r="A882" s="97" t="str">
        <f t="shared" si="1"/>
        <v> </v>
      </c>
      <c r="B882" s="97"/>
      <c r="C882" s="97"/>
      <c r="D882" s="97"/>
      <c r="E882" s="97"/>
      <c r="F882" s="97"/>
      <c r="G882" s="97"/>
      <c r="H882" s="97"/>
      <c r="I882" s="98"/>
      <c r="J882" s="98"/>
      <c r="K882" s="98"/>
      <c r="L882" s="98"/>
      <c r="M882" s="98"/>
      <c r="N882" s="98"/>
      <c r="O882" s="97"/>
      <c r="P882" s="97"/>
      <c r="Q882" s="97"/>
      <c r="R882" s="97"/>
      <c r="S882" s="97"/>
      <c r="T882" s="97"/>
      <c r="U882" s="97"/>
      <c r="V882" s="97"/>
      <c r="W882" s="97"/>
      <c r="X882" s="97"/>
    </row>
    <row r="883">
      <c r="A883" s="97" t="str">
        <f t="shared" si="1"/>
        <v> </v>
      </c>
      <c r="B883" s="97"/>
      <c r="C883" s="97"/>
      <c r="D883" s="97"/>
      <c r="E883" s="97"/>
      <c r="F883" s="97"/>
      <c r="G883" s="97"/>
      <c r="H883" s="97"/>
      <c r="I883" s="98"/>
      <c r="J883" s="98"/>
      <c r="K883" s="98"/>
      <c r="L883" s="98"/>
      <c r="M883" s="98"/>
      <c r="N883" s="98"/>
      <c r="O883" s="97"/>
      <c r="P883" s="97"/>
      <c r="Q883" s="97"/>
      <c r="R883" s="97"/>
      <c r="S883" s="97"/>
      <c r="T883" s="97"/>
      <c r="U883" s="97"/>
      <c r="V883" s="97"/>
      <c r="W883" s="97"/>
      <c r="X883" s="97"/>
    </row>
    <row r="884">
      <c r="A884" s="97" t="str">
        <f t="shared" si="1"/>
        <v> </v>
      </c>
      <c r="B884" s="97"/>
      <c r="C884" s="97"/>
      <c r="D884" s="97"/>
      <c r="E884" s="97"/>
      <c r="F884" s="97"/>
      <c r="G884" s="97"/>
      <c r="H884" s="97"/>
      <c r="I884" s="98"/>
      <c r="J884" s="98"/>
      <c r="K884" s="98"/>
      <c r="L884" s="98"/>
      <c r="M884" s="98"/>
      <c r="N884" s="98"/>
      <c r="O884" s="97"/>
      <c r="P884" s="97"/>
      <c r="Q884" s="97"/>
      <c r="R884" s="97"/>
      <c r="S884" s="97"/>
      <c r="T884" s="97"/>
      <c r="U884" s="97"/>
      <c r="V884" s="97"/>
      <c r="W884" s="97"/>
      <c r="X884" s="97"/>
    </row>
    <row r="885">
      <c r="A885" s="97" t="str">
        <f t="shared" si="1"/>
        <v> </v>
      </c>
      <c r="B885" s="97"/>
      <c r="C885" s="97"/>
      <c r="D885" s="97"/>
      <c r="E885" s="97"/>
      <c r="F885" s="97"/>
      <c r="G885" s="97"/>
      <c r="H885" s="97"/>
      <c r="I885" s="98"/>
      <c r="J885" s="98"/>
      <c r="K885" s="98"/>
      <c r="L885" s="98"/>
      <c r="M885" s="98"/>
      <c r="N885" s="98"/>
      <c r="O885" s="97"/>
      <c r="P885" s="97"/>
      <c r="Q885" s="97"/>
      <c r="R885" s="97"/>
      <c r="S885" s="97"/>
      <c r="T885" s="97"/>
      <c r="U885" s="97"/>
      <c r="V885" s="97"/>
      <c r="W885" s="97"/>
      <c r="X885" s="97"/>
    </row>
    <row r="886">
      <c r="A886" s="97" t="str">
        <f t="shared" si="1"/>
        <v> </v>
      </c>
      <c r="B886" s="97"/>
      <c r="C886" s="97"/>
      <c r="D886" s="97"/>
      <c r="E886" s="97"/>
      <c r="F886" s="97"/>
      <c r="G886" s="97"/>
      <c r="H886" s="97"/>
      <c r="I886" s="98"/>
      <c r="J886" s="98"/>
      <c r="K886" s="98"/>
      <c r="L886" s="98"/>
      <c r="M886" s="98"/>
      <c r="N886" s="98"/>
      <c r="O886" s="97"/>
      <c r="P886" s="97"/>
      <c r="Q886" s="97"/>
      <c r="R886" s="97"/>
      <c r="S886" s="97"/>
      <c r="T886" s="97"/>
      <c r="U886" s="97"/>
      <c r="V886" s="97"/>
      <c r="W886" s="97"/>
      <c r="X886" s="97"/>
    </row>
    <row r="887">
      <c r="A887" s="97" t="str">
        <f t="shared" si="1"/>
        <v> </v>
      </c>
      <c r="B887" s="97"/>
      <c r="C887" s="97"/>
      <c r="D887" s="97"/>
      <c r="E887" s="97"/>
      <c r="F887" s="97"/>
      <c r="G887" s="97"/>
      <c r="H887" s="97"/>
      <c r="I887" s="98"/>
      <c r="J887" s="98"/>
      <c r="K887" s="98"/>
      <c r="L887" s="98"/>
      <c r="M887" s="98"/>
      <c r="N887" s="98"/>
      <c r="O887" s="97"/>
      <c r="P887" s="97"/>
      <c r="Q887" s="97"/>
      <c r="R887" s="97"/>
      <c r="S887" s="97"/>
      <c r="T887" s="97"/>
      <c r="U887" s="97"/>
      <c r="V887" s="97"/>
      <c r="W887" s="97"/>
      <c r="X887" s="97"/>
    </row>
    <row r="888">
      <c r="A888" s="97" t="str">
        <f t="shared" si="1"/>
        <v> </v>
      </c>
      <c r="B888" s="97"/>
      <c r="C888" s="97"/>
      <c r="D888" s="97"/>
      <c r="E888" s="97"/>
      <c r="F888" s="97"/>
      <c r="G888" s="97"/>
      <c r="H888" s="97"/>
      <c r="I888" s="98"/>
      <c r="J888" s="98"/>
      <c r="K888" s="98"/>
      <c r="L888" s="98"/>
      <c r="M888" s="98"/>
      <c r="N888" s="98"/>
      <c r="O888" s="97"/>
      <c r="P888" s="97"/>
      <c r="Q888" s="97"/>
      <c r="R888" s="97"/>
      <c r="S888" s="97"/>
      <c r="T888" s="97"/>
      <c r="U888" s="97"/>
      <c r="V888" s="97"/>
      <c r="W888" s="97"/>
      <c r="X888" s="97"/>
    </row>
    <row r="889">
      <c r="A889" s="97" t="str">
        <f t="shared" si="1"/>
        <v> </v>
      </c>
      <c r="B889" s="97"/>
      <c r="C889" s="97"/>
      <c r="D889" s="97"/>
      <c r="E889" s="97"/>
      <c r="F889" s="97"/>
      <c r="G889" s="97"/>
      <c r="H889" s="97"/>
      <c r="I889" s="98"/>
      <c r="J889" s="98"/>
      <c r="K889" s="98"/>
      <c r="L889" s="98"/>
      <c r="M889" s="98"/>
      <c r="N889" s="98"/>
      <c r="O889" s="97"/>
      <c r="P889" s="97"/>
      <c r="Q889" s="97"/>
      <c r="R889" s="97"/>
      <c r="S889" s="97"/>
      <c r="T889" s="97"/>
      <c r="U889" s="97"/>
      <c r="V889" s="97"/>
      <c r="W889" s="97"/>
      <c r="X889" s="97"/>
    </row>
    <row r="890">
      <c r="A890" s="97" t="str">
        <f t="shared" si="1"/>
        <v> </v>
      </c>
      <c r="B890" s="97"/>
      <c r="C890" s="97"/>
      <c r="D890" s="97"/>
      <c r="E890" s="97"/>
      <c r="F890" s="97"/>
      <c r="G890" s="97"/>
      <c r="H890" s="97"/>
      <c r="I890" s="98"/>
      <c r="J890" s="98"/>
      <c r="K890" s="98"/>
      <c r="L890" s="98"/>
      <c r="M890" s="98"/>
      <c r="N890" s="98"/>
      <c r="O890" s="97"/>
      <c r="P890" s="97"/>
      <c r="Q890" s="97"/>
      <c r="R890" s="97"/>
      <c r="S890" s="97"/>
      <c r="T890" s="97"/>
      <c r="U890" s="97"/>
      <c r="V890" s="97"/>
      <c r="W890" s="97"/>
      <c r="X890" s="97"/>
    </row>
    <row r="891">
      <c r="A891" s="97" t="str">
        <f t="shared" si="1"/>
        <v> </v>
      </c>
      <c r="B891" s="97"/>
      <c r="C891" s="97"/>
      <c r="D891" s="97"/>
      <c r="E891" s="97"/>
      <c r="F891" s="97"/>
      <c r="G891" s="97"/>
      <c r="H891" s="97"/>
      <c r="I891" s="98"/>
      <c r="J891" s="98"/>
      <c r="K891" s="98"/>
      <c r="L891" s="98"/>
      <c r="M891" s="98"/>
      <c r="N891" s="98"/>
      <c r="O891" s="97"/>
      <c r="P891" s="97"/>
      <c r="Q891" s="97"/>
      <c r="R891" s="97"/>
      <c r="S891" s="97"/>
      <c r="T891" s="97"/>
      <c r="U891" s="97"/>
      <c r="V891" s="97"/>
      <c r="W891" s="97"/>
      <c r="X891" s="97"/>
    </row>
    <row r="892">
      <c r="A892" s="97" t="str">
        <f t="shared" si="1"/>
        <v> </v>
      </c>
      <c r="B892" s="97"/>
      <c r="C892" s="97"/>
      <c r="D892" s="97"/>
      <c r="E892" s="97"/>
      <c r="F892" s="97"/>
      <c r="G892" s="97"/>
      <c r="H892" s="97"/>
      <c r="I892" s="98"/>
      <c r="J892" s="98"/>
      <c r="K892" s="98"/>
      <c r="L892" s="98"/>
      <c r="M892" s="98"/>
      <c r="N892" s="98"/>
      <c r="O892" s="97"/>
      <c r="P892" s="97"/>
      <c r="Q892" s="97"/>
      <c r="R892" s="97"/>
      <c r="S892" s="97"/>
      <c r="T892" s="97"/>
      <c r="U892" s="97"/>
      <c r="V892" s="97"/>
      <c r="W892" s="97"/>
      <c r="X892" s="97"/>
    </row>
    <row r="893">
      <c r="A893" s="97" t="str">
        <f t="shared" si="1"/>
        <v> </v>
      </c>
      <c r="B893" s="97"/>
      <c r="C893" s="97"/>
      <c r="D893" s="97"/>
      <c r="E893" s="97"/>
      <c r="F893" s="97"/>
      <c r="G893" s="97"/>
      <c r="H893" s="97"/>
      <c r="I893" s="98"/>
      <c r="J893" s="98"/>
      <c r="K893" s="98"/>
      <c r="L893" s="98"/>
      <c r="M893" s="98"/>
      <c r="N893" s="98"/>
      <c r="O893" s="97"/>
      <c r="P893" s="97"/>
      <c r="Q893" s="97"/>
      <c r="R893" s="97"/>
      <c r="S893" s="97"/>
      <c r="T893" s="97"/>
      <c r="U893" s="97"/>
      <c r="V893" s="97"/>
      <c r="W893" s="97"/>
      <c r="X893" s="97"/>
    </row>
    <row r="894">
      <c r="A894" s="97" t="str">
        <f t="shared" si="1"/>
        <v> </v>
      </c>
      <c r="B894" s="97"/>
      <c r="C894" s="97"/>
      <c r="D894" s="97"/>
      <c r="E894" s="97"/>
      <c r="F894" s="97"/>
      <c r="G894" s="97"/>
      <c r="H894" s="97"/>
      <c r="I894" s="98"/>
      <c r="J894" s="98"/>
      <c r="K894" s="98"/>
      <c r="L894" s="98"/>
      <c r="M894" s="98"/>
      <c r="N894" s="98"/>
      <c r="O894" s="97"/>
      <c r="P894" s="97"/>
      <c r="Q894" s="97"/>
      <c r="R894" s="97"/>
      <c r="S894" s="97"/>
      <c r="T894" s="97"/>
      <c r="U894" s="97"/>
      <c r="V894" s="97"/>
      <c r="W894" s="97"/>
      <c r="X894" s="97"/>
    </row>
    <row r="895">
      <c r="A895" s="97" t="str">
        <f t="shared" si="1"/>
        <v> </v>
      </c>
      <c r="B895" s="97"/>
      <c r="C895" s="97"/>
      <c r="D895" s="97"/>
      <c r="E895" s="97"/>
      <c r="F895" s="97"/>
      <c r="G895" s="97"/>
      <c r="H895" s="97"/>
      <c r="I895" s="98"/>
      <c r="J895" s="98"/>
      <c r="K895" s="98"/>
      <c r="L895" s="98"/>
      <c r="M895" s="98"/>
      <c r="N895" s="98"/>
      <c r="O895" s="97"/>
      <c r="P895" s="97"/>
      <c r="Q895" s="97"/>
      <c r="R895" s="97"/>
      <c r="S895" s="97"/>
      <c r="T895" s="97"/>
      <c r="U895" s="97"/>
      <c r="V895" s="97"/>
      <c r="W895" s="97"/>
      <c r="X895" s="97"/>
    </row>
    <row r="896">
      <c r="A896" s="97" t="str">
        <f t="shared" si="1"/>
        <v> </v>
      </c>
      <c r="B896" s="97"/>
      <c r="C896" s="97"/>
      <c r="D896" s="97"/>
      <c r="E896" s="97"/>
      <c r="F896" s="97"/>
      <c r="G896" s="97"/>
      <c r="H896" s="97"/>
      <c r="I896" s="98"/>
      <c r="J896" s="98"/>
      <c r="K896" s="98"/>
      <c r="L896" s="98"/>
      <c r="M896" s="98"/>
      <c r="N896" s="98"/>
      <c r="O896" s="97"/>
      <c r="P896" s="97"/>
      <c r="Q896" s="97"/>
      <c r="R896" s="97"/>
      <c r="S896" s="97"/>
      <c r="T896" s="97"/>
      <c r="U896" s="97"/>
      <c r="V896" s="97"/>
      <c r="W896" s="97"/>
      <c r="X896" s="97"/>
    </row>
    <row r="897">
      <c r="A897" s="97" t="str">
        <f t="shared" si="1"/>
        <v> </v>
      </c>
      <c r="B897" s="97"/>
      <c r="C897" s="97"/>
      <c r="D897" s="97"/>
      <c r="E897" s="97"/>
      <c r="F897" s="97"/>
      <c r="G897" s="97"/>
      <c r="H897" s="97"/>
      <c r="I897" s="98"/>
      <c r="J897" s="98"/>
      <c r="K897" s="98"/>
      <c r="L897" s="98"/>
      <c r="M897" s="98"/>
      <c r="N897" s="98"/>
      <c r="O897" s="97"/>
      <c r="P897" s="97"/>
      <c r="Q897" s="97"/>
      <c r="R897" s="97"/>
      <c r="S897" s="97"/>
      <c r="T897" s="97"/>
      <c r="U897" s="97"/>
      <c r="V897" s="97"/>
      <c r="W897" s="97"/>
      <c r="X897" s="97"/>
    </row>
    <row r="898">
      <c r="A898" s="97" t="str">
        <f t="shared" si="1"/>
        <v> </v>
      </c>
      <c r="B898" s="97"/>
      <c r="C898" s="97"/>
      <c r="D898" s="97"/>
      <c r="E898" s="97"/>
      <c r="F898" s="97"/>
      <c r="G898" s="97"/>
      <c r="H898" s="97"/>
      <c r="I898" s="98"/>
      <c r="J898" s="98"/>
      <c r="K898" s="98"/>
      <c r="L898" s="98"/>
      <c r="M898" s="98"/>
      <c r="N898" s="98"/>
      <c r="O898" s="97"/>
      <c r="P898" s="97"/>
      <c r="Q898" s="97"/>
      <c r="R898" s="97"/>
      <c r="S898" s="97"/>
      <c r="T898" s="97"/>
      <c r="U898" s="97"/>
      <c r="V898" s="97"/>
      <c r="W898" s="97"/>
      <c r="X898" s="97"/>
    </row>
    <row r="899">
      <c r="A899" s="97" t="str">
        <f t="shared" si="1"/>
        <v> </v>
      </c>
      <c r="B899" s="97"/>
      <c r="C899" s="97"/>
      <c r="D899" s="97"/>
      <c r="E899" s="97"/>
      <c r="F899" s="97"/>
      <c r="G899" s="97"/>
      <c r="H899" s="97"/>
      <c r="I899" s="98"/>
      <c r="J899" s="98"/>
      <c r="K899" s="98"/>
      <c r="L899" s="98"/>
      <c r="M899" s="98"/>
      <c r="N899" s="98"/>
      <c r="O899" s="97"/>
      <c r="P899" s="97"/>
      <c r="Q899" s="97"/>
      <c r="R899" s="97"/>
      <c r="S899" s="97"/>
      <c r="T899" s="97"/>
      <c r="U899" s="97"/>
      <c r="V899" s="97"/>
      <c r="W899" s="97"/>
      <c r="X899" s="97"/>
    </row>
    <row r="900">
      <c r="A900" s="97" t="str">
        <f t="shared" si="1"/>
        <v> </v>
      </c>
      <c r="B900" s="97"/>
      <c r="C900" s="97"/>
      <c r="D900" s="97"/>
      <c r="E900" s="97"/>
      <c r="F900" s="97"/>
      <c r="G900" s="97"/>
      <c r="H900" s="97"/>
      <c r="I900" s="98"/>
      <c r="J900" s="98"/>
      <c r="K900" s="98"/>
      <c r="L900" s="98"/>
      <c r="M900" s="98"/>
      <c r="N900" s="98"/>
      <c r="O900" s="97"/>
      <c r="P900" s="97"/>
      <c r="Q900" s="97"/>
      <c r="R900" s="97"/>
      <c r="S900" s="97"/>
      <c r="T900" s="97"/>
      <c r="U900" s="97"/>
      <c r="V900" s="97"/>
      <c r="W900" s="97"/>
      <c r="X900" s="97"/>
    </row>
    <row r="901">
      <c r="A901" s="97" t="str">
        <f t="shared" si="1"/>
        <v> </v>
      </c>
      <c r="B901" s="97"/>
      <c r="C901" s="97"/>
      <c r="D901" s="97"/>
      <c r="E901" s="97"/>
      <c r="F901" s="97"/>
      <c r="G901" s="97"/>
      <c r="H901" s="97"/>
      <c r="I901" s="98"/>
      <c r="J901" s="98"/>
      <c r="K901" s="98"/>
      <c r="L901" s="98"/>
      <c r="M901" s="98"/>
      <c r="N901" s="98"/>
      <c r="O901" s="97"/>
      <c r="P901" s="97"/>
      <c r="Q901" s="97"/>
      <c r="R901" s="97"/>
      <c r="S901" s="97"/>
      <c r="T901" s="97"/>
      <c r="U901" s="97"/>
      <c r="V901" s="97"/>
      <c r="W901" s="97"/>
      <c r="X901" s="97"/>
    </row>
    <row r="902">
      <c r="A902" s="97" t="str">
        <f t="shared" si="1"/>
        <v> </v>
      </c>
      <c r="B902" s="97"/>
      <c r="C902" s="97"/>
      <c r="D902" s="97"/>
      <c r="E902" s="97"/>
      <c r="F902" s="97"/>
      <c r="G902" s="97"/>
      <c r="H902" s="97"/>
      <c r="I902" s="98"/>
      <c r="J902" s="98"/>
      <c r="K902" s="98"/>
      <c r="L902" s="98"/>
      <c r="M902" s="98"/>
      <c r="N902" s="98"/>
      <c r="O902" s="97"/>
      <c r="P902" s="97"/>
      <c r="Q902" s="97"/>
      <c r="R902" s="97"/>
      <c r="S902" s="97"/>
      <c r="T902" s="97"/>
      <c r="U902" s="97"/>
      <c r="V902" s="97"/>
      <c r="W902" s="97"/>
      <c r="X902" s="97"/>
    </row>
    <row r="903">
      <c r="A903" s="97" t="str">
        <f t="shared" si="1"/>
        <v> </v>
      </c>
      <c r="B903" s="97"/>
      <c r="C903" s="97"/>
      <c r="D903" s="97"/>
      <c r="E903" s="97"/>
      <c r="F903" s="97"/>
      <c r="G903" s="97"/>
      <c r="H903" s="97"/>
      <c r="I903" s="98"/>
      <c r="J903" s="98"/>
      <c r="K903" s="98"/>
      <c r="L903" s="98"/>
      <c r="M903" s="98"/>
      <c r="N903" s="98"/>
      <c r="O903" s="97"/>
      <c r="P903" s="97"/>
      <c r="Q903" s="97"/>
      <c r="R903" s="97"/>
      <c r="S903" s="97"/>
      <c r="T903" s="97"/>
      <c r="U903" s="97"/>
      <c r="V903" s="97"/>
      <c r="W903" s="97"/>
      <c r="X903" s="97"/>
    </row>
    <row r="904">
      <c r="A904" s="97" t="str">
        <f t="shared" si="1"/>
        <v> </v>
      </c>
      <c r="B904" s="97"/>
      <c r="C904" s="97"/>
      <c r="D904" s="97"/>
      <c r="E904" s="97"/>
      <c r="F904" s="97"/>
      <c r="G904" s="97"/>
      <c r="H904" s="97"/>
      <c r="I904" s="98"/>
      <c r="J904" s="98"/>
      <c r="K904" s="98"/>
      <c r="L904" s="98"/>
      <c r="M904" s="98"/>
      <c r="N904" s="98"/>
      <c r="O904" s="97"/>
      <c r="P904" s="97"/>
      <c r="Q904" s="97"/>
      <c r="R904" s="97"/>
      <c r="S904" s="97"/>
      <c r="T904" s="97"/>
      <c r="U904" s="97"/>
      <c r="V904" s="97"/>
      <c r="W904" s="97"/>
      <c r="X904" s="97"/>
    </row>
    <row r="905">
      <c r="A905" s="97" t="str">
        <f t="shared" si="1"/>
        <v> </v>
      </c>
      <c r="B905" s="97"/>
      <c r="C905" s="97"/>
      <c r="D905" s="97"/>
      <c r="E905" s="97"/>
      <c r="F905" s="97"/>
      <c r="G905" s="97"/>
      <c r="H905" s="97"/>
      <c r="I905" s="98"/>
      <c r="J905" s="98"/>
      <c r="K905" s="98"/>
      <c r="L905" s="98"/>
      <c r="M905" s="98"/>
      <c r="N905" s="98"/>
      <c r="O905" s="97"/>
      <c r="P905" s="97"/>
      <c r="Q905" s="97"/>
      <c r="R905" s="97"/>
      <c r="S905" s="97"/>
      <c r="T905" s="97"/>
      <c r="U905" s="97"/>
      <c r="V905" s="97"/>
      <c r="W905" s="97"/>
      <c r="X905" s="97"/>
    </row>
    <row r="906">
      <c r="A906" s="97" t="str">
        <f t="shared" si="1"/>
        <v> </v>
      </c>
      <c r="B906" s="97"/>
      <c r="C906" s="97"/>
      <c r="D906" s="97"/>
      <c r="E906" s="97"/>
      <c r="F906" s="97"/>
      <c r="G906" s="97"/>
      <c r="H906" s="97"/>
      <c r="I906" s="98"/>
      <c r="J906" s="98"/>
      <c r="K906" s="98"/>
      <c r="L906" s="98"/>
      <c r="M906" s="98"/>
      <c r="N906" s="98"/>
      <c r="O906" s="97"/>
      <c r="P906" s="97"/>
      <c r="Q906" s="97"/>
      <c r="R906" s="97"/>
      <c r="S906" s="97"/>
      <c r="T906" s="97"/>
      <c r="U906" s="97"/>
      <c r="V906" s="97"/>
      <c r="W906" s="97"/>
      <c r="X906" s="97"/>
    </row>
    <row r="907">
      <c r="A907" s="97" t="str">
        <f t="shared" si="1"/>
        <v> </v>
      </c>
      <c r="B907" s="97"/>
      <c r="C907" s="97"/>
      <c r="D907" s="97"/>
      <c r="E907" s="97"/>
      <c r="F907" s="97"/>
      <c r="G907" s="97"/>
      <c r="H907" s="97"/>
      <c r="I907" s="98"/>
      <c r="J907" s="98"/>
      <c r="K907" s="98"/>
      <c r="L907" s="98"/>
      <c r="M907" s="98"/>
      <c r="N907" s="98"/>
      <c r="O907" s="97"/>
      <c r="P907" s="97"/>
      <c r="Q907" s="97"/>
      <c r="R907" s="97"/>
      <c r="S907" s="97"/>
      <c r="T907" s="97"/>
      <c r="U907" s="97"/>
      <c r="V907" s="97"/>
      <c r="W907" s="97"/>
      <c r="X907" s="97"/>
    </row>
    <row r="908">
      <c r="A908" s="97" t="str">
        <f t="shared" si="1"/>
        <v> </v>
      </c>
      <c r="B908" s="97"/>
      <c r="C908" s="97"/>
      <c r="D908" s="97"/>
      <c r="E908" s="97"/>
      <c r="F908" s="97"/>
      <c r="G908" s="97"/>
      <c r="H908" s="97"/>
      <c r="I908" s="98"/>
      <c r="J908" s="98"/>
      <c r="K908" s="98"/>
      <c r="L908" s="98"/>
      <c r="M908" s="98"/>
      <c r="N908" s="98"/>
      <c r="O908" s="97"/>
      <c r="P908" s="97"/>
      <c r="Q908" s="97"/>
      <c r="R908" s="97"/>
      <c r="S908" s="97"/>
      <c r="T908" s="97"/>
      <c r="U908" s="97"/>
      <c r="V908" s="97"/>
      <c r="W908" s="97"/>
      <c r="X908" s="97"/>
    </row>
    <row r="909">
      <c r="A909" s="97" t="str">
        <f t="shared" si="1"/>
        <v> </v>
      </c>
      <c r="B909" s="97"/>
      <c r="C909" s="97"/>
      <c r="D909" s="97"/>
      <c r="E909" s="97"/>
      <c r="F909" s="97"/>
      <c r="G909" s="97"/>
      <c r="H909" s="97"/>
      <c r="I909" s="98"/>
      <c r="J909" s="98"/>
      <c r="K909" s="98"/>
      <c r="L909" s="98"/>
      <c r="M909" s="98"/>
      <c r="N909" s="98"/>
      <c r="O909" s="97"/>
      <c r="P909" s="97"/>
      <c r="Q909" s="97"/>
      <c r="R909" s="97"/>
      <c r="S909" s="97"/>
      <c r="T909" s="97"/>
      <c r="U909" s="97"/>
      <c r="V909" s="97"/>
      <c r="W909" s="97"/>
      <c r="X909" s="97"/>
    </row>
    <row r="910">
      <c r="A910" s="97" t="str">
        <f t="shared" si="1"/>
        <v> </v>
      </c>
      <c r="B910" s="97"/>
      <c r="C910" s="97"/>
      <c r="D910" s="97"/>
      <c r="E910" s="97"/>
      <c r="F910" s="97"/>
      <c r="G910" s="97"/>
      <c r="H910" s="97"/>
      <c r="I910" s="98"/>
      <c r="J910" s="98"/>
      <c r="K910" s="98"/>
      <c r="L910" s="98"/>
      <c r="M910" s="98"/>
      <c r="N910" s="98"/>
      <c r="O910" s="97"/>
      <c r="P910" s="97"/>
      <c r="Q910" s="97"/>
      <c r="R910" s="97"/>
      <c r="S910" s="97"/>
      <c r="T910" s="97"/>
      <c r="U910" s="97"/>
      <c r="V910" s="97"/>
      <c r="W910" s="97"/>
      <c r="X910" s="97"/>
    </row>
    <row r="911">
      <c r="A911" s="97" t="str">
        <f t="shared" si="1"/>
        <v> </v>
      </c>
      <c r="B911" s="97"/>
      <c r="C911" s="97"/>
      <c r="D911" s="97"/>
      <c r="E911" s="97"/>
      <c r="F911" s="97"/>
      <c r="G911" s="97"/>
      <c r="H911" s="97"/>
      <c r="I911" s="98"/>
      <c r="J911" s="98"/>
      <c r="K911" s="98"/>
      <c r="L911" s="98"/>
      <c r="M911" s="98"/>
      <c r="N911" s="98"/>
      <c r="O911" s="97"/>
      <c r="P911" s="97"/>
      <c r="Q911" s="97"/>
      <c r="R911" s="97"/>
      <c r="S911" s="97"/>
      <c r="T911" s="97"/>
      <c r="U911" s="97"/>
      <c r="V911" s="97"/>
      <c r="W911" s="97"/>
      <c r="X911" s="97"/>
    </row>
    <row r="912">
      <c r="A912" s="97" t="str">
        <f t="shared" si="1"/>
        <v> </v>
      </c>
      <c r="B912" s="97"/>
      <c r="C912" s="97"/>
      <c r="D912" s="97"/>
      <c r="E912" s="97"/>
      <c r="F912" s="97"/>
      <c r="G912" s="97"/>
      <c r="H912" s="97"/>
      <c r="I912" s="98"/>
      <c r="J912" s="98"/>
      <c r="K912" s="98"/>
      <c r="L912" s="98"/>
      <c r="M912" s="98"/>
      <c r="N912" s="98"/>
      <c r="O912" s="97"/>
      <c r="P912" s="97"/>
      <c r="Q912" s="97"/>
      <c r="R912" s="97"/>
      <c r="S912" s="97"/>
      <c r="T912" s="97"/>
      <c r="U912" s="97"/>
      <c r="V912" s="97"/>
      <c r="W912" s="97"/>
      <c r="X912" s="97"/>
    </row>
    <row r="913">
      <c r="A913" s="97" t="str">
        <f t="shared" si="1"/>
        <v> </v>
      </c>
      <c r="B913" s="97"/>
      <c r="C913" s="97"/>
      <c r="D913" s="97"/>
      <c r="E913" s="97"/>
      <c r="F913" s="97"/>
      <c r="G913" s="97"/>
      <c r="H913" s="97"/>
      <c r="I913" s="98"/>
      <c r="J913" s="98"/>
      <c r="K913" s="98"/>
      <c r="L913" s="98"/>
      <c r="M913" s="98"/>
      <c r="N913" s="98"/>
      <c r="O913" s="97"/>
      <c r="P913" s="97"/>
      <c r="Q913" s="97"/>
      <c r="R913" s="97"/>
      <c r="S913" s="97"/>
      <c r="T913" s="97"/>
      <c r="U913" s="97"/>
      <c r="V913" s="97"/>
      <c r="W913" s="97"/>
      <c r="X913" s="97"/>
    </row>
    <row r="914">
      <c r="A914" s="97" t="str">
        <f t="shared" si="1"/>
        <v> </v>
      </c>
      <c r="B914" s="97"/>
      <c r="C914" s="97"/>
      <c r="D914" s="97"/>
      <c r="E914" s="97"/>
      <c r="F914" s="97"/>
      <c r="G914" s="97"/>
      <c r="H914" s="97"/>
      <c r="I914" s="98"/>
      <c r="J914" s="98"/>
      <c r="K914" s="98"/>
      <c r="L914" s="98"/>
      <c r="M914" s="98"/>
      <c r="N914" s="98"/>
      <c r="O914" s="97"/>
      <c r="P914" s="97"/>
      <c r="Q914" s="97"/>
      <c r="R914" s="97"/>
      <c r="S914" s="97"/>
      <c r="T914" s="97"/>
      <c r="U914" s="97"/>
      <c r="V914" s="97"/>
      <c r="W914" s="97"/>
      <c r="X914" s="97"/>
    </row>
    <row r="915">
      <c r="A915" s="97" t="str">
        <f t="shared" si="1"/>
        <v> </v>
      </c>
      <c r="B915" s="97"/>
      <c r="C915" s="97"/>
      <c r="D915" s="97"/>
      <c r="E915" s="97"/>
      <c r="F915" s="97"/>
      <c r="G915" s="97"/>
      <c r="H915" s="97"/>
      <c r="I915" s="98"/>
      <c r="J915" s="98"/>
      <c r="K915" s="98"/>
      <c r="L915" s="98"/>
      <c r="M915" s="98"/>
      <c r="N915" s="98"/>
      <c r="O915" s="97"/>
      <c r="P915" s="97"/>
      <c r="Q915" s="97"/>
      <c r="R915" s="97"/>
      <c r="S915" s="97"/>
      <c r="T915" s="97"/>
      <c r="U915" s="97"/>
      <c r="V915" s="97"/>
      <c r="W915" s="97"/>
      <c r="X915" s="97"/>
    </row>
    <row r="916">
      <c r="A916" s="97" t="str">
        <f t="shared" si="1"/>
        <v> </v>
      </c>
      <c r="B916" s="97"/>
      <c r="C916" s="97"/>
      <c r="D916" s="97"/>
      <c r="E916" s="97"/>
      <c r="F916" s="97"/>
      <c r="G916" s="97"/>
      <c r="H916" s="97"/>
      <c r="I916" s="98"/>
      <c r="J916" s="98"/>
      <c r="K916" s="98"/>
      <c r="L916" s="98"/>
      <c r="M916" s="98"/>
      <c r="N916" s="98"/>
      <c r="O916" s="97"/>
      <c r="P916" s="97"/>
      <c r="Q916" s="97"/>
      <c r="R916" s="97"/>
      <c r="S916" s="97"/>
      <c r="T916" s="97"/>
      <c r="U916" s="97"/>
      <c r="V916" s="97"/>
      <c r="W916" s="97"/>
      <c r="X916" s="97"/>
    </row>
    <row r="917">
      <c r="A917" s="97" t="str">
        <f t="shared" si="1"/>
        <v> </v>
      </c>
      <c r="B917" s="97"/>
      <c r="C917" s="97"/>
      <c r="D917" s="97"/>
      <c r="E917" s="97"/>
      <c r="F917" s="97"/>
      <c r="G917" s="97"/>
      <c r="H917" s="97"/>
      <c r="I917" s="98"/>
      <c r="J917" s="98"/>
      <c r="K917" s="98"/>
      <c r="L917" s="98"/>
      <c r="M917" s="98"/>
      <c r="N917" s="98"/>
      <c r="O917" s="97"/>
      <c r="P917" s="97"/>
      <c r="Q917" s="97"/>
      <c r="R917" s="97"/>
      <c r="S917" s="97"/>
      <c r="T917" s="97"/>
      <c r="U917" s="97"/>
      <c r="V917" s="97"/>
      <c r="W917" s="97"/>
      <c r="X917" s="97"/>
    </row>
    <row r="918">
      <c r="A918" s="97" t="str">
        <f t="shared" si="1"/>
        <v> </v>
      </c>
      <c r="B918" s="97"/>
      <c r="C918" s="97"/>
      <c r="D918" s="97"/>
      <c r="E918" s="97"/>
      <c r="F918" s="97"/>
      <c r="G918" s="97"/>
      <c r="H918" s="97"/>
      <c r="I918" s="98"/>
      <c r="J918" s="98"/>
      <c r="K918" s="98"/>
      <c r="L918" s="98"/>
      <c r="M918" s="98"/>
      <c r="N918" s="98"/>
      <c r="O918" s="97"/>
      <c r="P918" s="97"/>
      <c r="Q918" s="97"/>
      <c r="R918" s="97"/>
      <c r="S918" s="97"/>
      <c r="T918" s="97"/>
      <c r="U918" s="97"/>
      <c r="V918" s="97"/>
      <c r="W918" s="97"/>
      <c r="X918" s="97"/>
    </row>
    <row r="919">
      <c r="A919" s="97" t="str">
        <f t="shared" si="1"/>
        <v> </v>
      </c>
      <c r="B919" s="97"/>
      <c r="C919" s="97"/>
      <c r="D919" s="97"/>
      <c r="E919" s="97"/>
      <c r="F919" s="97"/>
      <c r="G919" s="97"/>
      <c r="H919" s="97"/>
      <c r="I919" s="98"/>
      <c r="J919" s="98"/>
      <c r="K919" s="98"/>
      <c r="L919" s="98"/>
      <c r="M919" s="98"/>
      <c r="N919" s="98"/>
      <c r="O919" s="97"/>
      <c r="P919" s="97"/>
      <c r="Q919" s="97"/>
      <c r="R919" s="97"/>
      <c r="S919" s="97"/>
      <c r="T919" s="97"/>
      <c r="U919" s="97"/>
      <c r="V919" s="97"/>
      <c r="W919" s="97"/>
      <c r="X919" s="97"/>
    </row>
    <row r="920">
      <c r="A920" s="97" t="str">
        <f t="shared" si="1"/>
        <v> </v>
      </c>
      <c r="B920" s="97"/>
      <c r="C920" s="97"/>
      <c r="D920" s="97"/>
      <c r="E920" s="97"/>
      <c r="F920" s="97"/>
      <c r="G920" s="97"/>
      <c r="H920" s="97"/>
      <c r="I920" s="98"/>
      <c r="J920" s="98"/>
      <c r="K920" s="98"/>
      <c r="L920" s="98"/>
      <c r="M920" s="98"/>
      <c r="N920" s="98"/>
      <c r="O920" s="97"/>
      <c r="P920" s="97"/>
      <c r="Q920" s="97"/>
      <c r="R920" s="97"/>
      <c r="S920" s="97"/>
      <c r="T920" s="97"/>
      <c r="U920" s="97"/>
      <c r="V920" s="97"/>
      <c r="W920" s="97"/>
      <c r="X920" s="97"/>
    </row>
    <row r="921">
      <c r="A921" s="97" t="str">
        <f t="shared" si="1"/>
        <v> </v>
      </c>
      <c r="B921" s="97"/>
      <c r="C921" s="97"/>
      <c r="D921" s="97"/>
      <c r="E921" s="97"/>
      <c r="F921" s="97"/>
      <c r="G921" s="97"/>
      <c r="H921" s="97"/>
      <c r="I921" s="98"/>
      <c r="J921" s="98"/>
      <c r="K921" s="98"/>
      <c r="L921" s="98"/>
      <c r="M921" s="98"/>
      <c r="N921" s="98"/>
      <c r="O921" s="97"/>
      <c r="P921" s="97"/>
      <c r="Q921" s="97"/>
      <c r="R921" s="97"/>
      <c r="S921" s="97"/>
      <c r="T921" s="97"/>
      <c r="U921" s="97"/>
      <c r="V921" s="97"/>
      <c r="W921" s="97"/>
      <c r="X921" s="97"/>
    </row>
    <row r="922">
      <c r="A922" s="97" t="str">
        <f t="shared" si="1"/>
        <v> </v>
      </c>
      <c r="B922" s="97"/>
      <c r="C922" s="97"/>
      <c r="D922" s="97"/>
      <c r="E922" s="97"/>
      <c r="F922" s="97"/>
      <c r="G922" s="97"/>
      <c r="H922" s="97"/>
      <c r="I922" s="98"/>
      <c r="J922" s="98"/>
      <c r="K922" s="98"/>
      <c r="L922" s="98"/>
      <c r="M922" s="98"/>
      <c r="N922" s="98"/>
      <c r="O922" s="97"/>
      <c r="P922" s="97"/>
      <c r="Q922" s="97"/>
      <c r="R922" s="97"/>
      <c r="S922" s="97"/>
      <c r="T922" s="97"/>
      <c r="U922" s="97"/>
      <c r="V922" s="97"/>
      <c r="W922" s="97"/>
      <c r="X922" s="97"/>
    </row>
    <row r="923">
      <c r="A923" s="97" t="str">
        <f t="shared" si="1"/>
        <v> </v>
      </c>
      <c r="B923" s="97"/>
      <c r="C923" s="97"/>
      <c r="D923" s="97"/>
      <c r="E923" s="97"/>
      <c r="F923" s="97"/>
      <c r="G923" s="97"/>
      <c r="H923" s="97"/>
      <c r="I923" s="98"/>
      <c r="J923" s="98"/>
      <c r="K923" s="98"/>
      <c r="L923" s="98"/>
      <c r="M923" s="98"/>
      <c r="N923" s="98"/>
      <c r="O923" s="97"/>
      <c r="P923" s="97"/>
      <c r="Q923" s="97"/>
      <c r="R923" s="97"/>
      <c r="S923" s="97"/>
      <c r="T923" s="97"/>
      <c r="U923" s="97"/>
      <c r="V923" s="97"/>
      <c r="W923" s="97"/>
      <c r="X923" s="97"/>
    </row>
    <row r="924">
      <c r="A924" s="97" t="str">
        <f t="shared" si="1"/>
        <v> </v>
      </c>
      <c r="B924" s="97"/>
      <c r="C924" s="97"/>
      <c r="D924" s="97"/>
      <c r="E924" s="97"/>
      <c r="F924" s="97"/>
      <c r="G924" s="97"/>
      <c r="H924" s="97"/>
      <c r="I924" s="98"/>
      <c r="J924" s="98"/>
      <c r="K924" s="98"/>
      <c r="L924" s="98"/>
      <c r="M924" s="98"/>
      <c r="N924" s="98"/>
      <c r="O924" s="97"/>
      <c r="P924" s="97"/>
      <c r="Q924" s="97"/>
      <c r="R924" s="97"/>
      <c r="S924" s="97"/>
      <c r="T924" s="97"/>
      <c r="U924" s="97"/>
      <c r="V924" s="97"/>
      <c r="W924" s="97"/>
      <c r="X924" s="97"/>
    </row>
    <row r="925">
      <c r="A925" s="97" t="str">
        <f t="shared" si="1"/>
        <v> </v>
      </c>
      <c r="B925" s="97"/>
      <c r="C925" s="97"/>
      <c r="D925" s="97"/>
      <c r="E925" s="97"/>
      <c r="F925" s="97"/>
      <c r="G925" s="97"/>
      <c r="H925" s="97"/>
      <c r="I925" s="98"/>
      <c r="J925" s="98"/>
      <c r="K925" s="98"/>
      <c r="L925" s="98"/>
      <c r="M925" s="98"/>
      <c r="N925" s="98"/>
      <c r="O925" s="97"/>
      <c r="P925" s="97"/>
      <c r="Q925" s="97"/>
      <c r="R925" s="97"/>
      <c r="S925" s="97"/>
      <c r="T925" s="97"/>
      <c r="U925" s="97"/>
      <c r="V925" s="97"/>
      <c r="W925" s="97"/>
      <c r="X925" s="97"/>
    </row>
    <row r="926">
      <c r="A926" s="97" t="str">
        <f t="shared" si="1"/>
        <v> </v>
      </c>
      <c r="B926" s="97"/>
      <c r="C926" s="97"/>
      <c r="D926" s="97"/>
      <c r="E926" s="97"/>
      <c r="F926" s="97"/>
      <c r="G926" s="97"/>
      <c r="H926" s="97"/>
      <c r="I926" s="98"/>
      <c r="J926" s="98"/>
      <c r="K926" s="98"/>
      <c r="L926" s="98"/>
      <c r="M926" s="98"/>
      <c r="N926" s="98"/>
      <c r="O926" s="97"/>
      <c r="P926" s="97"/>
      <c r="Q926" s="97"/>
      <c r="R926" s="97"/>
      <c r="S926" s="97"/>
      <c r="T926" s="97"/>
      <c r="U926" s="97"/>
      <c r="V926" s="97"/>
      <c r="W926" s="97"/>
      <c r="X926" s="97"/>
    </row>
    <row r="927">
      <c r="A927" s="97" t="str">
        <f t="shared" si="1"/>
        <v> </v>
      </c>
      <c r="B927" s="97"/>
      <c r="C927" s="97"/>
      <c r="D927" s="97"/>
      <c r="E927" s="97"/>
      <c r="F927" s="97"/>
      <c r="G927" s="97"/>
      <c r="H927" s="97"/>
      <c r="I927" s="98"/>
      <c r="J927" s="98"/>
      <c r="K927" s="98"/>
      <c r="L927" s="98"/>
      <c r="M927" s="98"/>
      <c r="N927" s="98"/>
      <c r="O927" s="97"/>
      <c r="P927" s="97"/>
      <c r="Q927" s="97"/>
      <c r="R927" s="97"/>
      <c r="S927" s="97"/>
      <c r="T927" s="97"/>
      <c r="U927" s="97"/>
      <c r="V927" s="97"/>
      <c r="W927" s="97"/>
      <c r="X927" s="97"/>
    </row>
    <row r="928">
      <c r="A928" s="97" t="str">
        <f t="shared" si="1"/>
        <v> </v>
      </c>
      <c r="B928" s="97"/>
      <c r="C928" s="97"/>
      <c r="D928" s="97"/>
      <c r="E928" s="97"/>
      <c r="F928" s="97"/>
      <c r="G928" s="97"/>
      <c r="H928" s="97"/>
      <c r="I928" s="98"/>
      <c r="J928" s="98"/>
      <c r="K928" s="98"/>
      <c r="L928" s="98"/>
      <c r="M928" s="98"/>
      <c r="N928" s="98"/>
      <c r="O928" s="97"/>
      <c r="P928" s="97"/>
      <c r="Q928" s="97"/>
      <c r="R928" s="97"/>
      <c r="S928" s="97"/>
      <c r="T928" s="97"/>
      <c r="U928" s="97"/>
      <c r="V928" s="97"/>
      <c r="W928" s="97"/>
      <c r="X928" s="97"/>
    </row>
    <row r="929">
      <c r="A929" s="97" t="str">
        <f t="shared" si="1"/>
        <v> </v>
      </c>
      <c r="B929" s="97"/>
      <c r="C929" s="97"/>
      <c r="D929" s="97"/>
      <c r="E929" s="97"/>
      <c r="F929" s="97"/>
      <c r="G929" s="97"/>
      <c r="H929" s="97"/>
      <c r="I929" s="98"/>
      <c r="J929" s="98"/>
      <c r="K929" s="98"/>
      <c r="L929" s="98"/>
      <c r="M929" s="98"/>
      <c r="N929" s="98"/>
      <c r="O929" s="97"/>
      <c r="P929" s="97"/>
      <c r="Q929" s="97"/>
      <c r="R929" s="97"/>
      <c r="S929" s="97"/>
      <c r="T929" s="97"/>
      <c r="U929" s="97"/>
      <c r="V929" s="97"/>
      <c r="W929" s="97"/>
      <c r="X929" s="97"/>
    </row>
    <row r="930">
      <c r="A930" s="97" t="str">
        <f t="shared" si="1"/>
        <v> </v>
      </c>
      <c r="B930" s="97"/>
      <c r="C930" s="97"/>
      <c r="D930" s="97"/>
      <c r="E930" s="97"/>
      <c r="F930" s="97"/>
      <c r="G930" s="97"/>
      <c r="H930" s="97"/>
      <c r="I930" s="98"/>
      <c r="J930" s="98"/>
      <c r="K930" s="98"/>
      <c r="L930" s="98"/>
      <c r="M930" s="98"/>
      <c r="N930" s="98"/>
      <c r="O930" s="97"/>
      <c r="P930" s="97"/>
      <c r="Q930" s="97"/>
      <c r="R930" s="97"/>
      <c r="S930" s="97"/>
      <c r="T930" s="97"/>
      <c r="U930" s="97"/>
      <c r="V930" s="97"/>
      <c r="W930" s="97"/>
      <c r="X930" s="97"/>
    </row>
    <row r="931">
      <c r="A931" s="97" t="str">
        <f t="shared" si="1"/>
        <v> </v>
      </c>
      <c r="B931" s="97"/>
      <c r="C931" s="97"/>
      <c r="D931" s="97"/>
      <c r="E931" s="97"/>
      <c r="F931" s="97"/>
      <c r="G931" s="97"/>
      <c r="H931" s="97"/>
      <c r="I931" s="98"/>
      <c r="J931" s="98"/>
      <c r="K931" s="98"/>
      <c r="L931" s="98"/>
      <c r="M931" s="98"/>
      <c r="N931" s="98"/>
      <c r="O931" s="97"/>
      <c r="P931" s="97"/>
      <c r="Q931" s="97"/>
      <c r="R931" s="97"/>
      <c r="S931" s="97"/>
      <c r="T931" s="97"/>
      <c r="U931" s="97"/>
      <c r="V931" s="97"/>
      <c r="W931" s="97"/>
      <c r="X931" s="97"/>
    </row>
    <row r="932">
      <c r="A932" s="97" t="str">
        <f t="shared" si="1"/>
        <v> </v>
      </c>
      <c r="B932" s="97"/>
      <c r="C932" s="97"/>
      <c r="D932" s="97"/>
      <c r="E932" s="97"/>
      <c r="F932" s="97"/>
      <c r="G932" s="97"/>
      <c r="H932" s="97"/>
      <c r="I932" s="98"/>
      <c r="J932" s="98"/>
      <c r="K932" s="98"/>
      <c r="L932" s="98"/>
      <c r="M932" s="98"/>
      <c r="N932" s="98"/>
      <c r="O932" s="97"/>
      <c r="P932" s="97"/>
      <c r="Q932" s="97"/>
      <c r="R932" s="97"/>
      <c r="S932" s="97"/>
      <c r="T932" s="97"/>
      <c r="U932" s="97"/>
      <c r="V932" s="97"/>
      <c r="W932" s="97"/>
      <c r="X932" s="97"/>
    </row>
    <row r="933">
      <c r="A933" s="97" t="str">
        <f t="shared" si="1"/>
        <v> </v>
      </c>
      <c r="B933" s="97"/>
      <c r="C933" s="97"/>
      <c r="D933" s="97"/>
      <c r="E933" s="97"/>
      <c r="F933" s="97"/>
      <c r="G933" s="97"/>
      <c r="H933" s="97"/>
      <c r="I933" s="98"/>
      <c r="J933" s="98"/>
      <c r="K933" s="98"/>
      <c r="L933" s="98"/>
      <c r="M933" s="98"/>
      <c r="N933" s="98"/>
      <c r="O933" s="97"/>
      <c r="P933" s="97"/>
      <c r="Q933" s="97"/>
      <c r="R933" s="97"/>
      <c r="S933" s="97"/>
      <c r="T933" s="97"/>
      <c r="U933" s="97"/>
      <c r="V933" s="97"/>
      <c r="W933" s="97"/>
      <c r="X933" s="97"/>
    </row>
    <row r="934">
      <c r="A934" s="97" t="str">
        <f t="shared" si="1"/>
        <v> </v>
      </c>
      <c r="B934" s="97"/>
      <c r="C934" s="97"/>
      <c r="D934" s="97"/>
      <c r="E934" s="97"/>
      <c r="F934" s="97"/>
      <c r="G934" s="97"/>
      <c r="H934" s="97"/>
      <c r="I934" s="98"/>
      <c r="J934" s="98"/>
      <c r="K934" s="98"/>
      <c r="L934" s="98"/>
      <c r="M934" s="98"/>
      <c r="N934" s="98"/>
      <c r="O934" s="97"/>
      <c r="P934" s="97"/>
      <c r="Q934" s="97"/>
      <c r="R934" s="97"/>
      <c r="S934" s="97"/>
      <c r="T934" s="97"/>
      <c r="U934" s="97"/>
      <c r="V934" s="97"/>
      <c r="W934" s="97"/>
      <c r="X934" s="97"/>
    </row>
    <row r="935">
      <c r="A935" s="97" t="str">
        <f t="shared" si="1"/>
        <v> </v>
      </c>
      <c r="B935" s="97"/>
      <c r="C935" s="97"/>
      <c r="D935" s="97"/>
      <c r="E935" s="97"/>
      <c r="F935" s="97"/>
      <c r="G935" s="97"/>
      <c r="H935" s="97"/>
      <c r="I935" s="98"/>
      <c r="J935" s="98"/>
      <c r="K935" s="98"/>
      <c r="L935" s="98"/>
      <c r="M935" s="98"/>
      <c r="N935" s="98"/>
      <c r="O935" s="97"/>
      <c r="P935" s="97"/>
      <c r="Q935" s="97"/>
      <c r="R935" s="97"/>
      <c r="S935" s="97"/>
      <c r="T935" s="97"/>
      <c r="U935" s="97"/>
      <c r="V935" s="97"/>
      <c r="W935" s="97"/>
      <c r="X935" s="97"/>
    </row>
    <row r="936">
      <c r="A936" s="97" t="str">
        <f t="shared" si="1"/>
        <v> </v>
      </c>
      <c r="B936" s="97"/>
      <c r="C936" s="97"/>
      <c r="D936" s="97"/>
      <c r="E936" s="97"/>
      <c r="F936" s="97"/>
      <c r="G936" s="97"/>
      <c r="H936" s="97"/>
      <c r="I936" s="98"/>
      <c r="J936" s="98"/>
      <c r="K936" s="98"/>
      <c r="L936" s="98"/>
      <c r="M936" s="98"/>
      <c r="N936" s="98"/>
      <c r="O936" s="97"/>
      <c r="P936" s="97"/>
      <c r="Q936" s="97"/>
      <c r="R936" s="97"/>
      <c r="S936" s="97"/>
      <c r="T936" s="97"/>
      <c r="U936" s="97"/>
      <c r="V936" s="97"/>
      <c r="W936" s="97"/>
      <c r="X936" s="97"/>
    </row>
    <row r="937">
      <c r="A937" s="97" t="str">
        <f t="shared" si="1"/>
        <v> </v>
      </c>
      <c r="B937" s="97"/>
      <c r="C937" s="97"/>
      <c r="D937" s="97"/>
      <c r="E937" s="97"/>
      <c r="F937" s="97"/>
      <c r="G937" s="97"/>
      <c r="H937" s="97"/>
      <c r="I937" s="98"/>
      <c r="J937" s="98"/>
      <c r="K937" s="98"/>
      <c r="L937" s="98"/>
      <c r="M937" s="98"/>
      <c r="N937" s="98"/>
      <c r="O937" s="97"/>
      <c r="P937" s="97"/>
      <c r="Q937" s="97"/>
      <c r="R937" s="97"/>
      <c r="S937" s="97"/>
      <c r="T937" s="97"/>
      <c r="U937" s="97"/>
      <c r="V937" s="97"/>
      <c r="W937" s="97"/>
      <c r="X937" s="97"/>
    </row>
    <row r="938">
      <c r="A938" s="97" t="str">
        <f t="shared" si="1"/>
        <v> </v>
      </c>
      <c r="B938" s="97"/>
      <c r="C938" s="97"/>
      <c r="D938" s="97"/>
      <c r="E938" s="97"/>
      <c r="F938" s="97"/>
      <c r="G938" s="97"/>
      <c r="H938" s="97"/>
      <c r="I938" s="98"/>
      <c r="J938" s="98"/>
      <c r="K938" s="98"/>
      <c r="L938" s="98"/>
      <c r="M938" s="98"/>
      <c r="N938" s="98"/>
      <c r="O938" s="97"/>
      <c r="P938" s="97"/>
      <c r="Q938" s="97"/>
      <c r="R938" s="97"/>
      <c r="S938" s="97"/>
      <c r="T938" s="97"/>
      <c r="U938" s="97"/>
      <c r="V938" s="97"/>
      <c r="W938" s="97"/>
      <c r="X938" s="97"/>
    </row>
    <row r="939">
      <c r="A939" s="97" t="str">
        <f t="shared" si="1"/>
        <v> </v>
      </c>
      <c r="B939" s="97"/>
      <c r="C939" s="97"/>
      <c r="D939" s="97"/>
      <c r="E939" s="97"/>
      <c r="F939" s="97"/>
      <c r="G939" s="97"/>
      <c r="H939" s="97"/>
      <c r="I939" s="98"/>
      <c r="J939" s="98"/>
      <c r="K939" s="98"/>
      <c r="L939" s="98"/>
      <c r="M939" s="98"/>
      <c r="N939" s="98"/>
      <c r="O939" s="97"/>
      <c r="P939" s="97"/>
      <c r="Q939" s="97"/>
      <c r="R939" s="97"/>
      <c r="S939" s="97"/>
      <c r="T939" s="97"/>
      <c r="U939" s="97"/>
      <c r="V939" s="97"/>
      <c r="W939" s="97"/>
      <c r="X939" s="97"/>
    </row>
    <row r="940">
      <c r="A940" s="97" t="str">
        <f t="shared" si="1"/>
        <v> </v>
      </c>
      <c r="B940" s="97"/>
      <c r="C940" s="97"/>
      <c r="D940" s="97"/>
      <c r="E940" s="97"/>
      <c r="F940" s="97"/>
      <c r="G940" s="97"/>
      <c r="H940" s="97"/>
      <c r="I940" s="98"/>
      <c r="J940" s="98"/>
      <c r="K940" s="98"/>
      <c r="L940" s="98"/>
      <c r="M940" s="98"/>
      <c r="N940" s="98"/>
      <c r="O940" s="97"/>
      <c r="P940" s="97"/>
      <c r="Q940" s="97"/>
      <c r="R940" s="97"/>
      <c r="S940" s="97"/>
      <c r="T940" s="97"/>
      <c r="U940" s="97"/>
      <c r="V940" s="97"/>
      <c r="W940" s="97"/>
      <c r="X940" s="97"/>
    </row>
    <row r="941">
      <c r="A941" s="97" t="str">
        <f t="shared" si="1"/>
        <v> </v>
      </c>
      <c r="B941" s="97"/>
      <c r="C941" s="97"/>
      <c r="D941" s="97"/>
      <c r="E941" s="97"/>
      <c r="F941" s="97"/>
      <c r="G941" s="97"/>
      <c r="H941" s="97"/>
      <c r="I941" s="98"/>
      <c r="J941" s="98"/>
      <c r="K941" s="98"/>
      <c r="L941" s="98"/>
      <c r="M941" s="98"/>
      <c r="N941" s="98"/>
      <c r="O941" s="97"/>
      <c r="P941" s="97"/>
      <c r="Q941" s="97"/>
      <c r="R941" s="97"/>
      <c r="S941" s="97"/>
      <c r="T941" s="97"/>
      <c r="U941" s="97"/>
      <c r="V941" s="97"/>
      <c r="W941" s="97"/>
      <c r="X941" s="97"/>
    </row>
    <row r="942">
      <c r="A942" s="97" t="str">
        <f t="shared" si="1"/>
        <v> </v>
      </c>
      <c r="B942" s="97"/>
      <c r="C942" s="97"/>
      <c r="D942" s="97"/>
      <c r="E942" s="97"/>
      <c r="F942" s="97"/>
      <c r="G942" s="97"/>
      <c r="H942" s="97"/>
      <c r="I942" s="98"/>
      <c r="J942" s="98"/>
      <c r="K942" s="98"/>
      <c r="L942" s="98"/>
      <c r="M942" s="98"/>
      <c r="N942" s="98"/>
      <c r="O942" s="97"/>
      <c r="P942" s="97"/>
      <c r="Q942" s="97"/>
      <c r="R942" s="97"/>
      <c r="S942" s="97"/>
      <c r="T942" s="97"/>
      <c r="U942" s="97"/>
      <c r="V942" s="97"/>
      <c r="W942" s="97"/>
      <c r="X942" s="97"/>
    </row>
    <row r="943">
      <c r="A943" s="97" t="str">
        <f t="shared" si="1"/>
        <v> </v>
      </c>
      <c r="B943" s="97"/>
      <c r="C943" s="97"/>
      <c r="D943" s="97"/>
      <c r="E943" s="97"/>
      <c r="F943" s="97"/>
      <c r="G943" s="97"/>
      <c r="H943" s="97"/>
      <c r="I943" s="98"/>
      <c r="J943" s="98"/>
      <c r="K943" s="98"/>
      <c r="L943" s="98"/>
      <c r="M943" s="98"/>
      <c r="N943" s="98"/>
      <c r="O943" s="97"/>
      <c r="P943" s="97"/>
      <c r="Q943" s="97"/>
      <c r="R943" s="97"/>
      <c r="S943" s="97"/>
      <c r="T943" s="97"/>
      <c r="U943" s="97"/>
      <c r="V943" s="97"/>
      <c r="W943" s="97"/>
      <c r="X943" s="97"/>
    </row>
    <row r="944">
      <c r="A944" s="97" t="str">
        <f t="shared" si="1"/>
        <v> </v>
      </c>
      <c r="B944" s="97"/>
      <c r="C944" s="97"/>
      <c r="D944" s="97"/>
      <c r="E944" s="97"/>
      <c r="F944" s="97"/>
      <c r="G944" s="97"/>
      <c r="H944" s="97"/>
      <c r="I944" s="98"/>
      <c r="J944" s="98"/>
      <c r="K944" s="98"/>
      <c r="L944" s="98"/>
      <c r="M944" s="98"/>
      <c r="N944" s="98"/>
      <c r="O944" s="97"/>
      <c r="P944" s="97"/>
      <c r="Q944" s="97"/>
      <c r="R944" s="97"/>
      <c r="S944" s="97"/>
      <c r="T944" s="97"/>
      <c r="U944" s="97"/>
      <c r="V944" s="97"/>
      <c r="W944" s="97"/>
      <c r="X944" s="97"/>
    </row>
    <row r="945">
      <c r="A945" s="97" t="str">
        <f t="shared" si="1"/>
        <v> </v>
      </c>
      <c r="B945" s="97"/>
      <c r="C945" s="97"/>
      <c r="D945" s="97"/>
      <c r="E945" s="97"/>
      <c r="F945" s="97"/>
      <c r="G945" s="97"/>
      <c r="H945" s="97"/>
      <c r="I945" s="98"/>
      <c r="J945" s="98"/>
      <c r="K945" s="98"/>
      <c r="L945" s="98"/>
      <c r="M945" s="98"/>
      <c r="N945" s="98"/>
      <c r="O945" s="97"/>
      <c r="P945" s="97"/>
      <c r="Q945" s="97"/>
      <c r="R945" s="97"/>
      <c r="S945" s="97"/>
      <c r="T945" s="97"/>
      <c r="U945" s="97"/>
      <c r="V945" s="97"/>
      <c r="W945" s="97"/>
      <c r="X945" s="97"/>
    </row>
    <row r="946">
      <c r="A946" s="97" t="str">
        <f t="shared" si="1"/>
        <v> </v>
      </c>
      <c r="B946" s="97"/>
      <c r="C946" s="97"/>
      <c r="D946" s="97"/>
      <c r="E946" s="97"/>
      <c r="F946" s="97"/>
      <c r="G946" s="97"/>
      <c r="H946" s="97"/>
      <c r="I946" s="98"/>
      <c r="J946" s="98"/>
      <c r="K946" s="98"/>
      <c r="L946" s="98"/>
      <c r="M946" s="98"/>
      <c r="N946" s="98"/>
      <c r="O946" s="97"/>
      <c r="P946" s="97"/>
      <c r="Q946" s="97"/>
      <c r="R946" s="97"/>
      <c r="S946" s="97"/>
      <c r="T946" s="97"/>
      <c r="U946" s="97"/>
      <c r="V946" s="97"/>
      <c r="W946" s="97"/>
      <c r="X946" s="97"/>
    </row>
    <row r="947">
      <c r="A947" s="97" t="str">
        <f t="shared" si="1"/>
        <v> </v>
      </c>
      <c r="B947" s="97"/>
      <c r="C947" s="97"/>
      <c r="D947" s="97"/>
      <c r="E947" s="97"/>
      <c r="F947" s="97"/>
      <c r="G947" s="97"/>
      <c r="H947" s="97"/>
      <c r="I947" s="98"/>
      <c r="J947" s="98"/>
      <c r="K947" s="98"/>
      <c r="L947" s="98"/>
      <c r="M947" s="98"/>
      <c r="N947" s="98"/>
      <c r="O947" s="97"/>
      <c r="P947" s="97"/>
      <c r="Q947" s="97"/>
      <c r="R947" s="97"/>
      <c r="S947" s="97"/>
      <c r="T947" s="97"/>
      <c r="U947" s="97"/>
      <c r="V947" s="97"/>
      <c r="W947" s="97"/>
      <c r="X947" s="97"/>
    </row>
    <row r="948">
      <c r="A948" s="97" t="str">
        <f t="shared" si="1"/>
        <v> </v>
      </c>
      <c r="B948" s="97"/>
      <c r="C948" s="97"/>
      <c r="D948" s="97"/>
      <c r="E948" s="97"/>
      <c r="F948" s="97"/>
      <c r="G948" s="97"/>
      <c r="H948" s="97"/>
      <c r="I948" s="98"/>
      <c r="J948" s="98"/>
      <c r="K948" s="98"/>
      <c r="L948" s="98"/>
      <c r="M948" s="98"/>
      <c r="N948" s="98"/>
      <c r="O948" s="97"/>
      <c r="P948" s="97"/>
      <c r="Q948" s="97"/>
      <c r="R948" s="97"/>
      <c r="S948" s="97"/>
      <c r="T948" s="97"/>
      <c r="U948" s="97"/>
      <c r="V948" s="97"/>
      <c r="W948" s="97"/>
      <c r="X948" s="97"/>
    </row>
    <row r="949">
      <c r="A949" s="97" t="str">
        <f t="shared" si="1"/>
        <v> </v>
      </c>
      <c r="B949" s="97"/>
      <c r="C949" s="97"/>
      <c r="D949" s="97"/>
      <c r="E949" s="97"/>
      <c r="F949" s="97"/>
      <c r="G949" s="97"/>
      <c r="H949" s="97"/>
      <c r="I949" s="98"/>
      <c r="J949" s="98"/>
      <c r="K949" s="98"/>
      <c r="L949" s="98"/>
      <c r="M949" s="98"/>
      <c r="N949" s="98"/>
      <c r="O949" s="97"/>
      <c r="P949" s="97"/>
      <c r="Q949" s="97"/>
      <c r="R949" s="97"/>
      <c r="S949" s="97"/>
      <c r="T949" s="97"/>
      <c r="U949" s="97"/>
      <c r="V949" s="97"/>
      <c r="W949" s="97"/>
      <c r="X949" s="97"/>
    </row>
    <row r="950">
      <c r="A950" s="97" t="str">
        <f t="shared" si="1"/>
        <v> </v>
      </c>
      <c r="B950" s="97"/>
      <c r="C950" s="97"/>
      <c r="D950" s="97"/>
      <c r="E950" s="97"/>
      <c r="F950" s="97"/>
      <c r="G950" s="97"/>
      <c r="H950" s="97"/>
      <c r="I950" s="98"/>
      <c r="J950" s="98"/>
      <c r="K950" s="98"/>
      <c r="L950" s="98"/>
      <c r="M950" s="98"/>
      <c r="N950" s="98"/>
      <c r="O950" s="97"/>
      <c r="P950" s="97"/>
      <c r="Q950" s="97"/>
      <c r="R950" s="97"/>
      <c r="S950" s="97"/>
      <c r="T950" s="97"/>
      <c r="U950" s="97"/>
      <c r="V950" s="97"/>
      <c r="W950" s="97"/>
      <c r="X950" s="97"/>
    </row>
    <row r="951">
      <c r="A951" s="97" t="str">
        <f t="shared" si="1"/>
        <v> </v>
      </c>
      <c r="B951" s="97"/>
      <c r="C951" s="97"/>
      <c r="D951" s="97"/>
      <c r="E951" s="97"/>
      <c r="F951" s="97"/>
      <c r="G951" s="97"/>
      <c r="H951" s="97"/>
      <c r="I951" s="98"/>
      <c r="J951" s="98"/>
      <c r="K951" s="98"/>
      <c r="L951" s="98"/>
      <c r="M951" s="98"/>
      <c r="N951" s="98"/>
      <c r="O951" s="97"/>
      <c r="P951" s="97"/>
      <c r="Q951" s="97"/>
      <c r="R951" s="97"/>
      <c r="S951" s="97"/>
      <c r="T951" s="97"/>
      <c r="U951" s="97"/>
      <c r="V951" s="97"/>
      <c r="W951" s="97"/>
      <c r="X951" s="97"/>
    </row>
    <row r="952">
      <c r="A952" s="97" t="str">
        <f t="shared" si="1"/>
        <v> </v>
      </c>
      <c r="B952" s="97"/>
      <c r="C952" s="97"/>
      <c r="D952" s="97"/>
      <c r="E952" s="97"/>
      <c r="F952" s="97"/>
      <c r="G952" s="97"/>
      <c r="H952" s="97"/>
      <c r="I952" s="98"/>
      <c r="J952" s="98"/>
      <c r="K952" s="98"/>
      <c r="L952" s="98"/>
      <c r="M952" s="98"/>
      <c r="N952" s="98"/>
      <c r="O952" s="97"/>
      <c r="P952" s="97"/>
      <c r="Q952" s="97"/>
      <c r="R952" s="97"/>
      <c r="S952" s="97"/>
      <c r="T952" s="97"/>
      <c r="U952" s="97"/>
      <c r="V952" s="97"/>
      <c r="W952" s="97"/>
      <c r="X952" s="97"/>
    </row>
    <row r="953">
      <c r="A953" s="97" t="str">
        <f t="shared" si="1"/>
        <v> </v>
      </c>
      <c r="B953" s="97"/>
      <c r="C953" s="97"/>
      <c r="D953" s="97"/>
      <c r="E953" s="97"/>
      <c r="F953" s="97"/>
      <c r="G953" s="97"/>
      <c r="H953" s="97"/>
      <c r="I953" s="98"/>
      <c r="J953" s="98"/>
      <c r="K953" s="98"/>
      <c r="L953" s="98"/>
      <c r="M953" s="98"/>
      <c r="N953" s="98"/>
      <c r="O953" s="97"/>
      <c r="P953" s="97"/>
      <c r="Q953" s="97"/>
      <c r="R953" s="97"/>
      <c r="S953" s="97"/>
      <c r="T953" s="97"/>
      <c r="U953" s="97"/>
      <c r="V953" s="97"/>
      <c r="W953" s="97"/>
      <c r="X953" s="97"/>
    </row>
    <row r="954">
      <c r="A954" s="97" t="str">
        <f t="shared" si="1"/>
        <v> </v>
      </c>
      <c r="B954" s="97"/>
      <c r="C954" s="97"/>
      <c r="D954" s="97"/>
      <c r="E954" s="97"/>
      <c r="F954" s="97"/>
      <c r="G954" s="97"/>
      <c r="H954" s="97"/>
      <c r="I954" s="98"/>
      <c r="J954" s="98"/>
      <c r="K954" s="98"/>
      <c r="L954" s="98"/>
      <c r="M954" s="98"/>
      <c r="N954" s="98"/>
      <c r="O954" s="97"/>
      <c r="P954" s="97"/>
      <c r="Q954" s="97"/>
      <c r="R954" s="97"/>
      <c r="S954" s="97"/>
      <c r="T954" s="97"/>
      <c r="U954" s="97"/>
      <c r="V954" s="97"/>
      <c r="W954" s="97"/>
      <c r="X954" s="97"/>
    </row>
    <row r="955">
      <c r="A955" s="97" t="str">
        <f t="shared" si="1"/>
        <v> </v>
      </c>
      <c r="B955" s="97"/>
      <c r="C955" s="97"/>
      <c r="D955" s="97"/>
      <c r="E955" s="97"/>
      <c r="F955" s="97"/>
      <c r="G955" s="97"/>
      <c r="H955" s="97"/>
      <c r="I955" s="98"/>
      <c r="J955" s="98"/>
      <c r="K955" s="98"/>
      <c r="L955" s="98"/>
      <c r="M955" s="98"/>
      <c r="N955" s="98"/>
      <c r="O955" s="97"/>
      <c r="P955" s="97"/>
      <c r="Q955" s="97"/>
      <c r="R955" s="97"/>
      <c r="S955" s="97"/>
      <c r="T955" s="97"/>
      <c r="U955" s="97"/>
      <c r="V955" s="97"/>
      <c r="W955" s="97"/>
      <c r="X955" s="97"/>
    </row>
    <row r="956">
      <c r="A956" s="97" t="str">
        <f t="shared" si="1"/>
        <v> </v>
      </c>
      <c r="B956" s="97"/>
      <c r="C956" s="97"/>
      <c r="D956" s="97"/>
      <c r="E956" s="97"/>
      <c r="F956" s="97"/>
      <c r="G956" s="97"/>
      <c r="H956" s="97"/>
      <c r="I956" s="98"/>
      <c r="J956" s="98"/>
      <c r="K956" s="98"/>
      <c r="L956" s="98"/>
      <c r="M956" s="98"/>
      <c r="N956" s="98"/>
      <c r="O956" s="97"/>
      <c r="P956" s="97"/>
      <c r="Q956" s="97"/>
      <c r="R956" s="97"/>
      <c r="S956" s="97"/>
      <c r="T956" s="97"/>
      <c r="U956" s="97"/>
      <c r="V956" s="97"/>
      <c r="W956" s="97"/>
      <c r="X956" s="97"/>
    </row>
    <row r="957">
      <c r="A957" s="97" t="str">
        <f t="shared" si="1"/>
        <v> </v>
      </c>
      <c r="B957" s="97"/>
      <c r="C957" s="97"/>
      <c r="D957" s="97"/>
      <c r="E957" s="97"/>
      <c r="F957" s="97"/>
      <c r="G957" s="97"/>
      <c r="H957" s="97"/>
      <c r="I957" s="98"/>
      <c r="J957" s="98"/>
      <c r="K957" s="98"/>
      <c r="L957" s="98"/>
      <c r="M957" s="98"/>
      <c r="N957" s="98"/>
      <c r="O957" s="97"/>
      <c r="P957" s="97"/>
      <c r="Q957" s="97"/>
      <c r="R957" s="97"/>
      <c r="S957" s="97"/>
      <c r="T957" s="97"/>
      <c r="U957" s="97"/>
      <c r="V957" s="97"/>
      <c r="W957" s="97"/>
      <c r="X957" s="97"/>
    </row>
    <row r="958">
      <c r="A958" s="97" t="str">
        <f t="shared" si="1"/>
        <v> </v>
      </c>
      <c r="B958" s="97"/>
      <c r="C958" s="97"/>
      <c r="D958" s="97"/>
      <c r="E958" s="97"/>
      <c r="F958" s="97"/>
      <c r="G958" s="97"/>
      <c r="H958" s="97"/>
      <c r="I958" s="98"/>
      <c r="J958" s="98"/>
      <c r="K958" s="98"/>
      <c r="L958" s="98"/>
      <c r="M958" s="98"/>
      <c r="N958" s="98"/>
      <c r="O958" s="97"/>
      <c r="P958" s="97"/>
      <c r="Q958" s="97"/>
      <c r="R958" s="97"/>
      <c r="S958" s="97"/>
      <c r="T958" s="97"/>
      <c r="U958" s="97"/>
      <c r="V958" s="97"/>
      <c r="W958" s="97"/>
      <c r="X958" s="97"/>
    </row>
    <row r="959">
      <c r="A959" s="97" t="str">
        <f t="shared" si="1"/>
        <v> </v>
      </c>
      <c r="B959" s="97"/>
      <c r="C959" s="97"/>
      <c r="D959" s="97"/>
      <c r="E959" s="97"/>
      <c r="F959" s="97"/>
      <c r="G959" s="97"/>
      <c r="H959" s="97"/>
      <c r="I959" s="98"/>
      <c r="J959" s="98"/>
      <c r="K959" s="98"/>
      <c r="L959" s="98"/>
      <c r="M959" s="98"/>
      <c r="N959" s="98"/>
      <c r="O959" s="97"/>
      <c r="P959" s="97"/>
      <c r="Q959" s="97"/>
      <c r="R959" s="97"/>
      <c r="S959" s="97"/>
      <c r="T959" s="97"/>
      <c r="U959" s="97"/>
      <c r="V959" s="97"/>
      <c r="W959" s="97"/>
      <c r="X959" s="97"/>
    </row>
    <row r="960">
      <c r="A960" s="97" t="str">
        <f t="shared" si="1"/>
        <v> </v>
      </c>
      <c r="B960" s="97"/>
      <c r="C960" s="97"/>
      <c r="D960" s="97"/>
      <c r="E960" s="97"/>
      <c r="F960" s="97"/>
      <c r="G960" s="97"/>
      <c r="H960" s="97"/>
      <c r="I960" s="98"/>
      <c r="J960" s="98"/>
      <c r="K960" s="98"/>
      <c r="L960" s="98"/>
      <c r="M960" s="98"/>
      <c r="N960" s="98"/>
      <c r="O960" s="97"/>
      <c r="P960" s="97"/>
      <c r="Q960" s="97"/>
      <c r="R960" s="97"/>
      <c r="S960" s="97"/>
      <c r="T960" s="97"/>
      <c r="U960" s="97"/>
      <c r="V960" s="97"/>
      <c r="W960" s="97"/>
      <c r="X960" s="97"/>
    </row>
    <row r="961">
      <c r="A961" s="97" t="str">
        <f t="shared" si="1"/>
        <v> </v>
      </c>
      <c r="B961" s="97"/>
      <c r="C961" s="97"/>
      <c r="D961" s="97"/>
      <c r="E961" s="97"/>
      <c r="F961" s="97"/>
      <c r="G961" s="97"/>
      <c r="H961" s="97"/>
      <c r="I961" s="98"/>
      <c r="J961" s="98"/>
      <c r="K961" s="98"/>
      <c r="L961" s="98"/>
      <c r="M961" s="98"/>
      <c r="N961" s="98"/>
      <c r="O961" s="97"/>
      <c r="P961" s="97"/>
      <c r="Q961" s="97"/>
      <c r="R961" s="97"/>
      <c r="S961" s="97"/>
      <c r="T961" s="97"/>
      <c r="U961" s="97"/>
      <c r="V961" s="97"/>
      <c r="W961" s="97"/>
      <c r="X961" s="97"/>
    </row>
    <row r="962">
      <c r="A962" s="97" t="str">
        <f t="shared" si="1"/>
        <v> </v>
      </c>
      <c r="B962" s="97"/>
      <c r="C962" s="97"/>
      <c r="D962" s="97"/>
      <c r="E962" s="97"/>
      <c r="F962" s="97"/>
      <c r="G962" s="97"/>
      <c r="H962" s="97"/>
      <c r="I962" s="98"/>
      <c r="J962" s="98"/>
      <c r="K962" s="98"/>
      <c r="L962" s="98"/>
      <c r="M962" s="98"/>
      <c r="N962" s="98"/>
      <c r="O962" s="97"/>
      <c r="P962" s="97"/>
      <c r="Q962" s="97"/>
      <c r="R962" s="97"/>
      <c r="S962" s="97"/>
      <c r="T962" s="97"/>
      <c r="U962" s="97"/>
      <c r="V962" s="97"/>
      <c r="W962" s="97"/>
      <c r="X962" s="97"/>
    </row>
    <row r="963">
      <c r="A963" s="97" t="str">
        <f t="shared" si="1"/>
        <v> </v>
      </c>
      <c r="B963" s="97"/>
      <c r="C963" s="97"/>
      <c r="D963" s="97"/>
      <c r="E963" s="97"/>
      <c r="F963" s="97"/>
      <c r="G963" s="97"/>
      <c r="H963" s="97"/>
      <c r="I963" s="98"/>
      <c r="J963" s="98"/>
      <c r="K963" s="98"/>
      <c r="L963" s="98"/>
      <c r="M963" s="98"/>
      <c r="N963" s="98"/>
      <c r="O963" s="97"/>
      <c r="P963" s="97"/>
      <c r="Q963" s="97"/>
      <c r="R963" s="97"/>
      <c r="S963" s="97"/>
      <c r="T963" s="97"/>
      <c r="U963" s="97"/>
      <c r="V963" s="97"/>
      <c r="W963" s="97"/>
      <c r="X963" s="97"/>
    </row>
    <row r="964">
      <c r="A964" s="97" t="str">
        <f t="shared" si="1"/>
        <v> </v>
      </c>
      <c r="B964" s="97"/>
      <c r="C964" s="97"/>
      <c r="D964" s="97"/>
      <c r="E964" s="97"/>
      <c r="F964" s="97"/>
      <c r="G964" s="97"/>
      <c r="H964" s="97"/>
      <c r="I964" s="98"/>
      <c r="J964" s="98"/>
      <c r="K964" s="98"/>
      <c r="L964" s="98"/>
      <c r="M964" s="98"/>
      <c r="N964" s="98"/>
      <c r="O964" s="97"/>
      <c r="P964" s="97"/>
      <c r="Q964" s="97"/>
      <c r="R964" s="97"/>
      <c r="S964" s="97"/>
      <c r="T964" s="97"/>
      <c r="U964" s="97"/>
      <c r="V964" s="97"/>
      <c r="W964" s="97"/>
      <c r="X964" s="97"/>
    </row>
    <row r="965">
      <c r="A965" s="97" t="str">
        <f t="shared" si="1"/>
        <v> </v>
      </c>
      <c r="B965" s="97"/>
      <c r="C965" s="97"/>
      <c r="D965" s="97"/>
      <c r="E965" s="97"/>
      <c r="F965" s="97"/>
      <c r="G965" s="97"/>
      <c r="H965" s="97"/>
      <c r="I965" s="98"/>
      <c r="J965" s="98"/>
      <c r="K965" s="98"/>
      <c r="L965" s="98"/>
      <c r="M965" s="98"/>
      <c r="N965" s="98"/>
      <c r="O965" s="97"/>
      <c r="P965" s="97"/>
      <c r="Q965" s="97"/>
      <c r="R965" s="97"/>
      <c r="S965" s="97"/>
      <c r="T965" s="97"/>
      <c r="U965" s="97"/>
      <c r="V965" s="97"/>
      <c r="W965" s="97"/>
      <c r="X965" s="97"/>
    </row>
    <row r="966">
      <c r="A966" s="97" t="str">
        <f t="shared" si="1"/>
        <v> </v>
      </c>
      <c r="B966" s="97"/>
      <c r="C966" s="97"/>
      <c r="D966" s="97"/>
      <c r="E966" s="97"/>
      <c r="F966" s="97"/>
      <c r="G966" s="97"/>
      <c r="H966" s="97"/>
      <c r="I966" s="98"/>
      <c r="J966" s="98"/>
      <c r="K966" s="98"/>
      <c r="L966" s="98"/>
      <c r="M966" s="98"/>
      <c r="N966" s="98"/>
      <c r="O966" s="97"/>
      <c r="P966" s="97"/>
      <c r="Q966" s="97"/>
      <c r="R966" s="97"/>
      <c r="S966" s="97"/>
      <c r="T966" s="97"/>
      <c r="U966" s="97"/>
      <c r="V966" s="97"/>
      <c r="W966" s="97"/>
      <c r="X966" s="97"/>
    </row>
    <row r="967">
      <c r="A967" s="97" t="str">
        <f t="shared" si="1"/>
        <v> </v>
      </c>
      <c r="B967" s="97"/>
      <c r="C967" s="97"/>
      <c r="D967" s="97"/>
      <c r="E967" s="97"/>
      <c r="F967" s="97"/>
      <c r="G967" s="97"/>
      <c r="H967" s="97"/>
      <c r="I967" s="98"/>
      <c r="J967" s="98"/>
      <c r="K967" s="98"/>
      <c r="L967" s="98"/>
      <c r="M967" s="98"/>
      <c r="N967" s="98"/>
      <c r="O967" s="97"/>
      <c r="P967" s="97"/>
      <c r="Q967" s="97"/>
      <c r="R967" s="97"/>
      <c r="S967" s="97"/>
      <c r="T967" s="97"/>
      <c r="U967" s="97"/>
      <c r="V967" s="97"/>
      <c r="W967" s="97"/>
      <c r="X967" s="97"/>
    </row>
    <row r="968">
      <c r="A968" s="97" t="str">
        <f t="shared" si="1"/>
        <v> </v>
      </c>
      <c r="B968" s="97"/>
      <c r="C968" s="97"/>
      <c r="D968" s="97"/>
      <c r="E968" s="97"/>
      <c r="F968" s="97"/>
      <c r="G968" s="97"/>
      <c r="H968" s="97"/>
      <c r="I968" s="98"/>
      <c r="J968" s="98"/>
      <c r="K968" s="98"/>
      <c r="L968" s="98"/>
      <c r="M968" s="98"/>
      <c r="N968" s="98"/>
      <c r="O968" s="97"/>
      <c r="P968" s="97"/>
      <c r="Q968" s="97"/>
      <c r="R968" s="97"/>
      <c r="S968" s="97"/>
      <c r="T968" s="97"/>
      <c r="U968" s="97"/>
      <c r="V968" s="97"/>
      <c r="W968" s="97"/>
      <c r="X968" s="97"/>
    </row>
    <row r="969">
      <c r="A969" s="97" t="str">
        <f t="shared" si="1"/>
        <v> </v>
      </c>
      <c r="B969" s="97"/>
      <c r="C969" s="97"/>
      <c r="D969" s="97"/>
      <c r="E969" s="97"/>
      <c r="F969" s="97"/>
      <c r="G969" s="97"/>
      <c r="H969" s="97"/>
      <c r="I969" s="98"/>
      <c r="J969" s="98"/>
      <c r="K969" s="98"/>
      <c r="L969" s="98"/>
      <c r="M969" s="98"/>
      <c r="N969" s="98"/>
      <c r="O969" s="97"/>
      <c r="P969" s="97"/>
      <c r="Q969" s="97"/>
      <c r="R969" s="97"/>
      <c r="S969" s="97"/>
      <c r="T969" s="97"/>
      <c r="U969" s="97"/>
      <c r="V969" s="97"/>
      <c r="W969" s="97"/>
      <c r="X969" s="97"/>
    </row>
    <row r="970">
      <c r="A970" s="97" t="str">
        <f t="shared" si="1"/>
        <v> </v>
      </c>
      <c r="B970" s="97"/>
      <c r="C970" s="97"/>
      <c r="D970" s="97"/>
      <c r="E970" s="97"/>
      <c r="F970" s="97"/>
      <c r="G970" s="97"/>
      <c r="H970" s="97"/>
      <c r="I970" s="98"/>
      <c r="J970" s="98"/>
      <c r="K970" s="98"/>
      <c r="L970" s="98"/>
      <c r="M970" s="98"/>
      <c r="N970" s="98"/>
      <c r="O970" s="97"/>
      <c r="P970" s="97"/>
      <c r="Q970" s="97"/>
      <c r="R970" s="97"/>
      <c r="S970" s="97"/>
      <c r="T970" s="97"/>
      <c r="U970" s="97"/>
      <c r="V970" s="97"/>
      <c r="W970" s="97"/>
      <c r="X970" s="97"/>
    </row>
    <row r="971">
      <c r="A971" s="97" t="str">
        <f t="shared" si="1"/>
        <v> </v>
      </c>
      <c r="B971" s="97"/>
      <c r="C971" s="97"/>
      <c r="D971" s="97"/>
      <c r="E971" s="97"/>
      <c r="F971" s="97"/>
      <c r="G971" s="97"/>
      <c r="H971" s="97"/>
      <c r="I971" s="98"/>
      <c r="J971" s="98"/>
      <c r="K971" s="98"/>
      <c r="L971" s="98"/>
      <c r="M971" s="98"/>
      <c r="N971" s="98"/>
      <c r="O971" s="97"/>
      <c r="P971" s="97"/>
      <c r="Q971" s="97"/>
      <c r="R971" s="97"/>
      <c r="S971" s="97"/>
      <c r="T971" s="97"/>
      <c r="U971" s="97"/>
      <c r="V971" s="97"/>
      <c r="W971" s="97"/>
      <c r="X971" s="97"/>
    </row>
    <row r="972">
      <c r="A972" s="97" t="str">
        <f t="shared" si="1"/>
        <v> </v>
      </c>
      <c r="B972" s="97"/>
      <c r="C972" s="97"/>
      <c r="D972" s="97"/>
      <c r="E972" s="97"/>
      <c r="F972" s="97"/>
      <c r="G972" s="97"/>
      <c r="H972" s="97"/>
      <c r="I972" s="98"/>
      <c r="J972" s="98"/>
      <c r="K972" s="98"/>
      <c r="L972" s="98"/>
      <c r="M972" s="98"/>
      <c r="N972" s="98"/>
      <c r="O972" s="97"/>
      <c r="P972" s="97"/>
      <c r="Q972" s="97"/>
      <c r="R972" s="97"/>
      <c r="S972" s="97"/>
      <c r="T972" s="97"/>
      <c r="U972" s="97"/>
      <c r="V972" s="97"/>
      <c r="W972" s="97"/>
      <c r="X972" s="97"/>
    </row>
    <row r="973">
      <c r="A973" s="97" t="str">
        <f t="shared" si="1"/>
        <v> </v>
      </c>
      <c r="B973" s="97"/>
      <c r="C973" s="97"/>
      <c r="D973" s="97"/>
      <c r="E973" s="97"/>
      <c r="F973" s="97"/>
      <c r="G973" s="97"/>
      <c r="H973" s="97"/>
      <c r="I973" s="98"/>
      <c r="J973" s="98"/>
      <c r="K973" s="98"/>
      <c r="L973" s="98"/>
      <c r="M973" s="98"/>
      <c r="N973" s="98"/>
      <c r="O973" s="97"/>
      <c r="P973" s="97"/>
      <c r="Q973" s="97"/>
      <c r="R973" s="97"/>
      <c r="S973" s="97"/>
      <c r="T973" s="97"/>
      <c r="U973" s="97"/>
      <c r="V973" s="97"/>
      <c r="W973" s="97"/>
      <c r="X973" s="97"/>
    </row>
    <row r="974">
      <c r="A974" s="97" t="str">
        <f t="shared" si="1"/>
        <v> </v>
      </c>
      <c r="B974" s="97"/>
      <c r="C974" s="97"/>
      <c r="D974" s="97"/>
      <c r="E974" s="97"/>
      <c r="F974" s="97"/>
      <c r="G974" s="97"/>
      <c r="H974" s="97"/>
      <c r="I974" s="98"/>
      <c r="J974" s="98"/>
      <c r="K974" s="98"/>
      <c r="L974" s="98"/>
      <c r="M974" s="98"/>
      <c r="N974" s="98"/>
      <c r="O974" s="97"/>
      <c r="P974" s="97"/>
      <c r="Q974" s="97"/>
      <c r="R974" s="97"/>
      <c r="S974" s="97"/>
      <c r="T974" s="97"/>
      <c r="U974" s="97"/>
      <c r="V974" s="97"/>
      <c r="W974" s="97"/>
      <c r="X974" s="97"/>
    </row>
    <row r="975">
      <c r="A975" s="97" t="str">
        <f t="shared" si="1"/>
        <v> </v>
      </c>
      <c r="B975" s="97"/>
      <c r="C975" s="97"/>
      <c r="D975" s="97"/>
      <c r="E975" s="97"/>
      <c r="F975" s="97"/>
      <c r="G975" s="97"/>
      <c r="H975" s="97"/>
      <c r="I975" s="98"/>
      <c r="J975" s="98"/>
      <c r="K975" s="98"/>
      <c r="L975" s="98"/>
      <c r="M975" s="98"/>
      <c r="N975" s="98"/>
      <c r="O975" s="97"/>
      <c r="P975" s="97"/>
      <c r="Q975" s="97"/>
      <c r="R975" s="97"/>
      <c r="S975" s="97"/>
      <c r="T975" s="97"/>
      <c r="U975" s="97"/>
      <c r="V975" s="97"/>
      <c r="W975" s="97"/>
      <c r="X975" s="97"/>
    </row>
    <row r="976">
      <c r="A976" s="97" t="str">
        <f t="shared" si="1"/>
        <v> </v>
      </c>
      <c r="B976" s="97"/>
      <c r="C976" s="97"/>
      <c r="D976" s="97"/>
      <c r="E976" s="97"/>
      <c r="F976" s="97"/>
      <c r="G976" s="97"/>
      <c r="H976" s="97"/>
      <c r="I976" s="98"/>
      <c r="J976" s="98"/>
      <c r="K976" s="98"/>
      <c r="L976" s="98"/>
      <c r="M976" s="98"/>
      <c r="N976" s="98"/>
      <c r="O976" s="97"/>
      <c r="P976" s="97"/>
      <c r="Q976" s="97"/>
      <c r="R976" s="97"/>
      <c r="S976" s="97"/>
      <c r="T976" s="97"/>
      <c r="U976" s="97"/>
      <c r="V976" s="97"/>
      <c r="W976" s="97"/>
      <c r="X976" s="97"/>
    </row>
    <row r="977">
      <c r="A977" s="97" t="str">
        <f t="shared" si="1"/>
        <v> </v>
      </c>
      <c r="B977" s="97"/>
      <c r="C977" s="97"/>
      <c r="D977" s="97"/>
      <c r="E977" s="97"/>
      <c r="F977" s="97"/>
      <c r="G977" s="97"/>
      <c r="H977" s="97"/>
      <c r="I977" s="98"/>
      <c r="J977" s="98"/>
      <c r="K977" s="98"/>
      <c r="L977" s="98"/>
      <c r="M977" s="98"/>
      <c r="N977" s="98"/>
      <c r="O977" s="97"/>
      <c r="P977" s="97"/>
      <c r="Q977" s="97"/>
      <c r="R977" s="97"/>
      <c r="S977" s="97"/>
      <c r="T977" s="97"/>
      <c r="U977" s="97"/>
      <c r="V977" s="97"/>
      <c r="W977" s="97"/>
      <c r="X977" s="97"/>
    </row>
    <row r="978">
      <c r="A978" s="97" t="str">
        <f t="shared" si="1"/>
        <v> </v>
      </c>
      <c r="B978" s="97"/>
      <c r="C978" s="97"/>
      <c r="D978" s="97"/>
      <c r="E978" s="97"/>
      <c r="F978" s="97"/>
      <c r="G978" s="97"/>
      <c r="H978" s="97"/>
      <c r="I978" s="98"/>
      <c r="J978" s="98"/>
      <c r="K978" s="98"/>
      <c r="L978" s="98"/>
      <c r="M978" s="98"/>
      <c r="N978" s="98"/>
      <c r="O978" s="97"/>
      <c r="P978" s="97"/>
      <c r="Q978" s="97"/>
      <c r="R978" s="97"/>
      <c r="S978" s="97"/>
      <c r="T978" s="97"/>
      <c r="U978" s="97"/>
      <c r="V978" s="97"/>
      <c r="W978" s="97"/>
      <c r="X978" s="97"/>
    </row>
    <row r="979">
      <c r="A979" s="97" t="str">
        <f t="shared" si="1"/>
        <v> </v>
      </c>
      <c r="B979" s="97"/>
      <c r="C979" s="97"/>
      <c r="D979" s="97"/>
      <c r="E979" s="97"/>
      <c r="F979" s="97"/>
      <c r="G979" s="97"/>
      <c r="H979" s="97"/>
      <c r="I979" s="98"/>
      <c r="J979" s="98"/>
      <c r="K979" s="98"/>
      <c r="L979" s="98"/>
      <c r="M979" s="98"/>
      <c r="N979" s="98"/>
      <c r="O979" s="97"/>
      <c r="P979" s="97"/>
      <c r="Q979" s="97"/>
      <c r="R979" s="97"/>
      <c r="S979" s="97"/>
      <c r="T979" s="97"/>
      <c r="U979" s="97"/>
      <c r="V979" s="97"/>
      <c r="W979" s="97"/>
      <c r="X979" s="97"/>
    </row>
    <row r="980">
      <c r="A980" s="97" t="str">
        <f t="shared" si="1"/>
        <v> </v>
      </c>
      <c r="B980" s="97"/>
      <c r="C980" s="97"/>
      <c r="D980" s="97"/>
      <c r="E980" s="97"/>
      <c r="F980" s="97"/>
      <c r="G980" s="97"/>
      <c r="H980" s="97"/>
      <c r="I980" s="98"/>
      <c r="J980" s="98"/>
      <c r="K980" s="98"/>
      <c r="L980" s="98"/>
      <c r="M980" s="98"/>
      <c r="N980" s="98"/>
      <c r="O980" s="97"/>
      <c r="P980" s="97"/>
      <c r="Q980" s="97"/>
      <c r="R980" s="97"/>
      <c r="S980" s="97"/>
      <c r="T980" s="97"/>
      <c r="U980" s="97"/>
      <c r="V980" s="97"/>
      <c r="W980" s="97"/>
      <c r="X980" s="97"/>
    </row>
    <row r="981">
      <c r="A981" s="97" t="str">
        <f t="shared" si="1"/>
        <v> </v>
      </c>
      <c r="B981" s="97"/>
      <c r="C981" s="97"/>
      <c r="D981" s="97"/>
      <c r="E981" s="97"/>
      <c r="F981" s="97"/>
      <c r="G981" s="97"/>
      <c r="H981" s="97"/>
      <c r="I981" s="98"/>
      <c r="J981" s="98"/>
      <c r="K981" s="98"/>
      <c r="L981" s="98"/>
      <c r="M981" s="98"/>
      <c r="N981" s="98"/>
      <c r="O981" s="97"/>
      <c r="P981" s="97"/>
      <c r="Q981" s="97"/>
      <c r="R981" s="97"/>
      <c r="S981" s="97"/>
      <c r="T981" s="97"/>
      <c r="U981" s="97"/>
      <c r="V981" s="97"/>
      <c r="W981" s="97"/>
      <c r="X981" s="97"/>
    </row>
    <row r="982">
      <c r="A982" s="97" t="str">
        <f t="shared" si="1"/>
        <v> </v>
      </c>
      <c r="B982" s="97"/>
      <c r="C982" s="97"/>
      <c r="D982" s="97"/>
      <c r="E982" s="97"/>
      <c r="F982" s="97"/>
      <c r="G982" s="97"/>
      <c r="H982" s="97"/>
      <c r="I982" s="98"/>
      <c r="J982" s="98"/>
      <c r="K982" s="98"/>
      <c r="L982" s="98"/>
      <c r="M982" s="98"/>
      <c r="N982" s="98"/>
      <c r="O982" s="97"/>
      <c r="P982" s="97"/>
      <c r="Q982" s="97"/>
      <c r="R982" s="97"/>
      <c r="S982" s="97"/>
      <c r="T982" s="97"/>
      <c r="U982" s="97"/>
      <c r="V982" s="97"/>
      <c r="W982" s="97"/>
      <c r="X982" s="97"/>
    </row>
    <row r="983">
      <c r="A983" s="97" t="str">
        <f t="shared" si="1"/>
        <v> </v>
      </c>
      <c r="B983" s="97"/>
      <c r="C983" s="97"/>
      <c r="D983" s="97"/>
      <c r="E983" s="97"/>
      <c r="F983" s="97"/>
      <c r="G983" s="97"/>
      <c r="H983" s="97"/>
      <c r="I983" s="98"/>
      <c r="J983" s="98"/>
      <c r="K983" s="98"/>
      <c r="L983" s="98"/>
      <c r="M983" s="98"/>
      <c r="N983" s="98"/>
      <c r="O983" s="97"/>
      <c r="P983" s="97"/>
      <c r="Q983" s="97"/>
      <c r="R983" s="97"/>
      <c r="S983" s="97"/>
      <c r="T983" s="97"/>
      <c r="U983" s="97"/>
      <c r="V983" s="97"/>
      <c r="W983" s="97"/>
      <c r="X983" s="97"/>
    </row>
    <row r="984">
      <c r="A984" s="97" t="str">
        <f t="shared" si="1"/>
        <v> </v>
      </c>
      <c r="B984" s="97"/>
      <c r="C984" s="97"/>
      <c r="D984" s="97"/>
      <c r="E984" s="97"/>
      <c r="F984" s="97"/>
      <c r="G984" s="97"/>
      <c r="H984" s="97"/>
      <c r="I984" s="98"/>
      <c r="J984" s="98"/>
      <c r="K984" s="98"/>
      <c r="L984" s="98"/>
      <c r="M984" s="98"/>
      <c r="N984" s="98"/>
      <c r="O984" s="97"/>
      <c r="P984" s="97"/>
      <c r="Q984" s="97"/>
      <c r="R984" s="97"/>
      <c r="S984" s="97"/>
      <c r="T984" s="97"/>
      <c r="U984" s="97"/>
      <c r="V984" s="97"/>
      <c r="W984" s="97"/>
      <c r="X984" s="97"/>
    </row>
    <row r="985">
      <c r="A985" s="97" t="str">
        <f t="shared" si="1"/>
        <v> </v>
      </c>
      <c r="B985" s="97"/>
      <c r="C985" s="97"/>
      <c r="D985" s="97"/>
      <c r="E985" s="97"/>
      <c r="F985" s="97"/>
      <c r="G985" s="97"/>
      <c r="H985" s="97"/>
      <c r="I985" s="98"/>
      <c r="J985" s="98"/>
      <c r="K985" s="98"/>
      <c r="L985" s="98"/>
      <c r="M985" s="98"/>
      <c r="N985" s="98"/>
      <c r="O985" s="97"/>
      <c r="P985" s="97"/>
      <c r="Q985" s="97"/>
      <c r="R985" s="97"/>
      <c r="S985" s="97"/>
      <c r="T985" s="97"/>
      <c r="U985" s="97"/>
      <c r="V985" s="97"/>
      <c r="W985" s="97"/>
      <c r="X985" s="97"/>
    </row>
    <row r="986">
      <c r="A986" s="97" t="str">
        <f t="shared" si="1"/>
        <v> </v>
      </c>
      <c r="B986" s="97"/>
      <c r="C986" s="97"/>
      <c r="D986" s="97"/>
      <c r="E986" s="97"/>
      <c r="F986" s="97"/>
      <c r="G986" s="97"/>
      <c r="H986" s="97"/>
      <c r="I986" s="98"/>
      <c r="J986" s="98"/>
      <c r="K986" s="98"/>
      <c r="L986" s="98"/>
      <c r="M986" s="98"/>
      <c r="N986" s="98"/>
      <c r="O986" s="97"/>
      <c r="P986" s="97"/>
      <c r="Q986" s="97"/>
      <c r="R986" s="97"/>
      <c r="S986" s="97"/>
      <c r="T986" s="97"/>
      <c r="U986" s="97"/>
      <c r="V986" s="97"/>
      <c r="W986" s="97"/>
      <c r="X986" s="97"/>
    </row>
    <row r="987">
      <c r="A987" s="97" t="str">
        <f t="shared" si="1"/>
        <v> </v>
      </c>
      <c r="B987" s="97"/>
      <c r="C987" s="97"/>
      <c r="D987" s="97"/>
      <c r="E987" s="97"/>
      <c r="F987" s="97"/>
      <c r="G987" s="97"/>
      <c r="H987" s="97"/>
      <c r="I987" s="98"/>
      <c r="J987" s="98"/>
      <c r="K987" s="98"/>
      <c r="L987" s="98"/>
      <c r="M987" s="98"/>
      <c r="N987" s="98"/>
      <c r="O987" s="97"/>
      <c r="P987" s="97"/>
      <c r="Q987" s="97"/>
      <c r="R987" s="97"/>
      <c r="S987" s="97"/>
      <c r="T987" s="97"/>
      <c r="U987" s="97"/>
      <c r="V987" s="97"/>
      <c r="W987" s="97"/>
      <c r="X987" s="97"/>
    </row>
    <row r="988">
      <c r="A988" s="97" t="str">
        <f t="shared" si="1"/>
        <v> </v>
      </c>
      <c r="B988" s="97"/>
      <c r="C988" s="97"/>
      <c r="D988" s="97"/>
      <c r="E988" s="97"/>
      <c r="F988" s="97"/>
      <c r="G988" s="97"/>
      <c r="H988" s="97"/>
      <c r="I988" s="98"/>
      <c r="J988" s="98"/>
      <c r="K988" s="98"/>
      <c r="L988" s="98"/>
      <c r="M988" s="98"/>
      <c r="N988" s="98"/>
      <c r="O988" s="97"/>
      <c r="P988" s="97"/>
      <c r="Q988" s="97"/>
      <c r="R988" s="97"/>
      <c r="S988" s="97"/>
      <c r="T988" s="97"/>
      <c r="U988" s="97"/>
      <c r="V988" s="97"/>
      <c r="W988" s="97"/>
      <c r="X988" s="97"/>
    </row>
    <row r="989">
      <c r="A989" s="97" t="str">
        <f t="shared" si="1"/>
        <v> </v>
      </c>
      <c r="B989" s="97"/>
      <c r="C989" s="97"/>
      <c r="D989" s="97"/>
      <c r="E989" s="97"/>
      <c r="F989" s="97"/>
      <c r="G989" s="97"/>
      <c r="H989" s="97"/>
      <c r="I989" s="98"/>
      <c r="J989" s="98"/>
      <c r="K989" s="98"/>
      <c r="L989" s="98"/>
      <c r="M989" s="98"/>
      <c r="N989" s="98"/>
      <c r="O989" s="97"/>
      <c r="P989" s="97"/>
      <c r="Q989" s="97"/>
      <c r="R989" s="97"/>
      <c r="S989" s="97"/>
      <c r="T989" s="97"/>
      <c r="U989" s="97"/>
      <c r="V989" s="97"/>
      <c r="W989" s="97"/>
      <c r="X989" s="97"/>
    </row>
    <row r="990">
      <c r="A990" s="97" t="str">
        <f t="shared" si="1"/>
        <v> </v>
      </c>
      <c r="B990" s="97"/>
      <c r="C990" s="97"/>
      <c r="D990" s="97"/>
      <c r="E990" s="97"/>
      <c r="F990" s="97"/>
      <c r="G990" s="97"/>
      <c r="H990" s="97"/>
      <c r="I990" s="98"/>
      <c r="J990" s="98"/>
      <c r="K990" s="98"/>
      <c r="L990" s="98"/>
      <c r="M990" s="98"/>
      <c r="N990" s="98"/>
      <c r="O990" s="97"/>
      <c r="P990" s="97"/>
      <c r="Q990" s="97"/>
      <c r="R990" s="97"/>
      <c r="S990" s="97"/>
      <c r="T990" s="97"/>
      <c r="U990" s="97"/>
      <c r="V990" s="97"/>
      <c r="W990" s="97"/>
      <c r="X990" s="97"/>
    </row>
    <row r="991">
      <c r="A991" s="97" t="str">
        <f t="shared" si="1"/>
        <v> </v>
      </c>
      <c r="B991" s="97"/>
      <c r="C991" s="97"/>
      <c r="D991" s="97"/>
      <c r="E991" s="97"/>
      <c r="F991" s="97"/>
      <c r="G991" s="97"/>
      <c r="H991" s="97"/>
      <c r="I991" s="98"/>
      <c r="J991" s="98"/>
      <c r="K991" s="98"/>
      <c r="L991" s="98"/>
      <c r="M991" s="98"/>
      <c r="N991" s="98"/>
      <c r="O991" s="97"/>
      <c r="P991" s="97"/>
      <c r="Q991" s="97"/>
      <c r="R991" s="97"/>
      <c r="S991" s="97"/>
      <c r="T991" s="97"/>
      <c r="U991" s="97"/>
      <c r="V991" s="97"/>
      <c r="W991" s="97"/>
      <c r="X991" s="97"/>
    </row>
  </sheetData>
  <dataValidations>
    <dataValidation type="list" allowBlank="1" sqref="G2:G991">
      <formula1>Vocabularies!$A$2:$A$501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7.57"/>
    <col customWidth="1" min="3" max="3" width="26.0"/>
    <col customWidth="1" min="9" max="10" width="21.29"/>
    <col customWidth="1" min="13" max="13" width="12.29"/>
  </cols>
  <sheetData>
    <row r="1">
      <c r="A1" s="1" t="s">
        <v>10354</v>
      </c>
      <c r="B1" s="1" t="s">
        <v>322</v>
      </c>
      <c r="C1" s="1" t="s">
        <v>10355</v>
      </c>
      <c r="D1" s="1" t="s">
        <v>69</v>
      </c>
      <c r="E1" s="1" t="s">
        <v>323</v>
      </c>
      <c r="F1" s="1" t="s">
        <v>10356</v>
      </c>
      <c r="G1" s="1" t="s">
        <v>10357</v>
      </c>
      <c r="H1" s="1" t="s">
        <v>10358</v>
      </c>
      <c r="I1" s="1" t="s">
        <v>10359</v>
      </c>
      <c r="J1" s="1" t="s">
        <v>10360</v>
      </c>
      <c r="K1" s="1" t="s">
        <v>7588</v>
      </c>
      <c r="L1" s="1" t="s">
        <v>6936</v>
      </c>
      <c r="M1" s="109" t="s">
        <v>10361</v>
      </c>
      <c r="N1" s="1" t="s">
        <v>52</v>
      </c>
      <c r="O1" s="1" t="s">
        <v>325</v>
      </c>
      <c r="P1" s="1" t="s">
        <v>10362</v>
      </c>
      <c r="Q1" s="1" t="s">
        <v>10363</v>
      </c>
      <c r="R1" s="1" t="s">
        <v>10364</v>
      </c>
      <c r="S1" s="1" t="s">
        <v>10365</v>
      </c>
      <c r="T1" s="1" t="s">
        <v>331</v>
      </c>
      <c r="U1" s="1" t="s">
        <v>333</v>
      </c>
      <c r="V1" s="2"/>
      <c r="W1" s="2"/>
      <c r="X1" s="2"/>
      <c r="Y1" s="2"/>
      <c r="Z1" s="2"/>
      <c r="AA1" s="2"/>
      <c r="AB1" s="2"/>
      <c r="AC1" s="2"/>
      <c r="AD1" s="2"/>
      <c r="AE1" s="2"/>
      <c r="AF1" s="2"/>
      <c r="AG1" s="2"/>
      <c r="AH1" s="2"/>
      <c r="AI1" s="2"/>
      <c r="AJ1" s="2"/>
      <c r="AK1" s="2"/>
      <c r="AL1" s="2"/>
    </row>
    <row r="2">
      <c r="A2" s="40" t="s">
        <v>10366</v>
      </c>
      <c r="B2" s="3" t="s">
        <v>10367</v>
      </c>
      <c r="F2" s="3" t="s">
        <v>1967</v>
      </c>
      <c r="G2" s="3" t="s">
        <v>1967</v>
      </c>
      <c r="I2" s="3" t="s">
        <v>10368</v>
      </c>
      <c r="M2" s="110"/>
      <c r="N2" s="3" t="s">
        <v>318</v>
      </c>
      <c r="O2" s="3" t="s">
        <v>235</v>
      </c>
      <c r="T2" s="22" t="s">
        <v>10369</v>
      </c>
    </row>
    <row r="3">
      <c r="A3" s="3" t="s">
        <v>10370</v>
      </c>
      <c r="C3" s="3" t="s">
        <v>256</v>
      </c>
      <c r="D3" s="3" t="s">
        <v>114</v>
      </c>
      <c r="E3" s="3"/>
      <c r="F3" s="3" t="s">
        <v>6770</v>
      </c>
      <c r="G3" s="3" t="s">
        <v>6770</v>
      </c>
      <c r="H3" s="3" t="s">
        <v>1503</v>
      </c>
      <c r="I3" s="3" t="s">
        <v>10371</v>
      </c>
      <c r="M3" s="111" t="s">
        <v>10372</v>
      </c>
      <c r="N3" s="3" t="s">
        <v>275</v>
      </c>
      <c r="O3" s="3" t="s">
        <v>129</v>
      </c>
      <c r="Q3" s="3"/>
      <c r="R3" s="3"/>
      <c r="S3" s="3"/>
      <c r="T3" s="22" t="s">
        <v>10373</v>
      </c>
      <c r="U3" s="3" t="s">
        <v>5025</v>
      </c>
    </row>
    <row r="4">
      <c r="A4" s="3" t="s">
        <v>10374</v>
      </c>
      <c r="C4" s="3" t="s">
        <v>206</v>
      </c>
      <c r="D4" s="3"/>
      <c r="E4" s="3"/>
      <c r="F4" s="3" t="s">
        <v>397</v>
      </c>
      <c r="G4" s="3" t="s">
        <v>397</v>
      </c>
      <c r="H4" s="3" t="s">
        <v>409</v>
      </c>
      <c r="I4" s="3" t="s">
        <v>4739</v>
      </c>
      <c r="J4" s="3" t="s">
        <v>10375</v>
      </c>
      <c r="L4" s="3"/>
      <c r="M4" s="111"/>
      <c r="N4" s="3" t="s">
        <v>70</v>
      </c>
      <c r="O4" s="3" t="s">
        <v>394</v>
      </c>
      <c r="Q4" s="3"/>
      <c r="R4" s="3" t="s">
        <v>10376</v>
      </c>
      <c r="T4" s="22" t="s">
        <v>10377</v>
      </c>
      <c r="U4" s="3" t="s">
        <v>2943</v>
      </c>
    </row>
    <row r="5">
      <c r="A5" s="3" t="s">
        <v>10378</v>
      </c>
      <c r="C5" s="3" t="s">
        <v>206</v>
      </c>
      <c r="D5" s="3" t="s">
        <v>99</v>
      </c>
      <c r="E5" s="3"/>
      <c r="F5" s="3" t="s">
        <v>6306</v>
      </c>
      <c r="G5" s="3" t="s">
        <v>3246</v>
      </c>
      <c r="H5" s="3" t="s">
        <v>10379</v>
      </c>
      <c r="I5" s="3" t="s">
        <v>4654</v>
      </c>
      <c r="K5" s="3" t="s">
        <v>7710</v>
      </c>
      <c r="L5" s="3"/>
      <c r="M5" s="111"/>
      <c r="N5" s="3" t="s">
        <v>208</v>
      </c>
      <c r="O5" s="3" t="s">
        <v>116</v>
      </c>
      <c r="Q5" s="3" t="s">
        <v>10380</v>
      </c>
      <c r="R5" s="3" t="s">
        <v>10381</v>
      </c>
      <c r="T5" s="22" t="s">
        <v>10382</v>
      </c>
    </row>
    <row r="6">
      <c r="A6" s="3" t="s">
        <v>10383</v>
      </c>
      <c r="C6" s="3" t="s">
        <v>213</v>
      </c>
      <c r="F6" s="3" t="s">
        <v>4465</v>
      </c>
      <c r="G6" s="3" t="s">
        <v>4465</v>
      </c>
      <c r="H6" s="3" t="s">
        <v>4465</v>
      </c>
      <c r="I6" s="3" t="s">
        <v>7695</v>
      </c>
      <c r="K6" s="3" t="s">
        <v>8653</v>
      </c>
      <c r="M6" s="111" t="s">
        <v>10384</v>
      </c>
      <c r="N6" s="3" t="s">
        <v>275</v>
      </c>
      <c r="O6" s="3" t="s">
        <v>209</v>
      </c>
      <c r="Q6" s="3" t="s">
        <v>10385</v>
      </c>
      <c r="R6" s="3" t="s">
        <v>10386</v>
      </c>
      <c r="T6" s="22" t="s">
        <v>8655</v>
      </c>
    </row>
    <row r="7">
      <c r="A7" s="3" t="s">
        <v>10386</v>
      </c>
      <c r="C7" s="3" t="s">
        <v>226</v>
      </c>
      <c r="F7" s="3" t="s">
        <v>4465</v>
      </c>
      <c r="G7" s="3" t="s">
        <v>4465</v>
      </c>
      <c r="H7" s="3" t="s">
        <v>4465</v>
      </c>
      <c r="I7" s="3" t="s">
        <v>7695</v>
      </c>
      <c r="K7" s="3" t="s">
        <v>8653</v>
      </c>
      <c r="M7" s="110"/>
      <c r="N7" s="3" t="s">
        <v>275</v>
      </c>
      <c r="O7" s="3" t="s">
        <v>209</v>
      </c>
      <c r="Q7" s="3" t="s">
        <v>10383</v>
      </c>
      <c r="R7" s="3" t="s">
        <v>10387</v>
      </c>
      <c r="T7" s="22" t="s">
        <v>8655</v>
      </c>
    </row>
    <row r="8">
      <c r="A8" s="3" t="s">
        <v>10387</v>
      </c>
      <c r="C8" s="3" t="s">
        <v>113</v>
      </c>
      <c r="F8" s="3" t="s">
        <v>4465</v>
      </c>
      <c r="G8" s="3" t="s">
        <v>4465</v>
      </c>
      <c r="H8" s="3" t="s">
        <v>4465</v>
      </c>
      <c r="I8" s="3" t="s">
        <v>7695</v>
      </c>
      <c r="K8" s="3" t="s">
        <v>8653</v>
      </c>
      <c r="M8" s="111" t="s">
        <v>10388</v>
      </c>
      <c r="N8" s="3" t="s">
        <v>275</v>
      </c>
      <c r="O8" s="3" t="s">
        <v>209</v>
      </c>
      <c r="Q8" s="3" t="s">
        <v>10386</v>
      </c>
      <c r="R8" s="3"/>
      <c r="T8" s="22" t="s">
        <v>8655</v>
      </c>
    </row>
    <row r="9">
      <c r="A9" s="3" t="s">
        <v>10389</v>
      </c>
      <c r="B9" s="3" t="s">
        <v>10390</v>
      </c>
      <c r="C9" s="3" t="s">
        <v>226</v>
      </c>
      <c r="F9" s="3" t="s">
        <v>1212</v>
      </c>
      <c r="G9" s="3" t="s">
        <v>1212</v>
      </c>
      <c r="I9" s="3" t="s">
        <v>10391</v>
      </c>
      <c r="K9" s="3" t="s">
        <v>7784</v>
      </c>
      <c r="M9" s="110"/>
      <c r="N9" s="3" t="s">
        <v>277</v>
      </c>
      <c r="O9" s="3" t="s">
        <v>209</v>
      </c>
      <c r="Q9" s="3"/>
      <c r="R9" s="3"/>
      <c r="S9" s="3" t="s">
        <v>10392</v>
      </c>
      <c r="T9" s="22" t="s">
        <v>10393</v>
      </c>
    </row>
    <row r="10">
      <c r="A10" s="3" t="s">
        <v>10394</v>
      </c>
      <c r="B10" s="3" t="s">
        <v>10395</v>
      </c>
      <c r="C10" s="3" t="s">
        <v>213</v>
      </c>
      <c r="F10" s="3" t="s">
        <v>1212</v>
      </c>
      <c r="G10" s="3" t="s">
        <v>1212</v>
      </c>
      <c r="I10" s="3" t="s">
        <v>10391</v>
      </c>
      <c r="K10" s="3" t="s">
        <v>7784</v>
      </c>
      <c r="M10" s="111" t="s">
        <v>10396</v>
      </c>
      <c r="N10" s="3" t="s">
        <v>277</v>
      </c>
      <c r="O10" s="3" t="s">
        <v>209</v>
      </c>
      <c r="Q10" s="3"/>
      <c r="R10" s="3"/>
      <c r="S10" s="3" t="s">
        <v>10389</v>
      </c>
      <c r="T10" s="22" t="s">
        <v>10397</v>
      </c>
    </row>
    <row r="11">
      <c r="A11" s="3" t="s">
        <v>10398</v>
      </c>
      <c r="C11" s="3" t="s">
        <v>138</v>
      </c>
      <c r="F11" s="3" t="s">
        <v>2757</v>
      </c>
      <c r="G11" s="3" t="s">
        <v>2757</v>
      </c>
      <c r="I11" s="3" t="s">
        <v>10399</v>
      </c>
      <c r="M11" s="111" t="s">
        <v>10400</v>
      </c>
      <c r="N11" s="3" t="s">
        <v>246</v>
      </c>
      <c r="O11" s="3" t="s">
        <v>164</v>
      </c>
      <c r="T11" s="22" t="s">
        <v>10401</v>
      </c>
    </row>
    <row r="12">
      <c r="A12" s="3" t="s">
        <v>10402</v>
      </c>
      <c r="C12" s="3" t="s">
        <v>256</v>
      </c>
      <c r="D12" s="3" t="s">
        <v>114</v>
      </c>
      <c r="E12" s="3"/>
      <c r="F12" s="3" t="s">
        <v>4606</v>
      </c>
      <c r="G12" s="3" t="s">
        <v>4606</v>
      </c>
      <c r="I12" s="3" t="s">
        <v>10403</v>
      </c>
      <c r="M12" s="111" t="s">
        <v>10404</v>
      </c>
      <c r="N12" s="3" t="s">
        <v>275</v>
      </c>
      <c r="O12" s="3" t="s">
        <v>129</v>
      </c>
      <c r="Q12" s="3"/>
      <c r="R12" s="3"/>
      <c r="S12" s="3"/>
      <c r="T12" s="22" t="s">
        <v>10405</v>
      </c>
      <c r="U12" s="3" t="s">
        <v>10406</v>
      </c>
    </row>
    <row r="13">
      <c r="A13" s="3" t="s">
        <v>10407</v>
      </c>
      <c r="C13" s="3" t="s">
        <v>113</v>
      </c>
      <c r="D13" s="3" t="s">
        <v>85</v>
      </c>
      <c r="F13" s="3" t="s">
        <v>4465</v>
      </c>
      <c r="G13" s="3" t="s">
        <v>4465</v>
      </c>
      <c r="H13" s="3" t="s">
        <v>4465</v>
      </c>
      <c r="I13" s="3" t="s">
        <v>7695</v>
      </c>
      <c r="M13" s="110"/>
      <c r="N13" s="3" t="s">
        <v>190</v>
      </c>
      <c r="O13" s="3" t="s">
        <v>209</v>
      </c>
      <c r="P13" s="3" t="s">
        <v>10408</v>
      </c>
      <c r="Q13" s="3" t="s">
        <v>10409</v>
      </c>
      <c r="R13" s="3" t="s">
        <v>10410</v>
      </c>
      <c r="T13" s="22" t="s">
        <v>10411</v>
      </c>
    </row>
    <row r="14">
      <c r="A14" s="3" t="s">
        <v>10412</v>
      </c>
      <c r="C14" s="3" t="s">
        <v>213</v>
      </c>
      <c r="E14" s="3" t="s">
        <v>10413</v>
      </c>
      <c r="F14" s="3" t="s">
        <v>5845</v>
      </c>
      <c r="G14" s="3" t="s">
        <v>5845</v>
      </c>
      <c r="H14" s="3" t="s">
        <v>5845</v>
      </c>
      <c r="I14" s="3" t="s">
        <v>7695</v>
      </c>
      <c r="K14" s="3" t="s">
        <v>7699</v>
      </c>
      <c r="M14" s="111" t="s">
        <v>10414</v>
      </c>
      <c r="N14" s="3" t="s">
        <v>190</v>
      </c>
      <c r="O14" s="3" t="s">
        <v>209</v>
      </c>
      <c r="Q14" s="3" t="s">
        <v>10415</v>
      </c>
      <c r="R14" s="3" t="s">
        <v>10416</v>
      </c>
      <c r="T14" s="22" t="s">
        <v>7696</v>
      </c>
    </row>
    <row r="15">
      <c r="A15" s="3" t="s">
        <v>10416</v>
      </c>
      <c r="C15" s="3" t="s">
        <v>226</v>
      </c>
      <c r="E15" s="3" t="s">
        <v>10413</v>
      </c>
      <c r="F15" s="3" t="s">
        <v>5845</v>
      </c>
      <c r="G15" s="3" t="s">
        <v>5845</v>
      </c>
      <c r="H15" s="3" t="s">
        <v>5845</v>
      </c>
      <c r="I15" s="3" t="s">
        <v>7695</v>
      </c>
      <c r="K15" s="3" t="s">
        <v>7699</v>
      </c>
      <c r="M15" s="110"/>
      <c r="N15" s="3" t="s">
        <v>190</v>
      </c>
      <c r="O15" s="3" t="s">
        <v>209</v>
      </c>
      <c r="Q15" s="3" t="s">
        <v>10412</v>
      </c>
      <c r="R15" s="3" t="s">
        <v>10417</v>
      </c>
      <c r="T15" s="22" t="s">
        <v>7696</v>
      </c>
    </row>
    <row r="16">
      <c r="A16" s="3" t="s">
        <v>10418</v>
      </c>
      <c r="C16" s="3" t="s">
        <v>220</v>
      </c>
      <c r="F16" s="3" t="s">
        <v>1212</v>
      </c>
      <c r="G16" s="3" t="s">
        <v>1212</v>
      </c>
      <c r="H16" s="3" t="s">
        <v>10419</v>
      </c>
      <c r="I16" s="3" t="s">
        <v>7985</v>
      </c>
      <c r="K16" s="3" t="s">
        <v>7784</v>
      </c>
      <c r="M16" s="110"/>
      <c r="N16" s="3" t="s">
        <v>309</v>
      </c>
      <c r="O16" s="3" t="s">
        <v>129</v>
      </c>
      <c r="Q16" s="3"/>
      <c r="R16" s="3"/>
      <c r="S16" s="3" t="s">
        <v>10420</v>
      </c>
      <c r="T16" s="22" t="s">
        <v>10421</v>
      </c>
    </row>
    <row r="17">
      <c r="A17" s="3" t="s">
        <v>10422</v>
      </c>
      <c r="C17" s="3" t="s">
        <v>138</v>
      </c>
      <c r="F17" s="3" t="s">
        <v>3731</v>
      </c>
      <c r="G17" s="3" t="s">
        <v>3731</v>
      </c>
      <c r="H17" s="3" t="s">
        <v>3731</v>
      </c>
      <c r="I17" s="3" t="s">
        <v>10399</v>
      </c>
      <c r="M17" s="111" t="s">
        <v>10423</v>
      </c>
      <c r="N17" s="3" t="s">
        <v>222</v>
      </c>
      <c r="O17" s="3" t="s">
        <v>164</v>
      </c>
      <c r="T17" s="22" t="s">
        <v>10424</v>
      </c>
    </row>
    <row r="18">
      <c r="A18" s="3" t="s">
        <v>10425</v>
      </c>
      <c r="C18" s="3" t="s">
        <v>206</v>
      </c>
      <c r="F18" s="3" t="s">
        <v>4465</v>
      </c>
      <c r="G18" s="3" t="s">
        <v>4465</v>
      </c>
      <c r="H18" s="3" t="s">
        <v>10426</v>
      </c>
      <c r="I18" s="3" t="s">
        <v>7695</v>
      </c>
      <c r="K18" s="3" t="s">
        <v>8653</v>
      </c>
      <c r="M18" s="111" t="s">
        <v>10427</v>
      </c>
      <c r="N18" s="3" t="s">
        <v>275</v>
      </c>
      <c r="O18" s="3" t="s">
        <v>2213</v>
      </c>
      <c r="P18" s="3" t="s">
        <v>7687</v>
      </c>
      <c r="Q18" s="3" t="s">
        <v>10428</v>
      </c>
      <c r="R18" s="3" t="s">
        <v>10429</v>
      </c>
      <c r="T18" s="22" t="s">
        <v>8655</v>
      </c>
    </row>
    <row r="19">
      <c r="A19" s="3" t="s">
        <v>10428</v>
      </c>
      <c r="C19" s="3" t="s">
        <v>226</v>
      </c>
      <c r="F19" s="3" t="s">
        <v>4465</v>
      </c>
      <c r="G19" s="3" t="s">
        <v>4465</v>
      </c>
      <c r="H19" s="3" t="s">
        <v>4465</v>
      </c>
      <c r="I19" s="3" t="s">
        <v>7695</v>
      </c>
      <c r="K19" s="3" t="s">
        <v>8653</v>
      </c>
      <c r="M19" s="110"/>
      <c r="N19" s="3" t="s">
        <v>2174</v>
      </c>
      <c r="O19" s="3" t="s">
        <v>209</v>
      </c>
      <c r="P19" s="3" t="s">
        <v>7687</v>
      </c>
      <c r="Q19" s="3" t="s">
        <v>10430</v>
      </c>
      <c r="R19" s="3" t="s">
        <v>10425</v>
      </c>
      <c r="T19" s="22" t="s">
        <v>8655</v>
      </c>
    </row>
    <row r="20">
      <c r="A20" s="3" t="s">
        <v>10431</v>
      </c>
      <c r="C20" s="3" t="s">
        <v>213</v>
      </c>
      <c r="F20" s="3" t="s">
        <v>6135</v>
      </c>
      <c r="G20" s="3" t="s">
        <v>6135</v>
      </c>
      <c r="H20" s="3" t="s">
        <v>6135</v>
      </c>
      <c r="I20" s="3" t="s">
        <v>7692</v>
      </c>
      <c r="K20" s="3" t="s">
        <v>7690</v>
      </c>
      <c r="M20" s="110"/>
      <c r="N20" s="3" t="s">
        <v>317</v>
      </c>
      <c r="O20" s="3" t="s">
        <v>209</v>
      </c>
      <c r="P20" s="3" t="s">
        <v>10432</v>
      </c>
      <c r="Q20" s="3" t="s">
        <v>10433</v>
      </c>
      <c r="R20" s="3" t="s">
        <v>10434</v>
      </c>
      <c r="T20" s="22" t="s">
        <v>7693</v>
      </c>
    </row>
    <row r="21">
      <c r="A21" s="3" t="s">
        <v>10434</v>
      </c>
      <c r="C21" s="3" t="s">
        <v>226</v>
      </c>
      <c r="F21" s="3" t="s">
        <v>6135</v>
      </c>
      <c r="G21" s="3" t="s">
        <v>6135</v>
      </c>
      <c r="H21" s="3" t="s">
        <v>6135</v>
      </c>
      <c r="I21" s="3" t="s">
        <v>7692</v>
      </c>
      <c r="K21" s="3" t="s">
        <v>7690</v>
      </c>
      <c r="M21" s="110"/>
      <c r="N21" s="3" t="s">
        <v>317</v>
      </c>
      <c r="O21" s="3" t="s">
        <v>209</v>
      </c>
      <c r="P21" s="3" t="s">
        <v>10432</v>
      </c>
      <c r="Q21" s="3" t="s">
        <v>10431</v>
      </c>
      <c r="R21" s="3" t="s">
        <v>10435</v>
      </c>
      <c r="T21" s="22" t="s">
        <v>7693</v>
      </c>
    </row>
    <row r="22">
      <c r="A22" s="3" t="s">
        <v>10436</v>
      </c>
      <c r="C22" s="3" t="s">
        <v>226</v>
      </c>
      <c r="F22" s="3" t="s">
        <v>6135</v>
      </c>
      <c r="G22" s="3" t="s">
        <v>6135</v>
      </c>
      <c r="H22" s="3" t="s">
        <v>6135</v>
      </c>
      <c r="I22" s="3" t="s">
        <v>7692</v>
      </c>
      <c r="K22" s="3" t="s">
        <v>7690</v>
      </c>
      <c r="M22" s="110"/>
      <c r="N22" s="3" t="s">
        <v>317</v>
      </c>
      <c r="O22" s="3" t="s">
        <v>209</v>
      </c>
      <c r="P22" s="3" t="s">
        <v>10432</v>
      </c>
      <c r="Q22" s="3" t="s">
        <v>10437</v>
      </c>
      <c r="R22" s="3" t="s">
        <v>10433</v>
      </c>
      <c r="T22" s="22" t="s">
        <v>7693</v>
      </c>
    </row>
    <row r="23">
      <c r="A23" s="3" t="s">
        <v>10433</v>
      </c>
      <c r="C23" s="3" t="s">
        <v>113</v>
      </c>
      <c r="F23" s="3" t="s">
        <v>6135</v>
      </c>
      <c r="G23" s="3" t="s">
        <v>6135</v>
      </c>
      <c r="H23" s="3" t="s">
        <v>6135</v>
      </c>
      <c r="I23" s="3" t="s">
        <v>7692</v>
      </c>
      <c r="K23" s="3" t="s">
        <v>7690</v>
      </c>
      <c r="M23" s="111" t="s">
        <v>10438</v>
      </c>
      <c r="N23" s="3" t="s">
        <v>317</v>
      </c>
      <c r="O23" s="3" t="s">
        <v>209</v>
      </c>
      <c r="P23" s="3" t="s">
        <v>10432</v>
      </c>
      <c r="Q23" s="3" t="s">
        <v>10436</v>
      </c>
      <c r="R23" s="3" t="s">
        <v>10439</v>
      </c>
      <c r="T23" s="22" t="s">
        <v>7693</v>
      </c>
    </row>
    <row r="24">
      <c r="A24" s="3" t="s">
        <v>10437</v>
      </c>
      <c r="C24" s="3" t="s">
        <v>213</v>
      </c>
      <c r="F24" s="3" t="s">
        <v>6135</v>
      </c>
      <c r="G24" s="3" t="s">
        <v>6135</v>
      </c>
      <c r="H24" s="3" t="s">
        <v>6135</v>
      </c>
      <c r="I24" s="3" t="s">
        <v>7692</v>
      </c>
      <c r="K24" s="3" t="s">
        <v>7690</v>
      </c>
      <c r="M24" s="111" t="s">
        <v>10440</v>
      </c>
      <c r="N24" s="3" t="s">
        <v>317</v>
      </c>
      <c r="O24" s="3" t="s">
        <v>209</v>
      </c>
      <c r="P24" s="3" t="s">
        <v>10432</v>
      </c>
      <c r="Q24" s="3" t="s">
        <v>10441</v>
      </c>
      <c r="R24" s="3" t="s">
        <v>10436</v>
      </c>
      <c r="T24" s="22" t="s">
        <v>7693</v>
      </c>
    </row>
    <row r="25">
      <c r="A25" s="3" t="s">
        <v>10442</v>
      </c>
      <c r="B25" s="3" t="s">
        <v>10443</v>
      </c>
      <c r="C25" s="3" t="s">
        <v>226</v>
      </c>
      <c r="F25" s="3" t="s">
        <v>4465</v>
      </c>
      <c r="G25" s="3" t="s">
        <v>4465</v>
      </c>
      <c r="H25" s="3" t="s">
        <v>4465</v>
      </c>
      <c r="I25" s="3" t="s">
        <v>7695</v>
      </c>
      <c r="K25" s="3" t="s">
        <v>8661</v>
      </c>
      <c r="M25" s="110"/>
      <c r="N25" s="3" t="s">
        <v>277</v>
      </c>
      <c r="O25" s="3" t="s">
        <v>209</v>
      </c>
      <c r="P25" s="3" t="s">
        <v>8662</v>
      </c>
      <c r="Q25" s="3" t="s">
        <v>10444</v>
      </c>
      <c r="R25" s="3" t="s">
        <v>10445</v>
      </c>
      <c r="T25" s="22" t="s">
        <v>10446</v>
      </c>
    </row>
    <row r="26">
      <c r="A26" s="3" t="s">
        <v>10444</v>
      </c>
      <c r="B26" s="3" t="s">
        <v>10447</v>
      </c>
      <c r="C26" s="3" t="s">
        <v>213</v>
      </c>
      <c r="F26" s="3" t="s">
        <v>4465</v>
      </c>
      <c r="G26" s="3" t="s">
        <v>4465</v>
      </c>
      <c r="H26" s="3" t="s">
        <v>4465</v>
      </c>
      <c r="I26" s="3" t="s">
        <v>7695</v>
      </c>
      <c r="K26" s="3" t="s">
        <v>8661</v>
      </c>
      <c r="M26" s="111" t="s">
        <v>10448</v>
      </c>
      <c r="N26" s="3" t="s">
        <v>277</v>
      </c>
      <c r="O26" s="3" t="s">
        <v>209</v>
      </c>
      <c r="P26" s="3" t="s">
        <v>8662</v>
      </c>
      <c r="Q26" s="3" t="s">
        <v>10449</v>
      </c>
      <c r="R26" s="3" t="s">
        <v>10442</v>
      </c>
      <c r="T26" s="22" t="s">
        <v>10446</v>
      </c>
    </row>
    <row r="27">
      <c r="A27" s="3" t="s">
        <v>10450</v>
      </c>
      <c r="C27" s="3" t="s">
        <v>113</v>
      </c>
      <c r="F27" s="3" t="s">
        <v>4465</v>
      </c>
      <c r="G27" s="3" t="s">
        <v>4465</v>
      </c>
      <c r="H27" s="3" t="s">
        <v>4465</v>
      </c>
      <c r="I27" s="3" t="s">
        <v>7695</v>
      </c>
      <c r="K27" s="3" t="s">
        <v>8661</v>
      </c>
      <c r="M27" s="111" t="s">
        <v>10451</v>
      </c>
      <c r="N27" s="3" t="s">
        <v>277</v>
      </c>
      <c r="O27" s="3" t="s">
        <v>209</v>
      </c>
      <c r="P27" s="3" t="s">
        <v>8662</v>
      </c>
      <c r="Q27" s="3" t="s">
        <v>10452</v>
      </c>
      <c r="R27" s="3" t="s">
        <v>10453</v>
      </c>
      <c r="T27" s="22" t="s">
        <v>8664</v>
      </c>
    </row>
    <row r="28">
      <c r="A28" s="3" t="s">
        <v>10452</v>
      </c>
      <c r="C28" s="3" t="s">
        <v>200</v>
      </c>
      <c r="F28" s="3" t="s">
        <v>4465</v>
      </c>
      <c r="G28" s="3" t="s">
        <v>4465</v>
      </c>
      <c r="H28" s="3" t="s">
        <v>4465</v>
      </c>
      <c r="I28" s="3" t="s">
        <v>7695</v>
      </c>
      <c r="K28" s="3" t="s">
        <v>8661</v>
      </c>
      <c r="M28" s="110"/>
      <c r="N28" s="3" t="s">
        <v>277</v>
      </c>
      <c r="O28" s="3" t="s">
        <v>209</v>
      </c>
      <c r="P28" s="3" t="s">
        <v>8662</v>
      </c>
      <c r="Q28" s="3" t="s">
        <v>10442</v>
      </c>
      <c r="R28" s="3" t="s">
        <v>10450</v>
      </c>
      <c r="T28" s="22" t="s">
        <v>10446</v>
      </c>
    </row>
    <row r="29">
      <c r="A29" s="103" t="s">
        <v>10454</v>
      </c>
      <c r="F29" s="3" t="s">
        <v>4465</v>
      </c>
      <c r="G29" s="3" t="s">
        <v>4465</v>
      </c>
      <c r="I29" s="3" t="s">
        <v>8388</v>
      </c>
      <c r="M29" s="110"/>
      <c r="Q29" s="3" t="s">
        <v>10455</v>
      </c>
      <c r="T29" s="22" t="s">
        <v>10456</v>
      </c>
    </row>
    <row r="30">
      <c r="A30" s="3" t="s">
        <v>10457</v>
      </c>
      <c r="C30" s="3" t="s">
        <v>256</v>
      </c>
      <c r="D30" s="3" t="s">
        <v>114</v>
      </c>
      <c r="E30" s="3"/>
      <c r="F30" s="3" t="s">
        <v>4840</v>
      </c>
      <c r="G30" s="3" t="s">
        <v>4840</v>
      </c>
      <c r="I30" s="3" t="s">
        <v>10458</v>
      </c>
      <c r="M30" s="111" t="s">
        <v>10459</v>
      </c>
      <c r="N30" s="3" t="s">
        <v>320</v>
      </c>
      <c r="O30" s="3" t="s">
        <v>129</v>
      </c>
      <c r="Q30" s="3"/>
      <c r="R30" s="3"/>
      <c r="S30" s="3"/>
      <c r="T30" s="22" t="s">
        <v>10460</v>
      </c>
      <c r="U30" s="3" t="s">
        <v>10461</v>
      </c>
    </row>
    <row r="31">
      <c r="A31" s="3" t="s">
        <v>10462</v>
      </c>
      <c r="C31" s="3" t="s">
        <v>213</v>
      </c>
      <c r="D31" s="3"/>
      <c r="E31" s="3"/>
      <c r="F31" s="3" t="s">
        <v>1212</v>
      </c>
      <c r="G31" s="3" t="s">
        <v>1212</v>
      </c>
      <c r="I31" s="3" t="s">
        <v>10463</v>
      </c>
      <c r="J31" s="3" t="s">
        <v>723</v>
      </c>
      <c r="K31" s="3" t="s">
        <v>7784</v>
      </c>
      <c r="L31" s="3"/>
      <c r="M31" s="111"/>
      <c r="N31" s="3" t="s">
        <v>70</v>
      </c>
      <c r="O31" s="3" t="s">
        <v>86</v>
      </c>
      <c r="Q31" s="3"/>
      <c r="R31" s="3"/>
      <c r="S31" s="3" t="s">
        <v>10464</v>
      </c>
      <c r="T31" s="22" t="s">
        <v>10465</v>
      </c>
    </row>
    <row r="32">
      <c r="A32" s="3" t="s">
        <v>10466</v>
      </c>
      <c r="C32" s="3" t="s">
        <v>226</v>
      </c>
      <c r="D32" s="3" t="s">
        <v>85</v>
      </c>
      <c r="E32" s="3" t="s">
        <v>10413</v>
      </c>
      <c r="F32" s="3" t="s">
        <v>5845</v>
      </c>
      <c r="G32" s="3" t="s">
        <v>5845</v>
      </c>
      <c r="H32" s="3" t="s">
        <v>5845</v>
      </c>
      <c r="I32" s="3" t="s">
        <v>7695</v>
      </c>
      <c r="K32" s="3" t="s">
        <v>7698</v>
      </c>
      <c r="M32" s="110"/>
      <c r="N32" s="3" t="s">
        <v>190</v>
      </c>
      <c r="O32" s="3" t="s">
        <v>209</v>
      </c>
      <c r="Q32" s="3" t="s">
        <v>10467</v>
      </c>
      <c r="T32" s="22" t="s">
        <v>7696</v>
      </c>
    </row>
    <row r="33">
      <c r="A33" s="3" t="s">
        <v>10468</v>
      </c>
      <c r="C33" s="3" t="s">
        <v>226</v>
      </c>
      <c r="D33" s="3" t="s">
        <v>85</v>
      </c>
      <c r="E33" s="3" t="s">
        <v>10413</v>
      </c>
      <c r="F33" s="3" t="s">
        <v>5845</v>
      </c>
      <c r="G33" s="3" t="s">
        <v>5845</v>
      </c>
      <c r="H33" s="3" t="s">
        <v>5845</v>
      </c>
      <c r="I33" s="3" t="s">
        <v>7695</v>
      </c>
      <c r="K33" s="3" t="s">
        <v>10469</v>
      </c>
      <c r="M33" s="110"/>
      <c r="N33" s="3" t="s">
        <v>190</v>
      </c>
      <c r="O33" s="3" t="s">
        <v>209</v>
      </c>
      <c r="P33" s="3" t="s">
        <v>8349</v>
      </c>
      <c r="Q33" s="3" t="s">
        <v>10470</v>
      </c>
      <c r="R33" s="3" t="s">
        <v>10471</v>
      </c>
      <c r="T33" s="22" t="s">
        <v>7696</v>
      </c>
    </row>
    <row r="34">
      <c r="A34" s="3" t="s">
        <v>10472</v>
      </c>
      <c r="C34" s="3" t="s">
        <v>226</v>
      </c>
      <c r="D34" s="3" t="s">
        <v>85</v>
      </c>
      <c r="E34" s="3" t="s">
        <v>10413</v>
      </c>
      <c r="F34" s="3" t="s">
        <v>5845</v>
      </c>
      <c r="G34" s="3" t="s">
        <v>5845</v>
      </c>
      <c r="H34" s="3" t="s">
        <v>5845</v>
      </c>
      <c r="I34" s="3" t="s">
        <v>7695</v>
      </c>
      <c r="K34" s="3" t="s">
        <v>10469</v>
      </c>
      <c r="M34" s="110"/>
      <c r="N34" s="3" t="s">
        <v>3948</v>
      </c>
      <c r="O34" s="3" t="s">
        <v>209</v>
      </c>
      <c r="P34" s="3" t="s">
        <v>286</v>
      </c>
      <c r="Q34" s="3" t="s">
        <v>10473</v>
      </c>
      <c r="R34" s="3" t="s">
        <v>10474</v>
      </c>
      <c r="T34" s="22" t="s">
        <v>7696</v>
      </c>
    </row>
    <row r="35">
      <c r="A35" s="3" t="s">
        <v>10413</v>
      </c>
      <c r="F35" s="3" t="s">
        <v>5845</v>
      </c>
      <c r="G35" s="3" t="s">
        <v>5845</v>
      </c>
      <c r="H35" s="3" t="s">
        <v>5845</v>
      </c>
      <c r="I35" s="3" t="s">
        <v>7695</v>
      </c>
      <c r="K35" s="3" t="s">
        <v>10475</v>
      </c>
      <c r="M35" s="110"/>
      <c r="N35" s="3" t="s">
        <v>5228</v>
      </c>
      <c r="O35" s="3" t="s">
        <v>209</v>
      </c>
      <c r="P35" s="3" t="s">
        <v>10476</v>
      </c>
      <c r="T35" s="22" t="s">
        <v>7696</v>
      </c>
    </row>
    <row r="36">
      <c r="A36" s="3" t="s">
        <v>10477</v>
      </c>
      <c r="C36" s="3" t="s">
        <v>113</v>
      </c>
      <c r="D36" s="3" t="s">
        <v>85</v>
      </c>
      <c r="E36" s="3" t="s">
        <v>10413</v>
      </c>
      <c r="F36" s="3" t="s">
        <v>5845</v>
      </c>
      <c r="G36" s="3" t="s">
        <v>5845</v>
      </c>
      <c r="H36" s="3" t="s">
        <v>5845</v>
      </c>
      <c r="I36" s="3" t="s">
        <v>7695</v>
      </c>
      <c r="K36" s="3" t="s">
        <v>10469</v>
      </c>
      <c r="M36" s="111" t="s">
        <v>10478</v>
      </c>
      <c r="N36" s="3" t="s">
        <v>190</v>
      </c>
      <c r="O36" s="3" t="s">
        <v>209</v>
      </c>
      <c r="P36" s="3" t="s">
        <v>8349</v>
      </c>
      <c r="Q36" s="3" t="s">
        <v>10479</v>
      </c>
      <c r="R36" s="3" t="s">
        <v>10467</v>
      </c>
      <c r="T36" s="22" t="s">
        <v>7696</v>
      </c>
    </row>
    <row r="37">
      <c r="A37" s="3" t="s">
        <v>10480</v>
      </c>
      <c r="C37" s="3" t="s">
        <v>113</v>
      </c>
      <c r="D37" s="3" t="s">
        <v>85</v>
      </c>
      <c r="E37" s="3" t="s">
        <v>10413</v>
      </c>
      <c r="F37" s="3" t="s">
        <v>5845</v>
      </c>
      <c r="G37" s="3" t="s">
        <v>5845</v>
      </c>
      <c r="H37" s="3" t="s">
        <v>5845</v>
      </c>
      <c r="I37" s="3" t="s">
        <v>7695</v>
      </c>
      <c r="K37" s="3" t="s">
        <v>10469</v>
      </c>
      <c r="M37" s="111" t="s">
        <v>10481</v>
      </c>
      <c r="N37" s="3" t="s">
        <v>190</v>
      </c>
      <c r="O37" s="3" t="s">
        <v>209</v>
      </c>
      <c r="P37" s="3" t="s">
        <v>8349</v>
      </c>
      <c r="Q37" s="3" t="s">
        <v>10482</v>
      </c>
      <c r="R37" s="3" t="s">
        <v>10470</v>
      </c>
      <c r="T37" s="22" t="s">
        <v>7696</v>
      </c>
    </row>
    <row r="38">
      <c r="A38" s="3" t="s">
        <v>10483</v>
      </c>
      <c r="C38" s="3" t="s">
        <v>113</v>
      </c>
      <c r="D38" s="3" t="s">
        <v>85</v>
      </c>
      <c r="E38" s="3" t="s">
        <v>10413</v>
      </c>
      <c r="F38" s="3" t="s">
        <v>5845</v>
      </c>
      <c r="G38" s="3" t="s">
        <v>5845</v>
      </c>
      <c r="H38" s="3" t="s">
        <v>5845</v>
      </c>
      <c r="I38" s="3" t="s">
        <v>7695</v>
      </c>
      <c r="K38" s="3" t="s">
        <v>10469</v>
      </c>
      <c r="M38" s="111" t="s">
        <v>10484</v>
      </c>
      <c r="N38" s="3" t="s">
        <v>190</v>
      </c>
      <c r="O38" s="3" t="s">
        <v>209</v>
      </c>
      <c r="P38" s="3" t="s">
        <v>8349</v>
      </c>
      <c r="Q38" s="3" t="s">
        <v>10485</v>
      </c>
      <c r="R38" s="3" t="s">
        <v>10470</v>
      </c>
      <c r="T38" s="22" t="s">
        <v>7696</v>
      </c>
    </row>
    <row r="39">
      <c r="A39" s="3" t="s">
        <v>10486</v>
      </c>
      <c r="C39" s="3" t="s">
        <v>113</v>
      </c>
      <c r="D39" s="3" t="s">
        <v>85</v>
      </c>
      <c r="E39" s="3" t="s">
        <v>10413</v>
      </c>
      <c r="F39" s="3" t="s">
        <v>5845</v>
      </c>
      <c r="G39" s="3" t="s">
        <v>5845</v>
      </c>
      <c r="H39" s="3" t="s">
        <v>5845</v>
      </c>
      <c r="I39" s="3" t="s">
        <v>7695</v>
      </c>
      <c r="K39" s="3" t="s">
        <v>10469</v>
      </c>
      <c r="M39" s="111" t="s">
        <v>10487</v>
      </c>
      <c r="N39" s="3" t="s">
        <v>3948</v>
      </c>
      <c r="O39" s="3" t="s">
        <v>209</v>
      </c>
      <c r="P39" s="3" t="s">
        <v>286</v>
      </c>
      <c r="Q39" s="3" t="s">
        <v>10474</v>
      </c>
      <c r="R39" s="3" t="s">
        <v>10488</v>
      </c>
      <c r="T39" s="22" t="s">
        <v>7696</v>
      </c>
    </row>
    <row r="40">
      <c r="A40" s="3" t="s">
        <v>10474</v>
      </c>
      <c r="C40" s="3" t="s">
        <v>200</v>
      </c>
      <c r="E40" s="3" t="s">
        <v>10413</v>
      </c>
      <c r="F40" s="3" t="s">
        <v>5845</v>
      </c>
      <c r="G40" s="3" t="s">
        <v>5845</v>
      </c>
      <c r="H40" s="3" t="s">
        <v>5845</v>
      </c>
      <c r="I40" s="3" t="s">
        <v>7695</v>
      </c>
      <c r="K40" s="3" t="s">
        <v>7699</v>
      </c>
      <c r="M40" s="111" t="s">
        <v>10489</v>
      </c>
      <c r="N40" s="3" t="s">
        <v>190</v>
      </c>
      <c r="O40" s="3" t="s">
        <v>209</v>
      </c>
      <c r="P40" s="3" t="s">
        <v>286</v>
      </c>
      <c r="Q40" s="3" t="s">
        <v>10472</v>
      </c>
      <c r="R40" s="3" t="s">
        <v>10486</v>
      </c>
      <c r="T40" s="22" t="s">
        <v>7696</v>
      </c>
    </row>
    <row r="41">
      <c r="A41" s="3" t="s">
        <v>10490</v>
      </c>
      <c r="C41" s="3" t="s">
        <v>113</v>
      </c>
      <c r="D41" s="3" t="s">
        <v>85</v>
      </c>
      <c r="E41" s="3" t="s">
        <v>10413</v>
      </c>
      <c r="F41" s="3" t="s">
        <v>5845</v>
      </c>
      <c r="G41" s="3" t="s">
        <v>5845</v>
      </c>
      <c r="H41" s="3" t="s">
        <v>5845</v>
      </c>
      <c r="I41" s="3" t="s">
        <v>7695</v>
      </c>
      <c r="K41" s="3" t="s">
        <v>10469</v>
      </c>
      <c r="M41" s="111" t="s">
        <v>10491</v>
      </c>
      <c r="N41" s="3" t="s">
        <v>3948</v>
      </c>
      <c r="O41" s="3" t="s">
        <v>209</v>
      </c>
      <c r="P41" s="3" t="s">
        <v>286</v>
      </c>
      <c r="Q41" s="3" t="s">
        <v>10492</v>
      </c>
      <c r="R41" s="3" t="s">
        <v>10493</v>
      </c>
      <c r="T41" s="22" t="s">
        <v>7696</v>
      </c>
    </row>
    <row r="42">
      <c r="A42" s="3" t="s">
        <v>10494</v>
      </c>
      <c r="C42" s="3" t="s">
        <v>113</v>
      </c>
      <c r="D42" s="3" t="s">
        <v>85</v>
      </c>
      <c r="E42" s="3" t="s">
        <v>10413</v>
      </c>
      <c r="F42" s="3" t="s">
        <v>5845</v>
      </c>
      <c r="G42" s="3" t="s">
        <v>5845</v>
      </c>
      <c r="H42" s="3" t="s">
        <v>5845</v>
      </c>
      <c r="I42" s="3" t="s">
        <v>7695</v>
      </c>
      <c r="K42" s="3" t="s">
        <v>10469</v>
      </c>
      <c r="M42" s="111" t="s">
        <v>10495</v>
      </c>
      <c r="N42" s="3" t="s">
        <v>3948</v>
      </c>
      <c r="O42" s="3" t="s">
        <v>209</v>
      </c>
      <c r="P42" s="3" t="s">
        <v>286</v>
      </c>
      <c r="Q42" s="3" t="s">
        <v>10468</v>
      </c>
      <c r="R42" s="3" t="s">
        <v>10473</v>
      </c>
      <c r="T42" s="22" t="s">
        <v>7696</v>
      </c>
    </row>
    <row r="43">
      <c r="A43" s="3" t="s">
        <v>10482</v>
      </c>
      <c r="C43" s="3" t="s">
        <v>200</v>
      </c>
      <c r="E43" s="3" t="s">
        <v>10413</v>
      </c>
      <c r="F43" s="3" t="s">
        <v>5845</v>
      </c>
      <c r="G43" s="3" t="s">
        <v>5845</v>
      </c>
      <c r="H43" s="3" t="s">
        <v>5845</v>
      </c>
      <c r="I43" s="3" t="s">
        <v>7695</v>
      </c>
      <c r="K43" s="3" t="s">
        <v>7699</v>
      </c>
      <c r="M43" s="110"/>
      <c r="N43" s="3" t="s">
        <v>190</v>
      </c>
      <c r="O43" s="3" t="s">
        <v>209</v>
      </c>
      <c r="P43" s="3" t="s">
        <v>8349</v>
      </c>
      <c r="Q43" s="3" t="s">
        <v>10466</v>
      </c>
      <c r="R43" s="3" t="s">
        <v>10480</v>
      </c>
      <c r="T43" s="22" t="s">
        <v>7696</v>
      </c>
    </row>
    <row r="44">
      <c r="A44" s="3" t="s">
        <v>10485</v>
      </c>
      <c r="C44" s="3" t="s">
        <v>200</v>
      </c>
      <c r="E44" s="3" t="s">
        <v>10413</v>
      </c>
      <c r="F44" s="3" t="s">
        <v>5845</v>
      </c>
      <c r="G44" s="3" t="s">
        <v>5845</v>
      </c>
      <c r="H44" s="3" t="s">
        <v>5845</v>
      </c>
      <c r="I44" s="3" t="s">
        <v>7695</v>
      </c>
      <c r="K44" s="3" t="s">
        <v>7699</v>
      </c>
      <c r="M44" s="111" t="s">
        <v>10496</v>
      </c>
      <c r="N44" s="3" t="s">
        <v>190</v>
      </c>
      <c r="O44" s="3" t="s">
        <v>209</v>
      </c>
      <c r="P44" s="3" t="s">
        <v>8349</v>
      </c>
      <c r="Q44" s="3" t="s">
        <v>10497</v>
      </c>
      <c r="R44" s="3" t="s">
        <v>10483</v>
      </c>
      <c r="T44" s="22" t="s">
        <v>7696</v>
      </c>
    </row>
    <row r="45">
      <c r="A45" s="3" t="s">
        <v>10471</v>
      </c>
      <c r="C45" s="3" t="s">
        <v>200</v>
      </c>
      <c r="E45" s="3" t="s">
        <v>10413</v>
      </c>
      <c r="F45" s="3" t="s">
        <v>5845</v>
      </c>
      <c r="G45" s="3" t="s">
        <v>5845</v>
      </c>
      <c r="H45" s="3" t="s">
        <v>5845</v>
      </c>
      <c r="I45" s="3" t="s">
        <v>7695</v>
      </c>
      <c r="K45" s="3" t="s">
        <v>7699</v>
      </c>
      <c r="M45" s="111" t="s">
        <v>10498</v>
      </c>
      <c r="N45" s="3" t="s">
        <v>190</v>
      </c>
      <c r="O45" s="3" t="s">
        <v>209</v>
      </c>
      <c r="P45" s="3" t="s">
        <v>8349</v>
      </c>
      <c r="Q45" s="3" t="s">
        <v>10468</v>
      </c>
      <c r="R45" s="3" t="s">
        <v>10494</v>
      </c>
      <c r="T45" s="22" t="s">
        <v>7696</v>
      </c>
    </row>
    <row r="46">
      <c r="A46" s="3" t="s">
        <v>10499</v>
      </c>
      <c r="C46" s="3" t="s">
        <v>256</v>
      </c>
      <c r="D46" s="3" t="s">
        <v>114</v>
      </c>
      <c r="E46" s="3"/>
      <c r="F46" s="3" t="s">
        <v>6741</v>
      </c>
      <c r="G46" s="3" t="s">
        <v>6741</v>
      </c>
      <c r="I46" s="3" t="s">
        <v>10500</v>
      </c>
      <c r="M46" s="111" t="s">
        <v>10501</v>
      </c>
      <c r="N46" s="3" t="s">
        <v>275</v>
      </c>
      <c r="O46" s="3" t="s">
        <v>209</v>
      </c>
      <c r="Q46" s="3"/>
      <c r="R46" s="3"/>
      <c r="S46" s="3"/>
      <c r="T46" s="22" t="s">
        <v>10502</v>
      </c>
      <c r="U46" s="3" t="s">
        <v>8382</v>
      </c>
    </row>
    <row r="47">
      <c r="A47" s="3" t="s">
        <v>10409</v>
      </c>
      <c r="C47" s="3" t="s">
        <v>213</v>
      </c>
      <c r="D47" s="3" t="s">
        <v>114</v>
      </c>
      <c r="F47" s="3" t="s">
        <v>4465</v>
      </c>
      <c r="G47" s="3" t="s">
        <v>4465</v>
      </c>
      <c r="H47" s="3" t="s">
        <v>4465</v>
      </c>
      <c r="I47" s="3" t="s">
        <v>7695</v>
      </c>
      <c r="M47" s="110"/>
      <c r="N47" s="3" t="s">
        <v>190</v>
      </c>
      <c r="O47" s="3" t="s">
        <v>209</v>
      </c>
      <c r="P47" s="3" t="s">
        <v>8036</v>
      </c>
      <c r="Q47" s="3" t="s">
        <v>10503</v>
      </c>
      <c r="R47" s="3"/>
      <c r="T47" s="22" t="s">
        <v>10411</v>
      </c>
    </row>
    <row r="48">
      <c r="A48" s="14" t="s">
        <v>10504</v>
      </c>
      <c r="C48" s="3" t="s">
        <v>226</v>
      </c>
      <c r="F48" s="3" t="s">
        <v>4248</v>
      </c>
      <c r="G48" s="3" t="s">
        <v>4248</v>
      </c>
      <c r="H48" s="3" t="s">
        <v>4248</v>
      </c>
      <c r="I48" s="3" t="s">
        <v>7695</v>
      </c>
      <c r="K48" s="3" t="s">
        <v>8768</v>
      </c>
      <c r="M48" s="110"/>
      <c r="N48" s="3" t="s">
        <v>271</v>
      </c>
      <c r="O48" s="3" t="s">
        <v>209</v>
      </c>
      <c r="P48" s="3" t="s">
        <v>10505</v>
      </c>
      <c r="Q48" s="3" t="s">
        <v>10506</v>
      </c>
      <c r="R48" s="3" t="s">
        <v>10507</v>
      </c>
      <c r="T48" s="22" t="s">
        <v>8770</v>
      </c>
    </row>
    <row r="49">
      <c r="A49" s="14" t="s">
        <v>10506</v>
      </c>
      <c r="C49" s="3" t="s">
        <v>213</v>
      </c>
      <c r="F49" s="3" t="s">
        <v>4248</v>
      </c>
      <c r="G49" s="3" t="s">
        <v>4248</v>
      </c>
      <c r="H49" s="3" t="s">
        <v>4248</v>
      </c>
      <c r="I49" s="3" t="s">
        <v>7695</v>
      </c>
      <c r="K49" s="3" t="s">
        <v>8768</v>
      </c>
      <c r="M49" s="111" t="s">
        <v>10508</v>
      </c>
      <c r="N49" s="3" t="s">
        <v>271</v>
      </c>
      <c r="O49" s="3" t="s">
        <v>209</v>
      </c>
      <c r="P49" s="3" t="s">
        <v>10505</v>
      </c>
      <c r="Q49" s="3" t="s">
        <v>10509</v>
      </c>
      <c r="R49" s="3" t="s">
        <v>10504</v>
      </c>
      <c r="T49" s="22" t="s">
        <v>8770</v>
      </c>
    </row>
    <row r="50">
      <c r="A50" s="3" t="s">
        <v>10507</v>
      </c>
      <c r="C50" s="3" t="s">
        <v>113</v>
      </c>
      <c r="F50" s="3" t="s">
        <v>4248</v>
      </c>
      <c r="G50" s="3" t="s">
        <v>4248</v>
      </c>
      <c r="H50" s="3" t="s">
        <v>4248</v>
      </c>
      <c r="I50" s="3" t="s">
        <v>7695</v>
      </c>
      <c r="K50" s="3" t="s">
        <v>8768</v>
      </c>
      <c r="M50" s="111" t="s">
        <v>10510</v>
      </c>
      <c r="N50" s="3" t="s">
        <v>271</v>
      </c>
      <c r="O50" s="3" t="s">
        <v>209</v>
      </c>
      <c r="Q50" s="3" t="s">
        <v>10504</v>
      </c>
      <c r="R50" s="3" t="s">
        <v>10511</v>
      </c>
      <c r="T50" s="22" t="s">
        <v>8770</v>
      </c>
    </row>
    <row r="51">
      <c r="A51" s="3" t="s">
        <v>10512</v>
      </c>
      <c r="C51" s="3" t="s">
        <v>180</v>
      </c>
      <c r="F51" s="3" t="s">
        <v>4248</v>
      </c>
      <c r="G51" s="3" t="s">
        <v>4248</v>
      </c>
      <c r="H51" s="3" t="s">
        <v>4248</v>
      </c>
      <c r="I51" s="3" t="s">
        <v>7695</v>
      </c>
      <c r="K51" s="3" t="s">
        <v>8768</v>
      </c>
      <c r="M51" s="110"/>
      <c r="N51" s="3" t="s">
        <v>271</v>
      </c>
      <c r="O51" s="3" t="s">
        <v>209</v>
      </c>
      <c r="Q51" s="3" t="s">
        <v>10507</v>
      </c>
      <c r="R51" s="3"/>
      <c r="T51" s="22" t="s">
        <v>8770</v>
      </c>
    </row>
    <row r="52">
      <c r="A52" s="3" t="s">
        <v>10513</v>
      </c>
      <c r="C52" s="3" t="s">
        <v>200</v>
      </c>
      <c r="F52" s="3" t="s">
        <v>4248</v>
      </c>
      <c r="G52" s="3" t="s">
        <v>4248</v>
      </c>
      <c r="H52" s="3" t="s">
        <v>4248</v>
      </c>
      <c r="I52" s="3" t="s">
        <v>7695</v>
      </c>
      <c r="K52" s="3" t="s">
        <v>8768</v>
      </c>
      <c r="M52" s="110"/>
      <c r="N52" s="3" t="s">
        <v>271</v>
      </c>
      <c r="O52" s="3" t="s">
        <v>209</v>
      </c>
      <c r="Q52" s="3" t="s">
        <v>10507</v>
      </c>
      <c r="R52" s="3" t="s">
        <v>10514</v>
      </c>
      <c r="T52" s="22" t="s">
        <v>8770</v>
      </c>
    </row>
    <row r="53">
      <c r="A53" s="3" t="s">
        <v>10515</v>
      </c>
      <c r="C53" s="3" t="s">
        <v>226</v>
      </c>
      <c r="E53" s="3"/>
      <c r="F53" s="3" t="s">
        <v>6306</v>
      </c>
      <c r="H53" s="3" t="s">
        <v>1015</v>
      </c>
      <c r="I53" s="3" t="s">
        <v>10463</v>
      </c>
      <c r="K53" s="3" t="s">
        <v>7743</v>
      </c>
      <c r="L53" s="3"/>
      <c r="M53" s="111"/>
      <c r="N53" s="3" t="s">
        <v>297</v>
      </c>
      <c r="O53" s="3" t="s">
        <v>235</v>
      </c>
      <c r="P53" s="3" t="s">
        <v>10516</v>
      </c>
      <c r="Q53" s="3" t="s">
        <v>10517</v>
      </c>
      <c r="R53" s="3" t="s">
        <v>10518</v>
      </c>
      <c r="T53" s="22" t="s">
        <v>7744</v>
      </c>
    </row>
    <row r="54">
      <c r="A54" s="3" t="s">
        <v>10519</v>
      </c>
      <c r="C54" s="3" t="s">
        <v>256</v>
      </c>
      <c r="D54" s="3" t="s">
        <v>114</v>
      </c>
      <c r="E54" s="3"/>
      <c r="F54" s="3" t="s">
        <v>6770</v>
      </c>
      <c r="G54" s="3" t="s">
        <v>6770</v>
      </c>
      <c r="H54" s="3" t="s">
        <v>4994</v>
      </c>
      <c r="I54" s="3" t="s">
        <v>10458</v>
      </c>
      <c r="M54" s="111" t="s">
        <v>10520</v>
      </c>
      <c r="N54" s="3" t="s">
        <v>281</v>
      </c>
      <c r="O54" s="3" t="s">
        <v>129</v>
      </c>
      <c r="Q54" s="3"/>
      <c r="R54" s="3"/>
      <c r="S54" s="3"/>
      <c r="T54" s="22" t="s">
        <v>10521</v>
      </c>
      <c r="U54" s="3" t="s">
        <v>5025</v>
      </c>
    </row>
    <row r="55">
      <c r="A55" s="3" t="s">
        <v>10522</v>
      </c>
      <c r="C55" s="3" t="s">
        <v>226</v>
      </c>
      <c r="F55" s="3" t="s">
        <v>5010</v>
      </c>
      <c r="G55" s="3" t="s">
        <v>5010</v>
      </c>
      <c r="H55" s="3" t="s">
        <v>5010</v>
      </c>
      <c r="I55" s="3" t="s">
        <v>7695</v>
      </c>
      <c r="K55" s="3" t="s">
        <v>8644</v>
      </c>
      <c r="M55" s="110"/>
      <c r="N55" s="3" t="s">
        <v>182</v>
      </c>
      <c r="O55" s="3" t="s">
        <v>209</v>
      </c>
      <c r="P55" s="3" t="s">
        <v>10523</v>
      </c>
      <c r="Q55" s="3" t="s">
        <v>10524</v>
      </c>
      <c r="R55" s="3" t="s">
        <v>10525</v>
      </c>
      <c r="T55" s="22" t="s">
        <v>10526</v>
      </c>
    </row>
    <row r="56">
      <c r="A56" s="3" t="s">
        <v>10524</v>
      </c>
      <c r="C56" s="3" t="s">
        <v>213</v>
      </c>
      <c r="F56" s="3" t="s">
        <v>5010</v>
      </c>
      <c r="G56" s="3" t="s">
        <v>5010</v>
      </c>
      <c r="H56" s="3" t="s">
        <v>5010</v>
      </c>
      <c r="I56" s="3" t="s">
        <v>7695</v>
      </c>
      <c r="K56" s="3" t="s">
        <v>8644</v>
      </c>
      <c r="M56" s="111" t="s">
        <v>10527</v>
      </c>
      <c r="N56" s="3" t="s">
        <v>182</v>
      </c>
      <c r="O56" s="3" t="s">
        <v>209</v>
      </c>
      <c r="P56" s="3" t="s">
        <v>10523</v>
      </c>
      <c r="R56" s="3" t="s">
        <v>10522</v>
      </c>
      <c r="T56" s="22" t="s">
        <v>10526</v>
      </c>
    </row>
    <row r="57">
      <c r="A57" s="3" t="s">
        <v>10525</v>
      </c>
      <c r="C57" s="3" t="s">
        <v>200</v>
      </c>
      <c r="F57" s="3" t="s">
        <v>5010</v>
      </c>
      <c r="G57" s="3" t="s">
        <v>5010</v>
      </c>
      <c r="H57" s="3" t="s">
        <v>5010</v>
      </c>
      <c r="I57" s="3" t="s">
        <v>7695</v>
      </c>
      <c r="K57" s="3" t="s">
        <v>8644</v>
      </c>
      <c r="M57" s="110"/>
      <c r="N57" s="3" t="s">
        <v>182</v>
      </c>
      <c r="O57" s="3" t="s">
        <v>209</v>
      </c>
      <c r="P57" s="3" t="s">
        <v>10523</v>
      </c>
      <c r="Q57" s="3" t="s">
        <v>10522</v>
      </c>
      <c r="R57" s="3" t="s">
        <v>10528</v>
      </c>
      <c r="T57" s="22" t="s">
        <v>10526</v>
      </c>
    </row>
    <row r="58">
      <c r="A58" s="3" t="s">
        <v>10529</v>
      </c>
      <c r="C58" s="3" t="s">
        <v>226</v>
      </c>
      <c r="F58" s="3" t="s">
        <v>6295</v>
      </c>
      <c r="G58" s="3" t="s">
        <v>6295</v>
      </c>
      <c r="I58" s="3" t="s">
        <v>10530</v>
      </c>
      <c r="M58" s="110"/>
      <c r="N58" s="3" t="s">
        <v>251</v>
      </c>
      <c r="O58" s="3" t="s">
        <v>216</v>
      </c>
      <c r="P58" s="3" t="s">
        <v>10531</v>
      </c>
      <c r="Q58" s="3" t="s">
        <v>10532</v>
      </c>
      <c r="T58" s="22" t="s">
        <v>10533</v>
      </c>
    </row>
    <row r="59">
      <c r="A59" s="3" t="s">
        <v>10534</v>
      </c>
      <c r="C59" s="3" t="s">
        <v>226</v>
      </c>
      <c r="F59" s="3" t="s">
        <v>5010</v>
      </c>
      <c r="G59" s="3" t="s">
        <v>5010</v>
      </c>
      <c r="H59" s="3" t="s">
        <v>5010</v>
      </c>
      <c r="I59" s="3" t="s">
        <v>7695</v>
      </c>
      <c r="K59" s="3" t="s">
        <v>8644</v>
      </c>
      <c r="M59" s="110"/>
      <c r="N59" s="3" t="s">
        <v>182</v>
      </c>
      <c r="O59" s="3" t="s">
        <v>209</v>
      </c>
      <c r="P59" s="3" t="s">
        <v>10535</v>
      </c>
      <c r="Q59" s="3" t="s">
        <v>10536</v>
      </c>
      <c r="R59" s="3" t="s">
        <v>10537</v>
      </c>
      <c r="T59" s="22" t="s">
        <v>10526</v>
      </c>
    </row>
    <row r="60">
      <c r="A60" s="3" t="s">
        <v>10536</v>
      </c>
      <c r="C60" s="3" t="s">
        <v>213</v>
      </c>
      <c r="F60" s="3" t="s">
        <v>5010</v>
      </c>
      <c r="G60" s="3" t="s">
        <v>5010</v>
      </c>
      <c r="H60" s="3" t="s">
        <v>5010</v>
      </c>
      <c r="I60" s="3" t="s">
        <v>7695</v>
      </c>
      <c r="K60" s="3" t="s">
        <v>8644</v>
      </c>
      <c r="M60" s="111" t="s">
        <v>10538</v>
      </c>
      <c r="N60" s="3" t="s">
        <v>182</v>
      </c>
      <c r="O60" s="3" t="s">
        <v>209</v>
      </c>
      <c r="P60" s="3" t="s">
        <v>10535</v>
      </c>
      <c r="Q60" s="3" t="s">
        <v>10539</v>
      </c>
      <c r="R60" s="3" t="s">
        <v>10534</v>
      </c>
      <c r="T60" s="22" t="s">
        <v>10526</v>
      </c>
    </row>
    <row r="61">
      <c r="A61" s="3" t="s">
        <v>10537</v>
      </c>
      <c r="C61" s="3" t="s">
        <v>200</v>
      </c>
      <c r="F61" s="3" t="s">
        <v>5010</v>
      </c>
      <c r="G61" s="3" t="s">
        <v>5010</v>
      </c>
      <c r="H61" s="3" t="s">
        <v>5010</v>
      </c>
      <c r="I61" s="3" t="s">
        <v>7695</v>
      </c>
      <c r="K61" s="3" t="s">
        <v>8644</v>
      </c>
      <c r="M61" s="110"/>
      <c r="N61" s="3" t="s">
        <v>182</v>
      </c>
      <c r="O61" s="3" t="s">
        <v>209</v>
      </c>
      <c r="P61" s="3" t="s">
        <v>10540</v>
      </c>
      <c r="Q61" s="3" t="s">
        <v>10534</v>
      </c>
      <c r="R61" s="3" t="s">
        <v>10541</v>
      </c>
      <c r="T61" s="22" t="s">
        <v>10526</v>
      </c>
    </row>
    <row r="62">
      <c r="A62" s="3" t="s">
        <v>10542</v>
      </c>
      <c r="C62" s="3" t="s">
        <v>213</v>
      </c>
      <c r="F62" s="3" t="s">
        <v>7714</v>
      </c>
      <c r="G62" s="3" t="s">
        <v>7714</v>
      </c>
      <c r="H62" s="3" t="s">
        <v>7714</v>
      </c>
      <c r="I62" s="3" t="s">
        <v>7695</v>
      </c>
      <c r="K62" s="3" t="s">
        <v>7713</v>
      </c>
      <c r="M62" s="111" t="s">
        <v>10543</v>
      </c>
      <c r="N62" s="3" t="s">
        <v>277</v>
      </c>
      <c r="O62" s="3" t="s">
        <v>209</v>
      </c>
      <c r="R62" s="3" t="s">
        <v>10544</v>
      </c>
      <c r="T62" s="22" t="s">
        <v>7715</v>
      </c>
    </row>
    <row r="63">
      <c r="A63" s="3" t="s">
        <v>10544</v>
      </c>
      <c r="C63" s="3" t="s">
        <v>226</v>
      </c>
      <c r="F63" s="3" t="s">
        <v>7714</v>
      </c>
      <c r="G63" s="3" t="s">
        <v>7714</v>
      </c>
      <c r="H63" s="3" t="s">
        <v>7714</v>
      </c>
      <c r="I63" s="3" t="s">
        <v>7695</v>
      </c>
      <c r="K63" s="3" t="s">
        <v>7713</v>
      </c>
      <c r="M63" s="110"/>
      <c r="N63" s="3" t="s">
        <v>277</v>
      </c>
      <c r="O63" s="3" t="s">
        <v>209</v>
      </c>
      <c r="Q63" s="3" t="s">
        <v>10542</v>
      </c>
      <c r="R63" s="3" t="s">
        <v>10545</v>
      </c>
      <c r="T63" s="22" t="s">
        <v>7715</v>
      </c>
    </row>
    <row r="64">
      <c r="A64" s="3" t="s">
        <v>10546</v>
      </c>
      <c r="C64" s="3" t="s">
        <v>113</v>
      </c>
      <c r="F64" s="3" t="s">
        <v>7714</v>
      </c>
      <c r="G64" s="3" t="s">
        <v>7714</v>
      </c>
      <c r="H64" s="3" t="s">
        <v>7714</v>
      </c>
      <c r="I64" s="3" t="s">
        <v>7695</v>
      </c>
      <c r="K64" s="3" t="s">
        <v>7713</v>
      </c>
      <c r="M64" s="111" t="s">
        <v>10547</v>
      </c>
      <c r="N64" s="3" t="s">
        <v>277</v>
      </c>
      <c r="O64" s="3" t="s">
        <v>209</v>
      </c>
      <c r="P64" s="3" t="s">
        <v>8662</v>
      </c>
      <c r="Q64" s="3" t="s">
        <v>10548</v>
      </c>
      <c r="T64" s="22" t="s">
        <v>7715</v>
      </c>
    </row>
    <row r="65">
      <c r="A65" s="3" t="s">
        <v>10549</v>
      </c>
      <c r="C65" s="3" t="s">
        <v>256</v>
      </c>
      <c r="D65" s="3" t="s">
        <v>114</v>
      </c>
      <c r="E65" s="3"/>
      <c r="F65" s="3" t="s">
        <v>6741</v>
      </c>
      <c r="G65" s="3" t="s">
        <v>6741</v>
      </c>
      <c r="I65" s="3" t="s">
        <v>10550</v>
      </c>
      <c r="M65" s="111" t="s">
        <v>10520</v>
      </c>
      <c r="N65" s="3" t="s">
        <v>319</v>
      </c>
      <c r="O65" s="3" t="s">
        <v>129</v>
      </c>
      <c r="P65" s="3" t="s">
        <v>274</v>
      </c>
      <c r="Q65" s="3"/>
      <c r="R65" s="3"/>
      <c r="S65" s="3"/>
      <c r="T65" s="22" t="s">
        <v>10551</v>
      </c>
      <c r="U65" s="3" t="s">
        <v>10552</v>
      </c>
    </row>
    <row r="66">
      <c r="A66" s="3" t="s">
        <v>10553</v>
      </c>
      <c r="C66" s="3" t="s">
        <v>226</v>
      </c>
      <c r="F66" s="3" t="s">
        <v>4465</v>
      </c>
      <c r="G66" s="3" t="s">
        <v>4465</v>
      </c>
      <c r="H66" s="3" t="s">
        <v>4465</v>
      </c>
      <c r="I66" s="3" t="s">
        <v>7695</v>
      </c>
      <c r="K66" s="3" t="s">
        <v>8661</v>
      </c>
      <c r="M66" s="110"/>
      <c r="N66" s="3" t="s">
        <v>277</v>
      </c>
      <c r="O66" s="3" t="s">
        <v>209</v>
      </c>
      <c r="P66" s="3" t="s">
        <v>10554</v>
      </c>
      <c r="Q66" s="3" t="s">
        <v>10555</v>
      </c>
      <c r="R66" s="3" t="s">
        <v>10556</v>
      </c>
      <c r="T66" s="22" t="s">
        <v>10446</v>
      </c>
    </row>
    <row r="67">
      <c r="A67" s="3" t="s">
        <v>10557</v>
      </c>
      <c r="C67" s="3" t="s">
        <v>113</v>
      </c>
      <c r="F67" s="3" t="s">
        <v>4465</v>
      </c>
      <c r="G67" s="3" t="s">
        <v>4465</v>
      </c>
      <c r="H67" s="3" t="s">
        <v>4465</v>
      </c>
      <c r="I67" s="3" t="s">
        <v>7695</v>
      </c>
      <c r="K67" s="3" t="s">
        <v>8661</v>
      </c>
      <c r="M67" s="111" t="s">
        <v>10558</v>
      </c>
      <c r="N67" s="3" t="s">
        <v>277</v>
      </c>
      <c r="O67" s="3" t="s">
        <v>209</v>
      </c>
      <c r="P67" s="3" t="s">
        <v>10554</v>
      </c>
      <c r="Q67" s="3" t="s">
        <v>10559</v>
      </c>
      <c r="R67" s="3" t="s">
        <v>10555</v>
      </c>
      <c r="T67" s="22" t="s">
        <v>10446</v>
      </c>
    </row>
    <row r="68">
      <c r="A68" s="3" t="s">
        <v>10555</v>
      </c>
      <c r="C68" s="3" t="s">
        <v>213</v>
      </c>
      <c r="F68" s="3" t="s">
        <v>4465</v>
      </c>
      <c r="G68" s="3" t="s">
        <v>4465</v>
      </c>
      <c r="H68" s="3" t="s">
        <v>4465</v>
      </c>
      <c r="I68" s="3" t="s">
        <v>7695</v>
      </c>
      <c r="K68" s="3" t="s">
        <v>8661</v>
      </c>
      <c r="M68" s="111" t="s">
        <v>10560</v>
      </c>
      <c r="N68" s="3" t="s">
        <v>277</v>
      </c>
      <c r="O68" s="3" t="s">
        <v>209</v>
      </c>
      <c r="P68" s="3" t="s">
        <v>10554</v>
      </c>
      <c r="Q68" s="3" t="s">
        <v>10557</v>
      </c>
      <c r="R68" s="3" t="s">
        <v>10553</v>
      </c>
      <c r="T68" s="22" t="s">
        <v>10446</v>
      </c>
    </row>
    <row r="69">
      <c r="A69" s="3" t="s">
        <v>10561</v>
      </c>
      <c r="C69" s="3" t="s">
        <v>206</v>
      </c>
      <c r="F69" s="3" t="s">
        <v>4465</v>
      </c>
      <c r="G69" s="3" t="s">
        <v>4465</v>
      </c>
      <c r="H69" s="3" t="s">
        <v>4465</v>
      </c>
      <c r="I69" s="3" t="s">
        <v>7695</v>
      </c>
      <c r="K69" s="3" t="s">
        <v>7915</v>
      </c>
      <c r="M69" s="111" t="s">
        <v>10562</v>
      </c>
      <c r="N69" s="3" t="s">
        <v>128</v>
      </c>
      <c r="O69" s="3" t="s">
        <v>247</v>
      </c>
      <c r="P69" s="3" t="s">
        <v>7916</v>
      </c>
      <c r="Q69" s="3" t="s">
        <v>10563</v>
      </c>
      <c r="R69" s="3" t="s">
        <v>10564</v>
      </c>
      <c r="T69" s="22" t="s">
        <v>10565</v>
      </c>
    </row>
    <row r="70">
      <c r="A70" s="3" t="s">
        <v>10563</v>
      </c>
      <c r="C70" s="3" t="s">
        <v>226</v>
      </c>
      <c r="F70" s="3" t="s">
        <v>4465</v>
      </c>
      <c r="G70" s="3" t="s">
        <v>4465</v>
      </c>
      <c r="H70" s="3" t="s">
        <v>4465</v>
      </c>
      <c r="I70" s="3" t="s">
        <v>7695</v>
      </c>
      <c r="K70" s="3" t="s">
        <v>7915</v>
      </c>
      <c r="M70" s="110"/>
      <c r="N70" s="3" t="s">
        <v>128</v>
      </c>
      <c r="O70" s="3" t="s">
        <v>247</v>
      </c>
      <c r="P70" s="3" t="s">
        <v>7916</v>
      </c>
      <c r="Q70" s="3"/>
      <c r="R70" s="3" t="s">
        <v>10561</v>
      </c>
      <c r="T70" s="22" t="s">
        <v>10565</v>
      </c>
    </row>
    <row r="71">
      <c r="A71" s="3" t="s">
        <v>10566</v>
      </c>
      <c r="C71" s="3" t="s">
        <v>226</v>
      </c>
      <c r="D71" s="3"/>
      <c r="E71" s="3"/>
      <c r="F71" s="3" t="s">
        <v>6823</v>
      </c>
      <c r="G71" s="3" t="s">
        <v>6823</v>
      </c>
      <c r="I71" s="3" t="s">
        <v>10463</v>
      </c>
      <c r="L71" s="3"/>
      <c r="M71" s="111"/>
      <c r="N71" s="3" t="s">
        <v>234</v>
      </c>
      <c r="O71" s="3" t="s">
        <v>191</v>
      </c>
      <c r="P71" s="3" t="s">
        <v>10567</v>
      </c>
      <c r="Q71" s="3"/>
      <c r="R71" s="3"/>
      <c r="S71" s="3"/>
      <c r="T71" s="22" t="s">
        <v>10568</v>
      </c>
    </row>
    <row r="72">
      <c r="A72" s="3" t="s">
        <v>10569</v>
      </c>
      <c r="C72" s="3" t="s">
        <v>226</v>
      </c>
      <c r="D72" s="3" t="s">
        <v>114</v>
      </c>
      <c r="E72" s="3"/>
      <c r="F72" s="3" t="s">
        <v>6823</v>
      </c>
      <c r="G72" s="3" t="s">
        <v>6823</v>
      </c>
      <c r="I72" s="3" t="s">
        <v>10570</v>
      </c>
      <c r="M72" s="111" t="s">
        <v>10571</v>
      </c>
      <c r="N72" s="3" t="s">
        <v>319</v>
      </c>
      <c r="O72" s="3" t="s">
        <v>129</v>
      </c>
      <c r="P72" s="3" t="s">
        <v>159</v>
      </c>
      <c r="Q72" s="3"/>
      <c r="R72" s="3"/>
      <c r="S72" s="3"/>
      <c r="T72" s="22" t="s">
        <v>10572</v>
      </c>
    </row>
    <row r="73">
      <c r="A73" s="3" t="s">
        <v>10517</v>
      </c>
      <c r="B73" s="3" t="s">
        <v>10573</v>
      </c>
      <c r="C73" s="3" t="s">
        <v>213</v>
      </c>
      <c r="F73" s="3" t="s">
        <v>6306</v>
      </c>
      <c r="G73" s="3" t="s">
        <v>1015</v>
      </c>
      <c r="H73" s="3" t="s">
        <v>10574</v>
      </c>
      <c r="I73" s="3" t="s">
        <v>10463</v>
      </c>
      <c r="K73" s="3" t="s">
        <v>7743</v>
      </c>
      <c r="M73" s="111" t="s">
        <v>10575</v>
      </c>
      <c r="N73" s="3" t="s">
        <v>297</v>
      </c>
      <c r="P73" s="3" t="s">
        <v>10516</v>
      </c>
      <c r="R73" s="3" t="s">
        <v>10515</v>
      </c>
      <c r="T73" s="22" t="s">
        <v>7744</v>
      </c>
    </row>
    <row r="74">
      <c r="A74" s="3" t="s">
        <v>10576</v>
      </c>
      <c r="C74" s="3" t="s">
        <v>206</v>
      </c>
      <c r="D74" s="3"/>
      <c r="E74" s="3"/>
      <c r="F74" s="3" t="s">
        <v>1212</v>
      </c>
      <c r="G74" s="3" t="s">
        <v>1212</v>
      </c>
      <c r="H74" s="3" t="s">
        <v>10577</v>
      </c>
      <c r="I74" s="3" t="s">
        <v>10463</v>
      </c>
      <c r="K74" s="3" t="s">
        <v>7784</v>
      </c>
      <c r="M74" s="110"/>
      <c r="Q74" s="3"/>
      <c r="R74" s="3"/>
      <c r="S74" s="3"/>
      <c r="T74" s="22" t="s">
        <v>10465</v>
      </c>
    </row>
    <row r="75">
      <c r="A75" s="3" t="s">
        <v>10578</v>
      </c>
      <c r="C75" s="3" t="s">
        <v>226</v>
      </c>
      <c r="F75" s="3" t="s">
        <v>5010</v>
      </c>
      <c r="G75" s="3" t="s">
        <v>5010</v>
      </c>
      <c r="H75" s="3" t="s">
        <v>5010</v>
      </c>
      <c r="I75" s="3" t="s">
        <v>7695</v>
      </c>
      <c r="K75" s="3" t="s">
        <v>8644</v>
      </c>
      <c r="M75" s="110"/>
      <c r="N75" s="3" t="s">
        <v>182</v>
      </c>
      <c r="O75" s="3" t="s">
        <v>209</v>
      </c>
      <c r="Q75" s="3" t="s">
        <v>10579</v>
      </c>
      <c r="R75" s="3" t="s">
        <v>10580</v>
      </c>
      <c r="T75" s="22" t="s">
        <v>10526</v>
      </c>
    </row>
    <row r="76">
      <c r="A76" s="3" t="s">
        <v>10580</v>
      </c>
      <c r="C76" s="3" t="s">
        <v>113</v>
      </c>
      <c r="F76" s="3" t="s">
        <v>5010</v>
      </c>
      <c r="G76" s="3" t="s">
        <v>5010</v>
      </c>
      <c r="H76" s="3" t="s">
        <v>5010</v>
      </c>
      <c r="I76" s="3" t="s">
        <v>7695</v>
      </c>
      <c r="K76" s="3" t="s">
        <v>8644</v>
      </c>
      <c r="M76" s="111" t="s">
        <v>10581</v>
      </c>
      <c r="N76" s="3" t="s">
        <v>182</v>
      </c>
      <c r="O76" s="3" t="s">
        <v>209</v>
      </c>
      <c r="P76" s="3" t="s">
        <v>7848</v>
      </c>
      <c r="Q76" s="3" t="s">
        <v>10582</v>
      </c>
      <c r="R76" s="3" t="s">
        <v>10583</v>
      </c>
      <c r="T76" s="22" t="s">
        <v>10526</v>
      </c>
    </row>
    <row r="77">
      <c r="A77" s="3" t="s">
        <v>10579</v>
      </c>
      <c r="C77" s="3" t="s">
        <v>213</v>
      </c>
      <c r="F77" s="3" t="s">
        <v>5010</v>
      </c>
      <c r="G77" s="3" t="s">
        <v>5010</v>
      </c>
      <c r="H77" s="3" t="s">
        <v>5010</v>
      </c>
      <c r="I77" s="3" t="s">
        <v>7695</v>
      </c>
      <c r="K77" s="3" t="s">
        <v>8644</v>
      </c>
      <c r="M77" s="111" t="s">
        <v>10584</v>
      </c>
      <c r="N77" s="3" t="s">
        <v>182</v>
      </c>
      <c r="O77" s="3" t="s">
        <v>209</v>
      </c>
      <c r="Q77" s="3" t="s">
        <v>10585</v>
      </c>
      <c r="R77" s="3" t="s">
        <v>10578</v>
      </c>
      <c r="T77" s="22" t="s">
        <v>10526</v>
      </c>
    </row>
    <row r="78">
      <c r="A78" s="3" t="s">
        <v>10528</v>
      </c>
      <c r="C78" s="3" t="s">
        <v>200</v>
      </c>
      <c r="F78" s="3" t="s">
        <v>5010</v>
      </c>
      <c r="G78" s="3" t="s">
        <v>5010</v>
      </c>
      <c r="H78" s="3" t="s">
        <v>5010</v>
      </c>
      <c r="I78" s="3" t="s">
        <v>7695</v>
      </c>
      <c r="K78" s="3" t="s">
        <v>8644</v>
      </c>
      <c r="M78" s="110"/>
      <c r="N78" s="3" t="s">
        <v>182</v>
      </c>
      <c r="O78" s="3" t="s">
        <v>209</v>
      </c>
      <c r="P78" s="3" t="s">
        <v>10586</v>
      </c>
      <c r="Q78" s="3" t="s">
        <v>10587</v>
      </c>
      <c r="R78" s="3" t="s">
        <v>10580</v>
      </c>
      <c r="T78" s="22" t="s">
        <v>10526</v>
      </c>
    </row>
    <row r="79">
      <c r="A79" s="3" t="s">
        <v>10588</v>
      </c>
      <c r="C79" s="3" t="s">
        <v>180</v>
      </c>
      <c r="F79" s="3" t="s">
        <v>5010</v>
      </c>
      <c r="G79" s="3" t="s">
        <v>5010</v>
      </c>
      <c r="H79" s="3" t="s">
        <v>5010</v>
      </c>
      <c r="I79" s="3" t="s">
        <v>8388</v>
      </c>
      <c r="K79" s="3" t="s">
        <v>8644</v>
      </c>
      <c r="M79" s="111" t="s">
        <v>10589</v>
      </c>
      <c r="N79" s="3" t="s">
        <v>182</v>
      </c>
      <c r="O79" s="3" t="s">
        <v>209</v>
      </c>
      <c r="Q79" s="3" t="s">
        <v>10585</v>
      </c>
      <c r="R79" s="3" t="s">
        <v>10590</v>
      </c>
      <c r="T79" s="22" t="s">
        <v>10526</v>
      </c>
    </row>
    <row r="80">
      <c r="A80" s="3" t="s">
        <v>10591</v>
      </c>
      <c r="C80" s="3" t="s">
        <v>180</v>
      </c>
      <c r="F80" s="3" t="s">
        <v>5010</v>
      </c>
      <c r="G80" s="3" t="s">
        <v>5010</v>
      </c>
      <c r="H80" s="3" t="s">
        <v>5010</v>
      </c>
      <c r="I80" s="3" t="s">
        <v>8388</v>
      </c>
      <c r="K80" s="3" t="s">
        <v>8644</v>
      </c>
      <c r="M80" s="111" t="s">
        <v>10589</v>
      </c>
      <c r="N80" s="3" t="s">
        <v>182</v>
      </c>
      <c r="O80" s="3" t="s">
        <v>209</v>
      </c>
      <c r="Q80" s="3" t="s">
        <v>10585</v>
      </c>
      <c r="R80" s="3" t="s">
        <v>10592</v>
      </c>
      <c r="T80" s="22" t="s">
        <v>10526</v>
      </c>
    </row>
    <row r="81">
      <c r="A81" s="3" t="s">
        <v>10593</v>
      </c>
      <c r="B81" s="3"/>
      <c r="C81" s="3" t="s">
        <v>226</v>
      </c>
      <c r="D81" s="3"/>
      <c r="E81" s="3"/>
      <c r="F81" s="3" t="s">
        <v>5819</v>
      </c>
      <c r="G81" s="3" t="s">
        <v>5819</v>
      </c>
      <c r="H81" s="3" t="s">
        <v>5010</v>
      </c>
      <c r="I81" s="3" t="s">
        <v>10594</v>
      </c>
      <c r="L81" s="3"/>
      <c r="M81" s="111"/>
      <c r="N81" s="3" t="s">
        <v>10595</v>
      </c>
      <c r="O81" s="3" t="s">
        <v>216</v>
      </c>
      <c r="P81" s="3" t="s">
        <v>7687</v>
      </c>
      <c r="Q81" s="3" t="s">
        <v>10596</v>
      </c>
      <c r="R81" s="3"/>
      <c r="T81" s="22" t="s">
        <v>10597</v>
      </c>
    </row>
    <row r="82">
      <c r="A82" s="3" t="s">
        <v>10598</v>
      </c>
      <c r="C82" s="3" t="s">
        <v>113</v>
      </c>
      <c r="F82" s="3" t="s">
        <v>5819</v>
      </c>
      <c r="G82" s="3" t="s">
        <v>5819</v>
      </c>
      <c r="H82" s="3" t="s">
        <v>5819</v>
      </c>
      <c r="I82" s="3" t="s">
        <v>7695</v>
      </c>
      <c r="K82" s="3" t="s">
        <v>7801</v>
      </c>
      <c r="M82" s="111" t="s">
        <v>10599</v>
      </c>
      <c r="N82" s="3" t="s">
        <v>275</v>
      </c>
      <c r="O82" s="3" t="s">
        <v>216</v>
      </c>
      <c r="P82" s="3" t="s">
        <v>7687</v>
      </c>
      <c r="Q82" s="3" t="s">
        <v>10593</v>
      </c>
      <c r="T82" s="22" t="s">
        <v>10600</v>
      </c>
    </row>
    <row r="83">
      <c r="A83" s="3" t="s">
        <v>10596</v>
      </c>
      <c r="C83" s="3" t="s">
        <v>213</v>
      </c>
      <c r="D83" s="3" t="s">
        <v>114</v>
      </c>
      <c r="E83" s="3"/>
      <c r="F83" s="3" t="s">
        <v>5819</v>
      </c>
      <c r="G83" s="3" t="s">
        <v>5819</v>
      </c>
      <c r="H83" s="3" t="s">
        <v>5819</v>
      </c>
      <c r="I83" s="3" t="s">
        <v>10601</v>
      </c>
      <c r="K83" s="3" t="s">
        <v>10602</v>
      </c>
      <c r="M83" s="110"/>
      <c r="N83" s="3" t="s">
        <v>10603</v>
      </c>
      <c r="O83" s="3" t="s">
        <v>216</v>
      </c>
      <c r="P83" s="3" t="s">
        <v>7687</v>
      </c>
      <c r="Q83" s="3"/>
      <c r="R83" s="3" t="s">
        <v>10593</v>
      </c>
      <c r="T83" s="22" t="s">
        <v>10597</v>
      </c>
    </row>
    <row r="84">
      <c r="A84" s="3" t="s">
        <v>10604</v>
      </c>
      <c r="C84" s="3" t="s">
        <v>200</v>
      </c>
      <c r="F84" s="3" t="s">
        <v>6855</v>
      </c>
      <c r="G84" s="3" t="s">
        <v>6855</v>
      </c>
      <c r="H84" s="3" t="s">
        <v>6855</v>
      </c>
      <c r="I84" s="3" t="s">
        <v>10605</v>
      </c>
      <c r="K84" s="3" t="s">
        <v>8765</v>
      </c>
      <c r="M84" s="110"/>
      <c r="N84" s="3" t="s">
        <v>320</v>
      </c>
      <c r="O84" s="3" t="s">
        <v>209</v>
      </c>
      <c r="P84" s="3" t="s">
        <v>10606</v>
      </c>
      <c r="Q84" s="3" t="s">
        <v>10607</v>
      </c>
      <c r="R84" s="3" t="s">
        <v>10608</v>
      </c>
      <c r="T84" s="22" t="s">
        <v>10609</v>
      </c>
    </row>
    <row r="85">
      <c r="A85" s="3" t="s">
        <v>10610</v>
      </c>
      <c r="B85" s="3" t="s">
        <v>10611</v>
      </c>
      <c r="C85" s="3" t="s">
        <v>226</v>
      </c>
      <c r="F85" s="3" t="s">
        <v>4465</v>
      </c>
      <c r="G85" s="3" t="s">
        <v>4465</v>
      </c>
      <c r="H85" s="3" t="s">
        <v>4465</v>
      </c>
      <c r="I85" s="3" t="s">
        <v>7695</v>
      </c>
      <c r="K85" s="3" t="s">
        <v>8661</v>
      </c>
      <c r="M85" s="110"/>
      <c r="N85" s="3" t="s">
        <v>277</v>
      </c>
      <c r="O85" s="3" t="s">
        <v>247</v>
      </c>
      <c r="P85" s="3" t="s">
        <v>8662</v>
      </c>
      <c r="Q85" s="3" t="s">
        <v>10612</v>
      </c>
      <c r="R85" s="3" t="s">
        <v>10559</v>
      </c>
      <c r="T85" s="22" t="s">
        <v>10446</v>
      </c>
    </row>
    <row r="86">
      <c r="A86" s="3" t="s">
        <v>10613</v>
      </c>
      <c r="C86" s="3" t="s">
        <v>200</v>
      </c>
      <c r="F86" s="3" t="s">
        <v>5180</v>
      </c>
      <c r="G86" s="3" t="s">
        <v>5180</v>
      </c>
      <c r="H86" s="3" t="s">
        <v>5180</v>
      </c>
      <c r="I86" s="3" t="s">
        <v>7695</v>
      </c>
      <c r="K86" s="3" t="s">
        <v>8050</v>
      </c>
      <c r="M86" s="110"/>
      <c r="N86" s="3" t="s">
        <v>317</v>
      </c>
      <c r="O86" s="3" t="s">
        <v>209</v>
      </c>
      <c r="P86" s="3" t="s">
        <v>306</v>
      </c>
      <c r="Q86" s="3" t="s">
        <v>10614</v>
      </c>
      <c r="R86" s="3" t="s">
        <v>10615</v>
      </c>
      <c r="T86" s="22" t="s">
        <v>10616</v>
      </c>
    </row>
    <row r="87">
      <c r="A87" s="3" t="s">
        <v>10617</v>
      </c>
      <c r="C87" s="3" t="s">
        <v>226</v>
      </c>
      <c r="D87" s="3"/>
      <c r="E87" s="3"/>
      <c r="F87" s="3" t="s">
        <v>6823</v>
      </c>
      <c r="G87" s="3" t="s">
        <v>6823</v>
      </c>
      <c r="I87" s="3" t="s">
        <v>10618</v>
      </c>
      <c r="L87" s="3"/>
      <c r="M87" s="111"/>
      <c r="N87" s="3" t="s">
        <v>319</v>
      </c>
      <c r="O87" s="3" t="s">
        <v>129</v>
      </c>
      <c r="P87" s="3" t="s">
        <v>159</v>
      </c>
      <c r="Q87" s="3"/>
      <c r="R87" s="3"/>
      <c r="S87" s="3"/>
      <c r="T87" s="22" t="s">
        <v>10568</v>
      </c>
    </row>
    <row r="88">
      <c r="A88" s="3" t="s">
        <v>10619</v>
      </c>
      <c r="C88" s="3" t="s">
        <v>226</v>
      </c>
      <c r="F88" s="3" t="s">
        <v>4465</v>
      </c>
      <c r="G88" s="3" t="s">
        <v>4465</v>
      </c>
      <c r="H88" s="3" t="s">
        <v>4465</v>
      </c>
      <c r="I88" s="3" t="s">
        <v>7695</v>
      </c>
      <c r="K88" s="3" t="s">
        <v>8350</v>
      </c>
      <c r="M88" s="110"/>
      <c r="N88" s="3" t="s">
        <v>260</v>
      </c>
      <c r="O88" s="3" t="s">
        <v>191</v>
      </c>
      <c r="P88" s="3" t="s">
        <v>198</v>
      </c>
      <c r="Q88" s="3" t="s">
        <v>10620</v>
      </c>
      <c r="R88" s="3" t="s">
        <v>10621</v>
      </c>
      <c r="T88" s="22" t="s">
        <v>10622</v>
      </c>
    </row>
    <row r="89">
      <c r="A89" s="3" t="s">
        <v>10623</v>
      </c>
      <c r="C89" s="3" t="s">
        <v>213</v>
      </c>
      <c r="D89" s="3" t="s">
        <v>114</v>
      </c>
      <c r="E89" s="3"/>
      <c r="F89" s="3" t="s">
        <v>2654</v>
      </c>
      <c r="G89" s="3" t="s">
        <v>2654</v>
      </c>
      <c r="I89" s="14" t="s">
        <v>7976</v>
      </c>
      <c r="K89" s="3" t="s">
        <v>7973</v>
      </c>
      <c r="M89" s="111" t="s">
        <v>10624</v>
      </c>
      <c r="N89" s="3" t="s">
        <v>100</v>
      </c>
      <c r="O89" s="3" t="s">
        <v>209</v>
      </c>
      <c r="Q89" s="3"/>
      <c r="R89" s="3"/>
      <c r="S89" s="3"/>
      <c r="T89" s="22" t="s">
        <v>10625</v>
      </c>
    </row>
    <row r="90">
      <c r="A90" s="3" t="s">
        <v>10626</v>
      </c>
      <c r="C90" s="3" t="s">
        <v>113</v>
      </c>
      <c r="F90" s="3" t="s">
        <v>4465</v>
      </c>
      <c r="G90" s="3" t="s">
        <v>4465</v>
      </c>
      <c r="H90" s="3" t="s">
        <v>4465</v>
      </c>
      <c r="I90" s="3" t="s">
        <v>7695</v>
      </c>
      <c r="K90" s="3" t="s">
        <v>8661</v>
      </c>
      <c r="M90" s="111" t="s">
        <v>10627</v>
      </c>
      <c r="N90" s="3" t="s">
        <v>277</v>
      </c>
      <c r="O90" s="3" t="s">
        <v>209</v>
      </c>
      <c r="P90" s="3" t="s">
        <v>8662</v>
      </c>
      <c r="Q90" s="3" t="s">
        <v>10553</v>
      </c>
      <c r="R90" s="3" t="s">
        <v>10444</v>
      </c>
      <c r="T90" s="22" t="s">
        <v>10446</v>
      </c>
    </row>
    <row r="91">
      <c r="A91" s="3" t="s">
        <v>10628</v>
      </c>
      <c r="C91" s="3" t="s">
        <v>113</v>
      </c>
      <c r="F91" s="3" t="s">
        <v>4465</v>
      </c>
      <c r="G91" s="3" t="s">
        <v>4465</v>
      </c>
      <c r="H91" s="3" t="s">
        <v>4465</v>
      </c>
      <c r="I91" s="3" t="s">
        <v>7695</v>
      </c>
      <c r="K91" s="3" t="s">
        <v>8661</v>
      </c>
      <c r="M91" s="111" t="s">
        <v>10629</v>
      </c>
      <c r="N91" s="3" t="s">
        <v>277</v>
      </c>
      <c r="O91" s="3" t="s">
        <v>209</v>
      </c>
      <c r="P91" s="3" t="s">
        <v>8662</v>
      </c>
      <c r="Q91" s="3" t="s">
        <v>10553</v>
      </c>
      <c r="R91" s="3" t="s">
        <v>10444</v>
      </c>
      <c r="T91" s="22" t="s">
        <v>10446</v>
      </c>
    </row>
    <row r="92">
      <c r="A92" s="3" t="s">
        <v>10630</v>
      </c>
      <c r="C92" s="3" t="s">
        <v>180</v>
      </c>
      <c r="F92" s="3" t="s">
        <v>4465</v>
      </c>
      <c r="G92" s="3" t="s">
        <v>4465</v>
      </c>
      <c r="H92" s="3" t="s">
        <v>4465</v>
      </c>
      <c r="I92" s="3" t="s">
        <v>8388</v>
      </c>
      <c r="M92" s="111" t="s">
        <v>10631</v>
      </c>
      <c r="N92" s="3" t="s">
        <v>277</v>
      </c>
      <c r="O92" s="3" t="s">
        <v>209</v>
      </c>
      <c r="Q92" s="3" t="s">
        <v>10632</v>
      </c>
      <c r="T92" s="22" t="s">
        <v>10633</v>
      </c>
    </row>
    <row r="93">
      <c r="A93" s="3" t="s">
        <v>10634</v>
      </c>
      <c r="C93" s="3" t="s">
        <v>113</v>
      </c>
      <c r="F93" s="3" t="s">
        <v>4465</v>
      </c>
      <c r="G93" s="3" t="s">
        <v>4465</v>
      </c>
      <c r="H93" s="3" t="s">
        <v>4465</v>
      </c>
      <c r="I93" s="3" t="s">
        <v>7695</v>
      </c>
      <c r="K93" s="3" t="s">
        <v>7915</v>
      </c>
      <c r="M93" s="111" t="s">
        <v>10635</v>
      </c>
      <c r="N93" s="3" t="s">
        <v>128</v>
      </c>
      <c r="O93" s="3" t="s">
        <v>247</v>
      </c>
      <c r="P93" s="3" t="s">
        <v>7916</v>
      </c>
      <c r="Q93" s="3" t="s">
        <v>10636</v>
      </c>
      <c r="R93" s="3"/>
      <c r="T93" s="22" t="s">
        <v>10565</v>
      </c>
    </row>
    <row r="94">
      <c r="A94" s="3" t="s">
        <v>10637</v>
      </c>
      <c r="C94" s="3" t="s">
        <v>206</v>
      </c>
      <c r="D94" s="3" t="s">
        <v>99</v>
      </c>
      <c r="G94" s="3" t="s">
        <v>3246</v>
      </c>
      <c r="H94" s="3" t="s">
        <v>3246</v>
      </c>
      <c r="I94" s="3" t="s">
        <v>10638</v>
      </c>
      <c r="L94" s="3"/>
      <c r="M94" s="111"/>
      <c r="N94" s="3" t="s">
        <v>208</v>
      </c>
      <c r="O94" s="3" t="s">
        <v>116</v>
      </c>
      <c r="Q94" s="3" t="s">
        <v>10378</v>
      </c>
      <c r="R94" s="3"/>
      <c r="T94" s="22" t="s">
        <v>10639</v>
      </c>
    </row>
    <row r="95">
      <c r="A95" s="3" t="s">
        <v>10640</v>
      </c>
      <c r="C95" s="3" t="s">
        <v>206</v>
      </c>
      <c r="F95" s="3" t="s">
        <v>4465</v>
      </c>
      <c r="G95" s="3" t="s">
        <v>4465</v>
      </c>
      <c r="H95" s="3" t="s">
        <v>4465</v>
      </c>
      <c r="I95" s="3" t="s">
        <v>7695</v>
      </c>
      <c r="K95" s="3" t="s">
        <v>8653</v>
      </c>
      <c r="M95" s="111" t="s">
        <v>10641</v>
      </c>
      <c r="N95" s="3" t="s">
        <v>271</v>
      </c>
      <c r="O95" s="3" t="s">
        <v>209</v>
      </c>
      <c r="Q95" s="3" t="s">
        <v>10642</v>
      </c>
      <c r="R95" s="3" t="s">
        <v>10643</v>
      </c>
      <c r="T95" s="22" t="s">
        <v>8655</v>
      </c>
    </row>
    <row r="96">
      <c r="A96" s="3" t="s">
        <v>10644</v>
      </c>
      <c r="B96" s="3" t="s">
        <v>10645</v>
      </c>
      <c r="C96" s="3" t="s">
        <v>213</v>
      </c>
      <c r="F96" s="3" t="s">
        <v>10646</v>
      </c>
      <c r="G96" s="3" t="s">
        <v>10646</v>
      </c>
      <c r="H96" s="3" t="s">
        <v>10646</v>
      </c>
      <c r="I96" s="3" t="s">
        <v>7695</v>
      </c>
      <c r="K96" s="3" t="s">
        <v>8050</v>
      </c>
      <c r="M96" s="111" t="s">
        <v>10647</v>
      </c>
      <c r="N96" s="3" t="s">
        <v>317</v>
      </c>
      <c r="O96" s="3" t="s">
        <v>209</v>
      </c>
      <c r="Q96" s="3" t="s">
        <v>10648</v>
      </c>
      <c r="R96" s="3" t="s">
        <v>10649</v>
      </c>
      <c r="T96" s="22" t="s">
        <v>10650</v>
      </c>
    </row>
    <row r="97">
      <c r="A97" s="3" t="s">
        <v>10649</v>
      </c>
      <c r="C97" s="3" t="s">
        <v>226</v>
      </c>
      <c r="F97" s="3" t="s">
        <v>5180</v>
      </c>
      <c r="G97" s="3" t="s">
        <v>5180</v>
      </c>
      <c r="H97" s="3" t="s">
        <v>5180</v>
      </c>
      <c r="I97" s="3" t="s">
        <v>7695</v>
      </c>
      <c r="K97" s="3" t="s">
        <v>8050</v>
      </c>
      <c r="M97" s="110"/>
      <c r="N97" s="3" t="s">
        <v>317</v>
      </c>
      <c r="O97" s="3" t="s">
        <v>209</v>
      </c>
      <c r="Q97" s="3" t="s">
        <v>10644</v>
      </c>
      <c r="R97" s="3" t="s">
        <v>10651</v>
      </c>
      <c r="T97" s="22" t="s">
        <v>10616</v>
      </c>
    </row>
    <row r="98">
      <c r="A98" s="3" t="s">
        <v>10651</v>
      </c>
      <c r="C98" s="3" t="s">
        <v>220</v>
      </c>
      <c r="F98" s="3" t="s">
        <v>5180</v>
      </c>
      <c r="G98" s="3" t="s">
        <v>5180</v>
      </c>
      <c r="H98" s="3" t="s">
        <v>5180</v>
      </c>
      <c r="I98" s="3" t="s">
        <v>7695</v>
      </c>
      <c r="K98" s="3" t="s">
        <v>8050</v>
      </c>
      <c r="M98" s="110"/>
      <c r="N98" s="3" t="s">
        <v>317</v>
      </c>
      <c r="O98" s="3" t="s">
        <v>209</v>
      </c>
      <c r="Q98" s="3" t="s">
        <v>10649</v>
      </c>
      <c r="R98" s="3" t="s">
        <v>10652</v>
      </c>
      <c r="T98" s="22" t="s">
        <v>10616</v>
      </c>
    </row>
    <row r="99">
      <c r="A99" s="3" t="s">
        <v>10648</v>
      </c>
      <c r="C99" s="3" t="s">
        <v>200</v>
      </c>
      <c r="F99" s="3" t="s">
        <v>5180</v>
      </c>
      <c r="G99" s="3" t="s">
        <v>5180</v>
      </c>
      <c r="H99" s="3" t="s">
        <v>5180</v>
      </c>
      <c r="I99" s="3" t="s">
        <v>7695</v>
      </c>
      <c r="K99" s="3" t="s">
        <v>8050</v>
      </c>
      <c r="M99" s="110"/>
      <c r="N99" s="3" t="s">
        <v>317</v>
      </c>
      <c r="O99" s="3" t="s">
        <v>209</v>
      </c>
      <c r="Q99" s="3" t="s">
        <v>10653</v>
      </c>
      <c r="R99" s="3" t="s">
        <v>10644</v>
      </c>
      <c r="T99" s="22" t="s">
        <v>10616</v>
      </c>
    </row>
    <row r="100">
      <c r="A100" s="3" t="s">
        <v>10654</v>
      </c>
      <c r="B100" s="3" t="s">
        <v>10655</v>
      </c>
      <c r="C100" s="3" t="s">
        <v>200</v>
      </c>
      <c r="F100" s="3" t="s">
        <v>4248</v>
      </c>
      <c r="G100" s="3" t="s">
        <v>4248</v>
      </c>
      <c r="H100" s="3" t="s">
        <v>4248</v>
      </c>
      <c r="I100" s="3" t="s">
        <v>7695</v>
      </c>
      <c r="K100" s="3" t="s">
        <v>8768</v>
      </c>
      <c r="M100" s="110"/>
      <c r="N100" s="3" t="s">
        <v>271</v>
      </c>
      <c r="O100" s="3" t="s">
        <v>209</v>
      </c>
      <c r="P100" s="3" t="s">
        <v>7687</v>
      </c>
      <c r="Q100" s="3" t="s">
        <v>10656</v>
      </c>
      <c r="R100" s="3" t="s">
        <v>10657</v>
      </c>
      <c r="T100" s="22" t="s">
        <v>8770</v>
      </c>
    </row>
    <row r="101">
      <c r="A101" s="3" t="s">
        <v>10657</v>
      </c>
      <c r="C101" s="3" t="s">
        <v>213</v>
      </c>
      <c r="F101" s="3" t="s">
        <v>4248</v>
      </c>
      <c r="G101" s="3" t="s">
        <v>4248</v>
      </c>
      <c r="H101" s="3" t="s">
        <v>4248</v>
      </c>
      <c r="I101" s="3" t="s">
        <v>7695</v>
      </c>
      <c r="K101" s="3" t="s">
        <v>8768</v>
      </c>
      <c r="M101" s="111" t="s">
        <v>10658</v>
      </c>
      <c r="N101" s="3" t="s">
        <v>271</v>
      </c>
      <c r="O101" s="3" t="s">
        <v>209</v>
      </c>
      <c r="Q101" s="3" t="s">
        <v>10654</v>
      </c>
      <c r="R101" s="3" t="s">
        <v>10659</v>
      </c>
      <c r="T101" s="22" t="s">
        <v>8770</v>
      </c>
    </row>
    <row r="102">
      <c r="A102" s="3" t="s">
        <v>10659</v>
      </c>
      <c r="C102" s="3" t="s">
        <v>113</v>
      </c>
      <c r="F102" s="3" t="s">
        <v>4248</v>
      </c>
      <c r="G102" s="3" t="s">
        <v>4248</v>
      </c>
      <c r="H102" s="3" t="s">
        <v>4248</v>
      </c>
      <c r="I102" s="3" t="s">
        <v>7695</v>
      </c>
      <c r="K102" s="3" t="s">
        <v>8768</v>
      </c>
      <c r="M102" s="111" t="s">
        <v>10660</v>
      </c>
      <c r="N102" s="3" t="s">
        <v>271</v>
      </c>
      <c r="O102" s="3" t="s">
        <v>209</v>
      </c>
      <c r="Q102" s="3" t="s">
        <v>10657</v>
      </c>
      <c r="R102" s="3" t="s">
        <v>10661</v>
      </c>
      <c r="T102" s="22" t="s">
        <v>8770</v>
      </c>
    </row>
    <row r="103">
      <c r="A103" s="3" t="s">
        <v>10662</v>
      </c>
      <c r="C103" s="3" t="s">
        <v>226</v>
      </c>
      <c r="F103" s="3" t="s">
        <v>4465</v>
      </c>
      <c r="G103" s="3" t="s">
        <v>4465</v>
      </c>
      <c r="H103" s="3" t="s">
        <v>4465</v>
      </c>
      <c r="I103" s="3" t="s">
        <v>7695</v>
      </c>
      <c r="K103" s="3" t="s">
        <v>7847</v>
      </c>
      <c r="M103" s="110"/>
      <c r="N103" s="3" t="s">
        <v>182</v>
      </c>
      <c r="O103" s="3" t="s">
        <v>209</v>
      </c>
      <c r="P103" s="3" t="s">
        <v>7848</v>
      </c>
      <c r="Q103" s="3" t="s">
        <v>10663</v>
      </c>
      <c r="R103" s="3" t="s">
        <v>10664</v>
      </c>
      <c r="T103" s="22" t="s">
        <v>7849</v>
      </c>
    </row>
    <row r="104">
      <c r="A104" s="3" t="s">
        <v>10664</v>
      </c>
      <c r="C104" s="3" t="s">
        <v>113</v>
      </c>
      <c r="F104" s="3" t="s">
        <v>4465</v>
      </c>
      <c r="G104" s="3" t="s">
        <v>4465</v>
      </c>
      <c r="H104" s="3" t="s">
        <v>4465</v>
      </c>
      <c r="I104" s="3" t="s">
        <v>7695</v>
      </c>
      <c r="K104" s="3" t="s">
        <v>7847</v>
      </c>
      <c r="M104" s="111" t="s">
        <v>10665</v>
      </c>
      <c r="N104" s="3" t="s">
        <v>182</v>
      </c>
      <c r="O104" s="3" t="s">
        <v>209</v>
      </c>
      <c r="P104" s="3" t="s">
        <v>7848</v>
      </c>
      <c r="Q104" s="3" t="s">
        <v>10662</v>
      </c>
      <c r="T104" s="22" t="s">
        <v>7849</v>
      </c>
    </row>
    <row r="105">
      <c r="A105" s="3" t="s">
        <v>10663</v>
      </c>
      <c r="C105" s="3" t="s">
        <v>213</v>
      </c>
      <c r="F105" s="3" t="s">
        <v>4465</v>
      </c>
      <c r="G105" s="3" t="s">
        <v>4465</v>
      </c>
      <c r="H105" s="3" t="s">
        <v>4465</v>
      </c>
      <c r="I105" s="3" t="s">
        <v>7695</v>
      </c>
      <c r="K105" s="3" t="s">
        <v>7847</v>
      </c>
      <c r="M105" s="111" t="s">
        <v>10666</v>
      </c>
      <c r="N105" s="3" t="s">
        <v>182</v>
      </c>
      <c r="O105" s="3" t="s">
        <v>209</v>
      </c>
      <c r="P105" s="3" t="s">
        <v>7848</v>
      </c>
      <c r="Q105" s="3" t="s">
        <v>10592</v>
      </c>
      <c r="R105" s="3" t="s">
        <v>10662</v>
      </c>
      <c r="T105" s="22" t="s">
        <v>7849</v>
      </c>
    </row>
    <row r="106">
      <c r="A106" s="3" t="s">
        <v>10667</v>
      </c>
      <c r="B106" s="3" t="s">
        <v>10668</v>
      </c>
      <c r="C106" s="3" t="s">
        <v>213</v>
      </c>
      <c r="F106" s="3" t="s">
        <v>6306</v>
      </c>
      <c r="G106" s="3" t="s">
        <v>6306</v>
      </c>
      <c r="I106" s="3" t="s">
        <v>7695</v>
      </c>
      <c r="K106" s="3" t="s">
        <v>10669</v>
      </c>
      <c r="M106" s="111" t="s">
        <v>10670</v>
      </c>
      <c r="N106" s="3" t="s">
        <v>315</v>
      </c>
      <c r="O106" s="3" t="s">
        <v>141</v>
      </c>
      <c r="P106" s="3" t="s">
        <v>10671</v>
      </c>
      <c r="Q106" s="3"/>
      <c r="R106" s="3" t="s">
        <v>10672</v>
      </c>
      <c r="T106" s="22" t="s">
        <v>10673</v>
      </c>
    </row>
    <row r="107">
      <c r="A107" s="3" t="s">
        <v>10674</v>
      </c>
      <c r="C107" s="3" t="s">
        <v>200</v>
      </c>
      <c r="F107" s="3" t="s">
        <v>6306</v>
      </c>
      <c r="G107" s="3" t="s">
        <v>6306</v>
      </c>
      <c r="I107" s="3" t="s">
        <v>7695</v>
      </c>
      <c r="K107" s="3" t="s">
        <v>10669</v>
      </c>
      <c r="M107" s="110"/>
      <c r="N107" s="3" t="s">
        <v>10675</v>
      </c>
      <c r="O107" s="3" t="s">
        <v>141</v>
      </c>
      <c r="Q107" s="3" t="s">
        <v>10676</v>
      </c>
      <c r="R107" s="3" t="s">
        <v>10677</v>
      </c>
      <c r="T107" s="22" t="s">
        <v>10678</v>
      </c>
    </row>
    <row r="108">
      <c r="A108" s="40" t="s">
        <v>10679</v>
      </c>
      <c r="C108" s="3" t="s">
        <v>213</v>
      </c>
      <c r="D108" s="3"/>
      <c r="E108" s="3"/>
      <c r="F108" s="3" t="s">
        <v>1212</v>
      </c>
      <c r="G108" s="3" t="s">
        <v>1212</v>
      </c>
      <c r="I108" s="3" t="s">
        <v>10463</v>
      </c>
      <c r="K108" s="3" t="s">
        <v>7784</v>
      </c>
      <c r="L108" s="3"/>
      <c r="M108" s="111" t="s">
        <v>10680</v>
      </c>
      <c r="N108" s="3" t="s">
        <v>163</v>
      </c>
      <c r="O108" s="3" t="s">
        <v>129</v>
      </c>
      <c r="Q108" s="3"/>
      <c r="R108" s="3"/>
      <c r="S108" s="3" t="s">
        <v>10576</v>
      </c>
      <c r="T108" s="22" t="s">
        <v>10465</v>
      </c>
    </row>
    <row r="109">
      <c r="A109" s="3" t="s">
        <v>10681</v>
      </c>
      <c r="C109" s="3" t="s">
        <v>206</v>
      </c>
      <c r="D109" s="3" t="s">
        <v>99</v>
      </c>
      <c r="E109" s="3"/>
      <c r="F109" s="3" t="s">
        <v>6306</v>
      </c>
      <c r="G109" s="3" t="s">
        <v>2238</v>
      </c>
      <c r="H109" s="3" t="s">
        <v>2238</v>
      </c>
      <c r="I109" s="3" t="s">
        <v>10638</v>
      </c>
      <c r="K109" s="3" t="s">
        <v>7710</v>
      </c>
      <c r="L109" s="3"/>
      <c r="M109" s="111"/>
      <c r="N109" s="3" t="s">
        <v>208</v>
      </c>
      <c r="O109" s="3" t="s">
        <v>116</v>
      </c>
      <c r="Q109" s="3" t="s">
        <v>10378</v>
      </c>
      <c r="R109" s="3"/>
      <c r="T109" s="22" t="s">
        <v>10682</v>
      </c>
    </row>
    <row r="110">
      <c r="A110" s="3" t="s">
        <v>10683</v>
      </c>
      <c r="I110" s="3" t="s">
        <v>7692</v>
      </c>
      <c r="M110" s="110"/>
      <c r="N110" s="3" t="s">
        <v>140</v>
      </c>
      <c r="O110" s="3" t="s">
        <v>209</v>
      </c>
      <c r="P110" s="3" t="s">
        <v>6136</v>
      </c>
      <c r="Q110" s="3" t="s">
        <v>10684</v>
      </c>
      <c r="R110" s="3" t="s">
        <v>10685</v>
      </c>
    </row>
    <row r="111">
      <c r="A111" s="103" t="s">
        <v>10455</v>
      </c>
      <c r="I111" s="3" t="s">
        <v>8388</v>
      </c>
      <c r="M111" s="110"/>
      <c r="N111" s="3" t="s">
        <v>140</v>
      </c>
      <c r="O111" s="3" t="s">
        <v>209</v>
      </c>
      <c r="P111" s="3" t="s">
        <v>6136</v>
      </c>
      <c r="Q111" s="3" t="s">
        <v>10683</v>
      </c>
      <c r="R111" s="3" t="s">
        <v>10454</v>
      </c>
      <c r="T111" s="22" t="s">
        <v>10456</v>
      </c>
    </row>
    <row r="112">
      <c r="A112" s="3" t="s">
        <v>10686</v>
      </c>
      <c r="B112" s="3" t="s">
        <v>1691</v>
      </c>
      <c r="C112" s="3" t="s">
        <v>10687</v>
      </c>
      <c r="F112" s="3" t="s">
        <v>3961</v>
      </c>
      <c r="G112" s="3" t="s">
        <v>3961</v>
      </c>
      <c r="H112" s="3" t="s">
        <v>3961</v>
      </c>
      <c r="I112" s="3" t="s">
        <v>2552</v>
      </c>
      <c r="M112" s="110"/>
      <c r="N112" s="3" t="s">
        <v>2177</v>
      </c>
      <c r="O112" s="3" t="s">
        <v>853</v>
      </c>
      <c r="P112" s="3" t="s">
        <v>178</v>
      </c>
      <c r="Q112" s="3" t="s">
        <v>10688</v>
      </c>
      <c r="R112" s="3" t="s">
        <v>10689</v>
      </c>
      <c r="T112" s="22" t="s">
        <v>10690</v>
      </c>
    </row>
    <row r="113">
      <c r="A113" s="3" t="s">
        <v>10691</v>
      </c>
      <c r="B113" s="3" t="s">
        <v>10692</v>
      </c>
      <c r="C113" s="3" t="s">
        <v>206</v>
      </c>
      <c r="D113" s="3" t="s">
        <v>99</v>
      </c>
      <c r="I113" s="3" t="s">
        <v>10693</v>
      </c>
      <c r="M113" s="110"/>
      <c r="N113" s="3" t="s">
        <v>10694</v>
      </c>
      <c r="O113" s="3" t="s">
        <v>129</v>
      </c>
      <c r="Q113" s="3"/>
      <c r="R113" s="3" t="s">
        <v>10695</v>
      </c>
    </row>
    <row r="114">
      <c r="A114" s="3" t="s">
        <v>10696</v>
      </c>
      <c r="M114" s="110"/>
      <c r="Q114" s="3"/>
      <c r="R114" s="3"/>
      <c r="S114" s="3"/>
    </row>
    <row r="115">
      <c r="A115" s="3" t="s">
        <v>10697</v>
      </c>
      <c r="C115" s="3" t="s">
        <v>226</v>
      </c>
      <c r="F115" s="3" t="s">
        <v>4486</v>
      </c>
      <c r="G115" s="3" t="s">
        <v>4486</v>
      </c>
      <c r="H115" s="3" t="s">
        <v>4486</v>
      </c>
      <c r="I115" s="3" t="s">
        <v>7695</v>
      </c>
      <c r="J115" s="3" t="s">
        <v>7251</v>
      </c>
      <c r="K115" s="3" t="s">
        <v>8100</v>
      </c>
      <c r="M115" s="110"/>
      <c r="N115" s="3" t="s">
        <v>307</v>
      </c>
      <c r="O115" s="3" t="s">
        <v>247</v>
      </c>
      <c r="P115" s="3" t="s">
        <v>8101</v>
      </c>
      <c r="Q115" s="3" t="s">
        <v>10698</v>
      </c>
      <c r="R115" s="3" t="s">
        <v>10699</v>
      </c>
      <c r="T115" s="22" t="s">
        <v>8102</v>
      </c>
    </row>
    <row r="116">
      <c r="A116" s="3" t="s">
        <v>10699</v>
      </c>
      <c r="C116" s="3" t="s">
        <v>113</v>
      </c>
      <c r="F116" s="3" t="s">
        <v>4486</v>
      </c>
      <c r="G116" s="3" t="s">
        <v>4486</v>
      </c>
      <c r="H116" s="3" t="s">
        <v>4486</v>
      </c>
      <c r="I116" s="3" t="s">
        <v>7695</v>
      </c>
      <c r="J116" s="3" t="s">
        <v>7251</v>
      </c>
      <c r="K116" s="3" t="s">
        <v>8100</v>
      </c>
      <c r="M116" s="111" t="s">
        <v>10700</v>
      </c>
      <c r="N116" s="3" t="s">
        <v>307</v>
      </c>
      <c r="O116" s="3" t="s">
        <v>247</v>
      </c>
      <c r="P116" s="3" t="s">
        <v>8101</v>
      </c>
      <c r="Q116" s="3" t="s">
        <v>10697</v>
      </c>
      <c r="R116" s="3" t="s">
        <v>10701</v>
      </c>
      <c r="T116" s="22" t="s">
        <v>8102</v>
      </c>
    </row>
    <row r="117">
      <c r="A117" s="3" t="s">
        <v>10698</v>
      </c>
      <c r="C117" s="3" t="s">
        <v>213</v>
      </c>
      <c r="F117" s="3" t="s">
        <v>4486</v>
      </c>
      <c r="G117" s="3" t="s">
        <v>4486</v>
      </c>
      <c r="H117" s="3" t="s">
        <v>4486</v>
      </c>
      <c r="I117" s="3" t="s">
        <v>7695</v>
      </c>
      <c r="J117" s="3" t="s">
        <v>7251</v>
      </c>
      <c r="K117" s="3" t="s">
        <v>8100</v>
      </c>
      <c r="M117" s="111" t="s">
        <v>10702</v>
      </c>
      <c r="N117" s="3" t="s">
        <v>307</v>
      </c>
      <c r="O117" s="3" t="s">
        <v>247</v>
      </c>
      <c r="P117" s="3" t="s">
        <v>8101</v>
      </c>
      <c r="R117" s="3" t="s">
        <v>10697</v>
      </c>
      <c r="T117" s="22" t="s">
        <v>8102</v>
      </c>
    </row>
    <row r="118">
      <c r="A118" s="3" t="s">
        <v>10703</v>
      </c>
      <c r="C118" s="3" t="s">
        <v>226</v>
      </c>
      <c r="F118" s="3" t="s">
        <v>4486</v>
      </c>
      <c r="G118" s="3" t="s">
        <v>4486</v>
      </c>
      <c r="H118" s="3" t="s">
        <v>4486</v>
      </c>
      <c r="I118" s="3" t="s">
        <v>7695</v>
      </c>
      <c r="J118" s="3" t="s">
        <v>7251</v>
      </c>
      <c r="K118" s="3" t="s">
        <v>8100</v>
      </c>
      <c r="M118" s="110"/>
      <c r="N118" s="3" t="s">
        <v>307</v>
      </c>
      <c r="O118" s="3" t="s">
        <v>247</v>
      </c>
      <c r="P118" s="3" t="s">
        <v>8101</v>
      </c>
      <c r="Q118" s="3" t="s">
        <v>10701</v>
      </c>
      <c r="R118" s="3" t="s">
        <v>10704</v>
      </c>
      <c r="T118" s="22" t="s">
        <v>8102</v>
      </c>
    </row>
    <row r="119">
      <c r="A119" s="3" t="s">
        <v>10704</v>
      </c>
      <c r="C119" s="3" t="s">
        <v>200</v>
      </c>
      <c r="F119" s="3" t="s">
        <v>4486</v>
      </c>
      <c r="G119" s="3" t="s">
        <v>4486</v>
      </c>
      <c r="H119" s="3" t="s">
        <v>4486</v>
      </c>
      <c r="I119" s="3" t="s">
        <v>7695</v>
      </c>
      <c r="J119" s="3" t="s">
        <v>7251</v>
      </c>
      <c r="K119" s="3" t="s">
        <v>8100</v>
      </c>
      <c r="M119" s="110"/>
      <c r="N119" s="3" t="s">
        <v>307</v>
      </c>
      <c r="O119" s="3" t="s">
        <v>247</v>
      </c>
      <c r="P119" s="3" t="s">
        <v>8101</v>
      </c>
      <c r="Q119" s="3" t="s">
        <v>10703</v>
      </c>
      <c r="R119" s="3" t="s">
        <v>10705</v>
      </c>
      <c r="T119" s="22" t="s">
        <v>8102</v>
      </c>
    </row>
    <row r="120">
      <c r="A120" s="3" t="s">
        <v>10705</v>
      </c>
      <c r="C120" s="3" t="s">
        <v>113</v>
      </c>
      <c r="F120" s="3" t="s">
        <v>4486</v>
      </c>
      <c r="G120" s="3" t="s">
        <v>4486</v>
      </c>
      <c r="H120" s="3" t="s">
        <v>4486</v>
      </c>
      <c r="I120" s="3" t="s">
        <v>7695</v>
      </c>
      <c r="J120" s="3" t="s">
        <v>7251</v>
      </c>
      <c r="K120" s="3" t="s">
        <v>8100</v>
      </c>
      <c r="M120" s="111" t="s">
        <v>10706</v>
      </c>
      <c r="N120" s="3" t="s">
        <v>307</v>
      </c>
      <c r="O120" s="3" t="s">
        <v>247</v>
      </c>
      <c r="P120" s="3" t="s">
        <v>8101</v>
      </c>
      <c r="Q120" s="3" t="s">
        <v>10704</v>
      </c>
      <c r="T120" s="22" t="s">
        <v>8102</v>
      </c>
    </row>
    <row r="121">
      <c r="A121" s="3" t="s">
        <v>10701</v>
      </c>
      <c r="C121" s="3" t="s">
        <v>213</v>
      </c>
      <c r="F121" s="3" t="s">
        <v>4486</v>
      </c>
      <c r="G121" s="3" t="s">
        <v>4486</v>
      </c>
      <c r="H121" s="3" t="s">
        <v>4486</v>
      </c>
      <c r="I121" s="3" t="s">
        <v>7695</v>
      </c>
      <c r="J121" s="3" t="s">
        <v>7251</v>
      </c>
      <c r="K121" s="3" t="s">
        <v>8100</v>
      </c>
      <c r="M121" s="111" t="s">
        <v>10707</v>
      </c>
      <c r="N121" s="3" t="s">
        <v>307</v>
      </c>
      <c r="O121" s="3" t="s">
        <v>247</v>
      </c>
      <c r="P121" s="3" t="s">
        <v>8101</v>
      </c>
      <c r="Q121" s="3" t="s">
        <v>10699</v>
      </c>
      <c r="R121" s="3" t="s">
        <v>10703</v>
      </c>
      <c r="T121" s="22" t="s">
        <v>8102</v>
      </c>
    </row>
    <row r="122">
      <c r="A122" s="3" t="s">
        <v>10708</v>
      </c>
      <c r="C122" s="3" t="s">
        <v>213</v>
      </c>
      <c r="F122" s="3" t="s">
        <v>1212</v>
      </c>
      <c r="G122" s="3" t="s">
        <v>1212</v>
      </c>
      <c r="H122" s="3" t="s">
        <v>10419</v>
      </c>
      <c r="I122" s="3" t="s">
        <v>7985</v>
      </c>
      <c r="K122" s="3" t="s">
        <v>7784</v>
      </c>
      <c r="M122" s="110"/>
      <c r="N122" s="3" t="s">
        <v>309</v>
      </c>
      <c r="O122" s="3" t="s">
        <v>129</v>
      </c>
      <c r="Q122" s="3"/>
      <c r="R122" s="3"/>
      <c r="S122" s="3" t="s">
        <v>10709</v>
      </c>
      <c r="T122" s="22" t="s">
        <v>10421</v>
      </c>
    </row>
    <row r="123">
      <c r="A123" s="3" t="s">
        <v>10710</v>
      </c>
      <c r="C123" s="3" t="s">
        <v>220</v>
      </c>
      <c r="F123" s="3" t="s">
        <v>1212</v>
      </c>
      <c r="G123" s="3" t="s">
        <v>1212</v>
      </c>
      <c r="H123" s="3" t="s">
        <v>10419</v>
      </c>
      <c r="I123" s="3" t="s">
        <v>7985</v>
      </c>
      <c r="K123" s="3" t="s">
        <v>7784</v>
      </c>
      <c r="M123" s="110"/>
      <c r="N123" s="3" t="s">
        <v>309</v>
      </c>
      <c r="O123" s="3" t="s">
        <v>129</v>
      </c>
      <c r="Q123" s="3"/>
      <c r="R123" s="3"/>
      <c r="S123" s="3" t="s">
        <v>10708</v>
      </c>
      <c r="T123" s="22" t="s">
        <v>10711</v>
      </c>
    </row>
    <row r="124">
      <c r="A124" s="3" t="s">
        <v>10712</v>
      </c>
      <c r="C124" s="3" t="s">
        <v>206</v>
      </c>
      <c r="D124" s="3" t="s">
        <v>99</v>
      </c>
      <c r="E124" s="3"/>
      <c r="F124" s="3" t="s">
        <v>6306</v>
      </c>
      <c r="G124" s="3" t="s">
        <v>2551</v>
      </c>
      <c r="I124" s="3" t="s">
        <v>10638</v>
      </c>
      <c r="K124" s="3" t="s">
        <v>8413</v>
      </c>
      <c r="L124" s="3"/>
      <c r="M124" s="111"/>
      <c r="N124" s="3" t="s">
        <v>314</v>
      </c>
      <c r="O124" s="3" t="s">
        <v>4537</v>
      </c>
      <c r="P124" s="3" t="s">
        <v>274</v>
      </c>
      <c r="Q124" s="3" t="s">
        <v>10713</v>
      </c>
      <c r="R124" s="3"/>
      <c r="T124" s="22" t="s">
        <v>8414</v>
      </c>
    </row>
    <row r="125">
      <c r="A125" s="3" t="s">
        <v>10714</v>
      </c>
      <c r="C125" s="3" t="s">
        <v>256</v>
      </c>
      <c r="D125" s="3" t="s">
        <v>114</v>
      </c>
      <c r="E125" s="3"/>
      <c r="F125" s="3" t="s">
        <v>6741</v>
      </c>
      <c r="G125" s="3" t="s">
        <v>6741</v>
      </c>
      <c r="I125" s="3" t="s">
        <v>10715</v>
      </c>
      <c r="M125" s="111" t="s">
        <v>10716</v>
      </c>
      <c r="N125" s="3" t="s">
        <v>281</v>
      </c>
      <c r="O125" s="3" t="s">
        <v>129</v>
      </c>
      <c r="P125" s="3" t="s">
        <v>192</v>
      </c>
      <c r="Q125" s="3"/>
      <c r="R125" s="3"/>
      <c r="S125" s="3"/>
      <c r="T125" s="22" t="s">
        <v>10717</v>
      </c>
    </row>
    <row r="126">
      <c r="A126" s="3" t="s">
        <v>10718</v>
      </c>
      <c r="C126" s="3" t="s">
        <v>194</v>
      </c>
      <c r="D126" s="3" t="s">
        <v>114</v>
      </c>
      <c r="G126" s="3" t="s">
        <v>10719</v>
      </c>
      <c r="I126" s="3" t="s">
        <v>10720</v>
      </c>
      <c r="M126" s="110"/>
      <c r="N126" s="3" t="s">
        <v>281</v>
      </c>
      <c r="O126" s="3" t="s">
        <v>129</v>
      </c>
      <c r="P126" s="3" t="s">
        <v>192</v>
      </c>
      <c r="Q126" s="3"/>
      <c r="R126" s="3"/>
      <c r="S126" s="3"/>
      <c r="T126" s="22" t="s">
        <v>10721</v>
      </c>
    </row>
    <row r="127">
      <c r="A127" s="3" t="s">
        <v>10722</v>
      </c>
      <c r="C127" s="3" t="s">
        <v>226</v>
      </c>
      <c r="D127" s="3" t="s">
        <v>85</v>
      </c>
      <c r="F127" s="3" t="s">
        <v>4465</v>
      </c>
      <c r="G127" s="3" t="s">
        <v>4465</v>
      </c>
      <c r="H127" s="3" t="s">
        <v>4465</v>
      </c>
      <c r="I127" s="3" t="s">
        <v>7695</v>
      </c>
      <c r="K127" s="3" t="s">
        <v>8035</v>
      </c>
      <c r="M127" s="110"/>
      <c r="N127" s="3" t="s">
        <v>190</v>
      </c>
      <c r="O127" s="3" t="s">
        <v>209</v>
      </c>
      <c r="P127" s="3" t="s">
        <v>10408</v>
      </c>
      <c r="Q127" s="3" t="s">
        <v>10723</v>
      </c>
      <c r="R127" s="3" t="s">
        <v>10724</v>
      </c>
      <c r="T127" s="22" t="s">
        <v>10725</v>
      </c>
    </row>
    <row r="128">
      <c r="A128" s="3" t="s">
        <v>10723</v>
      </c>
      <c r="C128" s="3" t="s">
        <v>213</v>
      </c>
      <c r="D128" s="3" t="s">
        <v>114</v>
      </c>
      <c r="F128" s="3" t="s">
        <v>4465</v>
      </c>
      <c r="G128" s="3" t="s">
        <v>4465</v>
      </c>
      <c r="H128" s="3" t="s">
        <v>4465</v>
      </c>
      <c r="I128" s="3" t="s">
        <v>7695</v>
      </c>
      <c r="J128" s="3" t="s">
        <v>10726</v>
      </c>
      <c r="K128" s="3" t="s">
        <v>8035</v>
      </c>
      <c r="M128" s="111" t="s">
        <v>10727</v>
      </c>
      <c r="N128" s="3" t="s">
        <v>190</v>
      </c>
      <c r="O128" s="3" t="s">
        <v>209</v>
      </c>
      <c r="P128" s="3" t="s">
        <v>10408</v>
      </c>
      <c r="Q128" s="3"/>
      <c r="R128" s="3" t="s">
        <v>10722</v>
      </c>
      <c r="T128" s="22" t="s">
        <v>10725</v>
      </c>
    </row>
    <row r="129">
      <c r="A129" s="3" t="s">
        <v>10728</v>
      </c>
      <c r="C129" s="3" t="s">
        <v>226</v>
      </c>
      <c r="F129" s="3" t="s">
        <v>4465</v>
      </c>
      <c r="G129" s="3" t="s">
        <v>4465</v>
      </c>
      <c r="H129" s="3" t="s">
        <v>4465</v>
      </c>
      <c r="I129" s="3" t="s">
        <v>7695</v>
      </c>
      <c r="K129" s="3" t="s">
        <v>8402</v>
      </c>
      <c r="M129" s="110"/>
      <c r="N129" s="3" t="s">
        <v>277</v>
      </c>
      <c r="O129" s="3" t="s">
        <v>209</v>
      </c>
      <c r="P129" s="3" t="s">
        <v>8662</v>
      </c>
      <c r="Q129" s="3" t="s">
        <v>10729</v>
      </c>
      <c r="R129" s="3" t="s">
        <v>10730</v>
      </c>
      <c r="T129" s="22" t="s">
        <v>8403</v>
      </c>
    </row>
    <row r="130">
      <c r="A130" s="3" t="s">
        <v>10731</v>
      </c>
      <c r="C130" s="3" t="s">
        <v>113</v>
      </c>
      <c r="F130" s="3" t="s">
        <v>4465</v>
      </c>
      <c r="G130" s="3" t="s">
        <v>4465</v>
      </c>
      <c r="H130" s="3" t="s">
        <v>4465</v>
      </c>
      <c r="I130" s="3" t="s">
        <v>7695</v>
      </c>
      <c r="K130" s="3" t="s">
        <v>8402</v>
      </c>
      <c r="M130" s="110"/>
      <c r="N130" s="3" t="s">
        <v>128</v>
      </c>
      <c r="O130" s="3" t="s">
        <v>209</v>
      </c>
      <c r="P130" s="3" t="s">
        <v>8662</v>
      </c>
      <c r="Q130" s="3" t="s">
        <v>10730</v>
      </c>
      <c r="R130" s="3" t="s">
        <v>10732</v>
      </c>
      <c r="T130" s="22" t="s">
        <v>8403</v>
      </c>
    </row>
    <row r="131">
      <c r="A131" s="3" t="s">
        <v>10729</v>
      </c>
      <c r="C131" s="3" t="s">
        <v>213</v>
      </c>
      <c r="F131" s="3" t="s">
        <v>4465</v>
      </c>
      <c r="G131" s="3" t="s">
        <v>4465</v>
      </c>
      <c r="H131" s="3" t="s">
        <v>4465</v>
      </c>
      <c r="I131" s="3" t="s">
        <v>7695</v>
      </c>
      <c r="K131" s="3" t="s">
        <v>8402</v>
      </c>
      <c r="M131" s="110"/>
      <c r="N131" s="3" t="s">
        <v>277</v>
      </c>
      <c r="O131" s="3" t="s">
        <v>209</v>
      </c>
      <c r="P131" s="3" t="s">
        <v>8662</v>
      </c>
      <c r="Q131" s="3" t="s">
        <v>10733</v>
      </c>
      <c r="R131" s="3" t="s">
        <v>10728</v>
      </c>
      <c r="T131" s="22" t="s">
        <v>8403</v>
      </c>
    </row>
    <row r="132">
      <c r="A132" s="3" t="s">
        <v>10730</v>
      </c>
      <c r="C132" s="3" t="s">
        <v>200</v>
      </c>
      <c r="F132" s="3" t="s">
        <v>4465</v>
      </c>
      <c r="G132" s="3" t="s">
        <v>4465</v>
      </c>
      <c r="H132" s="3" t="s">
        <v>4465</v>
      </c>
      <c r="I132" s="3" t="s">
        <v>7695</v>
      </c>
      <c r="K132" s="3" t="s">
        <v>8402</v>
      </c>
      <c r="M132" s="110"/>
      <c r="N132" s="3" t="s">
        <v>10734</v>
      </c>
      <c r="O132" s="3" t="s">
        <v>209</v>
      </c>
      <c r="P132" s="3" t="s">
        <v>8662</v>
      </c>
      <c r="Q132" s="3" t="s">
        <v>10728</v>
      </c>
      <c r="R132" s="3" t="s">
        <v>10731</v>
      </c>
      <c r="T132" s="22" t="s">
        <v>8403</v>
      </c>
    </row>
    <row r="133">
      <c r="A133" s="3" t="s">
        <v>10735</v>
      </c>
      <c r="C133" s="3" t="s">
        <v>180</v>
      </c>
      <c r="I133" s="3" t="s">
        <v>8388</v>
      </c>
      <c r="M133" s="111" t="s">
        <v>10589</v>
      </c>
      <c r="Q133" s="3" t="s">
        <v>10731</v>
      </c>
      <c r="R133" s="3" t="s">
        <v>10736</v>
      </c>
    </row>
    <row r="134">
      <c r="A134" s="3" t="s">
        <v>10737</v>
      </c>
      <c r="C134" s="3" t="s">
        <v>226</v>
      </c>
      <c r="F134" s="3" t="s">
        <v>3940</v>
      </c>
      <c r="G134" s="3" t="s">
        <v>3940</v>
      </c>
      <c r="H134" s="3" t="s">
        <v>3940</v>
      </c>
      <c r="I134" s="3" t="s">
        <v>7692</v>
      </c>
      <c r="M134" s="110"/>
      <c r="N134" s="3" t="s">
        <v>262</v>
      </c>
      <c r="O134" s="3" t="s">
        <v>129</v>
      </c>
      <c r="P134" s="3" t="s">
        <v>255</v>
      </c>
      <c r="Q134" s="3" t="s">
        <v>10738</v>
      </c>
      <c r="R134" s="3" t="s">
        <v>10739</v>
      </c>
    </row>
    <row r="135">
      <c r="A135" s="3" t="s">
        <v>10740</v>
      </c>
      <c r="C135" s="3" t="s">
        <v>206</v>
      </c>
      <c r="H135" s="3" t="s">
        <v>10741</v>
      </c>
      <c r="M135" s="110"/>
    </row>
    <row r="136">
      <c r="A136" s="3" t="s">
        <v>10742</v>
      </c>
      <c r="C136" s="3" t="s">
        <v>213</v>
      </c>
      <c r="F136" s="3" t="s">
        <v>4465</v>
      </c>
      <c r="G136" s="3" t="s">
        <v>4465</v>
      </c>
      <c r="H136" s="3" t="s">
        <v>4465</v>
      </c>
      <c r="I136" s="3" t="s">
        <v>7695</v>
      </c>
      <c r="K136" s="3" t="s">
        <v>8653</v>
      </c>
      <c r="M136" s="111" t="s">
        <v>10743</v>
      </c>
      <c r="N136" s="3" t="s">
        <v>271</v>
      </c>
      <c r="O136" s="3" t="s">
        <v>209</v>
      </c>
      <c r="Q136" s="3"/>
      <c r="R136" s="3" t="s">
        <v>10744</v>
      </c>
      <c r="T136" s="22" t="s">
        <v>8655</v>
      </c>
    </row>
    <row r="137">
      <c r="A137" s="3" t="s">
        <v>10744</v>
      </c>
      <c r="C137" s="3" t="s">
        <v>226</v>
      </c>
      <c r="F137" s="3" t="s">
        <v>4465</v>
      </c>
      <c r="G137" s="3" t="s">
        <v>4465</v>
      </c>
      <c r="H137" s="3" t="s">
        <v>4465</v>
      </c>
      <c r="I137" s="3" t="s">
        <v>7695</v>
      </c>
      <c r="K137" s="3" t="s">
        <v>8653</v>
      </c>
      <c r="M137" s="110"/>
      <c r="N137" s="3" t="s">
        <v>271</v>
      </c>
      <c r="O137" s="3" t="s">
        <v>209</v>
      </c>
      <c r="Q137" s="3" t="s">
        <v>10742</v>
      </c>
      <c r="R137" s="3"/>
      <c r="T137" s="22" t="s">
        <v>8655</v>
      </c>
    </row>
    <row r="138">
      <c r="A138" s="3" t="s">
        <v>10745</v>
      </c>
      <c r="C138" s="3" t="s">
        <v>188</v>
      </c>
      <c r="F138" s="3" t="s">
        <v>4465</v>
      </c>
      <c r="G138" s="3" t="s">
        <v>4465</v>
      </c>
      <c r="I138" s="3" t="s">
        <v>8388</v>
      </c>
      <c r="M138" s="110"/>
      <c r="N138" s="3" t="s">
        <v>317</v>
      </c>
      <c r="O138" s="3" t="s">
        <v>209</v>
      </c>
    </row>
    <row r="139">
      <c r="A139" s="3" t="s">
        <v>10470</v>
      </c>
      <c r="C139" s="3" t="s">
        <v>213</v>
      </c>
      <c r="D139" s="3" t="s">
        <v>114</v>
      </c>
      <c r="E139" s="3" t="s">
        <v>10413</v>
      </c>
      <c r="F139" s="3" t="s">
        <v>5845</v>
      </c>
      <c r="G139" s="3" t="s">
        <v>5845</v>
      </c>
      <c r="H139" s="3" t="s">
        <v>5845</v>
      </c>
      <c r="I139" s="3" t="s">
        <v>7695</v>
      </c>
      <c r="K139" s="3" t="s">
        <v>10469</v>
      </c>
      <c r="M139" s="111" t="s">
        <v>10746</v>
      </c>
      <c r="N139" s="3" t="s">
        <v>190</v>
      </c>
      <c r="O139" s="3" t="s">
        <v>209</v>
      </c>
      <c r="P139" s="3" t="s">
        <v>8349</v>
      </c>
      <c r="Q139" s="3" t="s">
        <v>10747</v>
      </c>
      <c r="R139" s="3" t="s">
        <v>10468</v>
      </c>
      <c r="T139" s="22" t="s">
        <v>7696</v>
      </c>
    </row>
    <row r="140">
      <c r="A140" s="3" t="s">
        <v>10467</v>
      </c>
      <c r="C140" s="3" t="s">
        <v>213</v>
      </c>
      <c r="D140" s="3" t="s">
        <v>114</v>
      </c>
      <c r="E140" s="3" t="s">
        <v>10413</v>
      </c>
      <c r="F140" s="3" t="s">
        <v>5845</v>
      </c>
      <c r="G140" s="3" t="s">
        <v>5845</v>
      </c>
      <c r="H140" s="3" t="s">
        <v>5845</v>
      </c>
      <c r="I140" s="3" t="s">
        <v>7695</v>
      </c>
      <c r="K140" s="3" t="s">
        <v>10469</v>
      </c>
      <c r="M140" s="111" t="s">
        <v>10748</v>
      </c>
      <c r="N140" s="3" t="s">
        <v>190</v>
      </c>
      <c r="O140" s="3" t="s">
        <v>209</v>
      </c>
      <c r="P140" s="3" t="s">
        <v>8349</v>
      </c>
      <c r="Q140" s="3" t="s">
        <v>10477</v>
      </c>
      <c r="R140" s="3" t="s">
        <v>10466</v>
      </c>
      <c r="T140" s="22" t="s">
        <v>7696</v>
      </c>
    </row>
    <row r="141">
      <c r="A141" s="3" t="s">
        <v>10473</v>
      </c>
      <c r="C141" s="3" t="s">
        <v>213</v>
      </c>
      <c r="D141" s="3" t="s">
        <v>114</v>
      </c>
      <c r="E141" s="3" t="s">
        <v>10413</v>
      </c>
      <c r="F141" s="3" t="s">
        <v>5845</v>
      </c>
      <c r="G141" s="3" t="s">
        <v>5845</v>
      </c>
      <c r="H141" s="3" t="s">
        <v>5845</v>
      </c>
      <c r="I141" s="3" t="s">
        <v>7695</v>
      </c>
      <c r="K141" s="3" t="s">
        <v>10469</v>
      </c>
      <c r="M141" s="111" t="s">
        <v>10749</v>
      </c>
      <c r="N141" s="3" t="s">
        <v>3948</v>
      </c>
      <c r="O141" s="3" t="s">
        <v>209</v>
      </c>
      <c r="P141" s="3" t="s">
        <v>286</v>
      </c>
      <c r="Q141" s="3" t="s">
        <v>10750</v>
      </c>
      <c r="R141" s="3" t="s">
        <v>10472</v>
      </c>
      <c r="T141" s="22" t="s">
        <v>7696</v>
      </c>
    </row>
    <row r="142">
      <c r="A142" s="3" t="s">
        <v>10751</v>
      </c>
      <c r="C142" s="3" t="s">
        <v>226</v>
      </c>
      <c r="F142" s="3" t="s">
        <v>4465</v>
      </c>
      <c r="G142" s="3" t="s">
        <v>4465</v>
      </c>
      <c r="H142" s="3" t="s">
        <v>4465</v>
      </c>
      <c r="I142" s="3" t="s">
        <v>7695</v>
      </c>
      <c r="K142" s="3" t="s">
        <v>8653</v>
      </c>
      <c r="M142" s="110"/>
      <c r="N142" s="3" t="s">
        <v>271</v>
      </c>
      <c r="O142" s="3" t="s">
        <v>209</v>
      </c>
      <c r="Q142" s="3" t="s">
        <v>10643</v>
      </c>
      <c r="R142" s="3" t="s">
        <v>10752</v>
      </c>
      <c r="T142" s="22" t="s">
        <v>8655</v>
      </c>
    </row>
    <row r="143">
      <c r="A143" s="3" t="s">
        <v>10643</v>
      </c>
      <c r="C143" s="3" t="s">
        <v>213</v>
      </c>
      <c r="F143" s="3" t="s">
        <v>4465</v>
      </c>
      <c r="G143" s="3" t="s">
        <v>4465</v>
      </c>
      <c r="H143" s="3" t="s">
        <v>4465</v>
      </c>
      <c r="I143" s="3" t="s">
        <v>7695</v>
      </c>
      <c r="K143" s="3" t="s">
        <v>8653</v>
      </c>
      <c r="M143" s="111" t="s">
        <v>10753</v>
      </c>
      <c r="N143" s="3" t="s">
        <v>271</v>
      </c>
      <c r="O143" s="3" t="s">
        <v>209</v>
      </c>
      <c r="Q143" s="3" t="s">
        <v>10640</v>
      </c>
      <c r="R143" s="3" t="s">
        <v>10751</v>
      </c>
      <c r="T143" s="22" t="s">
        <v>8655</v>
      </c>
    </row>
    <row r="144">
      <c r="A144" s="3" t="s">
        <v>10754</v>
      </c>
      <c r="C144" s="3" t="s">
        <v>256</v>
      </c>
      <c r="D144" s="3" t="s">
        <v>114</v>
      </c>
      <c r="E144" s="3"/>
      <c r="F144" s="3" t="s">
        <v>6770</v>
      </c>
      <c r="G144" s="3" t="s">
        <v>6770</v>
      </c>
      <c r="I144" s="3" t="s">
        <v>10458</v>
      </c>
      <c r="M144" s="111" t="s">
        <v>10755</v>
      </c>
      <c r="N144" s="3" t="s">
        <v>281</v>
      </c>
      <c r="O144" s="3" t="s">
        <v>129</v>
      </c>
      <c r="Q144" s="3"/>
      <c r="R144" s="3"/>
      <c r="S144" s="3"/>
      <c r="T144" s="22" t="s">
        <v>10756</v>
      </c>
      <c r="U144" s="3" t="s">
        <v>5025</v>
      </c>
    </row>
    <row r="145">
      <c r="A145" s="3" t="s">
        <v>10752</v>
      </c>
      <c r="C145" s="3" t="s">
        <v>113</v>
      </c>
      <c r="F145" s="3" t="s">
        <v>4465</v>
      </c>
      <c r="G145" s="3" t="s">
        <v>4465</v>
      </c>
      <c r="H145" s="3" t="s">
        <v>4465</v>
      </c>
      <c r="I145" s="3" t="s">
        <v>7695</v>
      </c>
      <c r="K145" s="3" t="s">
        <v>8653</v>
      </c>
      <c r="M145" s="111" t="s">
        <v>10757</v>
      </c>
      <c r="N145" s="3" t="s">
        <v>271</v>
      </c>
      <c r="O145" s="3" t="s">
        <v>209</v>
      </c>
      <c r="P145" s="3" t="s">
        <v>10758</v>
      </c>
      <c r="Q145" s="3" t="s">
        <v>10751</v>
      </c>
      <c r="R145" s="3" t="s">
        <v>10759</v>
      </c>
      <c r="T145" s="22" t="s">
        <v>8655</v>
      </c>
    </row>
    <row r="146">
      <c r="A146" s="3" t="s">
        <v>10760</v>
      </c>
      <c r="C146" s="3" t="s">
        <v>206</v>
      </c>
      <c r="H146" s="3" t="s">
        <v>680</v>
      </c>
      <c r="I146" s="3" t="s">
        <v>4654</v>
      </c>
      <c r="K146" s="3" t="s">
        <v>7843</v>
      </c>
      <c r="L146" s="3"/>
      <c r="M146" s="111"/>
      <c r="N146" s="3" t="s">
        <v>10761</v>
      </c>
      <c r="O146" s="3" t="s">
        <v>129</v>
      </c>
      <c r="Q146" s="3"/>
      <c r="R146" s="3"/>
      <c r="S146" s="3"/>
      <c r="T146" s="22" t="s">
        <v>10762</v>
      </c>
    </row>
    <row r="147">
      <c r="A147" s="3" t="s">
        <v>10763</v>
      </c>
      <c r="C147" s="3" t="s">
        <v>226</v>
      </c>
      <c r="F147" s="3" t="s">
        <v>4465</v>
      </c>
      <c r="G147" s="3" t="s">
        <v>4465</v>
      </c>
      <c r="H147" s="3" t="s">
        <v>4465</v>
      </c>
      <c r="I147" s="3" t="s">
        <v>7695</v>
      </c>
      <c r="K147" s="3" t="s">
        <v>7915</v>
      </c>
      <c r="M147" s="110"/>
      <c r="N147" s="3" t="s">
        <v>128</v>
      </c>
      <c r="O147" s="3" t="s">
        <v>247</v>
      </c>
      <c r="Q147" s="3" t="s">
        <v>10564</v>
      </c>
      <c r="R147" s="3" t="s">
        <v>10764</v>
      </c>
      <c r="T147" s="22" t="s">
        <v>10565</v>
      </c>
    </row>
    <row r="148">
      <c r="A148" s="3" t="s">
        <v>10564</v>
      </c>
      <c r="B148" s="3" t="s">
        <v>10765</v>
      </c>
      <c r="C148" s="3" t="s">
        <v>213</v>
      </c>
      <c r="F148" s="3" t="s">
        <v>4465</v>
      </c>
      <c r="G148" s="3" t="s">
        <v>4465</v>
      </c>
      <c r="H148" s="3" t="s">
        <v>4465</v>
      </c>
      <c r="I148" s="3" t="s">
        <v>7695</v>
      </c>
      <c r="K148" s="3" t="s">
        <v>7915</v>
      </c>
      <c r="M148" s="111" t="s">
        <v>10766</v>
      </c>
      <c r="N148" s="3" t="s">
        <v>128</v>
      </c>
      <c r="O148" s="3" t="s">
        <v>247</v>
      </c>
      <c r="Q148" s="3" t="s">
        <v>10767</v>
      </c>
      <c r="R148" s="3" t="s">
        <v>10763</v>
      </c>
      <c r="T148" s="22" t="s">
        <v>10565</v>
      </c>
    </row>
    <row r="149">
      <c r="A149" s="3" t="s">
        <v>10768</v>
      </c>
      <c r="C149" s="3" t="s">
        <v>113</v>
      </c>
      <c r="F149" s="3" t="s">
        <v>4465</v>
      </c>
      <c r="G149" s="3" t="s">
        <v>4465</v>
      </c>
      <c r="H149" s="3" t="s">
        <v>4465</v>
      </c>
      <c r="I149" s="3" t="s">
        <v>7695</v>
      </c>
      <c r="K149" s="3" t="s">
        <v>7915</v>
      </c>
      <c r="M149" s="111" t="s">
        <v>10769</v>
      </c>
      <c r="N149" s="3" t="s">
        <v>128</v>
      </c>
      <c r="O149" s="3" t="s">
        <v>247</v>
      </c>
      <c r="P149" s="3" t="s">
        <v>7916</v>
      </c>
      <c r="Q149" s="3" t="s">
        <v>10763</v>
      </c>
      <c r="R149" s="3"/>
      <c r="T149" s="22" t="s">
        <v>10565</v>
      </c>
    </row>
    <row r="150">
      <c r="A150" s="3" t="s">
        <v>10652</v>
      </c>
      <c r="C150" s="3" t="s">
        <v>113</v>
      </c>
      <c r="F150" s="3" t="s">
        <v>5180</v>
      </c>
      <c r="G150" s="3" t="s">
        <v>5180</v>
      </c>
      <c r="H150" s="3" t="s">
        <v>5180</v>
      </c>
      <c r="I150" s="3" t="s">
        <v>7695</v>
      </c>
      <c r="K150" s="3" t="s">
        <v>8050</v>
      </c>
      <c r="M150" s="111" t="s">
        <v>10770</v>
      </c>
      <c r="N150" s="3" t="s">
        <v>317</v>
      </c>
      <c r="O150" s="3" t="s">
        <v>209</v>
      </c>
      <c r="Q150" s="3" t="s">
        <v>10651</v>
      </c>
      <c r="R150" s="3" t="s">
        <v>10771</v>
      </c>
      <c r="T150" s="22" t="s">
        <v>10616</v>
      </c>
    </row>
    <row r="151">
      <c r="A151" s="3" t="s">
        <v>10772</v>
      </c>
      <c r="C151" s="3" t="s">
        <v>226</v>
      </c>
      <c r="F151" s="14" t="s">
        <v>7927</v>
      </c>
      <c r="G151" s="14" t="s">
        <v>7927</v>
      </c>
      <c r="H151" s="14" t="s">
        <v>7927</v>
      </c>
      <c r="I151" s="3" t="s">
        <v>7692</v>
      </c>
      <c r="K151" s="3" t="s">
        <v>7926</v>
      </c>
      <c r="M151" s="110"/>
      <c r="N151" s="3" t="s">
        <v>317</v>
      </c>
      <c r="O151" s="3" t="s">
        <v>216</v>
      </c>
      <c r="P151" s="3" t="s">
        <v>306</v>
      </c>
      <c r="Q151" s="3" t="s">
        <v>10773</v>
      </c>
      <c r="R151" s="3" t="s">
        <v>10774</v>
      </c>
      <c r="T151" s="22" t="s">
        <v>10775</v>
      </c>
    </row>
    <row r="152">
      <c r="A152" s="3" t="s">
        <v>10774</v>
      </c>
      <c r="C152" s="3" t="s">
        <v>113</v>
      </c>
      <c r="F152" s="14" t="s">
        <v>7927</v>
      </c>
      <c r="G152" s="14" t="s">
        <v>7927</v>
      </c>
      <c r="H152" s="14" t="s">
        <v>7927</v>
      </c>
      <c r="I152" s="3" t="s">
        <v>7695</v>
      </c>
      <c r="K152" s="3" t="s">
        <v>7926</v>
      </c>
      <c r="M152" s="111" t="s">
        <v>10776</v>
      </c>
      <c r="N152" s="3" t="s">
        <v>317</v>
      </c>
      <c r="O152" s="3" t="s">
        <v>216</v>
      </c>
      <c r="P152" s="3" t="s">
        <v>306</v>
      </c>
      <c r="Q152" s="3" t="s">
        <v>10772</v>
      </c>
      <c r="T152" s="22" t="s">
        <v>10775</v>
      </c>
    </row>
    <row r="153">
      <c r="A153" s="3" t="s">
        <v>10773</v>
      </c>
      <c r="C153" s="3" t="s">
        <v>213</v>
      </c>
      <c r="F153" s="14" t="s">
        <v>7927</v>
      </c>
      <c r="G153" s="14" t="s">
        <v>7927</v>
      </c>
      <c r="H153" s="14" t="s">
        <v>7927</v>
      </c>
      <c r="I153" s="3" t="s">
        <v>7692</v>
      </c>
      <c r="K153" s="3" t="s">
        <v>7926</v>
      </c>
      <c r="M153" s="111" t="s">
        <v>10777</v>
      </c>
      <c r="N153" s="3" t="s">
        <v>317</v>
      </c>
      <c r="O153" s="3" t="s">
        <v>216</v>
      </c>
      <c r="P153" s="3" t="s">
        <v>306</v>
      </c>
      <c r="R153" s="3" t="s">
        <v>10772</v>
      </c>
      <c r="T153" s="22" t="s">
        <v>10775</v>
      </c>
    </row>
    <row r="154">
      <c r="A154" s="3" t="s">
        <v>10778</v>
      </c>
      <c r="C154" s="3" t="s">
        <v>226</v>
      </c>
      <c r="F154" s="3" t="s">
        <v>6135</v>
      </c>
      <c r="G154" s="3" t="s">
        <v>6135</v>
      </c>
      <c r="H154" s="3" t="s">
        <v>6135</v>
      </c>
      <c r="I154" s="3" t="s">
        <v>7692</v>
      </c>
      <c r="K154" s="3" t="s">
        <v>7690</v>
      </c>
      <c r="M154" s="110"/>
      <c r="N154" s="3" t="s">
        <v>317</v>
      </c>
      <c r="O154" s="3" t="s">
        <v>209</v>
      </c>
      <c r="P154" s="3" t="s">
        <v>10432</v>
      </c>
      <c r="Q154" s="3" t="s">
        <v>10779</v>
      </c>
      <c r="R154" s="3" t="s">
        <v>10780</v>
      </c>
      <c r="T154" s="22" t="s">
        <v>7693</v>
      </c>
    </row>
    <row r="155">
      <c r="A155" s="3" t="s">
        <v>10780</v>
      </c>
      <c r="C155" s="3" t="s">
        <v>200</v>
      </c>
      <c r="F155" s="3" t="s">
        <v>6135</v>
      </c>
      <c r="G155" s="3" t="s">
        <v>6135</v>
      </c>
      <c r="H155" s="3" t="s">
        <v>6135</v>
      </c>
      <c r="I155" s="3" t="s">
        <v>7692</v>
      </c>
      <c r="K155" s="3" t="s">
        <v>7690</v>
      </c>
      <c r="M155" s="110"/>
      <c r="N155" s="3" t="s">
        <v>317</v>
      </c>
      <c r="O155" s="3" t="s">
        <v>209</v>
      </c>
      <c r="P155" s="3" t="s">
        <v>10432</v>
      </c>
      <c r="Q155" s="3" t="s">
        <v>10778</v>
      </c>
      <c r="R155" s="3" t="s">
        <v>10441</v>
      </c>
      <c r="T155" s="22" t="s">
        <v>7693</v>
      </c>
    </row>
    <row r="156">
      <c r="A156" s="3" t="s">
        <v>10441</v>
      </c>
      <c r="C156" s="3" t="s">
        <v>113</v>
      </c>
      <c r="F156" s="3" t="s">
        <v>6135</v>
      </c>
      <c r="G156" s="3" t="s">
        <v>6135</v>
      </c>
      <c r="H156" s="3" t="s">
        <v>6135</v>
      </c>
      <c r="I156" s="3" t="s">
        <v>7692</v>
      </c>
      <c r="K156" s="3" t="s">
        <v>7690</v>
      </c>
      <c r="M156" s="111" t="s">
        <v>10781</v>
      </c>
      <c r="N156" s="3" t="s">
        <v>317</v>
      </c>
      <c r="O156" s="3" t="s">
        <v>209</v>
      </c>
      <c r="P156" s="3" t="s">
        <v>10432</v>
      </c>
      <c r="Q156" s="3" t="s">
        <v>10780</v>
      </c>
      <c r="R156" s="3" t="s">
        <v>10782</v>
      </c>
      <c r="T156" s="22" t="s">
        <v>7693</v>
      </c>
    </row>
    <row r="157">
      <c r="A157" s="3" t="s">
        <v>10779</v>
      </c>
      <c r="C157" s="3" t="s">
        <v>213</v>
      </c>
      <c r="F157" s="3" t="s">
        <v>6135</v>
      </c>
      <c r="G157" s="3" t="s">
        <v>6135</v>
      </c>
      <c r="H157" s="3" t="s">
        <v>6135</v>
      </c>
      <c r="I157" s="3" t="s">
        <v>7692</v>
      </c>
      <c r="K157" s="3" t="s">
        <v>7690</v>
      </c>
      <c r="M157" s="111" t="s">
        <v>10783</v>
      </c>
      <c r="N157" s="3" t="s">
        <v>317</v>
      </c>
      <c r="O157" s="3" t="s">
        <v>209</v>
      </c>
      <c r="P157" s="3" t="s">
        <v>10432</v>
      </c>
      <c r="R157" s="3" t="s">
        <v>10778</v>
      </c>
      <c r="T157" s="22" t="s">
        <v>7693</v>
      </c>
    </row>
    <row r="158">
      <c r="A158" s="3" t="s">
        <v>10779</v>
      </c>
      <c r="C158" s="3" t="s">
        <v>213</v>
      </c>
      <c r="D158" s="3"/>
      <c r="E158" s="3"/>
      <c r="F158" s="3" t="s">
        <v>6135</v>
      </c>
      <c r="G158" s="3" t="s">
        <v>6135</v>
      </c>
      <c r="I158" s="3" t="s">
        <v>10784</v>
      </c>
      <c r="L158" s="3"/>
      <c r="M158" s="111"/>
      <c r="N158" s="3" t="s">
        <v>317</v>
      </c>
      <c r="O158" s="3" t="s">
        <v>209</v>
      </c>
      <c r="P158" s="3" t="s">
        <v>10785</v>
      </c>
      <c r="Q158" s="3"/>
      <c r="R158" s="3"/>
      <c r="S158" s="3"/>
      <c r="T158" s="22" t="s">
        <v>10786</v>
      </c>
    </row>
    <row r="159">
      <c r="A159" s="20" t="s">
        <v>10787</v>
      </c>
      <c r="C159" s="3" t="s">
        <v>180</v>
      </c>
      <c r="F159" s="3" t="s">
        <v>4465</v>
      </c>
      <c r="G159" s="3" t="s">
        <v>4465</v>
      </c>
      <c r="H159" s="3" t="s">
        <v>4465</v>
      </c>
      <c r="I159" s="3" t="s">
        <v>8388</v>
      </c>
      <c r="K159" s="3" t="s">
        <v>7929</v>
      </c>
      <c r="M159" s="111" t="s">
        <v>10631</v>
      </c>
      <c r="N159" s="3" t="s">
        <v>317</v>
      </c>
      <c r="O159" s="3" t="s">
        <v>209</v>
      </c>
      <c r="P159" s="3" t="s">
        <v>10432</v>
      </c>
      <c r="Q159" s="3" t="s">
        <v>10788</v>
      </c>
      <c r="R159" s="3" t="s">
        <v>10789</v>
      </c>
      <c r="T159" s="22" t="s">
        <v>7693</v>
      </c>
    </row>
    <row r="160">
      <c r="A160" s="3" t="s">
        <v>10790</v>
      </c>
      <c r="C160" s="3" t="s">
        <v>213</v>
      </c>
      <c r="F160" s="3" t="s">
        <v>4465</v>
      </c>
      <c r="G160" s="3" t="s">
        <v>4465</v>
      </c>
      <c r="H160" s="3" t="s">
        <v>4465</v>
      </c>
      <c r="I160" s="3" t="s">
        <v>7695</v>
      </c>
      <c r="K160" s="3" t="s">
        <v>8653</v>
      </c>
      <c r="M160" s="111" t="s">
        <v>10791</v>
      </c>
      <c r="N160" s="3" t="s">
        <v>275</v>
      </c>
      <c r="O160" s="3" t="s">
        <v>209</v>
      </c>
      <c r="P160" s="3" t="s">
        <v>7687</v>
      </c>
      <c r="Q160" s="3" t="s">
        <v>10792</v>
      </c>
      <c r="R160" s="3" t="s">
        <v>10793</v>
      </c>
      <c r="T160" s="22" t="s">
        <v>8655</v>
      </c>
    </row>
    <row r="161">
      <c r="A161" s="3" t="s">
        <v>10793</v>
      </c>
      <c r="C161" s="3" t="s">
        <v>226</v>
      </c>
      <c r="F161" s="3" t="s">
        <v>4465</v>
      </c>
      <c r="G161" s="3" t="s">
        <v>4465</v>
      </c>
      <c r="H161" s="3" t="s">
        <v>4465</v>
      </c>
      <c r="I161" s="3" t="s">
        <v>7695</v>
      </c>
      <c r="K161" s="3" t="s">
        <v>8653</v>
      </c>
      <c r="M161" s="110"/>
      <c r="N161" s="3" t="s">
        <v>275</v>
      </c>
      <c r="O161" s="3" t="s">
        <v>209</v>
      </c>
      <c r="P161" s="3" t="s">
        <v>7687</v>
      </c>
      <c r="Q161" s="3" t="s">
        <v>10790</v>
      </c>
      <c r="R161" s="3" t="s">
        <v>10794</v>
      </c>
      <c r="T161" s="22" t="s">
        <v>8655</v>
      </c>
    </row>
    <row r="162">
      <c r="A162" s="3" t="s">
        <v>10795</v>
      </c>
      <c r="C162" s="3" t="s">
        <v>206</v>
      </c>
      <c r="F162" s="3" t="s">
        <v>4465</v>
      </c>
      <c r="G162" s="3" t="s">
        <v>4465</v>
      </c>
      <c r="H162" s="3" t="s">
        <v>4465</v>
      </c>
      <c r="I162" s="3" t="s">
        <v>7695</v>
      </c>
      <c r="K162" s="3" t="s">
        <v>8653</v>
      </c>
      <c r="M162" s="111" t="s">
        <v>10796</v>
      </c>
      <c r="N162" s="3" t="s">
        <v>275</v>
      </c>
      <c r="O162" s="3" t="s">
        <v>209</v>
      </c>
      <c r="Q162" s="3" t="s">
        <v>10797</v>
      </c>
      <c r="R162" s="3" t="s">
        <v>10798</v>
      </c>
      <c r="T162" s="22" t="s">
        <v>8655</v>
      </c>
    </row>
    <row r="163">
      <c r="A163" s="3" t="s">
        <v>10798</v>
      </c>
      <c r="C163" s="3" t="s">
        <v>213</v>
      </c>
      <c r="F163" s="3" t="s">
        <v>4465</v>
      </c>
      <c r="G163" s="3" t="s">
        <v>4465</v>
      </c>
      <c r="H163" s="3" t="s">
        <v>4465</v>
      </c>
      <c r="I163" s="3" t="s">
        <v>7695</v>
      </c>
      <c r="K163" s="3" t="s">
        <v>8653</v>
      </c>
      <c r="M163" s="111" t="s">
        <v>10799</v>
      </c>
      <c r="N163" s="3" t="s">
        <v>275</v>
      </c>
      <c r="O163" s="3" t="s">
        <v>209</v>
      </c>
      <c r="Q163" s="3" t="s">
        <v>10795</v>
      </c>
      <c r="R163" s="3" t="s">
        <v>10800</v>
      </c>
      <c r="T163" s="22" t="s">
        <v>8655</v>
      </c>
    </row>
    <row r="164">
      <c r="A164" s="3" t="s">
        <v>10800</v>
      </c>
      <c r="C164" s="3" t="s">
        <v>226</v>
      </c>
      <c r="F164" s="3" t="s">
        <v>4465</v>
      </c>
      <c r="G164" s="3" t="s">
        <v>4465</v>
      </c>
      <c r="H164" s="3" t="s">
        <v>4465</v>
      </c>
      <c r="I164" s="3" t="s">
        <v>7695</v>
      </c>
      <c r="K164" s="3" t="s">
        <v>8653</v>
      </c>
      <c r="M164" s="110"/>
      <c r="N164" s="3" t="s">
        <v>275</v>
      </c>
      <c r="O164" s="3" t="s">
        <v>209</v>
      </c>
      <c r="Q164" s="3" t="s">
        <v>10798</v>
      </c>
      <c r="R164" s="3" t="s">
        <v>10801</v>
      </c>
      <c r="T164" s="22" t="s">
        <v>8655</v>
      </c>
    </row>
    <row r="165">
      <c r="A165" s="3" t="s">
        <v>10802</v>
      </c>
      <c r="C165" s="3" t="s">
        <v>113</v>
      </c>
      <c r="F165" s="3" t="s">
        <v>4465</v>
      </c>
      <c r="G165" s="3" t="s">
        <v>4465</v>
      </c>
      <c r="H165" s="3" t="s">
        <v>4465</v>
      </c>
      <c r="I165" s="3" t="s">
        <v>7695</v>
      </c>
      <c r="K165" s="3" t="s">
        <v>8653</v>
      </c>
      <c r="M165" s="111" t="s">
        <v>10803</v>
      </c>
      <c r="N165" s="3" t="s">
        <v>275</v>
      </c>
      <c r="O165" s="3" t="s">
        <v>209</v>
      </c>
      <c r="P165" s="3" t="s">
        <v>7687</v>
      </c>
      <c r="Q165" s="3" t="s">
        <v>10800</v>
      </c>
      <c r="R165" s="3" t="s">
        <v>10790</v>
      </c>
      <c r="T165" s="22" t="s">
        <v>8655</v>
      </c>
    </row>
    <row r="166">
      <c r="A166" s="3" t="s">
        <v>10804</v>
      </c>
      <c r="C166" s="3" t="s">
        <v>113</v>
      </c>
      <c r="F166" s="3" t="s">
        <v>4465</v>
      </c>
      <c r="G166" s="3" t="s">
        <v>4465</v>
      </c>
      <c r="H166" s="3" t="s">
        <v>4465</v>
      </c>
      <c r="I166" s="3" t="s">
        <v>7695</v>
      </c>
      <c r="K166" s="3" t="s">
        <v>8653</v>
      </c>
      <c r="M166" s="111" t="s">
        <v>10805</v>
      </c>
      <c r="N166" s="3" t="s">
        <v>275</v>
      </c>
      <c r="O166" s="3" t="s">
        <v>209</v>
      </c>
      <c r="P166" s="3" t="s">
        <v>7687</v>
      </c>
      <c r="Q166" s="3" t="s">
        <v>10800</v>
      </c>
      <c r="R166" s="3" t="s">
        <v>10790</v>
      </c>
      <c r="T166" s="22" t="s">
        <v>8655</v>
      </c>
    </row>
    <row r="167">
      <c r="A167" s="3" t="s">
        <v>10806</v>
      </c>
      <c r="C167" s="3" t="s">
        <v>226</v>
      </c>
      <c r="F167" s="3" t="s">
        <v>4603</v>
      </c>
      <c r="G167" s="3" t="s">
        <v>4603</v>
      </c>
      <c r="H167" s="3" t="s">
        <v>4603</v>
      </c>
      <c r="I167" s="3" t="s">
        <v>7695</v>
      </c>
      <c r="K167" s="3" t="s">
        <v>8241</v>
      </c>
      <c r="M167" s="110"/>
      <c r="N167" s="3" t="s">
        <v>275</v>
      </c>
      <c r="O167" s="3" t="s">
        <v>209</v>
      </c>
      <c r="P167" s="3" t="s">
        <v>10807</v>
      </c>
      <c r="Q167" s="3"/>
      <c r="R167" s="3" t="s">
        <v>10808</v>
      </c>
      <c r="T167" s="22" t="s">
        <v>10809</v>
      </c>
    </row>
    <row r="168">
      <c r="A168" s="3" t="s">
        <v>10808</v>
      </c>
      <c r="C168" s="3" t="s">
        <v>200</v>
      </c>
      <c r="F168" s="3" t="s">
        <v>4603</v>
      </c>
      <c r="G168" s="3" t="s">
        <v>4603</v>
      </c>
      <c r="H168" s="3" t="s">
        <v>4603</v>
      </c>
      <c r="I168" s="3" t="s">
        <v>7695</v>
      </c>
      <c r="K168" s="3" t="s">
        <v>8241</v>
      </c>
      <c r="M168" s="111" t="s">
        <v>10810</v>
      </c>
      <c r="N168" s="3" t="s">
        <v>275</v>
      </c>
      <c r="O168" s="3" t="s">
        <v>209</v>
      </c>
      <c r="P168" s="3" t="s">
        <v>10811</v>
      </c>
      <c r="Q168" s="3" t="s">
        <v>10806</v>
      </c>
      <c r="R168" s="3" t="s">
        <v>10812</v>
      </c>
      <c r="T168" s="22" t="s">
        <v>10809</v>
      </c>
    </row>
    <row r="169">
      <c r="A169" s="3" t="s">
        <v>10813</v>
      </c>
      <c r="C169" s="3" t="s">
        <v>213</v>
      </c>
      <c r="F169" s="3" t="s">
        <v>4248</v>
      </c>
      <c r="G169" s="3" t="s">
        <v>4248</v>
      </c>
      <c r="H169" s="3" t="s">
        <v>4248</v>
      </c>
      <c r="I169" s="3" t="s">
        <v>7695</v>
      </c>
      <c r="K169" s="3" t="s">
        <v>8768</v>
      </c>
      <c r="M169" s="111" t="s">
        <v>10814</v>
      </c>
      <c r="N169" s="3" t="s">
        <v>10815</v>
      </c>
      <c r="O169" s="3" t="s">
        <v>209</v>
      </c>
      <c r="P169" s="3" t="s">
        <v>10816</v>
      </c>
      <c r="Q169" s="3" t="s">
        <v>10817</v>
      </c>
      <c r="R169" s="3" t="s">
        <v>10656</v>
      </c>
      <c r="T169" s="22" t="s">
        <v>8770</v>
      </c>
    </row>
    <row r="170">
      <c r="A170" s="3" t="s">
        <v>10656</v>
      </c>
      <c r="C170" s="3" t="s">
        <v>226</v>
      </c>
      <c r="F170" s="3" t="s">
        <v>4248</v>
      </c>
      <c r="G170" s="3" t="s">
        <v>4248</v>
      </c>
      <c r="H170" s="3" t="s">
        <v>4248</v>
      </c>
      <c r="I170" s="3" t="s">
        <v>7695</v>
      </c>
      <c r="K170" s="3" t="s">
        <v>8768</v>
      </c>
      <c r="M170" s="110"/>
      <c r="N170" s="3" t="s">
        <v>10815</v>
      </c>
      <c r="O170" s="3" t="s">
        <v>209</v>
      </c>
      <c r="P170" s="3" t="s">
        <v>7687</v>
      </c>
      <c r="Q170" s="3" t="s">
        <v>10813</v>
      </c>
      <c r="R170" s="3" t="s">
        <v>10818</v>
      </c>
      <c r="T170" s="22" t="s">
        <v>8770</v>
      </c>
    </row>
    <row r="171">
      <c r="A171" s="3" t="s">
        <v>10819</v>
      </c>
      <c r="C171" s="3" t="s">
        <v>213</v>
      </c>
      <c r="F171" s="3" t="s">
        <v>4248</v>
      </c>
      <c r="G171" s="3" t="s">
        <v>4248</v>
      </c>
      <c r="H171" s="3" t="s">
        <v>4248</v>
      </c>
      <c r="I171" s="3" t="s">
        <v>7695</v>
      </c>
      <c r="K171" s="3" t="s">
        <v>8768</v>
      </c>
      <c r="M171" s="111" t="s">
        <v>10820</v>
      </c>
      <c r="N171" s="3" t="s">
        <v>271</v>
      </c>
      <c r="O171" s="3" t="s">
        <v>209</v>
      </c>
      <c r="Q171" s="3" t="s">
        <v>10821</v>
      </c>
      <c r="R171" s="3" t="s">
        <v>10822</v>
      </c>
      <c r="T171" s="22" t="s">
        <v>8770</v>
      </c>
    </row>
    <row r="172">
      <c r="A172" s="3" t="s">
        <v>10822</v>
      </c>
      <c r="C172" s="3" t="s">
        <v>226</v>
      </c>
      <c r="F172" s="3" t="s">
        <v>4248</v>
      </c>
      <c r="G172" s="3" t="s">
        <v>4248</v>
      </c>
      <c r="H172" s="3" t="s">
        <v>4248</v>
      </c>
      <c r="I172" s="3" t="s">
        <v>7695</v>
      </c>
      <c r="K172" s="3" t="s">
        <v>8768</v>
      </c>
      <c r="M172" s="110"/>
      <c r="N172" s="3" t="s">
        <v>271</v>
      </c>
      <c r="O172" s="3" t="s">
        <v>209</v>
      </c>
      <c r="Q172" s="3" t="s">
        <v>10819</v>
      </c>
      <c r="R172" s="3" t="s">
        <v>10823</v>
      </c>
      <c r="T172" s="22" t="s">
        <v>8770</v>
      </c>
    </row>
    <row r="173">
      <c r="A173" s="3" t="s">
        <v>10824</v>
      </c>
      <c r="C173" s="3" t="s">
        <v>113</v>
      </c>
      <c r="F173" s="3" t="s">
        <v>4465</v>
      </c>
      <c r="G173" s="3" t="s">
        <v>4465</v>
      </c>
      <c r="H173" s="3" t="s">
        <v>4465</v>
      </c>
      <c r="I173" s="3" t="s">
        <v>7695</v>
      </c>
      <c r="K173" s="3" t="s">
        <v>8653</v>
      </c>
      <c r="M173" s="111" t="s">
        <v>10825</v>
      </c>
      <c r="N173" s="3" t="s">
        <v>275</v>
      </c>
      <c r="O173" s="3" t="s">
        <v>209</v>
      </c>
      <c r="P173" s="3" t="s">
        <v>7687</v>
      </c>
      <c r="Q173" s="3" t="s">
        <v>10794</v>
      </c>
      <c r="R173" s="3"/>
      <c r="T173" s="22" t="s">
        <v>8655</v>
      </c>
    </row>
    <row r="174">
      <c r="A174" s="3" t="s">
        <v>10821</v>
      </c>
      <c r="B174" s="3" t="s">
        <v>10826</v>
      </c>
      <c r="C174" s="3" t="s">
        <v>200</v>
      </c>
      <c r="F174" s="3" t="s">
        <v>4248</v>
      </c>
      <c r="G174" s="3" t="s">
        <v>4248</v>
      </c>
      <c r="H174" s="3" t="s">
        <v>4248</v>
      </c>
      <c r="I174" s="3" t="s">
        <v>7695</v>
      </c>
      <c r="K174" s="3" t="s">
        <v>8768</v>
      </c>
      <c r="M174" s="110"/>
      <c r="N174" s="3" t="s">
        <v>271</v>
      </c>
      <c r="O174" s="3" t="s">
        <v>209</v>
      </c>
      <c r="P174" s="3" t="s">
        <v>7687</v>
      </c>
      <c r="Q174" s="3" t="s">
        <v>10793</v>
      </c>
      <c r="R174" s="3" t="s">
        <v>10819</v>
      </c>
      <c r="T174" s="22" t="s">
        <v>8770</v>
      </c>
    </row>
    <row r="175">
      <c r="A175" s="3" t="s">
        <v>10823</v>
      </c>
      <c r="C175" s="3" t="s">
        <v>113</v>
      </c>
      <c r="F175" s="3" t="s">
        <v>4248</v>
      </c>
      <c r="G175" s="3" t="s">
        <v>4248</v>
      </c>
      <c r="H175" s="3" t="s">
        <v>4248</v>
      </c>
      <c r="I175" s="3" t="s">
        <v>7695</v>
      </c>
      <c r="K175" s="3" t="s">
        <v>8768</v>
      </c>
      <c r="M175" s="111" t="s">
        <v>10827</v>
      </c>
      <c r="N175" s="3" t="s">
        <v>271</v>
      </c>
      <c r="O175" s="3" t="s">
        <v>209</v>
      </c>
      <c r="Q175" s="3" t="s">
        <v>10822</v>
      </c>
      <c r="R175" s="3" t="s">
        <v>10813</v>
      </c>
      <c r="T175" s="22" t="s">
        <v>8770</v>
      </c>
    </row>
    <row r="176">
      <c r="A176" s="3" t="s">
        <v>10794</v>
      </c>
      <c r="C176" s="3" t="s">
        <v>200</v>
      </c>
      <c r="F176" s="3" t="s">
        <v>4465</v>
      </c>
      <c r="G176" s="3" t="s">
        <v>4465</v>
      </c>
      <c r="H176" s="3" t="s">
        <v>4465</v>
      </c>
      <c r="I176" s="3" t="s">
        <v>7695</v>
      </c>
      <c r="K176" s="3" t="s">
        <v>8653</v>
      </c>
      <c r="M176" s="110"/>
      <c r="N176" s="3" t="s">
        <v>275</v>
      </c>
      <c r="O176" s="3" t="s">
        <v>209</v>
      </c>
      <c r="P176" s="3" t="s">
        <v>7687</v>
      </c>
      <c r="Q176" s="3" t="s">
        <v>10793</v>
      </c>
      <c r="R176" s="3" t="s">
        <v>10824</v>
      </c>
      <c r="T176" s="22" t="s">
        <v>8655</v>
      </c>
    </row>
    <row r="177">
      <c r="A177" s="3" t="s">
        <v>10828</v>
      </c>
      <c r="C177" s="3" t="s">
        <v>97</v>
      </c>
      <c r="F177" s="3" t="s">
        <v>2556</v>
      </c>
      <c r="G177" s="3" t="s">
        <v>2556</v>
      </c>
      <c r="I177" s="3" t="s">
        <v>10399</v>
      </c>
      <c r="K177" s="3" t="s">
        <v>7965</v>
      </c>
      <c r="M177" s="111" t="s">
        <v>10829</v>
      </c>
      <c r="N177" s="3" t="s">
        <v>279</v>
      </c>
      <c r="O177" s="3" t="s">
        <v>164</v>
      </c>
    </row>
    <row r="178">
      <c r="A178" s="3" t="s">
        <v>10830</v>
      </c>
      <c r="C178" s="3" t="s">
        <v>206</v>
      </c>
      <c r="D178" s="3" t="s">
        <v>99</v>
      </c>
      <c r="G178" s="3" t="s">
        <v>3246</v>
      </c>
      <c r="H178" s="3" t="s">
        <v>3246</v>
      </c>
      <c r="I178" s="3" t="s">
        <v>10638</v>
      </c>
      <c r="L178" s="3"/>
      <c r="M178" s="111"/>
      <c r="N178" s="3" t="s">
        <v>208</v>
      </c>
      <c r="O178" s="3" t="s">
        <v>116</v>
      </c>
      <c r="Q178" s="3" t="s">
        <v>10378</v>
      </c>
      <c r="R178" s="3"/>
      <c r="T178" s="22" t="s">
        <v>10639</v>
      </c>
    </row>
    <row r="179">
      <c r="A179" s="3" t="s">
        <v>10831</v>
      </c>
      <c r="C179" s="3" t="s">
        <v>213</v>
      </c>
      <c r="D179" s="3" t="s">
        <v>114</v>
      </c>
      <c r="E179" s="3"/>
      <c r="F179" s="3" t="s">
        <v>6306</v>
      </c>
      <c r="I179" s="3" t="s">
        <v>10638</v>
      </c>
      <c r="K179" s="3" t="s">
        <v>8315</v>
      </c>
      <c r="L179" s="3"/>
      <c r="M179" s="111"/>
      <c r="N179" s="3" t="s">
        <v>152</v>
      </c>
      <c r="O179" s="3" t="s">
        <v>197</v>
      </c>
      <c r="Q179" s="3"/>
      <c r="R179" s="3"/>
      <c r="S179" s="3"/>
      <c r="T179" s="22" t="s">
        <v>10832</v>
      </c>
    </row>
    <row r="180">
      <c r="A180" s="3" t="s">
        <v>10833</v>
      </c>
      <c r="C180" s="3" t="s">
        <v>206</v>
      </c>
      <c r="F180" s="3" t="s">
        <v>5894</v>
      </c>
      <c r="G180" s="3" t="s">
        <v>5894</v>
      </c>
      <c r="H180" s="3" t="s">
        <v>10834</v>
      </c>
      <c r="I180" s="3" t="s">
        <v>10391</v>
      </c>
      <c r="M180" s="110"/>
      <c r="N180" s="3" t="s">
        <v>262</v>
      </c>
      <c r="O180" s="3" t="s">
        <v>129</v>
      </c>
    </row>
    <row r="181">
      <c r="A181" s="3" t="s">
        <v>10835</v>
      </c>
      <c r="C181" s="3" t="s">
        <v>194</v>
      </c>
      <c r="G181" s="3" t="s">
        <v>2618</v>
      </c>
      <c r="I181" s="3" t="s">
        <v>10836</v>
      </c>
      <c r="L181" s="3" t="s">
        <v>7556</v>
      </c>
      <c r="M181" s="110"/>
      <c r="N181" s="3" t="s">
        <v>10837</v>
      </c>
      <c r="O181" s="3" t="s">
        <v>129</v>
      </c>
      <c r="T181" s="22" t="s">
        <v>2619</v>
      </c>
    </row>
    <row r="182">
      <c r="A182" s="3" t="s">
        <v>10532</v>
      </c>
      <c r="C182" s="3" t="s">
        <v>213</v>
      </c>
      <c r="F182" s="3" t="s">
        <v>6295</v>
      </c>
      <c r="G182" s="3" t="s">
        <v>6295</v>
      </c>
      <c r="H182" s="3" t="s">
        <v>1796</v>
      </c>
      <c r="I182" s="3" t="s">
        <v>10530</v>
      </c>
      <c r="J182" s="3" t="s">
        <v>723</v>
      </c>
      <c r="M182" s="111" t="s">
        <v>10838</v>
      </c>
      <c r="N182" s="3" t="s">
        <v>251</v>
      </c>
      <c r="O182" s="3" t="s">
        <v>216</v>
      </c>
      <c r="P182" s="3" t="s">
        <v>10531</v>
      </c>
      <c r="R182" s="3" t="s">
        <v>10529</v>
      </c>
      <c r="T182" s="22" t="s">
        <v>10533</v>
      </c>
    </row>
    <row r="183">
      <c r="A183" s="3" t="s">
        <v>10417</v>
      </c>
      <c r="B183" s="3" t="s">
        <v>10839</v>
      </c>
      <c r="C183" s="3" t="s">
        <v>97</v>
      </c>
      <c r="D183" s="3" t="s">
        <v>85</v>
      </c>
      <c r="E183" s="3" t="s">
        <v>10413</v>
      </c>
      <c r="F183" s="3" t="s">
        <v>5845</v>
      </c>
      <c r="G183" s="3" t="s">
        <v>5845</v>
      </c>
      <c r="H183" s="3" t="s">
        <v>5845</v>
      </c>
      <c r="I183" s="3" t="s">
        <v>10840</v>
      </c>
      <c r="K183" s="3" t="s">
        <v>10469</v>
      </c>
      <c r="M183" s="111" t="s">
        <v>10841</v>
      </c>
      <c r="N183" s="3" t="s">
        <v>190</v>
      </c>
      <c r="O183" s="3" t="s">
        <v>209</v>
      </c>
      <c r="Q183" s="3" t="s">
        <v>10415</v>
      </c>
      <c r="R183" s="3" t="s">
        <v>10842</v>
      </c>
      <c r="T183" s="22" t="s">
        <v>7696</v>
      </c>
    </row>
    <row r="184">
      <c r="A184" s="40" t="s">
        <v>10843</v>
      </c>
      <c r="C184" s="3" t="s">
        <v>113</v>
      </c>
      <c r="E184" s="3" t="s">
        <v>10844</v>
      </c>
      <c r="F184" s="3" t="s">
        <v>1212</v>
      </c>
      <c r="G184" s="3" t="s">
        <v>1212</v>
      </c>
      <c r="I184" s="3" t="s">
        <v>7695</v>
      </c>
      <c r="K184" s="3" t="s">
        <v>7784</v>
      </c>
      <c r="M184" s="111" t="s">
        <v>10845</v>
      </c>
      <c r="N184" s="3" t="s">
        <v>128</v>
      </c>
      <c r="O184" s="3" t="s">
        <v>216</v>
      </c>
      <c r="P184" s="3" t="s">
        <v>10846</v>
      </c>
      <c r="Q184" s="3" t="s">
        <v>10847</v>
      </c>
      <c r="R184" s="3" t="s">
        <v>10848</v>
      </c>
      <c r="T184" s="22" t="s">
        <v>10849</v>
      </c>
    </row>
    <row r="185">
      <c r="A185" s="3" t="s">
        <v>10850</v>
      </c>
      <c r="C185" s="3" t="s">
        <v>226</v>
      </c>
      <c r="F185" s="3" t="s">
        <v>6855</v>
      </c>
      <c r="G185" s="3" t="s">
        <v>6855</v>
      </c>
      <c r="H185" s="3" t="s">
        <v>6855</v>
      </c>
      <c r="I185" s="3" t="s">
        <v>10605</v>
      </c>
      <c r="K185" s="3" t="s">
        <v>8765</v>
      </c>
      <c r="M185" s="110"/>
      <c r="N185" s="3" t="s">
        <v>741</v>
      </c>
      <c r="O185" s="3" t="s">
        <v>216</v>
      </c>
      <c r="P185" s="3" t="s">
        <v>310</v>
      </c>
      <c r="Q185" s="3" t="s">
        <v>10851</v>
      </c>
      <c r="R185" s="3" t="s">
        <v>10852</v>
      </c>
      <c r="T185" s="22" t="s">
        <v>10853</v>
      </c>
    </row>
    <row r="186">
      <c r="A186" s="3" t="s">
        <v>10851</v>
      </c>
      <c r="B186" s="3" t="s">
        <v>10854</v>
      </c>
      <c r="C186" s="3" t="s">
        <v>213</v>
      </c>
      <c r="F186" s="3" t="s">
        <v>6855</v>
      </c>
      <c r="G186" s="3" t="s">
        <v>6855</v>
      </c>
      <c r="H186" s="3" t="s">
        <v>6855</v>
      </c>
      <c r="I186" s="3" t="s">
        <v>10605</v>
      </c>
      <c r="K186" s="3" t="s">
        <v>8765</v>
      </c>
      <c r="M186" s="111" t="s">
        <v>10855</v>
      </c>
      <c r="N186" s="3" t="s">
        <v>741</v>
      </c>
      <c r="O186" s="3" t="s">
        <v>216</v>
      </c>
      <c r="P186" s="3" t="s">
        <v>310</v>
      </c>
      <c r="Q186" s="3"/>
      <c r="R186" s="3" t="s">
        <v>10850</v>
      </c>
      <c r="T186" s="22" t="s">
        <v>10853</v>
      </c>
    </row>
    <row r="187">
      <c r="A187" s="3" t="s">
        <v>10856</v>
      </c>
      <c r="C187" s="3" t="s">
        <v>253</v>
      </c>
      <c r="D187" s="3" t="s">
        <v>114</v>
      </c>
      <c r="E187" s="3"/>
      <c r="F187" s="3" t="s">
        <v>1178</v>
      </c>
      <c r="G187" s="3" t="s">
        <v>1178</v>
      </c>
      <c r="I187" s="3" t="s">
        <v>6779</v>
      </c>
      <c r="L187" s="3" t="s">
        <v>7202</v>
      </c>
      <c r="M187" s="111"/>
      <c r="N187" s="3" t="s">
        <v>182</v>
      </c>
      <c r="O187" s="3" t="s">
        <v>216</v>
      </c>
      <c r="P187" s="3" t="s">
        <v>192</v>
      </c>
      <c r="Q187" s="3"/>
      <c r="R187" s="3"/>
      <c r="S187" s="3"/>
      <c r="U187" s="3" t="s">
        <v>5466</v>
      </c>
    </row>
    <row r="188">
      <c r="A188" s="14" t="s">
        <v>10857</v>
      </c>
      <c r="C188" s="3" t="s">
        <v>226</v>
      </c>
      <c r="F188" s="3" t="s">
        <v>4248</v>
      </c>
      <c r="G188" s="3" t="s">
        <v>4248</v>
      </c>
      <c r="H188" s="3" t="s">
        <v>4248</v>
      </c>
      <c r="I188" s="3" t="s">
        <v>7695</v>
      </c>
      <c r="K188" s="3" t="s">
        <v>8768</v>
      </c>
      <c r="M188" s="110"/>
      <c r="N188" s="3" t="s">
        <v>271</v>
      </c>
      <c r="O188" s="3" t="s">
        <v>209</v>
      </c>
      <c r="P188" s="3" t="s">
        <v>10505</v>
      </c>
      <c r="Q188" s="3" t="s">
        <v>10858</v>
      </c>
      <c r="R188" s="3" t="s">
        <v>10859</v>
      </c>
      <c r="T188" s="22" t="s">
        <v>8770</v>
      </c>
    </row>
    <row r="189">
      <c r="A189" s="14" t="s">
        <v>10858</v>
      </c>
      <c r="C189" s="3" t="s">
        <v>213</v>
      </c>
      <c r="F189" s="3" t="s">
        <v>4248</v>
      </c>
      <c r="G189" s="3" t="s">
        <v>4248</v>
      </c>
      <c r="H189" s="3" t="s">
        <v>4248</v>
      </c>
      <c r="I189" s="3" t="s">
        <v>7695</v>
      </c>
      <c r="K189" s="3" t="s">
        <v>8768</v>
      </c>
      <c r="M189" s="111" t="s">
        <v>10860</v>
      </c>
      <c r="N189" s="3" t="s">
        <v>271</v>
      </c>
      <c r="O189" s="3" t="s">
        <v>209</v>
      </c>
      <c r="P189" s="3" t="s">
        <v>10505</v>
      </c>
      <c r="Q189" s="3" t="s">
        <v>10861</v>
      </c>
      <c r="R189" s="3" t="s">
        <v>10857</v>
      </c>
      <c r="T189" s="22" t="s">
        <v>8770</v>
      </c>
    </row>
    <row r="190">
      <c r="A190" s="3" t="s">
        <v>10862</v>
      </c>
      <c r="C190" s="3" t="s">
        <v>213</v>
      </c>
      <c r="D190" s="3" t="s">
        <v>114</v>
      </c>
      <c r="E190" s="3" t="s">
        <v>10413</v>
      </c>
      <c r="F190" s="3" t="s">
        <v>5845</v>
      </c>
      <c r="G190" s="3" t="s">
        <v>5845</v>
      </c>
      <c r="H190" s="3" t="s">
        <v>5845</v>
      </c>
      <c r="I190" s="3" t="s">
        <v>7695</v>
      </c>
      <c r="K190" s="3" t="s">
        <v>10469</v>
      </c>
      <c r="M190" s="111" t="s">
        <v>10863</v>
      </c>
      <c r="N190" s="3" t="s">
        <v>190</v>
      </c>
      <c r="O190" s="3" t="s">
        <v>209</v>
      </c>
      <c r="P190" s="3" t="s">
        <v>10864</v>
      </c>
      <c r="Q190" s="3"/>
      <c r="R190" s="3" t="s">
        <v>10865</v>
      </c>
      <c r="T190" s="22" t="s">
        <v>7696</v>
      </c>
    </row>
    <row r="191">
      <c r="A191" s="3" t="s">
        <v>10865</v>
      </c>
      <c r="C191" s="3" t="s">
        <v>226</v>
      </c>
      <c r="D191" s="3" t="s">
        <v>85</v>
      </c>
      <c r="E191" s="3" t="s">
        <v>10413</v>
      </c>
      <c r="F191" s="3" t="s">
        <v>5845</v>
      </c>
      <c r="G191" s="3" t="s">
        <v>5845</v>
      </c>
      <c r="H191" s="3" t="s">
        <v>5845</v>
      </c>
      <c r="I191" s="3" t="s">
        <v>7695</v>
      </c>
      <c r="K191" s="3" t="s">
        <v>10469</v>
      </c>
      <c r="M191" s="110"/>
      <c r="N191" s="3" t="s">
        <v>190</v>
      </c>
      <c r="O191" s="3" t="s">
        <v>209</v>
      </c>
      <c r="P191" s="3" t="s">
        <v>10864</v>
      </c>
      <c r="Q191" s="3" t="s">
        <v>10862</v>
      </c>
      <c r="R191" s="3" t="s">
        <v>10866</v>
      </c>
      <c r="T191" s="22" t="s">
        <v>7696</v>
      </c>
    </row>
    <row r="192">
      <c r="A192" s="3" t="s">
        <v>10867</v>
      </c>
      <c r="C192" s="3" t="s">
        <v>226</v>
      </c>
      <c r="D192" s="3" t="s">
        <v>85</v>
      </c>
      <c r="E192" s="3"/>
      <c r="F192" s="3" t="s">
        <v>6306</v>
      </c>
      <c r="G192" s="3" t="s">
        <v>6306</v>
      </c>
      <c r="I192" s="3" t="s">
        <v>763</v>
      </c>
      <c r="K192" s="3" t="s">
        <v>7843</v>
      </c>
      <c r="M192" s="110"/>
      <c r="N192" s="3" t="s">
        <v>281</v>
      </c>
      <c r="O192" s="3" t="s">
        <v>1965</v>
      </c>
      <c r="P192" s="3" t="s">
        <v>124</v>
      </c>
      <c r="Q192" s="3" t="s">
        <v>10868</v>
      </c>
      <c r="R192" s="3" t="s">
        <v>10869</v>
      </c>
      <c r="T192" s="22" t="s">
        <v>10870</v>
      </c>
    </row>
    <row r="193">
      <c r="A193" s="3" t="s">
        <v>10869</v>
      </c>
      <c r="C193" s="3" t="s">
        <v>113</v>
      </c>
      <c r="D193" s="3" t="s">
        <v>85</v>
      </c>
      <c r="E193" s="3"/>
      <c r="F193" s="3" t="s">
        <v>6306</v>
      </c>
      <c r="G193" s="3" t="s">
        <v>6306</v>
      </c>
      <c r="I193" s="14" t="s">
        <v>10871</v>
      </c>
      <c r="K193" s="3" t="s">
        <v>7843</v>
      </c>
      <c r="M193" s="111" t="s">
        <v>10872</v>
      </c>
      <c r="N193" s="3" t="s">
        <v>281</v>
      </c>
      <c r="O193" s="3" t="s">
        <v>1965</v>
      </c>
      <c r="P193" s="3" t="s">
        <v>124</v>
      </c>
      <c r="Q193" s="3" t="s">
        <v>10867</v>
      </c>
      <c r="R193" s="3" t="s">
        <v>10873</v>
      </c>
      <c r="T193" s="22" t="s">
        <v>10874</v>
      </c>
    </row>
    <row r="194">
      <c r="A194" s="3" t="s">
        <v>10868</v>
      </c>
      <c r="C194" s="3" t="s">
        <v>213</v>
      </c>
      <c r="D194" s="3"/>
      <c r="E194" s="3"/>
      <c r="F194" s="3" t="s">
        <v>6295</v>
      </c>
      <c r="G194" s="3" t="s">
        <v>6306</v>
      </c>
      <c r="I194" s="3" t="s">
        <v>10875</v>
      </c>
      <c r="J194" s="3" t="s">
        <v>10876</v>
      </c>
      <c r="K194" s="3" t="s">
        <v>7843</v>
      </c>
      <c r="L194" s="3"/>
      <c r="M194" s="111" t="s">
        <v>10877</v>
      </c>
      <c r="N194" s="3" t="s">
        <v>7656</v>
      </c>
      <c r="O194" s="3" t="s">
        <v>216</v>
      </c>
      <c r="P194" s="3" t="s">
        <v>124</v>
      </c>
      <c r="Q194" s="3"/>
      <c r="R194" s="3" t="s">
        <v>10867</v>
      </c>
      <c r="T194" s="22" t="s">
        <v>10870</v>
      </c>
    </row>
    <row r="195">
      <c r="A195" s="3" t="s">
        <v>10878</v>
      </c>
      <c r="C195" s="3" t="s">
        <v>206</v>
      </c>
      <c r="D195" s="3" t="s">
        <v>99</v>
      </c>
      <c r="E195" s="3"/>
      <c r="F195" s="3" t="s">
        <v>6306</v>
      </c>
      <c r="G195" s="3" t="s">
        <v>6306</v>
      </c>
      <c r="I195" s="3" t="s">
        <v>10638</v>
      </c>
      <c r="K195" s="3" t="s">
        <v>7655</v>
      </c>
      <c r="M195" s="111" t="s">
        <v>10879</v>
      </c>
      <c r="N195" s="3" t="s">
        <v>281</v>
      </c>
      <c r="O195" s="3" t="s">
        <v>129</v>
      </c>
      <c r="P195" s="3" t="s">
        <v>124</v>
      </c>
      <c r="Q195" s="3" t="s">
        <v>10880</v>
      </c>
      <c r="R195" s="3"/>
      <c r="T195" s="22" t="s">
        <v>10881</v>
      </c>
    </row>
    <row r="196">
      <c r="A196" s="3" t="s">
        <v>10882</v>
      </c>
      <c r="C196" s="3" t="s">
        <v>226</v>
      </c>
      <c r="F196" s="3" t="s">
        <v>5803</v>
      </c>
      <c r="G196" s="3" t="s">
        <v>5803</v>
      </c>
      <c r="H196" s="3" t="s">
        <v>5803</v>
      </c>
      <c r="I196" s="3" t="s">
        <v>7695</v>
      </c>
      <c r="K196" s="3" t="s">
        <v>8529</v>
      </c>
      <c r="M196" s="110"/>
      <c r="N196" s="3" t="s">
        <v>128</v>
      </c>
      <c r="O196" s="3" t="s">
        <v>209</v>
      </c>
      <c r="P196" s="3" t="s">
        <v>10883</v>
      </c>
      <c r="Q196" s="3" t="s">
        <v>10884</v>
      </c>
      <c r="R196" s="3" t="s">
        <v>10885</v>
      </c>
      <c r="T196" s="22" t="s">
        <v>8532</v>
      </c>
    </row>
    <row r="197">
      <c r="A197" s="3" t="s">
        <v>10885</v>
      </c>
      <c r="C197" s="3" t="s">
        <v>200</v>
      </c>
      <c r="F197" s="3" t="s">
        <v>5803</v>
      </c>
      <c r="G197" s="3" t="s">
        <v>5803</v>
      </c>
      <c r="H197" s="3" t="s">
        <v>5803</v>
      </c>
      <c r="I197" s="3" t="s">
        <v>7695</v>
      </c>
      <c r="K197" s="3" t="s">
        <v>8529</v>
      </c>
      <c r="M197" s="111" t="s">
        <v>10886</v>
      </c>
      <c r="N197" s="3" t="s">
        <v>128</v>
      </c>
      <c r="O197" s="3" t="s">
        <v>209</v>
      </c>
      <c r="P197" s="3" t="s">
        <v>10883</v>
      </c>
      <c r="Q197" s="3" t="s">
        <v>10882</v>
      </c>
      <c r="R197" s="3" t="s">
        <v>10887</v>
      </c>
      <c r="T197" s="22" t="s">
        <v>8532</v>
      </c>
    </row>
    <row r="198">
      <c r="A198" s="3" t="s">
        <v>10887</v>
      </c>
      <c r="C198" s="3" t="s">
        <v>113</v>
      </c>
      <c r="F198" s="3" t="s">
        <v>5803</v>
      </c>
      <c r="G198" s="3" t="s">
        <v>5803</v>
      </c>
      <c r="H198" s="3" t="s">
        <v>5803</v>
      </c>
      <c r="I198" s="3" t="s">
        <v>7695</v>
      </c>
      <c r="K198" s="3" t="s">
        <v>8529</v>
      </c>
      <c r="M198" s="111" t="s">
        <v>10888</v>
      </c>
      <c r="N198" s="3" t="s">
        <v>128</v>
      </c>
      <c r="O198" s="3" t="s">
        <v>209</v>
      </c>
      <c r="P198" s="3" t="s">
        <v>10883</v>
      </c>
      <c r="Q198" s="3" t="s">
        <v>10885</v>
      </c>
      <c r="R198" s="3" t="s">
        <v>10889</v>
      </c>
      <c r="T198" s="22" t="s">
        <v>8532</v>
      </c>
    </row>
    <row r="199">
      <c r="A199" s="3" t="s">
        <v>10890</v>
      </c>
      <c r="C199" s="3" t="s">
        <v>213</v>
      </c>
      <c r="F199" s="3" t="s">
        <v>4465</v>
      </c>
      <c r="G199" s="3" t="s">
        <v>4465</v>
      </c>
      <c r="H199" s="3" t="s">
        <v>4465</v>
      </c>
      <c r="I199" s="3" t="s">
        <v>7695</v>
      </c>
      <c r="K199" s="3" t="s">
        <v>8653</v>
      </c>
      <c r="M199" s="111" t="s">
        <v>10891</v>
      </c>
      <c r="N199" s="3" t="s">
        <v>271</v>
      </c>
      <c r="O199" s="3" t="s">
        <v>209</v>
      </c>
      <c r="P199" s="3" t="s">
        <v>10892</v>
      </c>
      <c r="Q199" s="3" t="s">
        <v>10893</v>
      </c>
      <c r="R199" s="3" t="s">
        <v>10894</v>
      </c>
      <c r="T199" s="22" t="s">
        <v>8655</v>
      </c>
    </row>
    <row r="200">
      <c r="A200" s="3" t="s">
        <v>10895</v>
      </c>
      <c r="C200" s="3" t="s">
        <v>213</v>
      </c>
      <c r="D200" s="3" t="s">
        <v>114</v>
      </c>
      <c r="H200" s="3" t="s">
        <v>3238</v>
      </c>
      <c r="I200" s="3" t="s">
        <v>763</v>
      </c>
      <c r="L200" s="3"/>
      <c r="M200" s="111"/>
      <c r="N200" s="3" t="s">
        <v>279</v>
      </c>
      <c r="O200" s="3" t="s">
        <v>241</v>
      </c>
      <c r="Q200" s="3"/>
      <c r="R200" s="3"/>
      <c r="S200" s="3"/>
      <c r="T200" s="22" t="s">
        <v>10896</v>
      </c>
    </row>
    <row r="201">
      <c r="A201" s="3" t="s">
        <v>10897</v>
      </c>
      <c r="C201" s="3" t="s">
        <v>226</v>
      </c>
      <c r="F201" s="3" t="s">
        <v>6438</v>
      </c>
      <c r="G201" s="3" t="s">
        <v>6438</v>
      </c>
      <c r="H201" s="3" t="s">
        <v>6438</v>
      </c>
      <c r="I201" s="3" t="s">
        <v>10898</v>
      </c>
      <c r="M201" s="110"/>
      <c r="N201" s="3" t="s">
        <v>318</v>
      </c>
      <c r="O201" s="3" t="s">
        <v>235</v>
      </c>
      <c r="P201" s="3" t="s">
        <v>292</v>
      </c>
      <c r="Q201" s="3" t="s">
        <v>10899</v>
      </c>
      <c r="T201" s="22" t="s">
        <v>10900</v>
      </c>
      <c r="U201" s="3" t="s">
        <v>2943</v>
      </c>
    </row>
    <row r="202">
      <c r="A202" s="3" t="s">
        <v>10901</v>
      </c>
      <c r="C202" s="3" t="s">
        <v>256</v>
      </c>
      <c r="D202" s="3" t="s">
        <v>114</v>
      </c>
      <c r="E202" s="3"/>
      <c r="F202" s="3" t="s">
        <v>6770</v>
      </c>
      <c r="G202" s="3" t="s">
        <v>6770</v>
      </c>
      <c r="I202" s="3" t="s">
        <v>10902</v>
      </c>
      <c r="M202" s="111" t="s">
        <v>10903</v>
      </c>
      <c r="N202" s="3" t="s">
        <v>319</v>
      </c>
      <c r="O202" s="3" t="s">
        <v>129</v>
      </c>
      <c r="P202" s="3" t="s">
        <v>10904</v>
      </c>
      <c r="Q202" s="3"/>
      <c r="R202" s="3"/>
      <c r="S202" s="3"/>
      <c r="T202" s="22" t="s">
        <v>10905</v>
      </c>
      <c r="U202" s="3" t="s">
        <v>10906</v>
      </c>
    </row>
    <row r="203">
      <c r="A203" s="14" t="s">
        <v>10907</v>
      </c>
      <c r="C203" s="3" t="s">
        <v>213</v>
      </c>
      <c r="F203" s="3" t="s">
        <v>4248</v>
      </c>
      <c r="G203" s="3" t="s">
        <v>4248</v>
      </c>
      <c r="H203" s="3" t="s">
        <v>4248</v>
      </c>
      <c r="I203" s="3" t="s">
        <v>7695</v>
      </c>
      <c r="K203" s="3" t="s">
        <v>8768</v>
      </c>
      <c r="M203" s="111" t="s">
        <v>10908</v>
      </c>
      <c r="N203" s="3" t="s">
        <v>271</v>
      </c>
      <c r="O203" s="3" t="s">
        <v>209</v>
      </c>
      <c r="P203" s="3" t="s">
        <v>10505</v>
      </c>
      <c r="Q203" s="3"/>
      <c r="R203" s="3" t="s">
        <v>10861</v>
      </c>
      <c r="T203" s="22" t="s">
        <v>8770</v>
      </c>
    </row>
    <row r="204">
      <c r="A204" s="14" t="s">
        <v>10861</v>
      </c>
      <c r="C204" s="3" t="s">
        <v>226</v>
      </c>
      <c r="F204" s="3" t="s">
        <v>4248</v>
      </c>
      <c r="G204" s="3" t="s">
        <v>4248</v>
      </c>
      <c r="H204" s="3" t="s">
        <v>4248</v>
      </c>
      <c r="I204" s="3" t="s">
        <v>7695</v>
      </c>
      <c r="K204" s="3" t="s">
        <v>8768</v>
      </c>
      <c r="M204" s="110"/>
      <c r="N204" s="3" t="s">
        <v>271</v>
      </c>
      <c r="O204" s="3" t="s">
        <v>209</v>
      </c>
      <c r="P204" s="3" t="s">
        <v>10505</v>
      </c>
      <c r="Q204" s="3" t="s">
        <v>10907</v>
      </c>
      <c r="R204" s="3" t="s">
        <v>10858</v>
      </c>
      <c r="T204" s="22" t="s">
        <v>8770</v>
      </c>
    </row>
    <row r="205">
      <c r="A205" s="3" t="s">
        <v>10909</v>
      </c>
      <c r="C205" s="3" t="s">
        <v>113</v>
      </c>
      <c r="D205" s="3" t="s">
        <v>85</v>
      </c>
      <c r="E205" s="3"/>
      <c r="F205" s="3" t="s">
        <v>4603</v>
      </c>
      <c r="G205" s="3" t="s">
        <v>4603</v>
      </c>
      <c r="I205" s="3" t="s">
        <v>10910</v>
      </c>
      <c r="K205" s="3" t="s">
        <v>8241</v>
      </c>
      <c r="M205" s="111" t="s">
        <v>10911</v>
      </c>
      <c r="N205" s="3" t="s">
        <v>275</v>
      </c>
      <c r="O205" s="3" t="s">
        <v>209</v>
      </c>
      <c r="P205" s="3" t="s">
        <v>10912</v>
      </c>
      <c r="Q205" s="3" t="s">
        <v>10913</v>
      </c>
      <c r="R205" s="3" t="s">
        <v>10914</v>
      </c>
      <c r="T205" s="22" t="s">
        <v>10915</v>
      </c>
    </row>
    <row r="206">
      <c r="A206" s="3" t="s">
        <v>10812</v>
      </c>
      <c r="C206" s="3" t="s">
        <v>213</v>
      </c>
      <c r="G206" s="3" t="s">
        <v>4603</v>
      </c>
      <c r="I206" s="3" t="s">
        <v>4354</v>
      </c>
      <c r="J206" s="3" t="s">
        <v>10876</v>
      </c>
      <c r="K206" s="3" t="s">
        <v>8241</v>
      </c>
      <c r="L206" s="3"/>
      <c r="M206" s="112" t="s">
        <v>10916</v>
      </c>
      <c r="N206" s="3" t="s">
        <v>275</v>
      </c>
      <c r="O206" s="3" t="s">
        <v>209</v>
      </c>
      <c r="P206" s="3" t="s">
        <v>10917</v>
      </c>
      <c r="Q206" s="3" t="s">
        <v>10808</v>
      </c>
      <c r="R206" s="3" t="s">
        <v>10918</v>
      </c>
      <c r="T206" s="22" t="s">
        <v>10919</v>
      </c>
    </row>
    <row r="207">
      <c r="A207" s="3" t="s">
        <v>10913</v>
      </c>
      <c r="C207" s="3" t="s">
        <v>200</v>
      </c>
      <c r="F207" s="3" t="s">
        <v>4603</v>
      </c>
      <c r="G207" s="3" t="s">
        <v>4603</v>
      </c>
      <c r="H207" s="3" t="s">
        <v>4603</v>
      </c>
      <c r="I207" s="3" t="s">
        <v>7695</v>
      </c>
      <c r="K207" s="3" t="s">
        <v>8241</v>
      </c>
      <c r="M207" s="110"/>
      <c r="N207" s="3" t="s">
        <v>275</v>
      </c>
      <c r="O207" s="3" t="s">
        <v>209</v>
      </c>
      <c r="P207" s="3" t="s">
        <v>10920</v>
      </c>
      <c r="Q207" s="3" t="s">
        <v>10918</v>
      </c>
      <c r="R207" s="3" t="s">
        <v>10909</v>
      </c>
      <c r="T207" s="22" t="s">
        <v>10809</v>
      </c>
    </row>
    <row r="208">
      <c r="A208" s="3" t="s">
        <v>10921</v>
      </c>
      <c r="C208" s="3" t="s">
        <v>226</v>
      </c>
      <c r="F208" s="3" t="s">
        <v>1212</v>
      </c>
      <c r="G208" s="3" t="s">
        <v>1212</v>
      </c>
      <c r="I208" s="3" t="s">
        <v>10922</v>
      </c>
      <c r="K208" s="3" t="s">
        <v>7784</v>
      </c>
      <c r="M208" s="110"/>
      <c r="N208" s="3" t="s">
        <v>277</v>
      </c>
      <c r="O208" s="3" t="s">
        <v>209</v>
      </c>
      <c r="P208" s="3" t="s">
        <v>10923</v>
      </c>
      <c r="Q208" s="3" t="s">
        <v>10924</v>
      </c>
      <c r="R208" s="3" t="s">
        <v>10925</v>
      </c>
      <c r="T208" s="22" t="s">
        <v>10926</v>
      </c>
    </row>
    <row r="209">
      <c r="A209" s="3" t="s">
        <v>10924</v>
      </c>
      <c r="B209" s="3" t="s">
        <v>10927</v>
      </c>
      <c r="C209" s="3" t="s">
        <v>213</v>
      </c>
      <c r="F209" s="3" t="s">
        <v>1212</v>
      </c>
      <c r="G209" s="3" t="s">
        <v>1212</v>
      </c>
      <c r="I209" s="3" t="s">
        <v>10922</v>
      </c>
      <c r="K209" s="3" t="s">
        <v>7784</v>
      </c>
      <c r="M209" s="111" t="s">
        <v>10928</v>
      </c>
      <c r="N209" s="3" t="s">
        <v>277</v>
      </c>
      <c r="O209" s="3" t="s">
        <v>209</v>
      </c>
      <c r="P209" s="3" t="s">
        <v>10923</v>
      </c>
      <c r="Q209" s="3"/>
      <c r="R209" s="3" t="s">
        <v>10921</v>
      </c>
      <c r="T209" s="22" t="s">
        <v>10926</v>
      </c>
    </row>
    <row r="210">
      <c r="A210" s="3" t="s">
        <v>10929</v>
      </c>
      <c r="C210" s="3" t="s">
        <v>226</v>
      </c>
      <c r="F210" s="3" t="s">
        <v>6306</v>
      </c>
      <c r="G210" s="20" t="s">
        <v>2917</v>
      </c>
      <c r="H210" s="20" t="s">
        <v>2917</v>
      </c>
      <c r="I210" s="3" t="s">
        <v>7692</v>
      </c>
      <c r="K210" s="3" t="s">
        <v>7843</v>
      </c>
      <c r="M210" s="110"/>
      <c r="N210" s="3" t="s">
        <v>3948</v>
      </c>
      <c r="O210" s="3" t="s">
        <v>216</v>
      </c>
      <c r="P210" s="3" t="s">
        <v>286</v>
      </c>
      <c r="Q210" s="3" t="s">
        <v>10930</v>
      </c>
      <c r="R210" s="3" t="s">
        <v>10931</v>
      </c>
      <c r="T210" s="22" t="s">
        <v>10932</v>
      </c>
    </row>
    <row r="211">
      <c r="A211" s="3" t="s">
        <v>10933</v>
      </c>
      <c r="C211" s="3" t="s">
        <v>113</v>
      </c>
      <c r="F211" s="3" t="s">
        <v>6306</v>
      </c>
      <c r="G211" s="3" t="s">
        <v>6306</v>
      </c>
      <c r="I211" s="3" t="s">
        <v>7695</v>
      </c>
      <c r="K211" s="3" t="s">
        <v>7843</v>
      </c>
      <c r="M211" s="111" t="s">
        <v>10934</v>
      </c>
      <c r="N211" s="3" t="s">
        <v>190</v>
      </c>
      <c r="O211" s="3" t="s">
        <v>216</v>
      </c>
      <c r="P211" s="3" t="s">
        <v>286</v>
      </c>
      <c r="Q211" s="3" t="s">
        <v>10929</v>
      </c>
      <c r="T211" s="22" t="s">
        <v>10932</v>
      </c>
    </row>
    <row r="212">
      <c r="A212" s="3" t="s">
        <v>10935</v>
      </c>
      <c r="C212" s="3" t="s">
        <v>206</v>
      </c>
      <c r="F212" s="3" t="s">
        <v>6306</v>
      </c>
      <c r="G212" s="20" t="s">
        <v>2917</v>
      </c>
      <c r="H212" s="20" t="s">
        <v>2917</v>
      </c>
      <c r="I212" s="3" t="s">
        <v>10936</v>
      </c>
      <c r="K212" s="3" t="s">
        <v>7843</v>
      </c>
      <c r="M212" s="111" t="s">
        <v>10937</v>
      </c>
      <c r="N212" s="3" t="s">
        <v>10938</v>
      </c>
      <c r="O212" s="3" t="s">
        <v>129</v>
      </c>
      <c r="P212" s="3" t="s">
        <v>286</v>
      </c>
      <c r="Q212" s="3" t="s">
        <v>10929</v>
      </c>
      <c r="T212" s="22" t="s">
        <v>10932</v>
      </c>
    </row>
    <row r="213">
      <c r="A213" s="3" t="s">
        <v>10939</v>
      </c>
      <c r="C213" s="3" t="s">
        <v>206</v>
      </c>
      <c r="F213" s="3" t="s">
        <v>5010</v>
      </c>
      <c r="G213" s="3" t="s">
        <v>5010</v>
      </c>
      <c r="H213" s="3" t="s">
        <v>5010</v>
      </c>
      <c r="I213" s="3" t="s">
        <v>7695</v>
      </c>
      <c r="K213" s="3" t="s">
        <v>8644</v>
      </c>
      <c r="M213" s="110"/>
      <c r="N213" s="3" t="s">
        <v>182</v>
      </c>
      <c r="O213" s="3" t="s">
        <v>209</v>
      </c>
      <c r="P213" s="3" t="s">
        <v>10940</v>
      </c>
      <c r="Q213" s="3" t="s">
        <v>10941</v>
      </c>
      <c r="R213" s="3" t="s">
        <v>10942</v>
      </c>
      <c r="T213" s="22" t="s">
        <v>10526</v>
      </c>
    </row>
    <row r="214">
      <c r="A214" s="3" t="s">
        <v>10941</v>
      </c>
      <c r="C214" s="3" t="s">
        <v>226</v>
      </c>
      <c r="F214" s="3" t="s">
        <v>5010</v>
      </c>
      <c r="G214" s="3" t="s">
        <v>5010</v>
      </c>
      <c r="H214" s="3" t="s">
        <v>5010</v>
      </c>
      <c r="I214" s="3" t="s">
        <v>7695</v>
      </c>
      <c r="K214" s="3" t="s">
        <v>8644</v>
      </c>
      <c r="M214" s="110"/>
      <c r="N214" s="3" t="s">
        <v>182</v>
      </c>
      <c r="O214" s="3" t="s">
        <v>209</v>
      </c>
      <c r="P214" s="3" t="s">
        <v>10943</v>
      </c>
      <c r="Q214" s="3" t="s">
        <v>10944</v>
      </c>
      <c r="R214" s="3" t="s">
        <v>10939</v>
      </c>
      <c r="T214" s="22" t="s">
        <v>10526</v>
      </c>
    </row>
    <row r="215">
      <c r="A215" s="3" t="s">
        <v>10944</v>
      </c>
      <c r="C215" s="3" t="s">
        <v>213</v>
      </c>
      <c r="F215" s="3" t="s">
        <v>5010</v>
      </c>
      <c r="G215" s="3" t="s">
        <v>5010</v>
      </c>
      <c r="H215" s="3" t="s">
        <v>5010</v>
      </c>
      <c r="I215" s="3" t="s">
        <v>7695</v>
      </c>
      <c r="K215" s="3" t="s">
        <v>8644</v>
      </c>
      <c r="M215" s="111" t="s">
        <v>10945</v>
      </c>
      <c r="N215" s="3" t="s">
        <v>182</v>
      </c>
      <c r="O215" s="3" t="s">
        <v>209</v>
      </c>
      <c r="P215" s="3" t="s">
        <v>10943</v>
      </c>
      <c r="Q215" s="3" t="s">
        <v>10946</v>
      </c>
      <c r="R215" s="3" t="s">
        <v>10941</v>
      </c>
      <c r="T215" s="22" t="s">
        <v>10526</v>
      </c>
    </row>
    <row r="216">
      <c r="A216" s="28" t="s">
        <v>10947</v>
      </c>
      <c r="C216" s="3" t="s">
        <v>256</v>
      </c>
      <c r="D216" s="3" t="s">
        <v>114</v>
      </c>
      <c r="E216" s="3"/>
      <c r="F216" s="3" t="s">
        <v>6770</v>
      </c>
      <c r="G216" s="3" t="s">
        <v>6770</v>
      </c>
      <c r="I216" s="3" t="s">
        <v>10948</v>
      </c>
      <c r="M216" s="111" t="s">
        <v>10949</v>
      </c>
      <c r="N216" s="3" t="s">
        <v>313</v>
      </c>
      <c r="O216" s="3" t="s">
        <v>129</v>
      </c>
      <c r="Q216" s="3"/>
      <c r="R216" s="3"/>
      <c r="S216" s="3"/>
      <c r="T216" s="22" t="s">
        <v>10950</v>
      </c>
      <c r="U216" s="3" t="s">
        <v>8184</v>
      </c>
    </row>
    <row r="217">
      <c r="A217" s="3" t="s">
        <v>10951</v>
      </c>
      <c r="C217" s="3" t="s">
        <v>206</v>
      </c>
      <c r="G217" s="3" t="s">
        <v>3034</v>
      </c>
      <c r="H217" s="3" t="s">
        <v>3034</v>
      </c>
      <c r="I217" s="3" t="s">
        <v>10391</v>
      </c>
      <c r="M217" s="110"/>
      <c r="N217" s="3" t="s">
        <v>3037</v>
      </c>
      <c r="O217" s="3" t="s">
        <v>129</v>
      </c>
      <c r="P217" s="3" t="s">
        <v>274</v>
      </c>
    </row>
    <row r="218">
      <c r="A218" s="3" t="s">
        <v>10952</v>
      </c>
      <c r="I218" s="3" t="s">
        <v>7692</v>
      </c>
      <c r="M218" s="110"/>
      <c r="N218" s="3" t="s">
        <v>317</v>
      </c>
      <c r="O218" s="3" t="s">
        <v>216</v>
      </c>
      <c r="P218" s="3" t="s">
        <v>6136</v>
      </c>
      <c r="Q218" s="3" t="s">
        <v>10953</v>
      </c>
    </row>
    <row r="219">
      <c r="A219" s="3" t="s">
        <v>10953</v>
      </c>
      <c r="I219" s="3" t="s">
        <v>7692</v>
      </c>
      <c r="M219" s="110"/>
      <c r="N219" s="3" t="s">
        <v>317</v>
      </c>
      <c r="O219" s="3" t="s">
        <v>216</v>
      </c>
      <c r="P219" s="3" t="s">
        <v>6136</v>
      </c>
      <c r="Q219" s="3" t="s">
        <v>10954</v>
      </c>
      <c r="R219" s="3" t="s">
        <v>10952</v>
      </c>
    </row>
    <row r="220">
      <c r="A220" s="3" t="s">
        <v>10955</v>
      </c>
      <c r="C220" s="3" t="s">
        <v>213</v>
      </c>
      <c r="F220" s="3" t="s">
        <v>7714</v>
      </c>
      <c r="G220" s="3" t="s">
        <v>7714</v>
      </c>
      <c r="H220" s="3" t="s">
        <v>7714</v>
      </c>
      <c r="I220" s="3" t="s">
        <v>7695</v>
      </c>
      <c r="K220" s="3" t="s">
        <v>7713</v>
      </c>
      <c r="M220" s="111" t="s">
        <v>10956</v>
      </c>
      <c r="N220" s="3" t="s">
        <v>277</v>
      </c>
      <c r="O220" s="3" t="s">
        <v>209</v>
      </c>
      <c r="Q220" s="3" t="s">
        <v>10632</v>
      </c>
      <c r="R220" s="3" t="s">
        <v>10957</v>
      </c>
      <c r="T220" s="22" t="s">
        <v>7715</v>
      </c>
    </row>
    <row r="221">
      <c r="A221" s="3" t="s">
        <v>10957</v>
      </c>
      <c r="C221" s="3" t="s">
        <v>226</v>
      </c>
      <c r="F221" s="3" t="s">
        <v>7714</v>
      </c>
      <c r="G221" s="3" t="s">
        <v>7714</v>
      </c>
      <c r="H221" s="3" t="s">
        <v>7714</v>
      </c>
      <c r="I221" s="3" t="s">
        <v>7695</v>
      </c>
      <c r="K221" s="3" t="s">
        <v>7713</v>
      </c>
      <c r="M221" s="110"/>
      <c r="N221" s="3" t="s">
        <v>277</v>
      </c>
      <c r="O221" s="3" t="s">
        <v>209</v>
      </c>
      <c r="Q221" s="3" t="s">
        <v>10955</v>
      </c>
      <c r="R221" s="3" t="s">
        <v>10548</v>
      </c>
      <c r="T221" s="22" t="s">
        <v>7715</v>
      </c>
    </row>
    <row r="222">
      <c r="A222" s="3" t="s">
        <v>10548</v>
      </c>
      <c r="C222" s="3" t="s">
        <v>200</v>
      </c>
      <c r="F222" s="3" t="s">
        <v>7714</v>
      </c>
      <c r="G222" s="3" t="s">
        <v>7714</v>
      </c>
      <c r="H222" s="3" t="s">
        <v>7714</v>
      </c>
      <c r="I222" s="3" t="s">
        <v>7695</v>
      </c>
      <c r="K222" s="3" t="s">
        <v>7713</v>
      </c>
      <c r="M222" s="111" t="s">
        <v>10810</v>
      </c>
      <c r="N222" s="3" t="s">
        <v>277</v>
      </c>
      <c r="O222" s="3" t="s">
        <v>209</v>
      </c>
      <c r="Q222" s="3" t="s">
        <v>10957</v>
      </c>
      <c r="R222" s="3" t="s">
        <v>10546</v>
      </c>
      <c r="T222" s="22" t="s">
        <v>7715</v>
      </c>
    </row>
    <row r="223">
      <c r="A223" s="3" t="s">
        <v>10632</v>
      </c>
      <c r="C223" s="3" t="s">
        <v>113</v>
      </c>
      <c r="F223" s="3" t="s">
        <v>7714</v>
      </c>
      <c r="G223" s="3" t="s">
        <v>7714</v>
      </c>
      <c r="H223" s="3" t="s">
        <v>7714</v>
      </c>
      <c r="I223" s="3" t="s">
        <v>7695</v>
      </c>
      <c r="K223" s="3" t="s">
        <v>7713</v>
      </c>
      <c r="M223" s="111" t="s">
        <v>10700</v>
      </c>
      <c r="N223" s="3" t="s">
        <v>277</v>
      </c>
      <c r="O223" s="3" t="s">
        <v>209</v>
      </c>
      <c r="Q223" s="3" t="s">
        <v>10958</v>
      </c>
      <c r="R223" s="3" t="s">
        <v>10959</v>
      </c>
      <c r="T223" s="22" t="s">
        <v>7715</v>
      </c>
    </row>
    <row r="224">
      <c r="A224" s="3" t="s">
        <v>10958</v>
      </c>
      <c r="C224" s="3" t="s">
        <v>200</v>
      </c>
      <c r="F224" s="3" t="s">
        <v>7714</v>
      </c>
      <c r="G224" s="3" t="s">
        <v>7714</v>
      </c>
      <c r="H224" s="3" t="s">
        <v>7714</v>
      </c>
      <c r="I224" s="3" t="s">
        <v>7695</v>
      </c>
      <c r="K224" s="3" t="s">
        <v>7713</v>
      </c>
      <c r="M224" s="111" t="s">
        <v>10810</v>
      </c>
      <c r="N224" s="3" t="s">
        <v>277</v>
      </c>
      <c r="O224" s="3" t="s">
        <v>209</v>
      </c>
      <c r="Q224" s="3" t="s">
        <v>10960</v>
      </c>
      <c r="R224" s="3" t="s">
        <v>10632</v>
      </c>
      <c r="T224" s="22" t="s">
        <v>7715</v>
      </c>
    </row>
    <row r="225">
      <c r="A225" s="3" t="s">
        <v>10961</v>
      </c>
      <c r="C225" s="3" t="s">
        <v>226</v>
      </c>
      <c r="F225" s="3" t="s">
        <v>1212</v>
      </c>
      <c r="G225" s="3" t="s">
        <v>1212</v>
      </c>
      <c r="I225" s="3" t="s">
        <v>10391</v>
      </c>
      <c r="K225" s="3" t="s">
        <v>7784</v>
      </c>
      <c r="M225" s="110"/>
      <c r="N225" s="3" t="s">
        <v>277</v>
      </c>
      <c r="O225" s="3" t="s">
        <v>209</v>
      </c>
      <c r="P225" s="3" t="s">
        <v>10962</v>
      </c>
      <c r="Q225" s="3" t="s">
        <v>10963</v>
      </c>
      <c r="R225" s="3" t="s">
        <v>10925</v>
      </c>
      <c r="T225" s="22" t="s">
        <v>10964</v>
      </c>
    </row>
    <row r="226">
      <c r="A226" s="3" t="s">
        <v>10503</v>
      </c>
      <c r="C226" s="3" t="s">
        <v>113</v>
      </c>
      <c r="D226" s="3" t="s">
        <v>85</v>
      </c>
      <c r="F226" s="3" t="s">
        <v>4465</v>
      </c>
      <c r="G226" s="3" t="s">
        <v>4465</v>
      </c>
      <c r="H226" s="3" t="s">
        <v>4465</v>
      </c>
      <c r="I226" s="3" t="s">
        <v>7695</v>
      </c>
      <c r="M226" s="111" t="s">
        <v>10965</v>
      </c>
      <c r="N226" s="3" t="s">
        <v>190</v>
      </c>
      <c r="O226" s="3" t="s">
        <v>209</v>
      </c>
      <c r="P226" s="3" t="s">
        <v>10408</v>
      </c>
      <c r="Q226" s="3" t="s">
        <v>10966</v>
      </c>
      <c r="R226" s="3"/>
      <c r="T226" s="22" t="s">
        <v>10411</v>
      </c>
    </row>
    <row r="227">
      <c r="A227" s="3" t="s">
        <v>10967</v>
      </c>
      <c r="C227" s="3" t="s">
        <v>213</v>
      </c>
      <c r="F227" s="3" t="s">
        <v>4465</v>
      </c>
      <c r="G227" s="3" t="s">
        <v>4465</v>
      </c>
      <c r="H227" s="3" t="s">
        <v>4465</v>
      </c>
      <c r="I227" s="3" t="s">
        <v>7695</v>
      </c>
      <c r="K227" s="3" t="s">
        <v>8653</v>
      </c>
      <c r="M227" s="111" t="s">
        <v>10968</v>
      </c>
      <c r="N227" s="3" t="s">
        <v>275</v>
      </c>
      <c r="O227" s="3" t="s">
        <v>216</v>
      </c>
      <c r="Q227" s="3" t="s">
        <v>10969</v>
      </c>
      <c r="R227" s="3" t="s">
        <v>10970</v>
      </c>
      <c r="T227" s="22" t="s">
        <v>8655</v>
      </c>
    </row>
    <row r="228">
      <c r="A228" s="3" t="s">
        <v>10970</v>
      </c>
      <c r="C228" s="3" t="s">
        <v>226</v>
      </c>
      <c r="F228" s="3" t="s">
        <v>4465</v>
      </c>
      <c r="G228" s="3" t="s">
        <v>4465</v>
      </c>
      <c r="H228" s="3" t="s">
        <v>4465</v>
      </c>
      <c r="I228" s="3" t="s">
        <v>7695</v>
      </c>
      <c r="K228" s="3" t="s">
        <v>8653</v>
      </c>
      <c r="M228" s="110"/>
      <c r="N228" s="3" t="s">
        <v>275</v>
      </c>
      <c r="O228" s="3" t="s">
        <v>216</v>
      </c>
      <c r="Q228" s="3" t="s">
        <v>10967</v>
      </c>
      <c r="R228" s="3" t="s">
        <v>10453</v>
      </c>
      <c r="T228" s="22" t="s">
        <v>8655</v>
      </c>
    </row>
    <row r="229">
      <c r="A229" s="3" t="s">
        <v>10429</v>
      </c>
      <c r="C229" s="3" t="s">
        <v>213</v>
      </c>
      <c r="F229" s="3" t="s">
        <v>4465</v>
      </c>
      <c r="G229" s="3" t="s">
        <v>4465</v>
      </c>
      <c r="H229" s="3" t="s">
        <v>4465</v>
      </c>
      <c r="I229" s="3" t="s">
        <v>7695</v>
      </c>
      <c r="K229" s="3" t="s">
        <v>8653</v>
      </c>
      <c r="M229" s="111" t="s">
        <v>10971</v>
      </c>
      <c r="N229" s="3" t="s">
        <v>275</v>
      </c>
      <c r="O229" s="3" t="s">
        <v>216</v>
      </c>
      <c r="Q229" s="3" t="s">
        <v>10425</v>
      </c>
      <c r="R229" s="3" t="s">
        <v>10972</v>
      </c>
      <c r="T229" s="22" t="s">
        <v>8655</v>
      </c>
    </row>
    <row r="230">
      <c r="A230" s="3" t="s">
        <v>10972</v>
      </c>
      <c r="C230" s="3" t="s">
        <v>226</v>
      </c>
      <c r="F230" s="3" t="s">
        <v>4465</v>
      </c>
      <c r="G230" s="3" t="s">
        <v>4465</v>
      </c>
      <c r="H230" s="3" t="s">
        <v>4465</v>
      </c>
      <c r="I230" s="3" t="s">
        <v>7695</v>
      </c>
      <c r="K230" s="3" t="s">
        <v>8653</v>
      </c>
      <c r="M230" s="110"/>
      <c r="N230" s="3" t="s">
        <v>275</v>
      </c>
      <c r="O230" s="3" t="s">
        <v>216</v>
      </c>
      <c r="Q230" s="3" t="s">
        <v>10429</v>
      </c>
      <c r="R230" s="3" t="s">
        <v>10969</v>
      </c>
      <c r="T230" s="22" t="s">
        <v>8655</v>
      </c>
    </row>
    <row r="231">
      <c r="A231" s="3" t="s">
        <v>10969</v>
      </c>
      <c r="C231" s="3" t="s">
        <v>113</v>
      </c>
      <c r="F231" s="3" t="s">
        <v>4465</v>
      </c>
      <c r="G231" s="3" t="s">
        <v>4465</v>
      </c>
      <c r="H231" s="3" t="s">
        <v>4465</v>
      </c>
      <c r="I231" s="3" t="s">
        <v>7695</v>
      </c>
      <c r="K231" s="3" t="s">
        <v>8653</v>
      </c>
      <c r="M231" s="111" t="s">
        <v>10973</v>
      </c>
      <c r="N231" s="3" t="s">
        <v>275</v>
      </c>
      <c r="O231" s="3" t="s">
        <v>216</v>
      </c>
      <c r="Q231" s="3" t="s">
        <v>10972</v>
      </c>
      <c r="R231" s="3" t="s">
        <v>10967</v>
      </c>
      <c r="T231" s="22" t="s">
        <v>8655</v>
      </c>
    </row>
    <row r="232">
      <c r="A232" s="3" t="s">
        <v>10974</v>
      </c>
      <c r="C232" s="3" t="s">
        <v>113</v>
      </c>
      <c r="F232" s="3" t="s">
        <v>4465</v>
      </c>
      <c r="G232" s="3" t="s">
        <v>4465</v>
      </c>
      <c r="H232" s="3" t="s">
        <v>4465</v>
      </c>
      <c r="I232" s="3" t="s">
        <v>7695</v>
      </c>
      <c r="M232" s="111" t="s">
        <v>10975</v>
      </c>
      <c r="N232" s="3" t="s">
        <v>277</v>
      </c>
      <c r="O232" s="3" t="s">
        <v>247</v>
      </c>
      <c r="P232" s="3" t="s">
        <v>8662</v>
      </c>
      <c r="Q232" s="3" t="s">
        <v>10976</v>
      </c>
      <c r="R232" s="3" t="s">
        <v>10612</v>
      </c>
      <c r="T232" s="22" t="s">
        <v>10977</v>
      </c>
    </row>
    <row r="233">
      <c r="A233" s="3" t="s">
        <v>10978</v>
      </c>
      <c r="C233" s="3" t="s">
        <v>188</v>
      </c>
      <c r="F233" s="3" t="s">
        <v>5010</v>
      </c>
      <c r="G233" s="3" t="s">
        <v>5010</v>
      </c>
      <c r="H233" s="3" t="s">
        <v>5010</v>
      </c>
      <c r="I233" s="3" t="s">
        <v>8388</v>
      </c>
      <c r="M233" s="110"/>
      <c r="Q233" s="3" t="s">
        <v>10592</v>
      </c>
    </row>
    <row r="234">
      <c r="A234" s="3" t="s">
        <v>10979</v>
      </c>
      <c r="C234" s="3" t="s">
        <v>113</v>
      </c>
      <c r="F234" s="3" t="s">
        <v>4603</v>
      </c>
      <c r="G234" s="3" t="s">
        <v>4603</v>
      </c>
      <c r="H234" s="3" t="s">
        <v>4603</v>
      </c>
      <c r="I234" s="3" t="s">
        <v>7695</v>
      </c>
      <c r="K234" s="3" t="s">
        <v>8241</v>
      </c>
      <c r="M234" s="111" t="s">
        <v>10980</v>
      </c>
      <c r="N234" s="3" t="s">
        <v>275</v>
      </c>
      <c r="O234" s="3" t="s">
        <v>209</v>
      </c>
      <c r="P234" s="3" t="s">
        <v>10912</v>
      </c>
      <c r="Q234" s="3" t="s">
        <v>10981</v>
      </c>
      <c r="R234" s="3" t="s">
        <v>10982</v>
      </c>
      <c r="T234" s="22" t="s">
        <v>10809</v>
      </c>
    </row>
    <row r="235">
      <c r="A235" s="3" t="s">
        <v>10914</v>
      </c>
      <c r="C235" s="3" t="s">
        <v>213</v>
      </c>
      <c r="D235" s="3" t="s">
        <v>114</v>
      </c>
      <c r="G235" s="3" t="s">
        <v>4603</v>
      </c>
      <c r="I235" s="14" t="s">
        <v>10391</v>
      </c>
      <c r="K235" s="3" t="s">
        <v>8241</v>
      </c>
      <c r="M235" s="111" t="s">
        <v>10983</v>
      </c>
      <c r="N235" s="3" t="s">
        <v>275</v>
      </c>
      <c r="O235" s="3" t="s">
        <v>209</v>
      </c>
      <c r="P235" s="3" t="s">
        <v>10912</v>
      </c>
      <c r="Q235" s="3" t="s">
        <v>10909</v>
      </c>
      <c r="R235" s="3" t="s">
        <v>10981</v>
      </c>
      <c r="T235" s="22" t="s">
        <v>10915</v>
      </c>
    </row>
    <row r="236">
      <c r="A236" s="3" t="s">
        <v>10982</v>
      </c>
      <c r="C236" s="3" t="s">
        <v>200</v>
      </c>
      <c r="F236" s="3" t="s">
        <v>4603</v>
      </c>
      <c r="G236" s="3" t="s">
        <v>4603</v>
      </c>
      <c r="H236" s="3" t="s">
        <v>4603</v>
      </c>
      <c r="I236" s="3" t="s">
        <v>7695</v>
      </c>
      <c r="K236" s="3" t="s">
        <v>8241</v>
      </c>
      <c r="M236" s="111" t="s">
        <v>10984</v>
      </c>
      <c r="N236" s="3" t="s">
        <v>275</v>
      </c>
      <c r="O236" s="3" t="s">
        <v>209</v>
      </c>
      <c r="P236" s="3" t="s">
        <v>10920</v>
      </c>
      <c r="Q236" s="3" t="s">
        <v>10985</v>
      </c>
      <c r="R236" s="3" t="s">
        <v>10986</v>
      </c>
      <c r="T236" s="22" t="s">
        <v>10809</v>
      </c>
    </row>
    <row r="237">
      <c r="A237" s="3" t="s">
        <v>10724</v>
      </c>
      <c r="C237" s="3" t="s">
        <v>97</v>
      </c>
      <c r="D237" s="3" t="s">
        <v>85</v>
      </c>
      <c r="F237" s="3" t="s">
        <v>4465</v>
      </c>
      <c r="G237" s="3" t="s">
        <v>4465</v>
      </c>
      <c r="H237" s="3" t="s">
        <v>4465</v>
      </c>
      <c r="I237" s="3" t="s">
        <v>10840</v>
      </c>
      <c r="K237" s="3" t="s">
        <v>8035</v>
      </c>
      <c r="M237" s="111" t="s">
        <v>10987</v>
      </c>
      <c r="N237" s="3" t="s">
        <v>190</v>
      </c>
      <c r="O237" s="3" t="s">
        <v>209</v>
      </c>
      <c r="P237" s="3" t="s">
        <v>10408</v>
      </c>
      <c r="Q237" s="3" t="s">
        <v>10722</v>
      </c>
      <c r="R237" s="3" t="s">
        <v>10988</v>
      </c>
      <c r="T237" s="22" t="s">
        <v>10989</v>
      </c>
    </row>
    <row r="238">
      <c r="A238" s="3" t="s">
        <v>10990</v>
      </c>
      <c r="C238" s="3" t="s">
        <v>226</v>
      </c>
      <c r="F238" s="3" t="s">
        <v>4465</v>
      </c>
      <c r="G238" s="3" t="s">
        <v>4465</v>
      </c>
      <c r="H238" s="3" t="s">
        <v>4465</v>
      </c>
      <c r="I238" s="3" t="s">
        <v>7695</v>
      </c>
      <c r="K238" s="3" t="s">
        <v>7915</v>
      </c>
      <c r="M238" s="110"/>
      <c r="N238" s="3" t="s">
        <v>128</v>
      </c>
      <c r="O238" s="3" t="s">
        <v>247</v>
      </c>
      <c r="Q238" s="3"/>
      <c r="R238" s="3" t="s">
        <v>10991</v>
      </c>
      <c r="T238" s="22" t="s">
        <v>10565</v>
      </c>
    </row>
    <row r="239">
      <c r="A239" s="3" t="s">
        <v>10991</v>
      </c>
      <c r="C239" s="3" t="s">
        <v>206</v>
      </c>
      <c r="F239" s="3" t="s">
        <v>4465</v>
      </c>
      <c r="G239" s="3" t="s">
        <v>4465</v>
      </c>
      <c r="H239" s="3" t="s">
        <v>4465</v>
      </c>
      <c r="I239" s="3" t="s">
        <v>7695</v>
      </c>
      <c r="K239" s="3" t="s">
        <v>7915</v>
      </c>
      <c r="M239" s="111" t="s">
        <v>10992</v>
      </c>
      <c r="N239" s="3" t="s">
        <v>128</v>
      </c>
      <c r="O239" s="3" t="s">
        <v>247</v>
      </c>
      <c r="P239" s="3" t="s">
        <v>10993</v>
      </c>
      <c r="Q239" s="3" t="s">
        <v>10990</v>
      </c>
      <c r="R239" s="3" t="s">
        <v>10994</v>
      </c>
      <c r="T239" s="22" t="s">
        <v>10565</v>
      </c>
    </row>
    <row r="240">
      <c r="A240" s="3" t="s">
        <v>10995</v>
      </c>
      <c r="C240" s="3" t="s">
        <v>213</v>
      </c>
      <c r="F240" s="3" t="s">
        <v>5180</v>
      </c>
      <c r="G240" s="3" t="s">
        <v>5180</v>
      </c>
      <c r="H240" s="3" t="s">
        <v>5180</v>
      </c>
      <c r="I240" s="3" t="s">
        <v>7695</v>
      </c>
      <c r="K240" s="3" t="s">
        <v>8050</v>
      </c>
      <c r="M240" s="111" t="s">
        <v>10996</v>
      </c>
      <c r="N240" s="3" t="s">
        <v>317</v>
      </c>
      <c r="O240" s="3" t="s">
        <v>209</v>
      </c>
      <c r="P240" s="3" t="s">
        <v>306</v>
      </c>
      <c r="Q240" s="3"/>
      <c r="R240" s="3" t="s">
        <v>10614</v>
      </c>
      <c r="T240" s="22" t="s">
        <v>10616</v>
      </c>
    </row>
    <row r="241">
      <c r="A241" s="3" t="s">
        <v>10997</v>
      </c>
      <c r="C241" s="3" t="s">
        <v>206</v>
      </c>
      <c r="D241" s="3"/>
      <c r="E241" s="3"/>
      <c r="F241" s="3" t="s">
        <v>5180</v>
      </c>
      <c r="G241" s="3" t="s">
        <v>5180</v>
      </c>
      <c r="H241" s="3" t="s">
        <v>409</v>
      </c>
      <c r="I241" s="3" t="s">
        <v>2898</v>
      </c>
      <c r="K241" s="3" t="s">
        <v>8050</v>
      </c>
      <c r="L241" s="3"/>
      <c r="M241" s="111"/>
      <c r="N241" s="3" t="s">
        <v>10998</v>
      </c>
      <c r="O241" s="3" t="s">
        <v>10999</v>
      </c>
      <c r="Q241" s="3" t="s">
        <v>11000</v>
      </c>
      <c r="R241" s="3"/>
      <c r="S241" s="3"/>
      <c r="T241" s="22" t="s">
        <v>8054</v>
      </c>
    </row>
    <row r="242">
      <c r="A242" s="3" t="s">
        <v>11001</v>
      </c>
      <c r="C242" s="3" t="s">
        <v>213</v>
      </c>
      <c r="D242" s="3" t="s">
        <v>114</v>
      </c>
      <c r="E242" s="3" t="s">
        <v>10413</v>
      </c>
      <c r="F242" s="3" t="s">
        <v>5845</v>
      </c>
      <c r="G242" s="3" t="s">
        <v>5845</v>
      </c>
      <c r="H242" s="3" t="s">
        <v>5845</v>
      </c>
      <c r="I242" s="3" t="s">
        <v>7695</v>
      </c>
      <c r="K242" s="3" t="s">
        <v>7698</v>
      </c>
      <c r="M242" s="111" t="s">
        <v>11002</v>
      </c>
      <c r="N242" s="3" t="s">
        <v>190</v>
      </c>
      <c r="O242" s="3" t="s">
        <v>209</v>
      </c>
      <c r="Q242" s="3"/>
      <c r="R242" s="3" t="s">
        <v>10479</v>
      </c>
      <c r="T242" s="22" t="s">
        <v>7696</v>
      </c>
    </row>
    <row r="243">
      <c r="A243" s="3" t="s">
        <v>10479</v>
      </c>
      <c r="C243" s="3" t="s">
        <v>226</v>
      </c>
      <c r="E243" s="3" t="s">
        <v>10413</v>
      </c>
      <c r="F243" s="3" t="s">
        <v>5845</v>
      </c>
      <c r="G243" s="3" t="s">
        <v>5845</v>
      </c>
      <c r="H243" s="3" t="s">
        <v>5845</v>
      </c>
      <c r="I243" s="3" t="s">
        <v>7695</v>
      </c>
      <c r="K243" s="3" t="s">
        <v>7698</v>
      </c>
      <c r="M243" s="110"/>
      <c r="N243" s="3" t="s">
        <v>190</v>
      </c>
      <c r="O243" s="3" t="s">
        <v>209</v>
      </c>
      <c r="P243" s="3" t="s">
        <v>8349</v>
      </c>
      <c r="Q243" s="3" t="s">
        <v>11001</v>
      </c>
      <c r="R243" s="3" t="s">
        <v>11003</v>
      </c>
      <c r="T243" s="22" t="s">
        <v>7696</v>
      </c>
    </row>
    <row r="244">
      <c r="A244" s="3" t="s">
        <v>10479</v>
      </c>
      <c r="C244" s="3" t="s">
        <v>226</v>
      </c>
      <c r="D244" s="3" t="s">
        <v>85</v>
      </c>
      <c r="E244" s="3" t="s">
        <v>10413</v>
      </c>
      <c r="F244" s="3" t="s">
        <v>5845</v>
      </c>
      <c r="G244" s="3" t="s">
        <v>5845</v>
      </c>
      <c r="H244" s="3" t="s">
        <v>5845</v>
      </c>
      <c r="I244" s="3" t="s">
        <v>7695</v>
      </c>
      <c r="K244" s="3" t="s">
        <v>10469</v>
      </c>
      <c r="M244" s="110"/>
      <c r="N244" s="3" t="s">
        <v>190</v>
      </c>
      <c r="O244" s="3" t="s">
        <v>209</v>
      </c>
      <c r="P244" s="3" t="s">
        <v>8349</v>
      </c>
      <c r="Q244" s="3" t="s">
        <v>11001</v>
      </c>
      <c r="R244" s="3" t="s">
        <v>10477</v>
      </c>
      <c r="T244" s="22" t="s">
        <v>7696</v>
      </c>
    </row>
    <row r="245">
      <c r="A245" s="34" t="s">
        <v>10415</v>
      </c>
      <c r="C245" s="3" t="s">
        <v>200</v>
      </c>
      <c r="E245" s="3" t="s">
        <v>10413</v>
      </c>
      <c r="F245" s="3" t="s">
        <v>5845</v>
      </c>
      <c r="G245" s="3" t="s">
        <v>5845</v>
      </c>
      <c r="H245" s="3" t="s">
        <v>5845</v>
      </c>
      <c r="I245" s="3" t="s">
        <v>7695</v>
      </c>
      <c r="K245" s="3" t="s">
        <v>7699</v>
      </c>
      <c r="M245" s="110"/>
      <c r="N245" s="3" t="s">
        <v>190</v>
      </c>
      <c r="O245" s="3" t="s">
        <v>209</v>
      </c>
      <c r="P245" s="3" t="s">
        <v>11004</v>
      </c>
      <c r="Q245" s="3" t="s">
        <v>10479</v>
      </c>
      <c r="R245" s="3" t="s">
        <v>10412</v>
      </c>
      <c r="T245" s="22" t="s">
        <v>7696</v>
      </c>
    </row>
    <row r="246">
      <c r="A246" s="3" t="s">
        <v>11005</v>
      </c>
      <c r="C246" s="3" t="s">
        <v>226</v>
      </c>
      <c r="F246" s="3" t="s">
        <v>5010</v>
      </c>
      <c r="G246" s="3" t="s">
        <v>5010</v>
      </c>
      <c r="H246" s="3" t="s">
        <v>5010</v>
      </c>
      <c r="I246" s="3" t="s">
        <v>7695</v>
      </c>
      <c r="K246" s="3" t="s">
        <v>8644</v>
      </c>
      <c r="M246" s="110"/>
      <c r="N246" s="3" t="s">
        <v>182</v>
      </c>
      <c r="O246" s="3" t="s">
        <v>209</v>
      </c>
      <c r="P246" s="3" t="s">
        <v>11006</v>
      </c>
      <c r="Q246" s="3" t="s">
        <v>11007</v>
      </c>
      <c r="R246" s="3" t="s">
        <v>11008</v>
      </c>
      <c r="T246" s="22" t="s">
        <v>11009</v>
      </c>
    </row>
    <row r="247">
      <c r="A247" s="3" t="s">
        <v>11007</v>
      </c>
      <c r="C247" s="3" t="s">
        <v>213</v>
      </c>
      <c r="F247" s="3" t="s">
        <v>5010</v>
      </c>
      <c r="G247" s="3" t="s">
        <v>5010</v>
      </c>
      <c r="H247" s="3" t="s">
        <v>5010</v>
      </c>
      <c r="I247" s="3" t="s">
        <v>7695</v>
      </c>
      <c r="K247" s="3" t="s">
        <v>8644</v>
      </c>
      <c r="M247" s="111" t="s">
        <v>11010</v>
      </c>
      <c r="N247" s="3" t="s">
        <v>182</v>
      </c>
      <c r="O247" s="3" t="s">
        <v>209</v>
      </c>
      <c r="P247" s="3" t="s">
        <v>11006</v>
      </c>
      <c r="Q247" s="3"/>
      <c r="R247" s="3" t="s">
        <v>11005</v>
      </c>
      <c r="T247" s="22" t="s">
        <v>11009</v>
      </c>
    </row>
    <row r="248">
      <c r="A248" s="3" t="s">
        <v>10380</v>
      </c>
      <c r="C248" s="3" t="s">
        <v>226</v>
      </c>
      <c r="D248" s="3" t="s">
        <v>85</v>
      </c>
      <c r="E248" s="3"/>
      <c r="F248" s="3" t="s">
        <v>6306</v>
      </c>
      <c r="G248" s="3" t="s">
        <v>3246</v>
      </c>
      <c r="H248" s="3" t="s">
        <v>3246</v>
      </c>
      <c r="I248" s="3" t="s">
        <v>10638</v>
      </c>
      <c r="L248" s="3"/>
      <c r="M248" s="111"/>
      <c r="N248" s="3" t="s">
        <v>208</v>
      </c>
      <c r="O248" s="3" t="s">
        <v>116</v>
      </c>
      <c r="P248" s="3" t="s">
        <v>178</v>
      </c>
      <c r="Q248" s="3" t="s">
        <v>10378</v>
      </c>
      <c r="R248" s="3"/>
      <c r="T248" s="22" t="s">
        <v>11011</v>
      </c>
    </row>
    <row r="249">
      <c r="A249" s="3" t="s">
        <v>10976</v>
      </c>
      <c r="C249" s="3" t="s">
        <v>226</v>
      </c>
      <c r="F249" s="3" t="s">
        <v>4465</v>
      </c>
      <c r="G249" s="3" t="s">
        <v>4465</v>
      </c>
      <c r="H249" s="3" t="s">
        <v>4465</v>
      </c>
      <c r="I249" s="3" t="s">
        <v>7695</v>
      </c>
      <c r="M249" s="110"/>
      <c r="N249" s="3" t="s">
        <v>240</v>
      </c>
      <c r="O249" s="3" t="s">
        <v>247</v>
      </c>
      <c r="P249" s="3" t="s">
        <v>8662</v>
      </c>
      <c r="Q249" s="3" t="s">
        <v>11012</v>
      </c>
      <c r="R249" s="3" t="s">
        <v>10974</v>
      </c>
      <c r="T249" s="22" t="s">
        <v>10977</v>
      </c>
    </row>
    <row r="250">
      <c r="A250" s="3" t="s">
        <v>11013</v>
      </c>
      <c r="C250" s="3" t="s">
        <v>213</v>
      </c>
      <c r="D250" s="3"/>
      <c r="E250" s="3"/>
      <c r="F250" s="3" t="s">
        <v>6823</v>
      </c>
      <c r="G250" s="3" t="s">
        <v>6823</v>
      </c>
      <c r="I250" s="3" t="s">
        <v>10463</v>
      </c>
      <c r="L250" s="3"/>
      <c r="M250" s="111"/>
      <c r="N250" s="3" t="s">
        <v>234</v>
      </c>
      <c r="O250" s="3" t="s">
        <v>191</v>
      </c>
      <c r="P250" s="3" t="s">
        <v>159</v>
      </c>
      <c r="Q250" s="3"/>
      <c r="R250" s="3"/>
      <c r="S250" s="3"/>
      <c r="T250" s="22" t="s">
        <v>10568</v>
      </c>
    </row>
    <row r="251">
      <c r="A251" s="3" t="s">
        <v>11014</v>
      </c>
      <c r="C251" s="3" t="s">
        <v>226</v>
      </c>
      <c r="F251" s="3" t="s">
        <v>4465</v>
      </c>
      <c r="G251" s="3" t="s">
        <v>4465</v>
      </c>
      <c r="H251" s="3" t="s">
        <v>4465</v>
      </c>
      <c r="I251" s="3" t="s">
        <v>7695</v>
      </c>
      <c r="K251" s="3" t="s">
        <v>8206</v>
      </c>
      <c r="M251" s="110"/>
      <c r="N251" s="3" t="s">
        <v>303</v>
      </c>
      <c r="O251" s="3" t="s">
        <v>141</v>
      </c>
      <c r="P251" s="3" t="s">
        <v>11015</v>
      </c>
      <c r="Q251" s="3" t="s">
        <v>11016</v>
      </c>
      <c r="R251" s="3" t="s">
        <v>11017</v>
      </c>
      <c r="T251" s="22" t="s">
        <v>11018</v>
      </c>
    </row>
    <row r="252">
      <c r="A252" s="3" t="s">
        <v>11016</v>
      </c>
      <c r="C252" s="3" t="s">
        <v>213</v>
      </c>
      <c r="F252" s="3" t="s">
        <v>4465</v>
      </c>
      <c r="G252" s="3" t="s">
        <v>4465</v>
      </c>
      <c r="H252" s="3" t="s">
        <v>4465</v>
      </c>
      <c r="I252" s="3" t="s">
        <v>7695</v>
      </c>
      <c r="K252" s="3" t="s">
        <v>8206</v>
      </c>
      <c r="M252" s="111" t="s">
        <v>11019</v>
      </c>
      <c r="N252" s="3" t="s">
        <v>303</v>
      </c>
      <c r="O252" s="3" t="s">
        <v>141</v>
      </c>
      <c r="P252" s="3" t="s">
        <v>11015</v>
      </c>
      <c r="Q252" s="3" t="s">
        <v>11020</v>
      </c>
      <c r="R252" s="3" t="s">
        <v>11014</v>
      </c>
      <c r="T252" s="22" t="s">
        <v>11018</v>
      </c>
    </row>
    <row r="253">
      <c r="A253" s="3" t="s">
        <v>11017</v>
      </c>
      <c r="C253" s="3" t="s">
        <v>200</v>
      </c>
      <c r="F253" s="3" t="s">
        <v>4465</v>
      </c>
      <c r="G253" s="3" t="s">
        <v>4465</v>
      </c>
      <c r="H253" s="3" t="s">
        <v>4465</v>
      </c>
      <c r="I253" s="3" t="s">
        <v>7695</v>
      </c>
      <c r="K253" s="3" t="s">
        <v>8206</v>
      </c>
      <c r="M253" s="111" t="s">
        <v>11021</v>
      </c>
      <c r="N253" s="3" t="s">
        <v>303</v>
      </c>
      <c r="O253" s="3" t="s">
        <v>141</v>
      </c>
      <c r="P253" s="3" t="s">
        <v>11022</v>
      </c>
      <c r="Q253" s="3" t="s">
        <v>11014</v>
      </c>
      <c r="R253" s="3" t="s">
        <v>11023</v>
      </c>
      <c r="T253" s="22" t="s">
        <v>11018</v>
      </c>
    </row>
    <row r="254">
      <c r="A254" s="3" t="s">
        <v>11024</v>
      </c>
      <c r="C254" s="3" t="s">
        <v>226</v>
      </c>
      <c r="F254" s="3" t="s">
        <v>4486</v>
      </c>
      <c r="G254" s="3" t="s">
        <v>4486</v>
      </c>
      <c r="H254" s="3" t="s">
        <v>4486</v>
      </c>
      <c r="I254" s="3" t="s">
        <v>7695</v>
      </c>
      <c r="J254" s="3" t="s">
        <v>7251</v>
      </c>
      <c r="K254" s="3" t="s">
        <v>8100</v>
      </c>
      <c r="M254" s="110"/>
      <c r="N254" s="3" t="s">
        <v>307</v>
      </c>
      <c r="O254" s="3" t="s">
        <v>247</v>
      </c>
      <c r="P254" s="3" t="s">
        <v>8101</v>
      </c>
      <c r="Q254" s="3" t="s">
        <v>11025</v>
      </c>
      <c r="R254" s="3" t="s">
        <v>11026</v>
      </c>
      <c r="T254" s="22" t="s">
        <v>8102</v>
      </c>
    </row>
    <row r="255">
      <c r="A255" s="3" t="s">
        <v>11026</v>
      </c>
      <c r="C255" s="3" t="s">
        <v>113</v>
      </c>
      <c r="F255" s="3" t="s">
        <v>4486</v>
      </c>
      <c r="G255" s="3" t="s">
        <v>4486</v>
      </c>
      <c r="H255" s="3" t="s">
        <v>4486</v>
      </c>
      <c r="I255" s="3" t="s">
        <v>7695</v>
      </c>
      <c r="J255" s="3" t="s">
        <v>7251</v>
      </c>
      <c r="K255" s="3" t="s">
        <v>8100</v>
      </c>
      <c r="M255" s="111" t="s">
        <v>11027</v>
      </c>
      <c r="N255" s="3" t="s">
        <v>307</v>
      </c>
      <c r="O255" s="3" t="s">
        <v>247</v>
      </c>
      <c r="P255" s="3" t="s">
        <v>8101</v>
      </c>
      <c r="Q255" s="3" t="s">
        <v>11024</v>
      </c>
      <c r="T255" s="22" t="s">
        <v>8102</v>
      </c>
    </row>
    <row r="256">
      <c r="A256" s="3" t="s">
        <v>11025</v>
      </c>
      <c r="C256" s="3" t="s">
        <v>213</v>
      </c>
      <c r="F256" s="3" t="s">
        <v>4486</v>
      </c>
      <c r="G256" s="3" t="s">
        <v>4486</v>
      </c>
      <c r="H256" s="3" t="s">
        <v>4486</v>
      </c>
      <c r="I256" s="3" t="s">
        <v>7695</v>
      </c>
      <c r="J256" s="3" t="s">
        <v>7251</v>
      </c>
      <c r="K256" s="3" t="s">
        <v>8100</v>
      </c>
      <c r="M256" s="111" t="s">
        <v>11028</v>
      </c>
      <c r="N256" s="3" t="s">
        <v>307</v>
      </c>
      <c r="O256" s="3" t="s">
        <v>247</v>
      </c>
      <c r="P256" s="3" t="s">
        <v>8101</v>
      </c>
      <c r="R256" s="3" t="s">
        <v>11024</v>
      </c>
      <c r="T256" s="22" t="s">
        <v>8102</v>
      </c>
    </row>
    <row r="257">
      <c r="A257" s="14" t="s">
        <v>11029</v>
      </c>
      <c r="C257" s="3" t="s">
        <v>213</v>
      </c>
      <c r="F257" s="3" t="s">
        <v>4248</v>
      </c>
      <c r="G257" s="3" t="s">
        <v>4248</v>
      </c>
      <c r="H257" s="3" t="s">
        <v>4248</v>
      </c>
      <c r="I257" s="3" t="s">
        <v>7695</v>
      </c>
      <c r="K257" s="3" t="s">
        <v>8768</v>
      </c>
      <c r="M257" s="111" t="s">
        <v>11030</v>
      </c>
      <c r="N257" s="3" t="s">
        <v>271</v>
      </c>
      <c r="O257" s="3" t="s">
        <v>209</v>
      </c>
      <c r="P257" s="3" t="s">
        <v>11031</v>
      </c>
      <c r="Q257" s="3"/>
      <c r="R257" s="3" t="s">
        <v>11032</v>
      </c>
      <c r="T257" s="22" t="s">
        <v>8770</v>
      </c>
    </row>
    <row r="258">
      <c r="A258" s="14" t="s">
        <v>11032</v>
      </c>
      <c r="C258" s="3" t="s">
        <v>226</v>
      </c>
      <c r="F258" s="3" t="s">
        <v>4248</v>
      </c>
      <c r="G258" s="3" t="s">
        <v>4248</v>
      </c>
      <c r="H258" s="3" t="s">
        <v>4248</v>
      </c>
      <c r="I258" s="3" t="s">
        <v>7695</v>
      </c>
      <c r="K258" s="3" t="s">
        <v>8768</v>
      </c>
      <c r="M258" s="110"/>
      <c r="N258" s="3" t="s">
        <v>271</v>
      </c>
      <c r="O258" s="3" t="s">
        <v>209</v>
      </c>
      <c r="P258" s="3" t="s">
        <v>11031</v>
      </c>
      <c r="Q258" s="3" t="s">
        <v>11029</v>
      </c>
      <c r="R258" s="3" t="s">
        <v>10506</v>
      </c>
      <c r="T258" s="22" t="s">
        <v>8770</v>
      </c>
    </row>
    <row r="259">
      <c r="A259" s="14" t="s">
        <v>11033</v>
      </c>
      <c r="C259" s="3" t="s">
        <v>226</v>
      </c>
      <c r="F259" s="3" t="s">
        <v>4248</v>
      </c>
      <c r="G259" s="3" t="s">
        <v>4248</v>
      </c>
      <c r="H259" s="3" t="s">
        <v>4248</v>
      </c>
      <c r="I259" s="3" t="s">
        <v>7695</v>
      </c>
      <c r="K259" s="3" t="s">
        <v>8768</v>
      </c>
      <c r="M259" s="110"/>
      <c r="N259" s="3" t="s">
        <v>11034</v>
      </c>
      <c r="O259" s="3" t="s">
        <v>209</v>
      </c>
      <c r="P259" s="3" t="s">
        <v>11035</v>
      </c>
      <c r="Q259" s="3" t="s">
        <v>11036</v>
      </c>
      <c r="R259" s="3" t="s">
        <v>11037</v>
      </c>
      <c r="T259" s="22" t="s">
        <v>8770</v>
      </c>
    </row>
    <row r="260">
      <c r="A260" s="14" t="s">
        <v>11036</v>
      </c>
      <c r="C260" s="3" t="s">
        <v>213</v>
      </c>
      <c r="F260" s="3" t="s">
        <v>4248</v>
      </c>
      <c r="G260" s="3" t="s">
        <v>4248</v>
      </c>
      <c r="H260" s="3" t="s">
        <v>4248</v>
      </c>
      <c r="I260" s="3" t="s">
        <v>7695</v>
      </c>
      <c r="K260" s="3" t="s">
        <v>8768</v>
      </c>
      <c r="M260" s="111" t="s">
        <v>11038</v>
      </c>
      <c r="N260" s="3" t="s">
        <v>11034</v>
      </c>
      <c r="O260" s="3" t="s">
        <v>209</v>
      </c>
      <c r="P260" s="3" t="s">
        <v>11035</v>
      </c>
      <c r="Q260" s="3"/>
      <c r="R260" s="3" t="s">
        <v>11033</v>
      </c>
      <c r="T260" s="22" t="s">
        <v>8770</v>
      </c>
    </row>
    <row r="261">
      <c r="A261" s="3" t="s">
        <v>11023</v>
      </c>
      <c r="C261" s="3" t="s">
        <v>113</v>
      </c>
      <c r="F261" s="3" t="s">
        <v>4465</v>
      </c>
      <c r="G261" s="3" t="s">
        <v>4465</v>
      </c>
      <c r="H261" s="3" t="s">
        <v>4465</v>
      </c>
      <c r="I261" s="3" t="s">
        <v>7695</v>
      </c>
      <c r="K261" s="3" t="s">
        <v>8206</v>
      </c>
      <c r="M261" s="111" t="s">
        <v>11039</v>
      </c>
      <c r="N261" s="3" t="s">
        <v>303</v>
      </c>
      <c r="O261" s="3" t="s">
        <v>141</v>
      </c>
      <c r="P261" s="3" t="s">
        <v>8336</v>
      </c>
      <c r="Q261" s="3" t="s">
        <v>11017</v>
      </c>
      <c r="R261" s="3" t="s">
        <v>11040</v>
      </c>
      <c r="T261" s="22" t="s">
        <v>11018</v>
      </c>
    </row>
    <row r="262">
      <c r="A262" s="3" t="s">
        <v>11041</v>
      </c>
      <c r="C262" s="3" t="s">
        <v>180</v>
      </c>
      <c r="F262" s="3" t="s">
        <v>4465</v>
      </c>
      <c r="G262" s="3" t="s">
        <v>4465</v>
      </c>
      <c r="H262" s="3" t="s">
        <v>4465</v>
      </c>
      <c r="I262" s="3" t="s">
        <v>8388</v>
      </c>
      <c r="K262" s="3" t="s">
        <v>8206</v>
      </c>
      <c r="M262" s="111" t="s">
        <v>10589</v>
      </c>
      <c r="N262" s="3" t="s">
        <v>303</v>
      </c>
      <c r="O262" s="3" t="s">
        <v>141</v>
      </c>
      <c r="P262" s="3" t="s">
        <v>8336</v>
      </c>
      <c r="Q262" s="3" t="s">
        <v>11023</v>
      </c>
      <c r="R262" s="3" t="s">
        <v>11042</v>
      </c>
      <c r="T262" s="22" t="s">
        <v>11018</v>
      </c>
    </row>
    <row r="263">
      <c r="A263" s="3" t="s">
        <v>10585</v>
      </c>
      <c r="C263" s="3" t="s">
        <v>113</v>
      </c>
      <c r="F263" s="3" t="s">
        <v>5010</v>
      </c>
      <c r="G263" s="3" t="s">
        <v>5010</v>
      </c>
      <c r="H263" s="3" t="s">
        <v>5010</v>
      </c>
      <c r="I263" s="3" t="s">
        <v>7695</v>
      </c>
      <c r="K263" s="3" t="s">
        <v>8644</v>
      </c>
      <c r="M263" s="111" t="s">
        <v>11043</v>
      </c>
      <c r="N263" s="3" t="s">
        <v>182</v>
      </c>
      <c r="O263" s="3" t="s">
        <v>209</v>
      </c>
      <c r="Q263" s="3" t="s">
        <v>11044</v>
      </c>
      <c r="R263" s="3" t="s">
        <v>11045</v>
      </c>
      <c r="T263" s="22" t="s">
        <v>11009</v>
      </c>
    </row>
    <row r="264">
      <c r="A264" s="3" t="s">
        <v>11046</v>
      </c>
      <c r="C264" s="3" t="s">
        <v>200</v>
      </c>
      <c r="F264" s="3" t="s">
        <v>5010</v>
      </c>
      <c r="G264" s="3" t="s">
        <v>5010</v>
      </c>
      <c r="H264" s="3" t="s">
        <v>5010</v>
      </c>
      <c r="I264" s="3" t="s">
        <v>7695</v>
      </c>
      <c r="K264" s="3" t="s">
        <v>8644</v>
      </c>
      <c r="M264" s="110"/>
      <c r="N264" s="3" t="s">
        <v>182</v>
      </c>
      <c r="O264" s="3" t="s">
        <v>209</v>
      </c>
      <c r="P264" s="3" t="s">
        <v>11047</v>
      </c>
      <c r="Q264" s="3" t="s">
        <v>11048</v>
      </c>
      <c r="R264" s="3" t="s">
        <v>10585</v>
      </c>
      <c r="T264" s="22" t="s">
        <v>10526</v>
      </c>
    </row>
    <row r="265">
      <c r="A265" s="3" t="s">
        <v>11049</v>
      </c>
      <c r="C265" s="3" t="s">
        <v>180</v>
      </c>
      <c r="F265" s="3" t="s">
        <v>5010</v>
      </c>
      <c r="G265" s="3" t="s">
        <v>5010</v>
      </c>
      <c r="H265" s="3" t="s">
        <v>5010</v>
      </c>
      <c r="I265" s="3" t="s">
        <v>8388</v>
      </c>
      <c r="K265" s="3" t="s">
        <v>8644</v>
      </c>
      <c r="M265" s="111" t="s">
        <v>10589</v>
      </c>
      <c r="N265" s="3" t="s">
        <v>182</v>
      </c>
      <c r="O265" s="3" t="s">
        <v>209</v>
      </c>
      <c r="Q265" s="3" t="s">
        <v>10585</v>
      </c>
      <c r="R265" s="3" t="s">
        <v>10592</v>
      </c>
      <c r="T265" s="22" t="s">
        <v>10526</v>
      </c>
    </row>
    <row r="266">
      <c r="A266" s="3" t="s">
        <v>11050</v>
      </c>
      <c r="C266" s="3" t="s">
        <v>206</v>
      </c>
      <c r="F266" s="3" t="s">
        <v>11051</v>
      </c>
      <c r="G266" s="3" t="s">
        <v>11051</v>
      </c>
      <c r="H266" s="3" t="s">
        <v>11051</v>
      </c>
      <c r="I266" s="3" t="s">
        <v>4654</v>
      </c>
      <c r="M266" s="110"/>
      <c r="N266" s="3" t="s">
        <v>312</v>
      </c>
      <c r="O266" s="3" t="s">
        <v>129</v>
      </c>
      <c r="P266" s="3" t="s">
        <v>6136</v>
      </c>
      <c r="Q266" s="3" t="s">
        <v>10952</v>
      </c>
      <c r="R266" s="3" t="s">
        <v>11052</v>
      </c>
      <c r="T266" s="22" t="s">
        <v>11053</v>
      </c>
    </row>
    <row r="267">
      <c r="A267" s="3" t="s">
        <v>11054</v>
      </c>
      <c r="C267" s="3" t="s">
        <v>113</v>
      </c>
      <c r="F267" s="3" t="s">
        <v>5010</v>
      </c>
      <c r="G267" s="3" t="s">
        <v>5010</v>
      </c>
      <c r="H267" s="3" t="s">
        <v>5010</v>
      </c>
      <c r="I267" s="3" t="s">
        <v>7695</v>
      </c>
      <c r="K267" s="3" t="s">
        <v>8644</v>
      </c>
      <c r="M267" s="111" t="s">
        <v>11055</v>
      </c>
      <c r="N267" s="3" t="s">
        <v>182</v>
      </c>
      <c r="O267" s="3" t="s">
        <v>209</v>
      </c>
      <c r="Q267" s="3" t="s">
        <v>11008</v>
      </c>
      <c r="R267" s="3" t="s">
        <v>11056</v>
      </c>
      <c r="T267" s="22" t="s">
        <v>11009</v>
      </c>
    </row>
    <row r="268">
      <c r="A268" s="3" t="s">
        <v>11008</v>
      </c>
      <c r="C268" s="3" t="s">
        <v>200</v>
      </c>
      <c r="F268" s="3" t="s">
        <v>5010</v>
      </c>
      <c r="G268" s="3" t="s">
        <v>5010</v>
      </c>
      <c r="H268" s="3" t="s">
        <v>5010</v>
      </c>
      <c r="I268" s="3" t="s">
        <v>7695</v>
      </c>
      <c r="K268" s="3" t="s">
        <v>8644</v>
      </c>
      <c r="M268" s="110"/>
      <c r="N268" s="3" t="s">
        <v>182</v>
      </c>
      <c r="O268" s="3" t="s">
        <v>209</v>
      </c>
      <c r="P268" s="3" t="s">
        <v>11006</v>
      </c>
      <c r="Q268" s="3" t="s">
        <v>11005</v>
      </c>
      <c r="R268" s="3" t="s">
        <v>11054</v>
      </c>
      <c r="T268" s="22" t="s">
        <v>10526</v>
      </c>
    </row>
    <row r="269">
      <c r="A269" s="3" t="s">
        <v>11057</v>
      </c>
      <c r="C269" s="3" t="s">
        <v>180</v>
      </c>
      <c r="F269" s="3" t="s">
        <v>5010</v>
      </c>
      <c r="G269" s="3" t="s">
        <v>5010</v>
      </c>
      <c r="H269" s="3" t="s">
        <v>5010</v>
      </c>
      <c r="I269" s="3" t="s">
        <v>8388</v>
      </c>
      <c r="K269" s="3" t="s">
        <v>8644</v>
      </c>
      <c r="M269" s="111" t="s">
        <v>11058</v>
      </c>
      <c r="N269" s="3" t="s">
        <v>182</v>
      </c>
      <c r="O269" s="3" t="s">
        <v>209</v>
      </c>
      <c r="Q269" s="3" t="s">
        <v>11054</v>
      </c>
      <c r="R269" s="3" t="s">
        <v>11059</v>
      </c>
      <c r="T269" s="22" t="s">
        <v>10526</v>
      </c>
    </row>
    <row r="270">
      <c r="A270" s="53" t="s">
        <v>10677</v>
      </c>
      <c r="B270" s="3" t="s">
        <v>11060</v>
      </c>
      <c r="C270" s="3" t="s">
        <v>113</v>
      </c>
      <c r="F270" s="3" t="s">
        <v>6306</v>
      </c>
      <c r="G270" s="3" t="s">
        <v>6306</v>
      </c>
      <c r="H270" s="3" t="s">
        <v>6160</v>
      </c>
      <c r="I270" s="3" t="s">
        <v>7695</v>
      </c>
      <c r="K270" s="3" t="s">
        <v>10669</v>
      </c>
      <c r="M270" s="111" t="s">
        <v>11061</v>
      </c>
      <c r="N270" s="3" t="s">
        <v>303</v>
      </c>
      <c r="O270" s="3" t="s">
        <v>141</v>
      </c>
      <c r="Q270" s="3" t="s">
        <v>10674</v>
      </c>
      <c r="R270" s="3" t="s">
        <v>11062</v>
      </c>
      <c r="T270" s="22" t="s">
        <v>11063</v>
      </c>
    </row>
    <row r="271">
      <c r="A271" s="3" t="s">
        <v>11048</v>
      </c>
      <c r="C271" s="3" t="s">
        <v>226</v>
      </c>
      <c r="F271" s="3" t="s">
        <v>5010</v>
      </c>
      <c r="G271" s="3" t="s">
        <v>5010</v>
      </c>
      <c r="H271" s="3" t="s">
        <v>5010</v>
      </c>
      <c r="I271" s="3" t="s">
        <v>7695</v>
      </c>
      <c r="K271" s="3" t="s">
        <v>8644</v>
      </c>
      <c r="M271" s="110"/>
      <c r="N271" s="3" t="s">
        <v>182</v>
      </c>
      <c r="O271" s="3" t="s">
        <v>209</v>
      </c>
      <c r="P271" s="3" t="s">
        <v>11047</v>
      </c>
      <c r="Q271" s="3" t="s">
        <v>11064</v>
      </c>
      <c r="R271" s="3" t="s">
        <v>11046</v>
      </c>
      <c r="T271" s="22" t="s">
        <v>11009</v>
      </c>
    </row>
    <row r="272">
      <c r="A272" s="3" t="s">
        <v>11064</v>
      </c>
      <c r="C272" s="3" t="s">
        <v>213</v>
      </c>
      <c r="F272" s="3" t="s">
        <v>5010</v>
      </c>
      <c r="G272" s="3" t="s">
        <v>5010</v>
      </c>
      <c r="H272" s="3" t="s">
        <v>5010</v>
      </c>
      <c r="I272" s="3" t="s">
        <v>7695</v>
      </c>
      <c r="K272" s="3" t="s">
        <v>8644</v>
      </c>
      <c r="M272" s="111" t="s">
        <v>11065</v>
      </c>
      <c r="N272" s="3" t="s">
        <v>182</v>
      </c>
      <c r="O272" s="3" t="s">
        <v>209</v>
      </c>
      <c r="P272" s="3" t="s">
        <v>11047</v>
      </c>
      <c r="Q272" s="3" t="s">
        <v>11059</v>
      </c>
      <c r="R272" s="3" t="s">
        <v>11048</v>
      </c>
      <c r="T272" s="22" t="s">
        <v>11009</v>
      </c>
    </row>
    <row r="273">
      <c r="A273" s="20" t="s">
        <v>11066</v>
      </c>
      <c r="C273" s="3" t="s">
        <v>226</v>
      </c>
      <c r="F273" s="3" t="s">
        <v>5845</v>
      </c>
      <c r="G273" s="3" t="s">
        <v>5845</v>
      </c>
      <c r="H273" s="3" t="s">
        <v>5845</v>
      </c>
      <c r="I273" s="3" t="s">
        <v>7695</v>
      </c>
      <c r="K273" s="3" t="s">
        <v>8087</v>
      </c>
      <c r="M273" s="111"/>
      <c r="N273" s="3" t="s">
        <v>316</v>
      </c>
      <c r="O273" s="3" t="s">
        <v>209</v>
      </c>
      <c r="P273" s="3" t="s">
        <v>11067</v>
      </c>
      <c r="Q273" s="3" t="s">
        <v>11068</v>
      </c>
      <c r="R273" s="3" t="s">
        <v>11069</v>
      </c>
      <c r="T273" s="22" t="s">
        <v>8089</v>
      </c>
    </row>
    <row r="274">
      <c r="A274" s="34" t="s">
        <v>11068</v>
      </c>
      <c r="C274" s="3" t="s">
        <v>213</v>
      </c>
      <c r="F274" s="3" t="s">
        <v>5845</v>
      </c>
      <c r="G274" s="3" t="s">
        <v>5845</v>
      </c>
      <c r="H274" s="3" t="s">
        <v>5845</v>
      </c>
      <c r="I274" s="3" t="s">
        <v>7695</v>
      </c>
      <c r="K274" s="3" t="s">
        <v>8087</v>
      </c>
      <c r="M274" s="111" t="s">
        <v>11070</v>
      </c>
      <c r="N274" s="3" t="s">
        <v>316</v>
      </c>
      <c r="O274" s="3" t="s">
        <v>209</v>
      </c>
      <c r="P274" s="3" t="s">
        <v>11067</v>
      </c>
      <c r="R274" s="3" t="s">
        <v>11066</v>
      </c>
      <c r="T274" s="22" t="s">
        <v>8089</v>
      </c>
    </row>
    <row r="275">
      <c r="A275" s="3" t="s">
        <v>11069</v>
      </c>
      <c r="C275" s="3" t="s">
        <v>206</v>
      </c>
      <c r="F275" s="3" t="s">
        <v>5845</v>
      </c>
      <c r="G275" s="3" t="s">
        <v>5845</v>
      </c>
      <c r="H275" s="3" t="s">
        <v>5845</v>
      </c>
      <c r="I275" s="3" t="s">
        <v>7695</v>
      </c>
      <c r="K275" s="3" t="s">
        <v>8087</v>
      </c>
      <c r="M275" s="111" t="s">
        <v>11071</v>
      </c>
      <c r="N275" s="3" t="s">
        <v>316</v>
      </c>
      <c r="O275" s="3" t="s">
        <v>209</v>
      </c>
      <c r="P275" s="3" t="s">
        <v>11067</v>
      </c>
      <c r="Q275" s="3" t="s">
        <v>11066</v>
      </c>
      <c r="R275" s="3" t="s">
        <v>11072</v>
      </c>
      <c r="T275" s="22" t="s">
        <v>8089</v>
      </c>
    </row>
    <row r="276">
      <c r="A276" s="3" t="s">
        <v>11072</v>
      </c>
      <c r="C276" s="3" t="s">
        <v>213</v>
      </c>
      <c r="F276" s="3" t="s">
        <v>5845</v>
      </c>
      <c r="G276" s="3" t="s">
        <v>5845</v>
      </c>
      <c r="H276" s="3" t="s">
        <v>5845</v>
      </c>
      <c r="I276" s="3" t="s">
        <v>7695</v>
      </c>
      <c r="K276" s="3" t="s">
        <v>8087</v>
      </c>
      <c r="M276" s="111" t="s">
        <v>11073</v>
      </c>
      <c r="N276" s="3" t="s">
        <v>316</v>
      </c>
      <c r="O276" s="3" t="s">
        <v>209</v>
      </c>
      <c r="Q276" s="3" t="s">
        <v>11069</v>
      </c>
      <c r="R276" s="3" t="s">
        <v>11074</v>
      </c>
      <c r="T276" s="22" t="s">
        <v>8089</v>
      </c>
    </row>
    <row r="277">
      <c r="A277" s="3" t="s">
        <v>11074</v>
      </c>
      <c r="C277" s="3" t="s">
        <v>113</v>
      </c>
      <c r="F277" s="3" t="s">
        <v>5845</v>
      </c>
      <c r="G277" s="3" t="s">
        <v>5845</v>
      </c>
      <c r="H277" s="3" t="s">
        <v>5845</v>
      </c>
      <c r="I277" s="3" t="s">
        <v>7695</v>
      </c>
      <c r="K277" s="3" t="s">
        <v>8087</v>
      </c>
      <c r="M277" s="111" t="s">
        <v>11075</v>
      </c>
      <c r="N277" s="3" t="s">
        <v>316</v>
      </c>
      <c r="O277" s="3" t="s">
        <v>209</v>
      </c>
      <c r="P277" s="3" t="s">
        <v>11076</v>
      </c>
      <c r="Q277" s="3" t="s">
        <v>11072</v>
      </c>
      <c r="R277" s="20" t="s">
        <v>11077</v>
      </c>
      <c r="T277" s="22" t="s">
        <v>8089</v>
      </c>
    </row>
    <row r="278">
      <c r="A278" s="20" t="s">
        <v>11078</v>
      </c>
      <c r="C278" s="3" t="s">
        <v>226</v>
      </c>
      <c r="F278" s="3" t="s">
        <v>5845</v>
      </c>
      <c r="G278" s="3" t="s">
        <v>5845</v>
      </c>
      <c r="H278" s="3" t="s">
        <v>5845</v>
      </c>
      <c r="I278" s="3" t="s">
        <v>7695</v>
      </c>
      <c r="K278" s="3" t="s">
        <v>8087</v>
      </c>
      <c r="M278" s="110"/>
      <c r="N278" s="3" t="s">
        <v>316</v>
      </c>
      <c r="O278" s="3" t="s">
        <v>209</v>
      </c>
      <c r="P278" s="3" t="s">
        <v>11076</v>
      </c>
      <c r="Q278" s="3" t="s">
        <v>11079</v>
      </c>
      <c r="R278" s="3" t="s">
        <v>11080</v>
      </c>
      <c r="T278" s="22" t="s">
        <v>8089</v>
      </c>
    </row>
    <row r="279">
      <c r="A279" s="20" t="s">
        <v>11079</v>
      </c>
      <c r="C279" s="3" t="s">
        <v>213</v>
      </c>
      <c r="F279" s="3" t="s">
        <v>5845</v>
      </c>
      <c r="G279" s="3" t="s">
        <v>5845</v>
      </c>
      <c r="H279" s="3" t="s">
        <v>5845</v>
      </c>
      <c r="I279" s="3" t="s">
        <v>7695</v>
      </c>
      <c r="K279" s="3" t="s">
        <v>8087</v>
      </c>
      <c r="M279" s="111" t="s">
        <v>11081</v>
      </c>
      <c r="N279" s="3" t="s">
        <v>316</v>
      </c>
      <c r="O279" s="3" t="s">
        <v>209</v>
      </c>
      <c r="P279" s="3" t="s">
        <v>11076</v>
      </c>
      <c r="R279" s="3" t="s">
        <v>11078</v>
      </c>
      <c r="T279" s="22" t="s">
        <v>8089</v>
      </c>
    </row>
    <row r="280">
      <c r="A280" s="3" t="s">
        <v>11080</v>
      </c>
      <c r="C280" s="3" t="s">
        <v>206</v>
      </c>
      <c r="F280" s="3" t="s">
        <v>5845</v>
      </c>
      <c r="G280" s="3" t="s">
        <v>5845</v>
      </c>
      <c r="H280" s="3" t="s">
        <v>5845</v>
      </c>
      <c r="I280" s="3" t="s">
        <v>7695</v>
      </c>
      <c r="K280" s="3" t="s">
        <v>8087</v>
      </c>
      <c r="M280" s="111" t="s">
        <v>11082</v>
      </c>
      <c r="N280" s="3" t="s">
        <v>316</v>
      </c>
      <c r="O280" s="3" t="s">
        <v>209</v>
      </c>
      <c r="P280" s="3" t="s">
        <v>11076</v>
      </c>
      <c r="Q280" s="3" t="s">
        <v>11078</v>
      </c>
      <c r="R280" s="3" t="s">
        <v>11083</v>
      </c>
      <c r="T280" s="22" t="s">
        <v>8089</v>
      </c>
    </row>
    <row r="281">
      <c r="A281" s="3" t="s">
        <v>11083</v>
      </c>
      <c r="C281" s="3" t="s">
        <v>213</v>
      </c>
      <c r="F281" s="3" t="s">
        <v>5845</v>
      </c>
      <c r="G281" s="3" t="s">
        <v>5845</v>
      </c>
      <c r="H281" s="3" t="s">
        <v>5845</v>
      </c>
      <c r="I281" s="3" t="s">
        <v>7695</v>
      </c>
      <c r="K281" s="3" t="s">
        <v>8087</v>
      </c>
      <c r="M281" s="111" t="s">
        <v>11084</v>
      </c>
      <c r="N281" s="3" t="s">
        <v>316</v>
      </c>
      <c r="O281" s="3" t="s">
        <v>209</v>
      </c>
      <c r="Q281" s="3" t="s">
        <v>11080</v>
      </c>
      <c r="R281" s="3" t="s">
        <v>11085</v>
      </c>
      <c r="T281" s="22" t="s">
        <v>8089</v>
      </c>
    </row>
    <row r="282">
      <c r="A282" s="3" t="s">
        <v>11085</v>
      </c>
      <c r="C282" s="3" t="s">
        <v>113</v>
      </c>
      <c r="F282" s="3" t="s">
        <v>5845</v>
      </c>
      <c r="G282" s="3" t="s">
        <v>5845</v>
      </c>
      <c r="H282" s="3" t="s">
        <v>5845</v>
      </c>
      <c r="I282" s="3" t="s">
        <v>7695</v>
      </c>
      <c r="K282" s="3" t="s">
        <v>8087</v>
      </c>
      <c r="M282" s="111" t="s">
        <v>11086</v>
      </c>
      <c r="N282" s="3" t="s">
        <v>316</v>
      </c>
      <c r="O282" s="3" t="s">
        <v>209</v>
      </c>
      <c r="P282" s="3" t="s">
        <v>11076</v>
      </c>
      <c r="Q282" s="3" t="s">
        <v>11083</v>
      </c>
      <c r="R282" s="20" t="s">
        <v>11077</v>
      </c>
      <c r="T282" s="22" t="s">
        <v>8089</v>
      </c>
    </row>
    <row r="283">
      <c r="A283" s="3" t="s">
        <v>11087</v>
      </c>
      <c r="C283" s="3" t="s">
        <v>206</v>
      </c>
      <c r="F283" s="3" t="s">
        <v>5845</v>
      </c>
      <c r="G283" s="3" t="s">
        <v>5845</v>
      </c>
      <c r="H283" s="3" t="s">
        <v>5845</v>
      </c>
      <c r="I283" s="3" t="s">
        <v>7695</v>
      </c>
      <c r="K283" s="3" t="s">
        <v>8087</v>
      </c>
      <c r="M283" s="111" t="s">
        <v>11088</v>
      </c>
      <c r="N283" s="3" t="s">
        <v>316</v>
      </c>
      <c r="O283" s="3" t="s">
        <v>209</v>
      </c>
      <c r="P283" s="3" t="s">
        <v>11076</v>
      </c>
      <c r="R283" s="3" t="s">
        <v>11089</v>
      </c>
      <c r="T283" s="22" t="s">
        <v>8089</v>
      </c>
    </row>
    <row r="284">
      <c r="A284" s="3" t="s">
        <v>11089</v>
      </c>
      <c r="C284" s="3" t="s">
        <v>213</v>
      </c>
      <c r="F284" s="3" t="s">
        <v>5845</v>
      </c>
      <c r="G284" s="3" t="s">
        <v>5845</v>
      </c>
      <c r="H284" s="3" t="s">
        <v>5845</v>
      </c>
      <c r="I284" s="3" t="s">
        <v>7695</v>
      </c>
      <c r="K284" s="3" t="s">
        <v>8087</v>
      </c>
      <c r="M284" s="111" t="s">
        <v>11090</v>
      </c>
      <c r="N284" s="3" t="s">
        <v>316</v>
      </c>
      <c r="O284" s="3" t="s">
        <v>209</v>
      </c>
      <c r="Q284" s="3" t="s">
        <v>11087</v>
      </c>
      <c r="R284" s="3" t="s">
        <v>11091</v>
      </c>
      <c r="T284" s="22" t="s">
        <v>8089</v>
      </c>
    </row>
    <row r="285">
      <c r="A285" s="3" t="s">
        <v>11091</v>
      </c>
      <c r="C285" s="3" t="s">
        <v>113</v>
      </c>
      <c r="F285" s="3" t="s">
        <v>5845</v>
      </c>
      <c r="G285" s="3" t="s">
        <v>5845</v>
      </c>
      <c r="H285" s="3" t="s">
        <v>5845</v>
      </c>
      <c r="I285" s="3" t="s">
        <v>7695</v>
      </c>
      <c r="K285" s="3" t="s">
        <v>8087</v>
      </c>
      <c r="M285" s="111" t="s">
        <v>10975</v>
      </c>
      <c r="N285" s="3" t="s">
        <v>316</v>
      </c>
      <c r="O285" s="3" t="s">
        <v>209</v>
      </c>
      <c r="P285" s="3" t="s">
        <v>11076</v>
      </c>
      <c r="Q285" s="3" t="s">
        <v>11089</v>
      </c>
      <c r="R285" s="20" t="s">
        <v>11077</v>
      </c>
      <c r="T285" s="22" t="s">
        <v>8089</v>
      </c>
    </row>
    <row r="286">
      <c r="A286" s="20" t="s">
        <v>11077</v>
      </c>
      <c r="C286" s="3" t="s">
        <v>180</v>
      </c>
      <c r="F286" s="3" t="s">
        <v>5845</v>
      </c>
      <c r="G286" s="3" t="s">
        <v>5845</v>
      </c>
      <c r="H286" s="3" t="s">
        <v>5845</v>
      </c>
      <c r="I286" s="3" t="s">
        <v>8388</v>
      </c>
      <c r="K286" s="3" t="s">
        <v>8087</v>
      </c>
      <c r="M286" s="111" t="s">
        <v>11092</v>
      </c>
      <c r="N286" s="3" t="s">
        <v>316</v>
      </c>
      <c r="O286" s="3" t="s">
        <v>209</v>
      </c>
      <c r="Q286" s="3" t="s">
        <v>11093</v>
      </c>
      <c r="R286" s="3" t="s">
        <v>11094</v>
      </c>
      <c r="T286" s="22" t="s">
        <v>8089</v>
      </c>
    </row>
    <row r="287">
      <c r="A287" s="3" t="s">
        <v>11095</v>
      </c>
      <c r="C287" s="3" t="s">
        <v>200</v>
      </c>
      <c r="F287" s="3" t="s">
        <v>5803</v>
      </c>
      <c r="G287" s="3" t="s">
        <v>5803</v>
      </c>
      <c r="H287" s="3" t="s">
        <v>5803</v>
      </c>
      <c r="I287" s="3" t="s">
        <v>7695</v>
      </c>
      <c r="K287" s="3" t="s">
        <v>8529</v>
      </c>
      <c r="M287" s="111" t="s">
        <v>11096</v>
      </c>
      <c r="N287" s="3" t="s">
        <v>128</v>
      </c>
      <c r="O287" s="3" t="s">
        <v>216</v>
      </c>
      <c r="P287" s="3" t="s">
        <v>10883</v>
      </c>
      <c r="Q287" s="3" t="s">
        <v>11097</v>
      </c>
      <c r="R287" s="3" t="s">
        <v>11098</v>
      </c>
      <c r="T287" s="22" t="s">
        <v>8532</v>
      </c>
    </row>
    <row r="288">
      <c r="A288" s="3" t="s">
        <v>11098</v>
      </c>
      <c r="C288" s="3" t="s">
        <v>113</v>
      </c>
      <c r="F288" s="3" t="s">
        <v>5803</v>
      </c>
      <c r="G288" s="3" t="s">
        <v>5803</v>
      </c>
      <c r="H288" s="3" t="s">
        <v>5803</v>
      </c>
      <c r="I288" s="3" t="s">
        <v>7695</v>
      </c>
      <c r="K288" s="3" t="s">
        <v>8529</v>
      </c>
      <c r="M288" s="111" t="s">
        <v>10973</v>
      </c>
      <c r="N288" s="3" t="s">
        <v>128</v>
      </c>
      <c r="O288" s="3" t="s">
        <v>216</v>
      </c>
      <c r="P288" s="3" t="s">
        <v>10883</v>
      </c>
      <c r="Q288" s="3" t="s">
        <v>11095</v>
      </c>
      <c r="R288" s="3" t="s">
        <v>11099</v>
      </c>
      <c r="T288" s="22" t="s">
        <v>8532</v>
      </c>
    </row>
    <row r="289">
      <c r="A289" s="20" t="s">
        <v>11100</v>
      </c>
      <c r="C289" s="3" t="s">
        <v>180</v>
      </c>
      <c r="F289" s="3" t="s">
        <v>4465</v>
      </c>
      <c r="G289" s="3" t="s">
        <v>4465</v>
      </c>
      <c r="I289" s="3" t="s">
        <v>8388</v>
      </c>
      <c r="K289" s="3" t="s">
        <v>8529</v>
      </c>
      <c r="M289" s="111" t="s">
        <v>11101</v>
      </c>
      <c r="N289" s="3" t="s">
        <v>128</v>
      </c>
      <c r="P289" s="3" t="s">
        <v>10883</v>
      </c>
      <c r="Q289" s="3" t="s">
        <v>11098</v>
      </c>
      <c r="T289" s="22" t="s">
        <v>8532</v>
      </c>
    </row>
    <row r="290">
      <c r="A290" s="3" t="s">
        <v>11102</v>
      </c>
      <c r="C290" s="3" t="s">
        <v>226</v>
      </c>
      <c r="D290" s="3" t="s">
        <v>85</v>
      </c>
      <c r="F290" s="3" t="s">
        <v>4465</v>
      </c>
      <c r="G290" s="3" t="s">
        <v>4465</v>
      </c>
      <c r="H290" s="3" t="s">
        <v>4465</v>
      </c>
      <c r="I290" s="3" t="s">
        <v>7695</v>
      </c>
      <c r="K290" s="3" t="s">
        <v>8092</v>
      </c>
      <c r="M290" s="110"/>
      <c r="N290" s="3" t="s">
        <v>3948</v>
      </c>
      <c r="O290" s="3" t="s">
        <v>209</v>
      </c>
      <c r="P290" s="3" t="s">
        <v>286</v>
      </c>
      <c r="Q290" s="3" t="s">
        <v>10493</v>
      </c>
      <c r="R290" s="3" t="s">
        <v>11103</v>
      </c>
      <c r="T290" s="22" t="s">
        <v>11104</v>
      </c>
    </row>
    <row r="291">
      <c r="A291" s="3" t="s">
        <v>10493</v>
      </c>
      <c r="C291" s="3" t="s">
        <v>213</v>
      </c>
      <c r="D291" s="3" t="s">
        <v>114</v>
      </c>
      <c r="F291" s="3" t="s">
        <v>4465</v>
      </c>
      <c r="G291" s="3" t="s">
        <v>4465</v>
      </c>
      <c r="H291" s="3" t="s">
        <v>4465</v>
      </c>
      <c r="I291" s="3" t="s">
        <v>7695</v>
      </c>
      <c r="K291" s="3" t="s">
        <v>8092</v>
      </c>
      <c r="M291" s="110"/>
      <c r="N291" s="3" t="s">
        <v>3948</v>
      </c>
      <c r="O291" s="3" t="s">
        <v>209</v>
      </c>
      <c r="P291" s="3" t="s">
        <v>286</v>
      </c>
      <c r="Q291" s="3" t="s">
        <v>10490</v>
      </c>
      <c r="R291" s="3" t="s">
        <v>11102</v>
      </c>
      <c r="T291" s="22" t="s">
        <v>11104</v>
      </c>
    </row>
    <row r="292">
      <c r="A292" s="3" t="s">
        <v>11105</v>
      </c>
      <c r="C292" s="3" t="s">
        <v>200</v>
      </c>
      <c r="F292" s="3" t="s">
        <v>4465</v>
      </c>
      <c r="G292" s="3" t="s">
        <v>4465</v>
      </c>
      <c r="H292" s="3" t="s">
        <v>4465</v>
      </c>
      <c r="I292" s="3" t="s">
        <v>7695</v>
      </c>
      <c r="K292" s="3" t="s">
        <v>8092</v>
      </c>
      <c r="M292" s="110"/>
      <c r="N292" s="3" t="s">
        <v>190</v>
      </c>
      <c r="O292" s="3" t="s">
        <v>209</v>
      </c>
      <c r="P292" s="3" t="s">
        <v>286</v>
      </c>
      <c r="Q292" s="3" t="s">
        <v>11102</v>
      </c>
      <c r="R292" s="3" t="s">
        <v>11106</v>
      </c>
      <c r="T292" s="22" t="s">
        <v>11104</v>
      </c>
    </row>
    <row r="293">
      <c r="A293" s="3" t="s">
        <v>11107</v>
      </c>
      <c r="C293" s="3" t="s">
        <v>200</v>
      </c>
      <c r="F293" s="3" t="s">
        <v>4465</v>
      </c>
      <c r="G293" s="3" t="s">
        <v>4465</v>
      </c>
      <c r="H293" s="3" t="s">
        <v>4465</v>
      </c>
      <c r="I293" s="3" t="s">
        <v>7695</v>
      </c>
      <c r="K293" s="3" t="s">
        <v>8092</v>
      </c>
      <c r="M293" s="110"/>
      <c r="N293" s="3" t="s">
        <v>190</v>
      </c>
      <c r="O293" s="3" t="s">
        <v>209</v>
      </c>
      <c r="P293" s="3" t="s">
        <v>286</v>
      </c>
      <c r="Q293" s="3" t="s">
        <v>11102</v>
      </c>
      <c r="R293" s="3" t="s">
        <v>11108</v>
      </c>
      <c r="T293" s="22" t="s">
        <v>11104</v>
      </c>
    </row>
    <row r="294">
      <c r="A294" s="3" t="s">
        <v>11106</v>
      </c>
      <c r="C294" s="3" t="s">
        <v>113</v>
      </c>
      <c r="D294" s="3" t="s">
        <v>85</v>
      </c>
      <c r="F294" s="3" t="s">
        <v>4465</v>
      </c>
      <c r="G294" s="3" t="s">
        <v>4465</v>
      </c>
      <c r="H294" s="3" t="s">
        <v>4465</v>
      </c>
      <c r="I294" s="3" t="s">
        <v>7695</v>
      </c>
      <c r="K294" s="3" t="s">
        <v>8092</v>
      </c>
      <c r="M294" s="111" t="s">
        <v>11109</v>
      </c>
      <c r="N294" s="3" t="s">
        <v>190</v>
      </c>
      <c r="O294" s="3" t="s">
        <v>209</v>
      </c>
      <c r="P294" s="3" t="s">
        <v>286</v>
      </c>
      <c r="Q294" s="3" t="s">
        <v>11105</v>
      </c>
      <c r="R294" s="3"/>
      <c r="T294" s="22" t="s">
        <v>11104</v>
      </c>
    </row>
    <row r="295">
      <c r="A295" s="3" t="s">
        <v>11108</v>
      </c>
      <c r="C295" s="3" t="s">
        <v>113</v>
      </c>
      <c r="D295" s="3" t="s">
        <v>85</v>
      </c>
      <c r="F295" s="3" t="s">
        <v>4465</v>
      </c>
      <c r="G295" s="3" t="s">
        <v>4465</v>
      </c>
      <c r="H295" s="3" t="s">
        <v>4465</v>
      </c>
      <c r="I295" s="3" t="s">
        <v>7695</v>
      </c>
      <c r="K295" s="3" t="s">
        <v>8092</v>
      </c>
      <c r="M295" s="111" t="s">
        <v>11110</v>
      </c>
      <c r="N295" s="3" t="s">
        <v>190</v>
      </c>
      <c r="O295" s="3" t="s">
        <v>209</v>
      </c>
      <c r="P295" s="3" t="s">
        <v>286</v>
      </c>
      <c r="Q295" s="3" t="s">
        <v>11107</v>
      </c>
      <c r="R295" s="3"/>
      <c r="T295" s="22" t="s">
        <v>11104</v>
      </c>
    </row>
    <row r="296">
      <c r="A296" s="3" t="s">
        <v>11111</v>
      </c>
      <c r="B296" s="3"/>
      <c r="C296" s="3" t="s">
        <v>194</v>
      </c>
      <c r="D296" s="3"/>
      <c r="E296" s="3"/>
      <c r="F296" s="3" t="s">
        <v>3450</v>
      </c>
      <c r="G296" s="3" t="s">
        <v>3450</v>
      </c>
      <c r="I296" s="3" t="s">
        <v>11112</v>
      </c>
      <c r="L296" s="3"/>
      <c r="M296" s="111"/>
      <c r="N296" s="3" t="s">
        <v>222</v>
      </c>
      <c r="O296" s="3" t="s">
        <v>129</v>
      </c>
      <c r="Q296" s="3"/>
      <c r="R296" s="3"/>
      <c r="S296" s="3"/>
      <c r="T296" s="22" t="s">
        <v>11113</v>
      </c>
    </row>
    <row r="297">
      <c r="A297" s="3" t="s">
        <v>11114</v>
      </c>
      <c r="C297" s="3" t="s">
        <v>83</v>
      </c>
      <c r="F297" s="3" t="s">
        <v>6306</v>
      </c>
      <c r="G297" s="3" t="s">
        <v>6306</v>
      </c>
      <c r="I297" s="3" t="s">
        <v>7695</v>
      </c>
      <c r="K297" s="3" t="s">
        <v>10669</v>
      </c>
      <c r="M297" s="111" t="s">
        <v>11115</v>
      </c>
      <c r="N297" s="3" t="s">
        <v>303</v>
      </c>
      <c r="P297" s="3" t="s">
        <v>274</v>
      </c>
      <c r="Q297" s="3" t="s">
        <v>11116</v>
      </c>
      <c r="R297" s="3"/>
      <c r="T297" s="22" t="s">
        <v>11117</v>
      </c>
    </row>
    <row r="298">
      <c r="A298" s="3" t="s">
        <v>11116</v>
      </c>
      <c r="C298" s="3" t="s">
        <v>213</v>
      </c>
      <c r="F298" s="3" t="s">
        <v>6306</v>
      </c>
      <c r="G298" s="3" t="s">
        <v>6306</v>
      </c>
      <c r="I298" s="3" t="s">
        <v>7695</v>
      </c>
      <c r="K298" s="3" t="s">
        <v>10669</v>
      </c>
      <c r="M298" s="111" t="s">
        <v>11118</v>
      </c>
      <c r="N298" s="3" t="s">
        <v>303</v>
      </c>
      <c r="P298" s="3" t="s">
        <v>274</v>
      </c>
      <c r="Q298" s="3" t="s">
        <v>11119</v>
      </c>
      <c r="R298" s="3" t="s">
        <v>11114</v>
      </c>
      <c r="T298" s="22" t="s">
        <v>11117</v>
      </c>
    </row>
    <row r="299">
      <c r="A299" s="3" t="s">
        <v>10410</v>
      </c>
      <c r="C299" s="3" t="s">
        <v>113</v>
      </c>
      <c r="D299" s="3" t="s">
        <v>85</v>
      </c>
      <c r="F299" s="3" t="s">
        <v>4465</v>
      </c>
      <c r="G299" s="3" t="s">
        <v>4465</v>
      </c>
      <c r="H299" s="3" t="s">
        <v>4465</v>
      </c>
      <c r="I299" s="3" t="s">
        <v>7695</v>
      </c>
      <c r="M299" s="110"/>
      <c r="N299" s="3" t="s">
        <v>190</v>
      </c>
      <c r="O299" s="3" t="s">
        <v>209</v>
      </c>
      <c r="P299" s="3" t="s">
        <v>10408</v>
      </c>
      <c r="Q299" s="3" t="s">
        <v>10407</v>
      </c>
      <c r="R299" s="3" t="s">
        <v>11120</v>
      </c>
      <c r="T299" s="22" t="s">
        <v>10411</v>
      </c>
    </row>
    <row r="300">
      <c r="A300" s="3" t="s">
        <v>10615</v>
      </c>
      <c r="C300" s="3" t="s">
        <v>113</v>
      </c>
      <c r="F300" s="3" t="s">
        <v>5180</v>
      </c>
      <c r="G300" s="3" t="s">
        <v>5180</v>
      </c>
      <c r="H300" s="3" t="s">
        <v>5180</v>
      </c>
      <c r="I300" s="3" t="s">
        <v>7695</v>
      </c>
      <c r="K300" s="3" t="s">
        <v>8050</v>
      </c>
      <c r="M300" s="111" t="s">
        <v>11121</v>
      </c>
      <c r="N300" s="3" t="s">
        <v>317</v>
      </c>
      <c r="O300" s="3" t="s">
        <v>209</v>
      </c>
      <c r="Q300" s="3" t="s">
        <v>10613</v>
      </c>
      <c r="R300" s="3" t="s">
        <v>10771</v>
      </c>
      <c r="T300" s="22" t="s">
        <v>10616</v>
      </c>
    </row>
    <row r="301">
      <c r="A301" s="3" t="s">
        <v>11122</v>
      </c>
      <c r="C301" s="3" t="s">
        <v>232</v>
      </c>
      <c r="F301" s="3" t="s">
        <v>6295</v>
      </c>
      <c r="G301" s="3" t="s">
        <v>6295</v>
      </c>
      <c r="I301" s="14" t="s">
        <v>4563</v>
      </c>
      <c r="K301" s="3" t="s">
        <v>8419</v>
      </c>
      <c r="M301" s="110"/>
      <c r="N301" s="3" t="s">
        <v>319</v>
      </c>
      <c r="O301" s="3" t="s">
        <v>129</v>
      </c>
      <c r="P301" s="3" t="s">
        <v>274</v>
      </c>
    </row>
    <row r="302">
      <c r="A302" s="3" t="s">
        <v>10918</v>
      </c>
      <c r="B302" s="3" t="s">
        <v>11123</v>
      </c>
      <c r="C302" s="3" t="s">
        <v>226</v>
      </c>
      <c r="D302" s="3" t="s">
        <v>85</v>
      </c>
      <c r="E302" s="3"/>
      <c r="F302" s="3" t="s">
        <v>4603</v>
      </c>
      <c r="G302" s="3" t="s">
        <v>4603</v>
      </c>
      <c r="I302" s="3" t="s">
        <v>763</v>
      </c>
      <c r="K302" s="3" t="s">
        <v>8241</v>
      </c>
      <c r="M302" s="110"/>
      <c r="N302" s="3" t="s">
        <v>275</v>
      </c>
      <c r="O302" s="3" t="s">
        <v>209</v>
      </c>
      <c r="P302" s="3" t="s">
        <v>11124</v>
      </c>
      <c r="Q302" s="3" t="s">
        <v>10812</v>
      </c>
      <c r="R302" s="3" t="s">
        <v>10913</v>
      </c>
      <c r="T302" s="22" t="s">
        <v>10919</v>
      </c>
    </row>
    <row r="303">
      <c r="A303" s="3" t="s">
        <v>11125</v>
      </c>
      <c r="B303" s="3" t="s">
        <v>11126</v>
      </c>
      <c r="C303" s="3" t="s">
        <v>226</v>
      </c>
      <c r="F303" s="14" t="s">
        <v>7927</v>
      </c>
      <c r="G303" s="14" t="s">
        <v>7927</v>
      </c>
      <c r="H303" s="14" t="s">
        <v>7927</v>
      </c>
      <c r="I303" s="3" t="s">
        <v>7692</v>
      </c>
      <c r="K303" s="3" t="s">
        <v>8112</v>
      </c>
      <c r="M303" s="110"/>
      <c r="N303" s="3" t="s">
        <v>11127</v>
      </c>
      <c r="O303" s="3" t="s">
        <v>216</v>
      </c>
      <c r="P303" s="3" t="s">
        <v>306</v>
      </c>
      <c r="Q303" s="3" t="s">
        <v>11128</v>
      </c>
      <c r="R303" s="3" t="s">
        <v>11129</v>
      </c>
      <c r="T303" s="22" t="s">
        <v>8114</v>
      </c>
    </row>
    <row r="304">
      <c r="A304" s="3" t="s">
        <v>11130</v>
      </c>
      <c r="C304" s="3" t="s">
        <v>113</v>
      </c>
      <c r="F304" s="14" t="s">
        <v>7927</v>
      </c>
      <c r="G304" s="14" t="s">
        <v>7927</v>
      </c>
      <c r="H304" s="14" t="s">
        <v>7927</v>
      </c>
      <c r="I304" s="3" t="s">
        <v>7695</v>
      </c>
      <c r="K304" s="3" t="s">
        <v>8112</v>
      </c>
      <c r="M304" s="111" t="s">
        <v>11131</v>
      </c>
      <c r="N304" s="3" t="s">
        <v>312</v>
      </c>
      <c r="O304" s="3" t="s">
        <v>216</v>
      </c>
      <c r="P304" s="3" t="s">
        <v>306</v>
      </c>
      <c r="Q304" s="3" t="s">
        <v>11125</v>
      </c>
      <c r="T304" s="22" t="s">
        <v>8114</v>
      </c>
    </row>
    <row r="305">
      <c r="A305" s="3" t="s">
        <v>11128</v>
      </c>
      <c r="C305" s="3" t="s">
        <v>213</v>
      </c>
      <c r="F305" s="14" t="s">
        <v>7927</v>
      </c>
      <c r="G305" s="14" t="s">
        <v>7927</v>
      </c>
      <c r="H305" s="14" t="s">
        <v>7927</v>
      </c>
      <c r="I305" s="3" t="s">
        <v>7692</v>
      </c>
      <c r="K305" s="3" t="s">
        <v>8112</v>
      </c>
      <c r="M305" s="111" t="s">
        <v>11132</v>
      </c>
      <c r="N305" s="3" t="s">
        <v>312</v>
      </c>
      <c r="O305" s="3" t="s">
        <v>216</v>
      </c>
      <c r="P305" s="3" t="s">
        <v>306</v>
      </c>
      <c r="Q305" s="3" t="s">
        <v>10774</v>
      </c>
      <c r="R305" s="3" t="s">
        <v>11125</v>
      </c>
      <c r="T305" s="22" t="s">
        <v>8114</v>
      </c>
    </row>
    <row r="306">
      <c r="A306" s="3" t="s">
        <v>11133</v>
      </c>
      <c r="C306" s="3" t="s">
        <v>256</v>
      </c>
      <c r="D306" s="3" t="s">
        <v>114</v>
      </c>
      <c r="E306" s="3"/>
      <c r="F306" s="3" t="s">
        <v>6770</v>
      </c>
      <c r="G306" s="3" t="s">
        <v>6770</v>
      </c>
      <c r="I306" s="3" t="s">
        <v>10458</v>
      </c>
      <c r="M306" s="111" t="s">
        <v>11134</v>
      </c>
      <c r="N306" s="3" t="s">
        <v>281</v>
      </c>
      <c r="O306" s="3" t="s">
        <v>129</v>
      </c>
      <c r="Q306" s="3"/>
      <c r="R306" s="3"/>
      <c r="S306" s="3"/>
      <c r="T306" s="22" t="s">
        <v>11135</v>
      </c>
      <c r="U306" s="3" t="s">
        <v>11136</v>
      </c>
    </row>
    <row r="307">
      <c r="A307" s="3" t="s">
        <v>10612</v>
      </c>
      <c r="C307" s="3" t="s">
        <v>213</v>
      </c>
      <c r="F307" s="3" t="s">
        <v>4465</v>
      </c>
      <c r="G307" s="3" t="s">
        <v>4465</v>
      </c>
      <c r="H307" s="3" t="s">
        <v>4465</v>
      </c>
      <c r="I307" s="3" t="s">
        <v>7695</v>
      </c>
      <c r="K307" s="3" t="s">
        <v>8661</v>
      </c>
      <c r="M307" s="111" t="s">
        <v>11137</v>
      </c>
      <c r="N307" s="3" t="s">
        <v>277</v>
      </c>
      <c r="O307" s="3" t="s">
        <v>247</v>
      </c>
      <c r="P307" s="3" t="s">
        <v>8662</v>
      </c>
      <c r="Q307" s="3" t="s">
        <v>10974</v>
      </c>
      <c r="R307" s="3" t="s">
        <v>10610</v>
      </c>
      <c r="T307" s="22" t="s">
        <v>10977</v>
      </c>
    </row>
    <row r="308">
      <c r="A308" s="3" t="s">
        <v>11138</v>
      </c>
      <c r="C308" s="3"/>
      <c r="F308" s="3" t="s">
        <v>6306</v>
      </c>
      <c r="G308" s="3" t="s">
        <v>6306</v>
      </c>
      <c r="H308" s="3" t="s">
        <v>5732</v>
      </c>
      <c r="I308" s="3" t="s">
        <v>7695</v>
      </c>
      <c r="K308" s="3" t="s">
        <v>8516</v>
      </c>
      <c r="M308" s="111" t="s">
        <v>11139</v>
      </c>
      <c r="N308" s="3" t="s">
        <v>11140</v>
      </c>
      <c r="O308" s="3" t="s">
        <v>197</v>
      </c>
      <c r="P308" s="3" t="s">
        <v>270</v>
      </c>
      <c r="Q308" s="3"/>
      <c r="R308" s="3" t="s">
        <v>11141</v>
      </c>
      <c r="T308" s="4" t="s">
        <v>11142</v>
      </c>
    </row>
    <row r="309">
      <c r="A309" s="3" t="s">
        <v>11143</v>
      </c>
      <c r="C309" s="3" t="s">
        <v>213</v>
      </c>
      <c r="F309" s="3" t="s">
        <v>4465</v>
      </c>
      <c r="G309" s="3" t="s">
        <v>4465</v>
      </c>
      <c r="H309" s="3" t="s">
        <v>4465</v>
      </c>
      <c r="I309" s="3" t="s">
        <v>7695</v>
      </c>
      <c r="K309" s="3" t="s">
        <v>8335</v>
      </c>
      <c r="M309" s="111" t="s">
        <v>11144</v>
      </c>
      <c r="N309" s="3" t="s">
        <v>303</v>
      </c>
      <c r="O309" s="3" t="s">
        <v>247</v>
      </c>
      <c r="P309" s="3" t="s">
        <v>8336</v>
      </c>
      <c r="R309" s="3" t="s">
        <v>11145</v>
      </c>
      <c r="T309" s="22" t="s">
        <v>11146</v>
      </c>
    </row>
    <row r="310">
      <c r="A310" s="3" t="s">
        <v>11147</v>
      </c>
      <c r="C310" s="3" t="s">
        <v>213</v>
      </c>
      <c r="D310" s="3"/>
      <c r="E310" s="3"/>
      <c r="F310" s="3" t="s">
        <v>6306</v>
      </c>
      <c r="G310" s="3" t="s">
        <v>1197</v>
      </c>
      <c r="I310" s="3" t="s">
        <v>11148</v>
      </c>
      <c r="J310" s="3" t="s">
        <v>723</v>
      </c>
      <c r="L310" s="3"/>
      <c r="M310" s="111"/>
      <c r="N310" s="3" t="s">
        <v>275</v>
      </c>
      <c r="O310" s="3" t="s">
        <v>216</v>
      </c>
      <c r="P310" s="3" t="s">
        <v>11149</v>
      </c>
      <c r="Q310" s="3"/>
      <c r="R310" s="3"/>
      <c r="S310" s="3"/>
      <c r="T310" s="22" t="s">
        <v>11150</v>
      </c>
    </row>
    <row r="311">
      <c r="A311" s="3" t="s">
        <v>10963</v>
      </c>
      <c r="C311" s="3" t="s">
        <v>213</v>
      </c>
      <c r="F311" s="3" t="s">
        <v>1212</v>
      </c>
      <c r="G311" s="3" t="s">
        <v>1212</v>
      </c>
      <c r="I311" s="3" t="s">
        <v>10391</v>
      </c>
      <c r="K311" s="3" t="s">
        <v>7784</v>
      </c>
      <c r="M311" s="111" t="s">
        <v>11151</v>
      </c>
      <c r="N311" s="3" t="s">
        <v>277</v>
      </c>
      <c r="O311" s="3" t="s">
        <v>209</v>
      </c>
      <c r="P311" s="3" t="s">
        <v>10962</v>
      </c>
      <c r="Q311" s="3"/>
      <c r="R311" s="3" t="s">
        <v>10961</v>
      </c>
      <c r="T311" s="22" t="s">
        <v>10964</v>
      </c>
    </row>
    <row r="312">
      <c r="A312" s="3" t="s">
        <v>11152</v>
      </c>
      <c r="C312" s="3" t="s">
        <v>213</v>
      </c>
      <c r="D312" s="3"/>
      <c r="E312" s="3"/>
      <c r="F312" s="3" t="s">
        <v>1212</v>
      </c>
      <c r="G312" s="3" t="s">
        <v>1212</v>
      </c>
      <c r="I312" s="3" t="s">
        <v>11153</v>
      </c>
      <c r="K312" s="3" t="s">
        <v>7784</v>
      </c>
      <c r="L312" s="3"/>
      <c r="M312" s="111"/>
      <c r="N312" s="3" t="s">
        <v>70</v>
      </c>
      <c r="O312" s="3" t="s">
        <v>101</v>
      </c>
      <c r="Q312" s="3"/>
      <c r="R312" s="3"/>
      <c r="S312" s="3" t="s">
        <v>11154</v>
      </c>
      <c r="T312" s="22" t="s">
        <v>10465</v>
      </c>
    </row>
    <row r="313">
      <c r="A313" s="3" t="s">
        <v>10653</v>
      </c>
      <c r="C313" s="3" t="s">
        <v>226</v>
      </c>
      <c r="F313" s="3" t="s">
        <v>5180</v>
      </c>
      <c r="G313" s="3" t="s">
        <v>5180</v>
      </c>
      <c r="H313" s="3" t="s">
        <v>5180</v>
      </c>
      <c r="I313" s="3" t="s">
        <v>7695</v>
      </c>
      <c r="K313" s="3" t="s">
        <v>8050</v>
      </c>
      <c r="M313" s="110"/>
      <c r="N313" s="3" t="s">
        <v>317</v>
      </c>
      <c r="O313" s="3" t="s">
        <v>209</v>
      </c>
      <c r="Q313" s="3" t="s">
        <v>11155</v>
      </c>
      <c r="R313" s="3" t="s">
        <v>10648</v>
      </c>
      <c r="T313" s="22" t="s">
        <v>10616</v>
      </c>
    </row>
    <row r="314">
      <c r="A314" s="3" t="s">
        <v>11155</v>
      </c>
      <c r="C314" s="3" t="s">
        <v>213</v>
      </c>
      <c r="F314" s="3" t="s">
        <v>5180</v>
      </c>
      <c r="G314" s="3" t="s">
        <v>5180</v>
      </c>
      <c r="H314" s="3" t="s">
        <v>5180</v>
      </c>
      <c r="I314" s="3" t="s">
        <v>7695</v>
      </c>
      <c r="K314" s="3" t="s">
        <v>8050</v>
      </c>
      <c r="M314" s="111" t="s">
        <v>11156</v>
      </c>
      <c r="N314" s="3" t="s">
        <v>317</v>
      </c>
      <c r="O314" s="3" t="s">
        <v>209</v>
      </c>
      <c r="Q314" s="3"/>
      <c r="R314" s="3" t="s">
        <v>10653</v>
      </c>
      <c r="T314" s="22" t="s">
        <v>10616</v>
      </c>
    </row>
    <row r="315">
      <c r="A315" s="3" t="s">
        <v>10894</v>
      </c>
      <c r="C315" s="3" t="s">
        <v>226</v>
      </c>
      <c r="F315" s="3" t="s">
        <v>4465</v>
      </c>
      <c r="G315" s="3" t="s">
        <v>4465</v>
      </c>
      <c r="H315" s="3" t="s">
        <v>4465</v>
      </c>
      <c r="I315" s="3" t="s">
        <v>7695</v>
      </c>
      <c r="K315" s="3" t="s">
        <v>8653</v>
      </c>
      <c r="M315" s="110"/>
      <c r="N315" s="3" t="s">
        <v>271</v>
      </c>
      <c r="O315" s="3" t="s">
        <v>209</v>
      </c>
      <c r="P315" s="3" t="s">
        <v>10892</v>
      </c>
      <c r="Q315" s="3" t="s">
        <v>10890</v>
      </c>
      <c r="R315" s="3" t="s">
        <v>11157</v>
      </c>
      <c r="T315" s="22" t="s">
        <v>8655</v>
      </c>
    </row>
    <row r="316">
      <c r="A316" s="3" t="s">
        <v>11158</v>
      </c>
      <c r="C316" s="3" t="s">
        <v>213</v>
      </c>
      <c r="F316" s="3" t="s">
        <v>6306</v>
      </c>
      <c r="G316" s="3" t="s">
        <v>6306</v>
      </c>
      <c r="H316" s="3" t="s">
        <v>3961</v>
      </c>
      <c r="I316" s="3" t="s">
        <v>7695</v>
      </c>
      <c r="M316" s="111" t="s">
        <v>11159</v>
      </c>
      <c r="N316" s="3" t="s">
        <v>285</v>
      </c>
      <c r="O316" s="3" t="s">
        <v>164</v>
      </c>
      <c r="P316" s="3" t="s">
        <v>178</v>
      </c>
      <c r="R316" s="3" t="s">
        <v>11160</v>
      </c>
      <c r="T316" s="22" t="s">
        <v>10690</v>
      </c>
    </row>
    <row r="317">
      <c r="A317" s="3" t="s">
        <v>11161</v>
      </c>
      <c r="B317" s="3" t="s">
        <v>11162</v>
      </c>
      <c r="C317" s="3" t="s">
        <v>213</v>
      </c>
      <c r="F317" s="3" t="s">
        <v>1592</v>
      </c>
      <c r="G317" s="3" t="s">
        <v>1592</v>
      </c>
      <c r="H317" s="3" t="s">
        <v>11163</v>
      </c>
      <c r="I317" s="3" t="s">
        <v>7695</v>
      </c>
      <c r="M317" s="111" t="s">
        <v>11164</v>
      </c>
      <c r="N317" s="3" t="s">
        <v>287</v>
      </c>
      <c r="O317" s="3" t="s">
        <v>235</v>
      </c>
      <c r="P317" s="3" t="s">
        <v>11165</v>
      </c>
      <c r="R317" s="3" t="s">
        <v>11166</v>
      </c>
      <c r="T317" s="22" t="s">
        <v>11167</v>
      </c>
    </row>
    <row r="318">
      <c r="A318" s="3" t="s">
        <v>11166</v>
      </c>
      <c r="C318" s="3" t="s">
        <v>226</v>
      </c>
      <c r="F318" s="3" t="s">
        <v>1592</v>
      </c>
      <c r="G318" s="3" t="s">
        <v>1592</v>
      </c>
      <c r="H318" s="3" t="s">
        <v>1592</v>
      </c>
      <c r="I318" s="3" t="s">
        <v>7695</v>
      </c>
      <c r="M318" s="110"/>
      <c r="N318" s="3" t="s">
        <v>287</v>
      </c>
      <c r="O318" s="3" t="s">
        <v>235</v>
      </c>
      <c r="P318" s="3" t="s">
        <v>11165</v>
      </c>
      <c r="Q318" s="3" t="s">
        <v>11161</v>
      </c>
      <c r="R318" s="3" t="s">
        <v>11168</v>
      </c>
      <c r="T318" s="22" t="s">
        <v>11167</v>
      </c>
    </row>
    <row r="319">
      <c r="A319" s="3" t="s">
        <v>11169</v>
      </c>
      <c r="C319" s="3" t="s">
        <v>97</v>
      </c>
      <c r="F319" s="3" t="s">
        <v>1592</v>
      </c>
      <c r="G319" s="3" t="s">
        <v>1592</v>
      </c>
      <c r="H319" s="3" t="s">
        <v>1592</v>
      </c>
      <c r="I319" s="3" t="s">
        <v>7695</v>
      </c>
      <c r="M319" s="111" t="s">
        <v>11170</v>
      </c>
      <c r="N319" s="3" t="s">
        <v>287</v>
      </c>
      <c r="O319" s="3" t="s">
        <v>235</v>
      </c>
      <c r="P319" s="3" t="s">
        <v>11165</v>
      </c>
      <c r="Q319" s="3" t="s">
        <v>11166</v>
      </c>
      <c r="T319" s="22" t="s">
        <v>11167</v>
      </c>
    </row>
    <row r="320">
      <c r="A320" s="3" t="s">
        <v>10689</v>
      </c>
      <c r="C320" s="3" t="s">
        <v>213</v>
      </c>
      <c r="F320" s="3" t="s">
        <v>3961</v>
      </c>
      <c r="G320" s="3" t="s">
        <v>3961</v>
      </c>
      <c r="H320" s="3" t="s">
        <v>3961</v>
      </c>
      <c r="I320" s="3" t="s">
        <v>11171</v>
      </c>
      <c r="M320" s="111" t="s">
        <v>11172</v>
      </c>
      <c r="N320" s="3" t="s">
        <v>279</v>
      </c>
      <c r="O320" s="3" t="s">
        <v>241</v>
      </c>
      <c r="Q320" s="3" t="s">
        <v>10686</v>
      </c>
      <c r="T320" s="22" t="s">
        <v>10690</v>
      </c>
    </row>
    <row r="321">
      <c r="A321" s="3" t="s">
        <v>11173</v>
      </c>
      <c r="C321" s="3" t="s">
        <v>213</v>
      </c>
      <c r="F321" s="3" t="s">
        <v>4465</v>
      </c>
      <c r="G321" s="3" t="s">
        <v>4465</v>
      </c>
      <c r="H321" s="3" t="s">
        <v>4465</v>
      </c>
      <c r="I321" s="3" t="s">
        <v>7695</v>
      </c>
      <c r="K321" s="3" t="s">
        <v>8206</v>
      </c>
      <c r="M321" s="111" t="s">
        <v>11174</v>
      </c>
      <c r="N321" s="3" t="s">
        <v>303</v>
      </c>
      <c r="O321" s="3" t="s">
        <v>141</v>
      </c>
      <c r="P321" s="3" t="s">
        <v>11175</v>
      </c>
      <c r="R321" s="3" t="s">
        <v>11176</v>
      </c>
      <c r="T321" s="22" t="s">
        <v>11018</v>
      </c>
    </row>
    <row r="322">
      <c r="A322" s="3" t="s">
        <v>11177</v>
      </c>
      <c r="C322" s="3" t="s">
        <v>213</v>
      </c>
      <c r="F322" s="3" t="s">
        <v>3940</v>
      </c>
      <c r="G322" s="3" t="s">
        <v>3940</v>
      </c>
      <c r="H322" s="3" t="s">
        <v>3940</v>
      </c>
      <c r="I322" s="3" t="s">
        <v>7692</v>
      </c>
      <c r="K322" s="3" t="s">
        <v>8228</v>
      </c>
      <c r="M322" s="111" t="s">
        <v>11178</v>
      </c>
      <c r="N322" s="3" t="s">
        <v>257</v>
      </c>
      <c r="O322" s="3" t="s">
        <v>216</v>
      </c>
      <c r="P322" s="3" t="s">
        <v>255</v>
      </c>
      <c r="R322" s="3" t="s">
        <v>11179</v>
      </c>
      <c r="T322" s="22" t="s">
        <v>8229</v>
      </c>
    </row>
    <row r="323">
      <c r="A323" s="3" t="s">
        <v>10873</v>
      </c>
      <c r="C323" s="3" t="s">
        <v>213</v>
      </c>
      <c r="D323" s="3" t="s">
        <v>114</v>
      </c>
      <c r="E323" s="3"/>
      <c r="F323" s="3" t="s">
        <v>6306</v>
      </c>
      <c r="G323" s="3" t="s">
        <v>6306</v>
      </c>
      <c r="I323" s="3" t="s">
        <v>11180</v>
      </c>
      <c r="K323" s="3" t="s">
        <v>7843</v>
      </c>
      <c r="M323" s="111" t="s">
        <v>11181</v>
      </c>
      <c r="N323" s="3" t="s">
        <v>281</v>
      </c>
      <c r="O323" s="3" t="s">
        <v>129</v>
      </c>
      <c r="P323" s="3" t="s">
        <v>124</v>
      </c>
      <c r="Q323" s="3" t="s">
        <v>10869</v>
      </c>
      <c r="R323" s="3" t="s">
        <v>10880</v>
      </c>
      <c r="S323" s="3"/>
      <c r="T323" s="22" t="s">
        <v>11182</v>
      </c>
    </row>
    <row r="324">
      <c r="A324" s="3" t="s">
        <v>10925</v>
      </c>
      <c r="C324" s="3" t="s">
        <v>213</v>
      </c>
      <c r="F324" s="3" t="s">
        <v>1212</v>
      </c>
      <c r="G324" s="3" t="s">
        <v>1212</v>
      </c>
      <c r="I324" s="3" t="s">
        <v>7695</v>
      </c>
      <c r="K324" s="3" t="s">
        <v>7784</v>
      </c>
      <c r="M324" s="111" t="s">
        <v>11183</v>
      </c>
      <c r="N324" s="3" t="s">
        <v>128</v>
      </c>
      <c r="O324" s="3" t="s">
        <v>216</v>
      </c>
      <c r="P324" s="3" t="s">
        <v>10846</v>
      </c>
      <c r="Q324" s="3" t="s">
        <v>11184</v>
      </c>
      <c r="R324" s="3" t="s">
        <v>10847</v>
      </c>
      <c r="T324" s="22" t="s">
        <v>10849</v>
      </c>
    </row>
    <row r="325">
      <c r="A325" s="3" t="s">
        <v>11185</v>
      </c>
      <c r="C325" s="3" t="s">
        <v>213</v>
      </c>
      <c r="F325" s="3" t="s">
        <v>4465</v>
      </c>
      <c r="G325" s="3" t="s">
        <v>4465</v>
      </c>
      <c r="H325" s="3" t="s">
        <v>4465</v>
      </c>
      <c r="I325" s="3" t="s">
        <v>7695</v>
      </c>
      <c r="K325" s="3" t="s">
        <v>8350</v>
      </c>
      <c r="M325" s="111" t="s">
        <v>11186</v>
      </c>
      <c r="N325" s="3" t="s">
        <v>234</v>
      </c>
      <c r="O325" s="3" t="s">
        <v>191</v>
      </c>
      <c r="P325" s="3" t="s">
        <v>198</v>
      </c>
      <c r="R325" s="3" t="s">
        <v>11187</v>
      </c>
      <c r="T325" s="22" t="s">
        <v>10622</v>
      </c>
    </row>
    <row r="326">
      <c r="A326" s="3" t="s">
        <v>11188</v>
      </c>
      <c r="C326" s="3" t="s">
        <v>213</v>
      </c>
      <c r="F326" s="3" t="s">
        <v>6438</v>
      </c>
      <c r="G326" s="3" t="s">
        <v>6438</v>
      </c>
      <c r="H326" s="3" t="s">
        <v>6438</v>
      </c>
      <c r="I326" s="3" t="s">
        <v>7695</v>
      </c>
      <c r="K326" s="3" t="s">
        <v>8483</v>
      </c>
      <c r="M326" s="110"/>
      <c r="N326" s="3" t="s">
        <v>318</v>
      </c>
      <c r="O326" s="3" t="s">
        <v>241</v>
      </c>
      <c r="P326" s="3" t="s">
        <v>8484</v>
      </c>
      <c r="R326" s="3" t="s">
        <v>11189</v>
      </c>
      <c r="T326" s="22" t="s">
        <v>8485</v>
      </c>
    </row>
    <row r="327">
      <c r="A327" s="3" t="s">
        <v>11190</v>
      </c>
      <c r="B327" s="3" t="s">
        <v>11191</v>
      </c>
      <c r="C327" s="3" t="s">
        <v>213</v>
      </c>
      <c r="F327" s="3" t="s">
        <v>1592</v>
      </c>
      <c r="G327" s="3" t="s">
        <v>1592</v>
      </c>
      <c r="H327" s="3" t="s">
        <v>3961</v>
      </c>
      <c r="I327" s="3" t="s">
        <v>11192</v>
      </c>
      <c r="M327" s="111" t="s">
        <v>11193</v>
      </c>
      <c r="N327" s="3" t="s">
        <v>287</v>
      </c>
      <c r="O327" s="3" t="s">
        <v>235</v>
      </c>
      <c r="Q327" s="3" t="s">
        <v>11194</v>
      </c>
      <c r="R327" s="3" t="s">
        <v>11195</v>
      </c>
      <c r="T327" s="22" t="s">
        <v>11196</v>
      </c>
    </row>
    <row r="328">
      <c r="A328" s="3" t="s">
        <v>11197</v>
      </c>
      <c r="C328" s="3" t="s">
        <v>213</v>
      </c>
      <c r="F328" s="3" t="s">
        <v>6306</v>
      </c>
      <c r="G328" s="3" t="s">
        <v>5726</v>
      </c>
      <c r="H328" s="3" t="s">
        <v>5732</v>
      </c>
      <c r="I328" s="3" t="s">
        <v>10638</v>
      </c>
      <c r="K328" s="3" t="s">
        <v>8516</v>
      </c>
      <c r="L328" s="3"/>
      <c r="M328" s="111" t="s">
        <v>11198</v>
      </c>
      <c r="N328" s="3" t="s">
        <v>1867</v>
      </c>
      <c r="O328" s="3" t="s">
        <v>197</v>
      </c>
      <c r="P328" s="3" t="s">
        <v>270</v>
      </c>
      <c r="Q328" s="3" t="s">
        <v>11199</v>
      </c>
      <c r="R328" s="3" t="s">
        <v>11200</v>
      </c>
      <c r="T328" s="22" t="s">
        <v>11142</v>
      </c>
    </row>
    <row r="329">
      <c r="A329" s="3" t="s">
        <v>11157</v>
      </c>
      <c r="C329" s="3" t="s">
        <v>213</v>
      </c>
      <c r="F329" s="3" t="s">
        <v>4465</v>
      </c>
      <c r="G329" s="3" t="s">
        <v>4465</v>
      </c>
      <c r="H329" s="3" t="s">
        <v>4465</v>
      </c>
      <c r="I329" s="3" t="s">
        <v>7695</v>
      </c>
      <c r="K329" s="3" t="s">
        <v>8653</v>
      </c>
      <c r="M329" s="111" t="s">
        <v>11201</v>
      </c>
      <c r="N329" s="3" t="s">
        <v>271</v>
      </c>
      <c r="O329" s="3" t="s">
        <v>209</v>
      </c>
      <c r="P329" s="3" t="s">
        <v>11202</v>
      </c>
      <c r="Q329" s="3" t="s">
        <v>11203</v>
      </c>
      <c r="R329" s="3" t="s">
        <v>11204</v>
      </c>
      <c r="T329" s="22" t="s">
        <v>8655</v>
      </c>
    </row>
    <row r="330">
      <c r="A330" s="3" t="s">
        <v>11204</v>
      </c>
      <c r="C330" s="3" t="s">
        <v>226</v>
      </c>
      <c r="F330" s="3" t="s">
        <v>4465</v>
      </c>
      <c r="G330" s="3" t="s">
        <v>4465</v>
      </c>
      <c r="H330" s="3" t="s">
        <v>4465</v>
      </c>
      <c r="I330" s="3" t="s">
        <v>7695</v>
      </c>
      <c r="K330" s="3" t="s">
        <v>8653</v>
      </c>
      <c r="M330" s="110"/>
      <c r="N330" s="3" t="s">
        <v>271</v>
      </c>
      <c r="O330" s="3" t="s">
        <v>209</v>
      </c>
      <c r="P330" s="3" t="s">
        <v>11202</v>
      </c>
      <c r="Q330" s="3" t="s">
        <v>11157</v>
      </c>
      <c r="R330" s="3" t="s">
        <v>11205</v>
      </c>
      <c r="T330" s="22" t="s">
        <v>8655</v>
      </c>
    </row>
    <row r="331">
      <c r="A331" s="3" t="s">
        <v>10590</v>
      </c>
      <c r="C331" s="3" t="s">
        <v>188</v>
      </c>
      <c r="F331" s="3" t="s">
        <v>5010</v>
      </c>
      <c r="G331" s="3" t="s">
        <v>5010</v>
      </c>
      <c r="H331" s="3" t="s">
        <v>5010</v>
      </c>
      <c r="I331" s="3" t="s">
        <v>8388</v>
      </c>
      <c r="M331" s="110"/>
      <c r="Q331" s="3" t="s">
        <v>10588</v>
      </c>
    </row>
    <row r="332">
      <c r="A332" s="3" t="s">
        <v>11206</v>
      </c>
      <c r="C332" s="3" t="s">
        <v>213</v>
      </c>
      <c r="F332" s="3" t="s">
        <v>6295</v>
      </c>
      <c r="G332" s="3" t="s">
        <v>6295</v>
      </c>
      <c r="I332" s="14" t="s">
        <v>8632</v>
      </c>
      <c r="K332" s="3" t="s">
        <v>8631</v>
      </c>
      <c r="M332" s="111" t="s">
        <v>11207</v>
      </c>
      <c r="N332" s="3" t="s">
        <v>316</v>
      </c>
      <c r="O332" s="3" t="s">
        <v>216</v>
      </c>
      <c r="P332" s="3" t="s">
        <v>2456</v>
      </c>
      <c r="R332" s="3" t="s">
        <v>11208</v>
      </c>
      <c r="T332" s="22" t="s">
        <v>8633</v>
      </c>
    </row>
    <row r="333">
      <c r="A333" s="3" t="s">
        <v>11209</v>
      </c>
      <c r="C333" s="3" t="s">
        <v>213</v>
      </c>
      <c r="D333" s="3" t="s">
        <v>114</v>
      </c>
      <c r="E333" s="3" t="s">
        <v>10413</v>
      </c>
      <c r="F333" s="3" t="s">
        <v>5845</v>
      </c>
      <c r="G333" s="3" t="s">
        <v>5845</v>
      </c>
      <c r="H333" s="3" t="s">
        <v>5845</v>
      </c>
      <c r="I333" s="3" t="s">
        <v>7695</v>
      </c>
      <c r="K333" s="3" t="s">
        <v>10469</v>
      </c>
      <c r="M333" s="111" t="s">
        <v>11210</v>
      </c>
      <c r="N333" s="3" t="s">
        <v>190</v>
      </c>
      <c r="O333" s="3" t="s">
        <v>209</v>
      </c>
      <c r="P333" s="3" t="s">
        <v>11211</v>
      </c>
      <c r="Q333" s="3"/>
      <c r="R333" s="3" t="s">
        <v>11212</v>
      </c>
      <c r="T333" s="22" t="s">
        <v>7696</v>
      </c>
    </row>
    <row r="334">
      <c r="A334" s="3" t="s">
        <v>11213</v>
      </c>
      <c r="C334" s="3" t="s">
        <v>206</v>
      </c>
      <c r="F334" s="3" t="s">
        <v>4465</v>
      </c>
      <c r="G334" s="3" t="s">
        <v>4465</v>
      </c>
      <c r="H334" s="3" t="s">
        <v>4465</v>
      </c>
      <c r="I334" s="3" t="s">
        <v>7695</v>
      </c>
      <c r="K334" s="3" t="s">
        <v>8653</v>
      </c>
      <c r="M334" s="111" t="s">
        <v>11214</v>
      </c>
      <c r="N334" s="3" t="s">
        <v>275</v>
      </c>
      <c r="O334" s="3" t="s">
        <v>209</v>
      </c>
      <c r="P334" s="3" t="s">
        <v>11215</v>
      </c>
      <c r="Q334" s="3" t="s">
        <v>11216</v>
      </c>
      <c r="R334" s="3" t="s">
        <v>10795</v>
      </c>
      <c r="T334" s="22" t="s">
        <v>8655</v>
      </c>
    </row>
    <row r="335">
      <c r="A335" s="3" t="s">
        <v>11216</v>
      </c>
      <c r="C335" s="3" t="s">
        <v>226</v>
      </c>
      <c r="F335" s="3" t="s">
        <v>4465</v>
      </c>
      <c r="G335" s="3" t="s">
        <v>4465</v>
      </c>
      <c r="H335" s="3" t="s">
        <v>4465</v>
      </c>
      <c r="I335" s="3" t="s">
        <v>7695</v>
      </c>
      <c r="K335" s="3" t="s">
        <v>8653</v>
      </c>
      <c r="M335" s="110"/>
      <c r="N335" s="3" t="s">
        <v>275</v>
      </c>
      <c r="O335" s="3" t="s">
        <v>209</v>
      </c>
      <c r="P335" s="3" t="s">
        <v>11215</v>
      </c>
      <c r="Q335" s="3" t="s">
        <v>11217</v>
      </c>
      <c r="R335" s="3" t="s">
        <v>11213</v>
      </c>
      <c r="T335" s="22" t="s">
        <v>8655</v>
      </c>
    </row>
    <row r="336">
      <c r="A336" s="3" t="s">
        <v>11217</v>
      </c>
      <c r="C336" s="3" t="s">
        <v>226</v>
      </c>
      <c r="F336" s="3" t="s">
        <v>4465</v>
      </c>
      <c r="G336" s="3" t="s">
        <v>4465</v>
      </c>
      <c r="H336" s="3" t="s">
        <v>4465</v>
      </c>
      <c r="I336" s="3" t="s">
        <v>7695</v>
      </c>
      <c r="K336" s="3" t="s">
        <v>8653</v>
      </c>
      <c r="M336" s="110"/>
      <c r="N336" s="3" t="s">
        <v>275</v>
      </c>
      <c r="O336" s="3" t="s">
        <v>209</v>
      </c>
      <c r="Q336" s="3" t="s">
        <v>11218</v>
      </c>
      <c r="R336" s="3" t="s">
        <v>11216</v>
      </c>
      <c r="T336" s="22" t="s">
        <v>8655</v>
      </c>
    </row>
    <row r="337">
      <c r="A337" s="3" t="s">
        <v>11218</v>
      </c>
      <c r="C337" s="3" t="s">
        <v>213</v>
      </c>
      <c r="F337" s="3" t="s">
        <v>4465</v>
      </c>
      <c r="G337" s="3" t="s">
        <v>4465</v>
      </c>
      <c r="H337" s="3" t="s">
        <v>4465</v>
      </c>
      <c r="I337" s="3" t="s">
        <v>7695</v>
      </c>
      <c r="K337" s="3" t="s">
        <v>8653</v>
      </c>
      <c r="M337" s="111" t="s">
        <v>11219</v>
      </c>
      <c r="N337" s="3" t="s">
        <v>275</v>
      </c>
      <c r="O337" s="3" t="s">
        <v>209</v>
      </c>
      <c r="P337" s="3" t="s">
        <v>11215</v>
      </c>
      <c r="Q337" s="3"/>
      <c r="R337" s="3" t="s">
        <v>11217</v>
      </c>
      <c r="T337" s="22" t="s">
        <v>8655</v>
      </c>
    </row>
    <row r="338">
      <c r="A338" s="3" t="s">
        <v>10676</v>
      </c>
      <c r="C338" s="3" t="s">
        <v>226</v>
      </c>
      <c r="F338" s="3" t="s">
        <v>6306</v>
      </c>
      <c r="G338" s="3" t="s">
        <v>6306</v>
      </c>
      <c r="I338" s="3" t="s">
        <v>7695</v>
      </c>
      <c r="K338" s="3" t="s">
        <v>10669</v>
      </c>
      <c r="M338" s="110"/>
      <c r="N338" s="3" t="s">
        <v>315</v>
      </c>
      <c r="O338" s="3" t="s">
        <v>141</v>
      </c>
      <c r="P338" s="3" t="s">
        <v>10671</v>
      </c>
      <c r="Q338" s="3" t="s">
        <v>11220</v>
      </c>
      <c r="R338" s="3" t="s">
        <v>10674</v>
      </c>
      <c r="T338" s="22" t="s">
        <v>11221</v>
      </c>
    </row>
    <row r="339">
      <c r="A339" s="3" t="s">
        <v>11220</v>
      </c>
      <c r="C339" s="3" t="s">
        <v>213</v>
      </c>
      <c r="F339" s="3" t="s">
        <v>6306</v>
      </c>
      <c r="G339" s="3" t="s">
        <v>6306</v>
      </c>
      <c r="I339" s="3" t="s">
        <v>7695</v>
      </c>
      <c r="K339" s="3" t="s">
        <v>10669</v>
      </c>
      <c r="M339" s="111" t="s">
        <v>11222</v>
      </c>
      <c r="N339" s="3" t="s">
        <v>315</v>
      </c>
      <c r="O339" s="3" t="s">
        <v>141</v>
      </c>
      <c r="P339" s="3" t="s">
        <v>10671</v>
      </c>
      <c r="Q339" s="3" t="s">
        <v>10672</v>
      </c>
      <c r="R339" s="3" t="s">
        <v>10676</v>
      </c>
      <c r="T339" s="22" t="s">
        <v>11221</v>
      </c>
    </row>
    <row r="340">
      <c r="A340" s="3" t="s">
        <v>11223</v>
      </c>
      <c r="C340" s="3" t="s">
        <v>256</v>
      </c>
      <c r="D340" s="3" t="s">
        <v>114</v>
      </c>
      <c r="E340" s="3"/>
      <c r="F340" s="3" t="s">
        <v>4840</v>
      </c>
      <c r="G340" s="3" t="s">
        <v>4840</v>
      </c>
      <c r="I340" s="3" t="s">
        <v>11224</v>
      </c>
      <c r="M340" s="111" t="s">
        <v>11225</v>
      </c>
      <c r="N340" s="3" t="s">
        <v>319</v>
      </c>
      <c r="O340" s="3" t="s">
        <v>129</v>
      </c>
      <c r="Q340" s="3"/>
      <c r="R340" s="3"/>
      <c r="S340" s="3"/>
      <c r="T340" s="22" t="s">
        <v>11226</v>
      </c>
      <c r="U340" s="3" t="s">
        <v>11227</v>
      </c>
    </row>
    <row r="341">
      <c r="A341" s="3" t="s">
        <v>11228</v>
      </c>
      <c r="C341" s="3" t="s">
        <v>226</v>
      </c>
      <c r="F341" s="3" t="s">
        <v>5803</v>
      </c>
      <c r="G341" s="3" t="s">
        <v>5803</v>
      </c>
      <c r="H341" s="3" t="s">
        <v>5803</v>
      </c>
      <c r="I341" s="3" t="s">
        <v>7695</v>
      </c>
      <c r="K341" s="3" t="s">
        <v>8529</v>
      </c>
      <c r="M341" s="110"/>
      <c r="N341" s="3" t="s">
        <v>277</v>
      </c>
      <c r="O341" s="3" t="s">
        <v>209</v>
      </c>
      <c r="P341" s="3" t="s">
        <v>10883</v>
      </c>
      <c r="Q341" s="3" t="s">
        <v>11229</v>
      </c>
      <c r="R341" s="3" t="s">
        <v>11230</v>
      </c>
      <c r="T341" s="22" t="s">
        <v>8532</v>
      </c>
    </row>
    <row r="342">
      <c r="A342" s="3" t="s">
        <v>11229</v>
      </c>
      <c r="C342" s="3" t="s">
        <v>213</v>
      </c>
      <c r="F342" s="3" t="s">
        <v>5803</v>
      </c>
      <c r="G342" s="3" t="s">
        <v>5803</v>
      </c>
      <c r="H342" s="3" t="s">
        <v>5803</v>
      </c>
      <c r="I342" s="3" t="s">
        <v>7695</v>
      </c>
      <c r="K342" s="3" t="s">
        <v>8529</v>
      </c>
      <c r="M342" s="111" t="s">
        <v>11231</v>
      </c>
      <c r="N342" s="3" t="s">
        <v>277</v>
      </c>
      <c r="O342" s="3" t="s">
        <v>209</v>
      </c>
      <c r="P342" s="3" t="s">
        <v>10883</v>
      </c>
      <c r="R342" s="3" t="s">
        <v>11228</v>
      </c>
      <c r="T342" s="22" t="s">
        <v>8532</v>
      </c>
    </row>
    <row r="343">
      <c r="A343" s="3" t="s">
        <v>11052</v>
      </c>
      <c r="C343" s="3" t="s">
        <v>226</v>
      </c>
      <c r="F343" s="3" t="s">
        <v>11051</v>
      </c>
      <c r="G343" s="3" t="s">
        <v>11051</v>
      </c>
      <c r="H343" s="3" t="s">
        <v>11051</v>
      </c>
      <c r="I343" s="3" t="s">
        <v>4654</v>
      </c>
      <c r="M343" s="110"/>
      <c r="N343" s="3" t="s">
        <v>312</v>
      </c>
      <c r="O343" s="3" t="s">
        <v>129</v>
      </c>
      <c r="Q343" s="3" t="s">
        <v>11050</v>
      </c>
      <c r="R343" s="3" t="s">
        <v>11232</v>
      </c>
      <c r="T343" s="22" t="s">
        <v>11053</v>
      </c>
    </row>
    <row r="344">
      <c r="A344" s="3" t="s">
        <v>11233</v>
      </c>
      <c r="C344" s="3" t="s">
        <v>256</v>
      </c>
      <c r="D344" s="3" t="s">
        <v>114</v>
      </c>
      <c r="E344" s="3"/>
      <c r="F344" s="3" t="s">
        <v>4840</v>
      </c>
      <c r="G344" s="3" t="s">
        <v>4840</v>
      </c>
      <c r="I344" s="3" t="s">
        <v>10458</v>
      </c>
      <c r="M344" s="111" t="s">
        <v>11234</v>
      </c>
      <c r="N344" s="3" t="s">
        <v>275</v>
      </c>
      <c r="O344" s="3" t="s">
        <v>129</v>
      </c>
      <c r="Q344" s="3"/>
      <c r="R344" s="3"/>
      <c r="S344" s="3"/>
      <c r="T344" s="22" t="s">
        <v>11235</v>
      </c>
      <c r="U344" s="3" t="s">
        <v>11236</v>
      </c>
    </row>
    <row r="345">
      <c r="A345" s="3" t="s">
        <v>10607</v>
      </c>
      <c r="C345" s="3" t="s">
        <v>226</v>
      </c>
      <c r="F345" s="3" t="s">
        <v>6855</v>
      </c>
      <c r="G345" s="3" t="s">
        <v>6855</v>
      </c>
      <c r="H345" s="3" t="s">
        <v>6855</v>
      </c>
      <c r="I345" s="3" t="s">
        <v>10605</v>
      </c>
      <c r="K345" s="3" t="s">
        <v>8765</v>
      </c>
      <c r="M345" s="110"/>
      <c r="N345" s="3" t="s">
        <v>320</v>
      </c>
      <c r="O345" s="3" t="s">
        <v>209</v>
      </c>
      <c r="P345" s="3" t="s">
        <v>10606</v>
      </c>
      <c r="Q345" s="3" t="s">
        <v>11237</v>
      </c>
      <c r="R345" s="3" t="s">
        <v>10604</v>
      </c>
      <c r="T345" s="22" t="s">
        <v>10609</v>
      </c>
    </row>
    <row r="346">
      <c r="A346" s="3" t="s">
        <v>11237</v>
      </c>
      <c r="C346" s="3" t="s">
        <v>200</v>
      </c>
      <c r="F346" s="3" t="s">
        <v>6855</v>
      </c>
      <c r="G346" s="3" t="s">
        <v>6855</v>
      </c>
      <c r="H346" s="3" t="s">
        <v>6855</v>
      </c>
      <c r="I346" s="3" t="s">
        <v>10605</v>
      </c>
      <c r="K346" s="3" t="s">
        <v>8765</v>
      </c>
      <c r="M346" s="110"/>
      <c r="N346" s="3" t="s">
        <v>320</v>
      </c>
      <c r="O346" s="3" t="s">
        <v>209</v>
      </c>
      <c r="P346" s="3" t="s">
        <v>10606</v>
      </c>
      <c r="Q346" s="3" t="s">
        <v>11238</v>
      </c>
      <c r="R346" s="3" t="s">
        <v>10607</v>
      </c>
      <c r="T346" s="22" t="s">
        <v>10609</v>
      </c>
    </row>
    <row r="347">
      <c r="A347" s="3" t="s">
        <v>10541</v>
      </c>
      <c r="C347" s="3" t="s">
        <v>213</v>
      </c>
      <c r="D347" s="3"/>
      <c r="E347" s="3"/>
      <c r="F347" s="3" t="s">
        <v>2670</v>
      </c>
      <c r="G347" s="3" t="s">
        <v>5010</v>
      </c>
      <c r="H347" s="3" t="s">
        <v>5010</v>
      </c>
      <c r="I347" s="3" t="s">
        <v>7695</v>
      </c>
      <c r="J347" s="3" t="s">
        <v>723</v>
      </c>
      <c r="K347" s="3" t="s">
        <v>8644</v>
      </c>
      <c r="L347" s="3"/>
      <c r="M347" s="113" t="s">
        <v>11239</v>
      </c>
      <c r="N347" s="3" t="s">
        <v>182</v>
      </c>
      <c r="O347" s="3" t="s">
        <v>209</v>
      </c>
      <c r="P347" s="3" t="s">
        <v>10943</v>
      </c>
      <c r="Q347" s="3" t="s">
        <v>10537</v>
      </c>
      <c r="R347" s="3" t="s">
        <v>11240</v>
      </c>
      <c r="T347" s="22" t="s">
        <v>11241</v>
      </c>
    </row>
    <row r="348">
      <c r="A348" s="3" t="s">
        <v>11240</v>
      </c>
      <c r="C348" s="3" t="s">
        <v>226</v>
      </c>
      <c r="F348" s="3" t="s">
        <v>5010</v>
      </c>
      <c r="G348" s="3" t="s">
        <v>5010</v>
      </c>
      <c r="H348" s="3" t="s">
        <v>5010</v>
      </c>
      <c r="I348" s="3" t="s">
        <v>7695</v>
      </c>
      <c r="K348" s="3" t="s">
        <v>8644</v>
      </c>
      <c r="M348" s="110"/>
      <c r="N348" s="3" t="s">
        <v>182</v>
      </c>
      <c r="O348" s="3" t="s">
        <v>209</v>
      </c>
      <c r="P348" s="3" t="s">
        <v>10943</v>
      </c>
      <c r="Q348" s="3" t="s">
        <v>10541</v>
      </c>
      <c r="R348" s="3" t="s">
        <v>11242</v>
      </c>
      <c r="T348" s="22" t="s">
        <v>10526</v>
      </c>
    </row>
    <row r="349">
      <c r="A349" s="3" t="s">
        <v>11242</v>
      </c>
      <c r="C349" s="3" t="s">
        <v>113</v>
      </c>
      <c r="F349" s="3" t="s">
        <v>5010</v>
      </c>
      <c r="G349" s="3" t="s">
        <v>5010</v>
      </c>
      <c r="H349" s="3" t="s">
        <v>5010</v>
      </c>
      <c r="I349" s="3" t="s">
        <v>7695</v>
      </c>
      <c r="K349" s="3" t="s">
        <v>8644</v>
      </c>
      <c r="M349" s="111" t="s">
        <v>11243</v>
      </c>
      <c r="N349" s="3" t="s">
        <v>182</v>
      </c>
      <c r="O349" s="3" t="s">
        <v>209</v>
      </c>
      <c r="P349" s="3" t="s">
        <v>10943</v>
      </c>
      <c r="Q349" s="3" t="s">
        <v>11240</v>
      </c>
      <c r="R349" s="3" t="s">
        <v>11244</v>
      </c>
      <c r="T349" s="22" t="s">
        <v>10526</v>
      </c>
    </row>
    <row r="350">
      <c r="A350" s="3" t="s">
        <v>10946</v>
      </c>
      <c r="C350" s="3" t="s">
        <v>200</v>
      </c>
      <c r="F350" s="3" t="s">
        <v>5010</v>
      </c>
      <c r="G350" s="3" t="s">
        <v>5010</v>
      </c>
      <c r="H350" s="3" t="s">
        <v>5010</v>
      </c>
      <c r="I350" s="3" t="s">
        <v>7695</v>
      </c>
      <c r="K350" s="3" t="s">
        <v>8644</v>
      </c>
      <c r="M350" s="110"/>
      <c r="N350" s="3" t="s">
        <v>182</v>
      </c>
      <c r="O350" s="3" t="s">
        <v>209</v>
      </c>
      <c r="P350" s="3" t="s">
        <v>10943</v>
      </c>
      <c r="Q350" s="3" t="s">
        <v>11242</v>
      </c>
      <c r="R350" s="3" t="s">
        <v>10944</v>
      </c>
      <c r="T350" s="22" t="s">
        <v>10526</v>
      </c>
    </row>
    <row r="351">
      <c r="A351" s="3" t="s">
        <v>11245</v>
      </c>
      <c r="C351" s="3" t="s">
        <v>180</v>
      </c>
      <c r="F351" s="3" t="s">
        <v>5010</v>
      </c>
      <c r="G351" s="3" t="s">
        <v>5010</v>
      </c>
      <c r="H351" s="3" t="s">
        <v>5010</v>
      </c>
      <c r="I351" s="3" t="s">
        <v>8388</v>
      </c>
      <c r="K351" s="3" t="s">
        <v>8644</v>
      </c>
      <c r="M351" s="111" t="s">
        <v>11058</v>
      </c>
      <c r="N351" s="3" t="s">
        <v>182</v>
      </c>
      <c r="O351" s="3" t="s">
        <v>209</v>
      </c>
      <c r="Q351" s="3" t="s">
        <v>11242</v>
      </c>
      <c r="R351" s="3" t="s">
        <v>11246</v>
      </c>
      <c r="T351" s="22" t="s">
        <v>10526</v>
      </c>
    </row>
    <row r="352">
      <c r="A352" s="3" t="s">
        <v>11247</v>
      </c>
      <c r="C352" s="3" t="s">
        <v>180</v>
      </c>
      <c r="F352" s="3" t="s">
        <v>5010</v>
      </c>
      <c r="G352" s="3" t="s">
        <v>5010</v>
      </c>
      <c r="H352" s="3" t="s">
        <v>5010</v>
      </c>
      <c r="I352" s="3" t="s">
        <v>8388</v>
      </c>
      <c r="K352" s="3" t="s">
        <v>8644</v>
      </c>
      <c r="M352" s="111" t="s">
        <v>11058</v>
      </c>
      <c r="N352" s="3" t="s">
        <v>182</v>
      </c>
      <c r="O352" s="3" t="s">
        <v>209</v>
      </c>
      <c r="Q352" s="3" t="s">
        <v>11242</v>
      </c>
      <c r="R352" s="3" t="s">
        <v>11059</v>
      </c>
      <c r="T352" s="22" t="s">
        <v>10526</v>
      </c>
    </row>
    <row r="353">
      <c r="A353" s="3" t="s">
        <v>11248</v>
      </c>
      <c r="C353" s="3" t="s">
        <v>206</v>
      </c>
      <c r="D353" s="3"/>
      <c r="E353" s="3"/>
      <c r="F353" s="3" t="s">
        <v>3731</v>
      </c>
      <c r="G353" s="3" t="s">
        <v>3731</v>
      </c>
      <c r="I353" s="3" t="s">
        <v>3925</v>
      </c>
      <c r="L353" s="3"/>
      <c r="M353" s="111"/>
      <c r="N353" s="3" t="s">
        <v>11249</v>
      </c>
      <c r="O353" s="3" t="s">
        <v>11250</v>
      </c>
      <c r="P353" s="3" t="s">
        <v>11251</v>
      </c>
      <c r="Q353" s="3"/>
      <c r="R353" s="3"/>
      <c r="S353" s="3"/>
      <c r="T353" s="22" t="s">
        <v>11252</v>
      </c>
    </row>
    <row r="354">
      <c r="A354" s="3" t="s">
        <v>11253</v>
      </c>
      <c r="C354" s="3" t="s">
        <v>226</v>
      </c>
      <c r="F354" s="3" t="s">
        <v>5803</v>
      </c>
      <c r="G354" s="3" t="s">
        <v>5803</v>
      </c>
      <c r="H354" s="3" t="s">
        <v>5803</v>
      </c>
      <c r="I354" s="3" t="s">
        <v>7695</v>
      </c>
      <c r="K354" s="3" t="s">
        <v>8529</v>
      </c>
      <c r="M354" s="110"/>
      <c r="N354" s="3" t="s">
        <v>128</v>
      </c>
      <c r="O354" s="3" t="s">
        <v>209</v>
      </c>
      <c r="P354" s="3" t="s">
        <v>11254</v>
      </c>
      <c r="Q354" s="3" t="s">
        <v>11255</v>
      </c>
      <c r="R354" s="3" t="s">
        <v>11256</v>
      </c>
      <c r="T354" s="22" t="s">
        <v>8532</v>
      </c>
    </row>
    <row r="355">
      <c r="A355" s="3" t="s">
        <v>11255</v>
      </c>
      <c r="C355" s="3" t="s">
        <v>213</v>
      </c>
      <c r="F355" s="3" t="s">
        <v>5803</v>
      </c>
      <c r="G355" s="3" t="s">
        <v>5803</v>
      </c>
      <c r="H355" s="3" t="s">
        <v>5803</v>
      </c>
      <c r="I355" s="3" t="s">
        <v>7695</v>
      </c>
      <c r="K355" s="3" t="s">
        <v>8529</v>
      </c>
      <c r="M355" s="111" t="s">
        <v>11257</v>
      </c>
      <c r="N355" s="3" t="s">
        <v>128</v>
      </c>
      <c r="O355" s="3" t="s">
        <v>209</v>
      </c>
      <c r="P355" s="3" t="s">
        <v>11254</v>
      </c>
      <c r="Q355" s="3" t="s">
        <v>11258</v>
      </c>
      <c r="R355" s="3" t="s">
        <v>11253</v>
      </c>
      <c r="T355" s="22" t="s">
        <v>8532</v>
      </c>
    </row>
    <row r="356">
      <c r="A356" s="3" t="s">
        <v>11259</v>
      </c>
      <c r="C356" s="3" t="s">
        <v>213</v>
      </c>
      <c r="D356" s="3"/>
      <c r="E356" s="3"/>
      <c r="F356" s="3" t="s">
        <v>4465</v>
      </c>
      <c r="I356" s="3" t="s">
        <v>2566</v>
      </c>
      <c r="J356" s="3" t="s">
        <v>723</v>
      </c>
      <c r="L356" s="3"/>
      <c r="M356" s="111"/>
      <c r="N356" s="3" t="s">
        <v>115</v>
      </c>
      <c r="O356" s="3" t="s">
        <v>209</v>
      </c>
      <c r="P356" s="3" t="s">
        <v>7687</v>
      </c>
      <c r="Q356" s="3"/>
      <c r="R356" s="3"/>
      <c r="S356" s="3"/>
      <c r="T356" s="22" t="s">
        <v>11260</v>
      </c>
    </row>
    <row r="357">
      <c r="A357" s="3" t="s">
        <v>11261</v>
      </c>
      <c r="C357" s="3" t="s">
        <v>206</v>
      </c>
      <c r="F357" s="3" t="s">
        <v>4603</v>
      </c>
      <c r="G357" s="3" t="s">
        <v>4603</v>
      </c>
      <c r="H357" s="3" t="s">
        <v>4603</v>
      </c>
      <c r="I357" s="3" t="s">
        <v>10391</v>
      </c>
      <c r="M357" s="110"/>
      <c r="N357" s="3" t="s">
        <v>275</v>
      </c>
      <c r="O357" s="3" t="s">
        <v>209</v>
      </c>
      <c r="P357" s="3" t="s">
        <v>11262</v>
      </c>
      <c r="Q357" s="3" t="s">
        <v>11263</v>
      </c>
    </row>
    <row r="358">
      <c r="A358" s="3" t="s">
        <v>11263</v>
      </c>
      <c r="C358" s="3" t="s">
        <v>226</v>
      </c>
      <c r="F358" s="3" t="s">
        <v>4603</v>
      </c>
      <c r="G358" s="3" t="s">
        <v>4603</v>
      </c>
      <c r="H358" s="3" t="s">
        <v>4603</v>
      </c>
      <c r="I358" s="3" t="s">
        <v>10391</v>
      </c>
      <c r="M358" s="110"/>
      <c r="N358" s="3" t="s">
        <v>275</v>
      </c>
      <c r="O358" s="3" t="s">
        <v>209</v>
      </c>
      <c r="P358" s="3" t="s">
        <v>11262</v>
      </c>
      <c r="R358" s="3" t="s">
        <v>11261</v>
      </c>
    </row>
    <row r="359">
      <c r="A359" s="3" t="s">
        <v>10545</v>
      </c>
      <c r="C359" s="3" t="s">
        <v>213</v>
      </c>
      <c r="F359" s="3" t="s">
        <v>7714</v>
      </c>
      <c r="G359" s="3" t="s">
        <v>7714</v>
      </c>
      <c r="H359" s="3" t="s">
        <v>7714</v>
      </c>
      <c r="I359" s="3" t="s">
        <v>7695</v>
      </c>
      <c r="K359" s="3" t="s">
        <v>7713</v>
      </c>
      <c r="M359" s="111" t="s">
        <v>11264</v>
      </c>
      <c r="N359" s="3" t="s">
        <v>277</v>
      </c>
      <c r="O359" s="3" t="s">
        <v>209</v>
      </c>
      <c r="Q359" s="3" t="s">
        <v>11265</v>
      </c>
      <c r="R359" s="3" t="s">
        <v>10960</v>
      </c>
      <c r="T359" s="22" t="s">
        <v>7715</v>
      </c>
    </row>
    <row r="360">
      <c r="A360" s="3" t="s">
        <v>10960</v>
      </c>
      <c r="C360" s="3" t="s">
        <v>226</v>
      </c>
      <c r="F360" s="3" t="s">
        <v>7714</v>
      </c>
      <c r="G360" s="3" t="s">
        <v>7714</v>
      </c>
      <c r="H360" s="3" t="s">
        <v>7714</v>
      </c>
      <c r="I360" s="3" t="s">
        <v>7695</v>
      </c>
      <c r="K360" s="3" t="s">
        <v>7713</v>
      </c>
      <c r="M360" s="110"/>
      <c r="N360" s="3" t="s">
        <v>277</v>
      </c>
      <c r="O360" s="3" t="s">
        <v>209</v>
      </c>
      <c r="Q360" s="3" t="s">
        <v>10545</v>
      </c>
      <c r="R360" s="3" t="s">
        <v>10958</v>
      </c>
      <c r="T360" s="22" t="s">
        <v>7715</v>
      </c>
    </row>
    <row r="361">
      <c r="A361" s="3" t="s">
        <v>10636</v>
      </c>
      <c r="C361" s="3" t="s">
        <v>206</v>
      </c>
      <c r="F361" s="3" t="s">
        <v>4465</v>
      </c>
      <c r="G361" s="3" t="s">
        <v>4465</v>
      </c>
      <c r="H361" s="3" t="s">
        <v>4465</v>
      </c>
      <c r="I361" s="3" t="s">
        <v>7695</v>
      </c>
      <c r="K361" s="3" t="s">
        <v>7915</v>
      </c>
      <c r="M361" s="111" t="s">
        <v>11266</v>
      </c>
      <c r="N361" s="3" t="s">
        <v>128</v>
      </c>
      <c r="O361" s="3" t="s">
        <v>247</v>
      </c>
      <c r="P361" s="3" t="s">
        <v>7916</v>
      </c>
      <c r="Q361" s="3" t="s">
        <v>11267</v>
      </c>
      <c r="R361" s="3" t="s">
        <v>10634</v>
      </c>
      <c r="T361" s="22" t="s">
        <v>10565</v>
      </c>
    </row>
    <row r="362">
      <c r="A362" s="3" t="s">
        <v>11267</v>
      </c>
      <c r="B362" s="3" t="s">
        <v>11268</v>
      </c>
      <c r="C362" s="3" t="s">
        <v>226</v>
      </c>
      <c r="F362" s="3" t="s">
        <v>4465</v>
      </c>
      <c r="G362" s="3" t="s">
        <v>4465</v>
      </c>
      <c r="H362" s="3" t="s">
        <v>4465</v>
      </c>
      <c r="I362" s="3" t="s">
        <v>7695</v>
      </c>
      <c r="K362" s="3" t="s">
        <v>7915</v>
      </c>
      <c r="M362" s="110"/>
      <c r="N362" s="3" t="s">
        <v>128</v>
      </c>
      <c r="O362" s="3" t="s">
        <v>247</v>
      </c>
      <c r="P362" s="3" t="s">
        <v>7916</v>
      </c>
      <c r="Q362" s="3"/>
      <c r="R362" s="3" t="s">
        <v>10636</v>
      </c>
      <c r="T362" s="22" t="s">
        <v>10565</v>
      </c>
    </row>
    <row r="363">
      <c r="A363" s="3" t="s">
        <v>10981</v>
      </c>
      <c r="C363" s="3" t="s">
        <v>226</v>
      </c>
      <c r="D363" s="3" t="s">
        <v>85</v>
      </c>
      <c r="E363" s="3"/>
      <c r="F363" s="3" t="s">
        <v>4603</v>
      </c>
      <c r="G363" s="3" t="s">
        <v>4603</v>
      </c>
      <c r="I363" s="3" t="s">
        <v>763</v>
      </c>
      <c r="K363" s="3" t="s">
        <v>8241</v>
      </c>
      <c r="M363" s="110"/>
      <c r="N363" s="3" t="s">
        <v>275</v>
      </c>
      <c r="O363" s="3" t="s">
        <v>209</v>
      </c>
      <c r="P363" s="3" t="s">
        <v>10912</v>
      </c>
      <c r="Q363" s="3" t="s">
        <v>10914</v>
      </c>
      <c r="R363" s="3" t="s">
        <v>10979</v>
      </c>
      <c r="T363" s="22" t="s">
        <v>10915</v>
      </c>
    </row>
    <row r="364">
      <c r="A364" s="3" t="s">
        <v>11269</v>
      </c>
      <c r="C364" s="3" t="s">
        <v>213</v>
      </c>
      <c r="F364" s="3" t="s">
        <v>2009</v>
      </c>
      <c r="G364" s="3" t="s">
        <v>2009</v>
      </c>
      <c r="H364" s="3" t="s">
        <v>2009</v>
      </c>
      <c r="I364" s="3" t="s">
        <v>11192</v>
      </c>
      <c r="M364" s="111" t="s">
        <v>11270</v>
      </c>
      <c r="N364" s="3" t="s">
        <v>287</v>
      </c>
      <c r="O364" s="3" t="s">
        <v>235</v>
      </c>
      <c r="Q364" s="3" t="s">
        <v>11194</v>
      </c>
      <c r="R364" s="3" t="s">
        <v>11271</v>
      </c>
      <c r="T364" s="22" t="s">
        <v>11272</v>
      </c>
    </row>
    <row r="365">
      <c r="A365" s="3" t="s">
        <v>11273</v>
      </c>
      <c r="C365" s="3" t="s">
        <v>113</v>
      </c>
      <c r="F365" s="3" t="s">
        <v>5845</v>
      </c>
      <c r="G365" s="3" t="s">
        <v>5845</v>
      </c>
      <c r="H365" s="3" t="s">
        <v>5845</v>
      </c>
      <c r="I365" s="3" t="s">
        <v>7695</v>
      </c>
      <c r="K365" s="3" t="s">
        <v>8168</v>
      </c>
      <c r="M365" s="110"/>
      <c r="N365" s="3" t="s">
        <v>316</v>
      </c>
      <c r="O365" s="3" t="s">
        <v>216</v>
      </c>
      <c r="P365" s="3" t="s">
        <v>8169</v>
      </c>
      <c r="T365" s="22" t="s">
        <v>8170</v>
      </c>
    </row>
    <row r="366">
      <c r="A366" s="3" t="s">
        <v>11274</v>
      </c>
      <c r="F366" s="3" t="s">
        <v>4465</v>
      </c>
      <c r="G366" s="3" t="s">
        <v>4465</v>
      </c>
      <c r="H366" s="3" t="s">
        <v>4465</v>
      </c>
      <c r="I366" s="3" t="s">
        <v>7692</v>
      </c>
      <c r="K366" s="3" t="s">
        <v>8326</v>
      </c>
      <c r="M366" s="110"/>
      <c r="N366" s="3" t="s">
        <v>317</v>
      </c>
      <c r="O366" s="3" t="s">
        <v>209</v>
      </c>
      <c r="P366" s="3" t="s">
        <v>8327</v>
      </c>
      <c r="Q366" s="3" t="s">
        <v>11275</v>
      </c>
      <c r="R366" s="3" t="s">
        <v>11276</v>
      </c>
      <c r="T366" s="22" t="s">
        <v>11277</v>
      </c>
    </row>
    <row r="367">
      <c r="A367" s="3" t="s">
        <v>11275</v>
      </c>
      <c r="F367" s="3" t="s">
        <v>4465</v>
      </c>
      <c r="G367" s="3" t="s">
        <v>4465</v>
      </c>
      <c r="H367" s="3" t="s">
        <v>4465</v>
      </c>
      <c r="I367" s="3" t="s">
        <v>7692</v>
      </c>
      <c r="K367" s="3" t="s">
        <v>8326</v>
      </c>
      <c r="M367" s="111" t="s">
        <v>11278</v>
      </c>
      <c r="N367" s="3" t="s">
        <v>317</v>
      </c>
      <c r="O367" s="3" t="s">
        <v>209</v>
      </c>
      <c r="P367" s="3" t="s">
        <v>8327</v>
      </c>
      <c r="R367" s="3" t="s">
        <v>11274</v>
      </c>
      <c r="T367" s="22" t="s">
        <v>11277</v>
      </c>
    </row>
    <row r="368">
      <c r="A368" s="3" t="s">
        <v>11279</v>
      </c>
      <c r="C368" s="3" t="s">
        <v>206</v>
      </c>
      <c r="F368" s="3" t="s">
        <v>6306</v>
      </c>
      <c r="G368" s="20" t="s">
        <v>2917</v>
      </c>
      <c r="H368" s="20" t="s">
        <v>11280</v>
      </c>
      <c r="I368" s="3" t="s">
        <v>10936</v>
      </c>
      <c r="K368" s="3" t="s">
        <v>7843</v>
      </c>
      <c r="M368" s="111" t="s">
        <v>11281</v>
      </c>
      <c r="N368" s="3" t="s">
        <v>251</v>
      </c>
      <c r="O368" s="3" t="s">
        <v>129</v>
      </c>
      <c r="P368" s="3" t="s">
        <v>11282</v>
      </c>
      <c r="Q368" s="3" t="s">
        <v>11283</v>
      </c>
      <c r="T368" s="22" t="s">
        <v>10932</v>
      </c>
    </row>
    <row r="369">
      <c r="A369" s="3" t="s">
        <v>11276</v>
      </c>
      <c r="B369" s="3" t="s">
        <v>3958</v>
      </c>
      <c r="I369" s="3" t="s">
        <v>7692</v>
      </c>
      <c r="M369" s="110"/>
      <c r="N369" s="3" t="s">
        <v>317</v>
      </c>
      <c r="O369" s="3" t="s">
        <v>209</v>
      </c>
      <c r="P369" s="3" t="s">
        <v>8327</v>
      </c>
      <c r="Q369" s="3" t="s">
        <v>11274</v>
      </c>
      <c r="R369" s="3" t="s">
        <v>11284</v>
      </c>
    </row>
    <row r="370">
      <c r="A370" s="3" t="s">
        <v>11285</v>
      </c>
      <c r="C370" s="3" t="s">
        <v>226</v>
      </c>
      <c r="D370" s="3" t="s">
        <v>85</v>
      </c>
      <c r="E370" s="3" t="s">
        <v>10413</v>
      </c>
      <c r="F370" s="3" t="s">
        <v>5845</v>
      </c>
      <c r="G370" s="3" t="s">
        <v>5845</v>
      </c>
      <c r="H370" s="3" t="s">
        <v>5845</v>
      </c>
      <c r="I370" s="3" t="s">
        <v>7695</v>
      </c>
      <c r="K370" s="3" t="s">
        <v>10469</v>
      </c>
      <c r="M370" s="110"/>
      <c r="N370" s="3" t="s">
        <v>3948</v>
      </c>
      <c r="O370" s="3" t="s">
        <v>209</v>
      </c>
      <c r="P370" s="3" t="s">
        <v>286</v>
      </c>
      <c r="Q370" s="3" t="s">
        <v>11286</v>
      </c>
      <c r="R370" s="3" t="s">
        <v>11287</v>
      </c>
      <c r="T370" s="22" t="s">
        <v>7696</v>
      </c>
    </row>
    <row r="371">
      <c r="A371" s="3" t="s">
        <v>11287</v>
      </c>
      <c r="C371" s="3" t="s">
        <v>200</v>
      </c>
      <c r="E371" s="3" t="s">
        <v>10413</v>
      </c>
      <c r="F371" s="3" t="s">
        <v>5845</v>
      </c>
      <c r="G371" s="3" t="s">
        <v>5845</v>
      </c>
      <c r="H371" s="3" t="s">
        <v>5845</v>
      </c>
      <c r="I371" s="3" t="s">
        <v>7695</v>
      </c>
      <c r="K371" s="3" t="s">
        <v>8192</v>
      </c>
      <c r="M371" s="110"/>
      <c r="N371" s="3" t="s">
        <v>251</v>
      </c>
      <c r="O371" s="3" t="s">
        <v>209</v>
      </c>
      <c r="P371" s="3" t="s">
        <v>286</v>
      </c>
      <c r="Q371" s="3" t="s">
        <v>11285</v>
      </c>
      <c r="R371" s="3" t="s">
        <v>11288</v>
      </c>
      <c r="T371" s="22" t="s">
        <v>7696</v>
      </c>
    </row>
    <row r="372">
      <c r="A372" s="3" t="s">
        <v>11288</v>
      </c>
      <c r="C372" s="3" t="s">
        <v>113</v>
      </c>
      <c r="D372" s="3" t="s">
        <v>85</v>
      </c>
      <c r="E372" s="3" t="s">
        <v>10413</v>
      </c>
      <c r="F372" s="3" t="s">
        <v>5845</v>
      </c>
      <c r="G372" s="3" t="s">
        <v>5845</v>
      </c>
      <c r="H372" s="3" t="s">
        <v>5845</v>
      </c>
      <c r="I372" s="3" t="s">
        <v>7695</v>
      </c>
      <c r="K372" s="3" t="s">
        <v>10469</v>
      </c>
      <c r="M372" s="111" t="s">
        <v>11289</v>
      </c>
      <c r="N372" s="3" t="s">
        <v>3948</v>
      </c>
      <c r="O372" s="3" t="s">
        <v>209</v>
      </c>
      <c r="P372" s="3" t="s">
        <v>286</v>
      </c>
      <c r="Q372" s="3" t="s">
        <v>11287</v>
      </c>
      <c r="R372" s="3" t="s">
        <v>10473</v>
      </c>
      <c r="T372" s="22" t="s">
        <v>7696</v>
      </c>
    </row>
    <row r="373">
      <c r="A373" s="3" t="s">
        <v>11286</v>
      </c>
      <c r="C373" s="3" t="s">
        <v>213</v>
      </c>
      <c r="D373" s="3" t="s">
        <v>114</v>
      </c>
      <c r="E373" s="3" t="s">
        <v>10413</v>
      </c>
      <c r="F373" s="3" t="s">
        <v>5845</v>
      </c>
      <c r="G373" s="3" t="s">
        <v>5845</v>
      </c>
      <c r="H373" s="3" t="s">
        <v>5845</v>
      </c>
      <c r="I373" s="3" t="s">
        <v>7695</v>
      </c>
      <c r="K373" s="3" t="s">
        <v>10469</v>
      </c>
      <c r="M373" s="111" t="s">
        <v>11290</v>
      </c>
      <c r="N373" s="3" t="s">
        <v>3948</v>
      </c>
      <c r="O373" s="3" t="s">
        <v>209</v>
      </c>
      <c r="P373" s="3" t="s">
        <v>286</v>
      </c>
      <c r="Q373" s="3"/>
      <c r="R373" s="3" t="s">
        <v>11285</v>
      </c>
      <c r="T373" s="22" t="s">
        <v>7696</v>
      </c>
    </row>
    <row r="374">
      <c r="A374" s="3" t="s">
        <v>11291</v>
      </c>
      <c r="C374" s="3" t="s">
        <v>256</v>
      </c>
      <c r="D374" s="3" t="s">
        <v>114</v>
      </c>
      <c r="E374" s="3"/>
      <c r="F374" s="3" t="s">
        <v>6741</v>
      </c>
      <c r="G374" s="3" t="s">
        <v>6741</v>
      </c>
      <c r="I374" s="3" t="s">
        <v>10458</v>
      </c>
      <c r="M374" s="111" t="s">
        <v>11292</v>
      </c>
      <c r="N374" s="3" t="s">
        <v>275</v>
      </c>
      <c r="O374" s="3" t="s">
        <v>129</v>
      </c>
      <c r="Q374" s="3"/>
      <c r="R374" s="3"/>
      <c r="S374" s="3"/>
      <c r="T374" s="22" t="s">
        <v>11293</v>
      </c>
      <c r="U374" s="3" t="s">
        <v>11136</v>
      </c>
    </row>
    <row r="375">
      <c r="A375" s="3" t="s">
        <v>11176</v>
      </c>
      <c r="C375" s="3" t="s">
        <v>226</v>
      </c>
      <c r="F375" s="3" t="s">
        <v>4465</v>
      </c>
      <c r="G375" s="3" t="s">
        <v>4465</v>
      </c>
      <c r="H375" s="3" t="s">
        <v>4465</v>
      </c>
      <c r="I375" s="3" t="s">
        <v>7695</v>
      </c>
      <c r="K375" s="3" t="s">
        <v>8206</v>
      </c>
      <c r="M375" s="110"/>
      <c r="N375" s="3" t="s">
        <v>303</v>
      </c>
      <c r="O375" s="3" t="s">
        <v>141</v>
      </c>
      <c r="P375" s="3" t="s">
        <v>11175</v>
      </c>
      <c r="Q375" s="3" t="s">
        <v>11173</v>
      </c>
      <c r="R375" s="3" t="s">
        <v>11020</v>
      </c>
      <c r="T375" s="22" t="s">
        <v>11018</v>
      </c>
    </row>
    <row r="376">
      <c r="A376" s="3" t="s">
        <v>11020</v>
      </c>
      <c r="C376" s="3" t="s">
        <v>200</v>
      </c>
      <c r="F376" s="3" t="s">
        <v>4465</v>
      </c>
      <c r="G376" s="3" t="s">
        <v>4465</v>
      </c>
      <c r="H376" s="3" t="s">
        <v>4465</v>
      </c>
      <c r="I376" s="3" t="s">
        <v>7695</v>
      </c>
      <c r="K376" s="3" t="s">
        <v>8206</v>
      </c>
      <c r="M376" s="110"/>
      <c r="N376" s="3" t="s">
        <v>303</v>
      </c>
      <c r="O376" s="3" t="s">
        <v>141</v>
      </c>
      <c r="P376" s="3" t="s">
        <v>11294</v>
      </c>
      <c r="Q376" s="3" t="s">
        <v>11176</v>
      </c>
      <c r="R376" s="3" t="s">
        <v>11016</v>
      </c>
      <c r="T376" s="22" t="s">
        <v>11018</v>
      </c>
    </row>
    <row r="377">
      <c r="A377" s="3" t="s">
        <v>10684</v>
      </c>
      <c r="I377" s="3" t="s">
        <v>7692</v>
      </c>
      <c r="M377" s="110"/>
      <c r="N377" s="3" t="s">
        <v>317</v>
      </c>
      <c r="O377" s="3" t="s">
        <v>209</v>
      </c>
    </row>
    <row r="378">
      <c r="A378" s="3" t="s">
        <v>11295</v>
      </c>
      <c r="C378" s="3" t="s">
        <v>226</v>
      </c>
      <c r="F378" s="3" t="s">
        <v>3940</v>
      </c>
      <c r="G378" s="3" t="s">
        <v>3940</v>
      </c>
      <c r="H378" s="3" t="s">
        <v>3940</v>
      </c>
      <c r="I378" s="3" t="s">
        <v>7692</v>
      </c>
      <c r="K378" s="3" t="s">
        <v>8228</v>
      </c>
      <c r="M378" s="110"/>
      <c r="N378" s="3" t="s">
        <v>257</v>
      </c>
      <c r="O378" s="3" t="s">
        <v>216</v>
      </c>
      <c r="P378" s="3" t="s">
        <v>255</v>
      </c>
      <c r="Q378" s="3" t="s">
        <v>11296</v>
      </c>
      <c r="R378" s="3" t="s">
        <v>11297</v>
      </c>
      <c r="T378" s="22" t="s">
        <v>8229</v>
      </c>
    </row>
    <row r="379">
      <c r="A379" s="3" t="s">
        <v>11297</v>
      </c>
      <c r="C379" s="3" t="s">
        <v>113</v>
      </c>
      <c r="F379" s="3" t="s">
        <v>3940</v>
      </c>
      <c r="G379" s="3" t="s">
        <v>3940</v>
      </c>
      <c r="H379" s="3" t="s">
        <v>3940</v>
      </c>
      <c r="I379" s="3" t="s">
        <v>7692</v>
      </c>
      <c r="K379" s="3" t="s">
        <v>8228</v>
      </c>
      <c r="M379" s="111" t="s">
        <v>11298</v>
      </c>
      <c r="N379" s="3" t="s">
        <v>257</v>
      </c>
      <c r="O379" s="3" t="s">
        <v>216</v>
      </c>
      <c r="P379" s="3" t="s">
        <v>255</v>
      </c>
      <c r="Q379" s="3" t="s">
        <v>11295</v>
      </c>
      <c r="R379" s="3" t="s">
        <v>11299</v>
      </c>
      <c r="T379" s="22" t="s">
        <v>8229</v>
      </c>
    </row>
    <row r="380">
      <c r="A380" s="3" t="s">
        <v>11296</v>
      </c>
      <c r="C380" s="3" t="s">
        <v>213</v>
      </c>
      <c r="F380" s="3" t="s">
        <v>3940</v>
      </c>
      <c r="G380" s="3" t="s">
        <v>3940</v>
      </c>
      <c r="H380" s="3" t="s">
        <v>3940</v>
      </c>
      <c r="I380" s="3" t="s">
        <v>7692</v>
      </c>
      <c r="K380" s="3" t="s">
        <v>8228</v>
      </c>
      <c r="M380" s="111" t="s">
        <v>11300</v>
      </c>
      <c r="N380" s="3" t="s">
        <v>257</v>
      </c>
      <c r="O380" s="3" t="s">
        <v>216</v>
      </c>
      <c r="P380" s="3" t="s">
        <v>255</v>
      </c>
      <c r="Q380" s="3" t="s">
        <v>11301</v>
      </c>
      <c r="R380" s="3" t="s">
        <v>11295</v>
      </c>
      <c r="T380" s="22" t="s">
        <v>8229</v>
      </c>
    </row>
    <row r="381">
      <c r="A381" s="3" t="s">
        <v>11302</v>
      </c>
      <c r="C381" s="3" t="s">
        <v>213</v>
      </c>
      <c r="F381" s="3" t="s">
        <v>4465</v>
      </c>
      <c r="G381" s="3" t="s">
        <v>4465</v>
      </c>
      <c r="H381" s="3" t="s">
        <v>4465</v>
      </c>
      <c r="I381" s="3" t="s">
        <v>7695</v>
      </c>
      <c r="K381" s="3" t="s">
        <v>8653</v>
      </c>
      <c r="M381" s="111" t="s">
        <v>11303</v>
      </c>
      <c r="N381" s="3" t="s">
        <v>271</v>
      </c>
      <c r="O381" s="3" t="s">
        <v>209</v>
      </c>
      <c r="Q381" s="3"/>
      <c r="R381" s="3" t="s">
        <v>10893</v>
      </c>
      <c r="T381" s="22" t="s">
        <v>8655</v>
      </c>
    </row>
    <row r="382">
      <c r="A382" s="3" t="s">
        <v>10893</v>
      </c>
      <c r="C382" s="3" t="s">
        <v>226</v>
      </c>
      <c r="F382" s="3" t="s">
        <v>4465</v>
      </c>
      <c r="G382" s="3" t="s">
        <v>4465</v>
      </c>
      <c r="H382" s="3" t="s">
        <v>4465</v>
      </c>
      <c r="I382" s="3" t="s">
        <v>7695</v>
      </c>
      <c r="K382" s="3" t="s">
        <v>8653</v>
      </c>
      <c r="M382" s="110"/>
      <c r="N382" s="3" t="s">
        <v>271</v>
      </c>
      <c r="O382" s="3" t="s">
        <v>209</v>
      </c>
      <c r="Q382" s="3" t="s">
        <v>11302</v>
      </c>
      <c r="R382" s="3" t="s">
        <v>10890</v>
      </c>
      <c r="T382" s="22" t="s">
        <v>8655</v>
      </c>
    </row>
    <row r="383">
      <c r="A383" s="3" t="s">
        <v>11304</v>
      </c>
      <c r="C383" s="3" t="s">
        <v>226</v>
      </c>
      <c r="F383" s="3" t="s">
        <v>3940</v>
      </c>
      <c r="G383" s="3" t="s">
        <v>3940</v>
      </c>
      <c r="H383" s="3" t="s">
        <v>3940</v>
      </c>
      <c r="I383" s="3" t="s">
        <v>7692</v>
      </c>
      <c r="K383" s="3" t="s">
        <v>8221</v>
      </c>
      <c r="M383" s="110"/>
      <c r="N383" s="3" t="s">
        <v>262</v>
      </c>
      <c r="O383" s="3" t="s">
        <v>129</v>
      </c>
      <c r="P383" s="3" t="s">
        <v>255</v>
      </c>
      <c r="Q383" s="3" t="s">
        <v>11299</v>
      </c>
      <c r="R383" s="3" t="s">
        <v>10738</v>
      </c>
      <c r="T383" s="22" t="s">
        <v>8222</v>
      </c>
    </row>
    <row r="384">
      <c r="A384" s="3" t="s">
        <v>10738</v>
      </c>
      <c r="C384" s="3" t="s">
        <v>113</v>
      </c>
      <c r="F384" s="3" t="s">
        <v>3940</v>
      </c>
      <c r="G384" s="3" t="s">
        <v>3940</v>
      </c>
      <c r="H384" s="3" t="s">
        <v>3940</v>
      </c>
      <c r="I384" s="3" t="s">
        <v>7692</v>
      </c>
      <c r="K384" s="3" t="s">
        <v>8221</v>
      </c>
      <c r="M384" s="111" t="s">
        <v>11305</v>
      </c>
      <c r="N384" s="3" t="s">
        <v>262</v>
      </c>
      <c r="O384" s="3" t="s">
        <v>129</v>
      </c>
      <c r="P384" s="3" t="s">
        <v>255</v>
      </c>
      <c r="Q384" s="3" t="s">
        <v>11304</v>
      </c>
      <c r="R384" s="3" t="s">
        <v>10737</v>
      </c>
      <c r="T384" s="22" t="s">
        <v>8222</v>
      </c>
    </row>
    <row r="385">
      <c r="A385" s="3" t="s">
        <v>11299</v>
      </c>
      <c r="C385" s="3" t="s">
        <v>213</v>
      </c>
      <c r="F385" s="3" t="s">
        <v>3940</v>
      </c>
      <c r="G385" s="3" t="s">
        <v>3940</v>
      </c>
      <c r="H385" s="3" t="s">
        <v>3940</v>
      </c>
      <c r="I385" s="3" t="s">
        <v>7692</v>
      </c>
      <c r="K385" s="3" t="s">
        <v>8221</v>
      </c>
      <c r="M385" s="111" t="s">
        <v>11306</v>
      </c>
      <c r="N385" s="3" t="s">
        <v>3944</v>
      </c>
      <c r="O385" s="3" t="s">
        <v>3401</v>
      </c>
      <c r="P385" s="3" t="s">
        <v>255</v>
      </c>
      <c r="Q385" s="3" t="s">
        <v>11297</v>
      </c>
      <c r="R385" s="3" t="s">
        <v>11304</v>
      </c>
      <c r="T385" s="22" t="s">
        <v>8222</v>
      </c>
    </row>
    <row r="386">
      <c r="A386" s="3" t="s">
        <v>10739</v>
      </c>
      <c r="C386" s="3" t="s">
        <v>206</v>
      </c>
      <c r="F386" s="3" t="s">
        <v>3940</v>
      </c>
      <c r="G386" s="3" t="s">
        <v>3940</v>
      </c>
      <c r="H386" s="3" t="s">
        <v>3940</v>
      </c>
      <c r="I386" s="3" t="s">
        <v>4654</v>
      </c>
      <c r="M386" s="110"/>
      <c r="N386" s="3" t="s">
        <v>262</v>
      </c>
      <c r="O386" s="3" t="s">
        <v>129</v>
      </c>
      <c r="P386" s="3" t="s">
        <v>255</v>
      </c>
      <c r="Q386" s="3" t="s">
        <v>10737</v>
      </c>
    </row>
    <row r="387">
      <c r="A387" s="3" t="s">
        <v>10789</v>
      </c>
      <c r="F387" s="3" t="s">
        <v>4465</v>
      </c>
      <c r="G387" s="3" t="s">
        <v>4465</v>
      </c>
      <c r="I387" s="3" t="s">
        <v>8388</v>
      </c>
      <c r="M387" s="110"/>
      <c r="N387" s="3" t="s">
        <v>317</v>
      </c>
      <c r="O387" s="3" t="s">
        <v>209</v>
      </c>
    </row>
    <row r="388">
      <c r="A388" s="3" t="s">
        <v>11307</v>
      </c>
      <c r="C388" s="3" t="s">
        <v>206</v>
      </c>
      <c r="F388" s="14" t="s">
        <v>4004</v>
      </c>
      <c r="G388" s="14" t="s">
        <v>4004</v>
      </c>
      <c r="H388" s="14" t="s">
        <v>4004</v>
      </c>
      <c r="I388" s="3" t="s">
        <v>4654</v>
      </c>
      <c r="M388" s="110"/>
      <c r="N388" s="3" t="s">
        <v>312</v>
      </c>
      <c r="O388" s="3" t="s">
        <v>129</v>
      </c>
      <c r="P388" s="3" t="s">
        <v>306</v>
      </c>
      <c r="Q388" s="3" t="s">
        <v>11125</v>
      </c>
      <c r="T388" s="22" t="s">
        <v>8114</v>
      </c>
    </row>
    <row r="389">
      <c r="A389" s="3" t="s">
        <v>11308</v>
      </c>
      <c r="C389" s="3" t="s">
        <v>213</v>
      </c>
      <c r="F389" s="3" t="s">
        <v>4603</v>
      </c>
      <c r="G389" s="3" t="s">
        <v>4603</v>
      </c>
      <c r="H389" s="3" t="s">
        <v>4603</v>
      </c>
      <c r="I389" s="3" t="s">
        <v>7695</v>
      </c>
      <c r="K389" s="3" t="s">
        <v>8241</v>
      </c>
      <c r="M389" s="111" t="s">
        <v>11309</v>
      </c>
      <c r="N389" s="3" t="s">
        <v>275</v>
      </c>
      <c r="O389" s="3" t="s">
        <v>209</v>
      </c>
      <c r="P389" s="3" t="s">
        <v>10917</v>
      </c>
      <c r="Q389" s="3" t="s">
        <v>10986</v>
      </c>
      <c r="R389" s="3" t="s">
        <v>11310</v>
      </c>
      <c r="T389" s="22" t="s">
        <v>10809</v>
      </c>
    </row>
    <row r="390">
      <c r="A390" s="3" t="s">
        <v>11310</v>
      </c>
      <c r="C390" s="3" t="s">
        <v>226</v>
      </c>
      <c r="F390" s="3" t="s">
        <v>4603</v>
      </c>
      <c r="G390" s="3" t="s">
        <v>4603</v>
      </c>
      <c r="H390" s="3" t="s">
        <v>4603</v>
      </c>
      <c r="I390" s="3" t="s">
        <v>7695</v>
      </c>
      <c r="K390" s="3" t="s">
        <v>8241</v>
      </c>
      <c r="M390" s="110"/>
      <c r="N390" s="3" t="s">
        <v>275</v>
      </c>
      <c r="O390" s="3" t="s">
        <v>209</v>
      </c>
      <c r="P390" s="3" t="s">
        <v>10917</v>
      </c>
      <c r="Q390" s="3" t="s">
        <v>11308</v>
      </c>
      <c r="R390" s="3" t="s">
        <v>11311</v>
      </c>
      <c r="T390" s="22" t="s">
        <v>10809</v>
      </c>
    </row>
    <row r="391">
      <c r="A391" s="3" t="s">
        <v>10986</v>
      </c>
      <c r="C391" s="3" t="s">
        <v>113</v>
      </c>
      <c r="F391" s="3" t="s">
        <v>4603</v>
      </c>
      <c r="G391" s="3" t="s">
        <v>4603</v>
      </c>
      <c r="H391" s="3" t="s">
        <v>4603</v>
      </c>
      <c r="I391" s="3" t="s">
        <v>7695</v>
      </c>
      <c r="K391" s="3" t="s">
        <v>8241</v>
      </c>
      <c r="M391" s="111" t="s">
        <v>11312</v>
      </c>
      <c r="N391" s="3" t="s">
        <v>275</v>
      </c>
      <c r="O391" s="3" t="s">
        <v>209</v>
      </c>
      <c r="P391" s="3" t="s">
        <v>10917</v>
      </c>
      <c r="Q391" s="3" t="s">
        <v>10982</v>
      </c>
      <c r="R391" s="3" t="s">
        <v>11308</v>
      </c>
      <c r="T391" s="22" t="s">
        <v>10809</v>
      </c>
    </row>
    <row r="392">
      <c r="A392" s="3" t="s">
        <v>11311</v>
      </c>
      <c r="C392" s="3" t="s">
        <v>200</v>
      </c>
      <c r="F392" s="3" t="s">
        <v>4603</v>
      </c>
      <c r="G392" s="3" t="s">
        <v>4603</v>
      </c>
      <c r="H392" s="3" t="s">
        <v>4603</v>
      </c>
      <c r="I392" s="3" t="s">
        <v>7695</v>
      </c>
      <c r="K392" s="3" t="s">
        <v>8241</v>
      </c>
      <c r="M392" s="111" t="s">
        <v>11313</v>
      </c>
      <c r="N392" s="3" t="s">
        <v>275</v>
      </c>
      <c r="O392" s="3" t="s">
        <v>209</v>
      </c>
      <c r="P392" s="3" t="s">
        <v>10917</v>
      </c>
      <c r="Q392" s="3" t="s">
        <v>11310</v>
      </c>
      <c r="R392" s="3" t="s">
        <v>11314</v>
      </c>
      <c r="T392" s="22" t="s">
        <v>10809</v>
      </c>
    </row>
    <row r="393">
      <c r="A393" s="3" t="s">
        <v>11315</v>
      </c>
      <c r="C393" s="3" t="s">
        <v>200</v>
      </c>
      <c r="F393" s="3" t="s">
        <v>7714</v>
      </c>
      <c r="G393" s="3" t="s">
        <v>7714</v>
      </c>
      <c r="H393" s="3" t="s">
        <v>7714</v>
      </c>
      <c r="I393" s="3" t="s">
        <v>7695</v>
      </c>
      <c r="K393" s="3" t="s">
        <v>7713</v>
      </c>
      <c r="M393" s="111" t="s">
        <v>11316</v>
      </c>
      <c r="N393" s="3" t="s">
        <v>277</v>
      </c>
      <c r="O393" s="3" t="s">
        <v>209</v>
      </c>
      <c r="Q393" s="3" t="s">
        <v>11317</v>
      </c>
      <c r="R393" s="3" t="s">
        <v>10545</v>
      </c>
      <c r="T393" s="22" t="s">
        <v>7715</v>
      </c>
    </row>
    <row r="394">
      <c r="A394" s="3" t="s">
        <v>10930</v>
      </c>
      <c r="C394" s="3" t="s">
        <v>213</v>
      </c>
      <c r="F394" s="3" t="s">
        <v>6306</v>
      </c>
      <c r="G394" s="20" t="s">
        <v>2917</v>
      </c>
      <c r="H394" s="20" t="s">
        <v>11318</v>
      </c>
      <c r="I394" s="3" t="s">
        <v>7692</v>
      </c>
      <c r="K394" s="3" t="s">
        <v>7843</v>
      </c>
      <c r="M394" s="111" t="s">
        <v>11319</v>
      </c>
      <c r="N394" s="3" t="s">
        <v>3948</v>
      </c>
      <c r="O394" s="3" t="s">
        <v>216</v>
      </c>
      <c r="P394" s="3" t="s">
        <v>286</v>
      </c>
      <c r="R394" s="3" t="s">
        <v>10929</v>
      </c>
      <c r="T394" s="22" t="s">
        <v>10932</v>
      </c>
    </row>
    <row r="395">
      <c r="A395" s="14" t="s">
        <v>11320</v>
      </c>
      <c r="C395" s="3" t="s">
        <v>226</v>
      </c>
      <c r="F395" s="3" t="s">
        <v>4248</v>
      </c>
      <c r="G395" s="3" t="s">
        <v>4248</v>
      </c>
      <c r="H395" s="3" t="s">
        <v>4248</v>
      </c>
      <c r="I395" s="3" t="s">
        <v>7695</v>
      </c>
      <c r="K395" s="3" t="s">
        <v>8768</v>
      </c>
      <c r="M395" s="110"/>
      <c r="N395" s="3" t="s">
        <v>11034</v>
      </c>
      <c r="O395" s="3" t="s">
        <v>209</v>
      </c>
      <c r="P395" s="3" t="s">
        <v>11035</v>
      </c>
      <c r="Q395" s="3" t="s">
        <v>11037</v>
      </c>
      <c r="R395" s="3" t="s">
        <v>11321</v>
      </c>
      <c r="T395" s="22" t="s">
        <v>8770</v>
      </c>
    </row>
    <row r="396">
      <c r="A396" s="14" t="s">
        <v>11037</v>
      </c>
      <c r="B396" s="3" t="s">
        <v>11322</v>
      </c>
      <c r="C396" s="3" t="s">
        <v>213</v>
      </c>
      <c r="F396" s="3" t="s">
        <v>4248</v>
      </c>
      <c r="G396" s="3" t="s">
        <v>4248</v>
      </c>
      <c r="H396" s="3" t="s">
        <v>4248</v>
      </c>
      <c r="I396" s="3" t="s">
        <v>7695</v>
      </c>
      <c r="K396" s="3" t="s">
        <v>8768</v>
      </c>
      <c r="M396" s="111" t="s">
        <v>11323</v>
      </c>
      <c r="N396" s="3" t="s">
        <v>11034</v>
      </c>
      <c r="O396" s="3" t="s">
        <v>209</v>
      </c>
      <c r="P396" s="3" t="s">
        <v>11035</v>
      </c>
      <c r="Q396" s="3" t="s">
        <v>11033</v>
      </c>
      <c r="R396" s="3" t="s">
        <v>11320</v>
      </c>
      <c r="T396" s="22" t="s">
        <v>8770</v>
      </c>
    </row>
    <row r="397">
      <c r="A397" s="3" t="s">
        <v>11321</v>
      </c>
      <c r="C397" s="3" t="s">
        <v>200</v>
      </c>
      <c r="F397" s="3" t="s">
        <v>4248</v>
      </c>
      <c r="G397" s="3" t="s">
        <v>4248</v>
      </c>
      <c r="H397" s="3" t="s">
        <v>4248</v>
      </c>
      <c r="I397" s="3" t="s">
        <v>7695</v>
      </c>
      <c r="K397" s="3" t="s">
        <v>8768</v>
      </c>
      <c r="M397" s="110"/>
      <c r="N397" s="3" t="s">
        <v>271</v>
      </c>
      <c r="O397" s="3" t="s">
        <v>209</v>
      </c>
      <c r="P397" s="3" t="s">
        <v>11035</v>
      </c>
      <c r="Q397" s="3" t="s">
        <v>11320</v>
      </c>
      <c r="R397" s="3" t="s">
        <v>10506</v>
      </c>
      <c r="T397" s="22" t="s">
        <v>8770</v>
      </c>
    </row>
    <row r="398">
      <c r="A398" s="3" t="s">
        <v>11324</v>
      </c>
      <c r="C398" s="3" t="s">
        <v>206</v>
      </c>
      <c r="F398" s="3" t="s">
        <v>5803</v>
      </c>
      <c r="G398" s="3" t="s">
        <v>5803</v>
      </c>
      <c r="H398" s="3" t="s">
        <v>5803</v>
      </c>
      <c r="I398" s="3" t="s">
        <v>7695</v>
      </c>
      <c r="K398" s="3" t="s">
        <v>8529</v>
      </c>
      <c r="M398" s="110"/>
      <c r="N398" s="3" t="s">
        <v>128</v>
      </c>
      <c r="O398" s="3" t="s">
        <v>216</v>
      </c>
      <c r="P398" s="3" t="s">
        <v>10883</v>
      </c>
      <c r="Q398" s="3" t="s">
        <v>11325</v>
      </c>
      <c r="R398" s="3" t="s">
        <v>11326</v>
      </c>
      <c r="T398" s="22" t="s">
        <v>8532</v>
      </c>
    </row>
    <row r="399">
      <c r="A399" s="3" t="s">
        <v>11097</v>
      </c>
      <c r="C399" s="3" t="s">
        <v>226</v>
      </c>
      <c r="F399" s="3" t="s">
        <v>5803</v>
      </c>
      <c r="G399" s="3" t="s">
        <v>5803</v>
      </c>
      <c r="H399" s="3" t="s">
        <v>5803</v>
      </c>
      <c r="I399" s="3" t="s">
        <v>7695</v>
      </c>
      <c r="K399" s="3" t="s">
        <v>8529</v>
      </c>
      <c r="M399" s="110"/>
      <c r="N399" s="3" t="s">
        <v>128</v>
      </c>
      <c r="O399" s="3" t="s">
        <v>216</v>
      </c>
      <c r="P399" s="3" t="s">
        <v>10883</v>
      </c>
      <c r="Q399" s="3" t="s">
        <v>11327</v>
      </c>
      <c r="R399" s="3" t="s">
        <v>11095</v>
      </c>
      <c r="T399" s="22" t="s">
        <v>8532</v>
      </c>
    </row>
    <row r="400">
      <c r="A400" s="3" t="s">
        <v>11327</v>
      </c>
      <c r="C400" s="3" t="s">
        <v>213</v>
      </c>
      <c r="F400" s="3" t="s">
        <v>5803</v>
      </c>
      <c r="G400" s="3" t="s">
        <v>5803</v>
      </c>
      <c r="H400" s="3" t="s">
        <v>5803</v>
      </c>
      <c r="I400" s="3" t="s">
        <v>7695</v>
      </c>
      <c r="K400" s="3" t="s">
        <v>8529</v>
      </c>
      <c r="M400" s="111" t="s">
        <v>11328</v>
      </c>
      <c r="N400" s="3" t="s">
        <v>128</v>
      </c>
      <c r="O400" s="3" t="s">
        <v>216</v>
      </c>
      <c r="P400" s="3" t="s">
        <v>10883</v>
      </c>
      <c r="Q400" s="3" t="s">
        <v>11326</v>
      </c>
      <c r="R400" s="3" t="s">
        <v>11097</v>
      </c>
      <c r="T400" s="22" t="s">
        <v>8532</v>
      </c>
    </row>
    <row r="401">
      <c r="A401" s="3" t="s">
        <v>11326</v>
      </c>
      <c r="C401" s="3" t="s">
        <v>200</v>
      </c>
      <c r="F401" s="3" t="s">
        <v>5803</v>
      </c>
      <c r="G401" s="3" t="s">
        <v>5803</v>
      </c>
      <c r="H401" s="3" t="s">
        <v>5803</v>
      </c>
      <c r="I401" s="3" t="s">
        <v>7695</v>
      </c>
      <c r="K401" s="3" t="s">
        <v>8529</v>
      </c>
      <c r="M401" s="111" t="s">
        <v>11329</v>
      </c>
      <c r="N401" s="3" t="s">
        <v>128</v>
      </c>
      <c r="O401" s="3" t="s">
        <v>216</v>
      </c>
      <c r="P401" s="3" t="s">
        <v>10883</v>
      </c>
      <c r="Q401" s="3" t="s">
        <v>11324</v>
      </c>
      <c r="R401" s="3" t="s">
        <v>11327</v>
      </c>
      <c r="T401" s="22" t="s">
        <v>8532</v>
      </c>
    </row>
    <row r="402">
      <c r="A402" s="3" t="s">
        <v>11000</v>
      </c>
      <c r="C402" s="3" t="s">
        <v>226</v>
      </c>
      <c r="F402" s="3" t="s">
        <v>5180</v>
      </c>
      <c r="G402" s="3" t="s">
        <v>5180</v>
      </c>
      <c r="H402" s="3" t="s">
        <v>5180</v>
      </c>
      <c r="I402" s="3" t="s">
        <v>7695</v>
      </c>
      <c r="K402" s="3" t="s">
        <v>8050</v>
      </c>
      <c r="M402" s="110"/>
      <c r="N402" s="3" t="s">
        <v>317</v>
      </c>
      <c r="O402" s="3" t="s">
        <v>209</v>
      </c>
      <c r="Q402" s="3" t="s">
        <v>11330</v>
      </c>
      <c r="R402" s="3" t="s">
        <v>10997</v>
      </c>
      <c r="T402" s="22" t="s">
        <v>10616</v>
      </c>
    </row>
    <row r="403">
      <c r="A403" s="3" t="s">
        <v>11331</v>
      </c>
      <c r="C403" s="3" t="s">
        <v>113</v>
      </c>
      <c r="F403" s="3" t="s">
        <v>5180</v>
      </c>
      <c r="G403" s="3" t="s">
        <v>5180</v>
      </c>
      <c r="H403" s="3" t="s">
        <v>5180</v>
      </c>
      <c r="I403" s="3" t="s">
        <v>7695</v>
      </c>
      <c r="K403" s="3" t="s">
        <v>8050</v>
      </c>
      <c r="M403" s="111" t="s">
        <v>10491</v>
      </c>
      <c r="N403" s="3" t="s">
        <v>317</v>
      </c>
      <c r="O403" s="3" t="s">
        <v>209</v>
      </c>
      <c r="Q403" s="3" t="s">
        <v>10771</v>
      </c>
      <c r="R403" s="3" t="s">
        <v>11330</v>
      </c>
      <c r="T403" s="22" t="s">
        <v>10616</v>
      </c>
    </row>
    <row r="404">
      <c r="A404" s="3" t="s">
        <v>11330</v>
      </c>
      <c r="C404" s="3" t="s">
        <v>213</v>
      </c>
      <c r="F404" s="3" t="s">
        <v>5180</v>
      </c>
      <c r="G404" s="3" t="s">
        <v>5180</v>
      </c>
      <c r="H404" s="3" t="s">
        <v>5180</v>
      </c>
      <c r="I404" s="3" t="s">
        <v>7695</v>
      </c>
      <c r="K404" s="3" t="s">
        <v>8050</v>
      </c>
      <c r="M404" s="111" t="s">
        <v>11332</v>
      </c>
      <c r="N404" s="3" t="s">
        <v>317</v>
      </c>
      <c r="O404" s="3" t="s">
        <v>209</v>
      </c>
      <c r="Q404" s="3" t="s">
        <v>11331</v>
      </c>
      <c r="R404" s="3" t="s">
        <v>11000</v>
      </c>
      <c r="T404" s="22" t="s">
        <v>10616</v>
      </c>
    </row>
    <row r="405">
      <c r="A405" s="3" t="s">
        <v>11333</v>
      </c>
      <c r="C405" s="3" t="s">
        <v>200</v>
      </c>
      <c r="D405" s="3" t="s">
        <v>99</v>
      </c>
      <c r="E405" s="3" t="s">
        <v>10413</v>
      </c>
      <c r="F405" s="3" t="s">
        <v>5845</v>
      </c>
      <c r="G405" s="3" t="s">
        <v>5845</v>
      </c>
      <c r="H405" s="3" t="s">
        <v>5845</v>
      </c>
      <c r="I405" s="3" t="s">
        <v>7695</v>
      </c>
      <c r="K405" s="3" t="s">
        <v>10469</v>
      </c>
      <c r="M405" s="110"/>
      <c r="N405" s="3" t="s">
        <v>190</v>
      </c>
      <c r="O405" s="3" t="s">
        <v>209</v>
      </c>
      <c r="P405" s="3" t="s">
        <v>11211</v>
      </c>
      <c r="Q405" s="3" t="s">
        <v>11212</v>
      </c>
      <c r="R405" s="3" t="s">
        <v>10866</v>
      </c>
      <c r="T405" s="22" t="s">
        <v>7696</v>
      </c>
    </row>
    <row r="406">
      <c r="A406" s="3" t="s">
        <v>11141</v>
      </c>
      <c r="B406" s="3"/>
      <c r="C406" s="3" t="s">
        <v>226</v>
      </c>
      <c r="D406" s="3" t="s">
        <v>85</v>
      </c>
      <c r="E406" s="3"/>
      <c r="F406" s="3" t="s">
        <v>6306</v>
      </c>
      <c r="G406" s="3" t="s">
        <v>6306</v>
      </c>
      <c r="H406" s="3" t="s">
        <v>5732</v>
      </c>
      <c r="I406" s="3" t="s">
        <v>11334</v>
      </c>
      <c r="J406" s="3"/>
      <c r="K406" s="3" t="s">
        <v>8516</v>
      </c>
      <c r="L406" s="3"/>
      <c r="M406" s="111"/>
      <c r="N406" s="3" t="s">
        <v>11335</v>
      </c>
      <c r="O406" s="3" t="s">
        <v>197</v>
      </c>
      <c r="P406" s="3" t="s">
        <v>270</v>
      </c>
      <c r="Q406" s="3" t="s">
        <v>11138</v>
      </c>
      <c r="R406" s="3" t="s">
        <v>11199</v>
      </c>
      <c r="T406" s="22" t="s">
        <v>11336</v>
      </c>
    </row>
    <row r="407">
      <c r="A407" s="3" t="s">
        <v>11199</v>
      </c>
      <c r="B407" s="3"/>
      <c r="C407" s="3" t="s">
        <v>11337</v>
      </c>
      <c r="D407" s="3"/>
      <c r="E407" s="3"/>
      <c r="F407" s="3" t="s">
        <v>5732</v>
      </c>
      <c r="G407" s="3" t="s">
        <v>5732</v>
      </c>
      <c r="I407" s="3" t="s">
        <v>11338</v>
      </c>
      <c r="J407" s="3"/>
      <c r="K407" s="3"/>
      <c r="L407" s="3"/>
      <c r="M407" s="111"/>
      <c r="N407" s="3" t="s">
        <v>11335</v>
      </c>
      <c r="O407" s="3" t="s">
        <v>197</v>
      </c>
      <c r="P407" s="3" t="s">
        <v>270</v>
      </c>
      <c r="Q407" s="3" t="s">
        <v>11141</v>
      </c>
      <c r="R407" s="3" t="s">
        <v>11197</v>
      </c>
      <c r="T407" s="4" t="s">
        <v>11336</v>
      </c>
    </row>
    <row r="408">
      <c r="A408" s="3" t="s">
        <v>11339</v>
      </c>
      <c r="C408" s="3" t="s">
        <v>213</v>
      </c>
      <c r="F408" s="3" t="s">
        <v>1592</v>
      </c>
      <c r="G408" s="3" t="s">
        <v>1592</v>
      </c>
      <c r="H408" s="3" t="s">
        <v>1592</v>
      </c>
      <c r="I408" s="3" t="s">
        <v>11192</v>
      </c>
      <c r="M408" s="110"/>
      <c r="N408" s="3" t="s">
        <v>287</v>
      </c>
      <c r="O408" s="3" t="s">
        <v>235</v>
      </c>
      <c r="Q408" s="3" t="s">
        <v>11194</v>
      </c>
      <c r="T408" s="22" t="s">
        <v>11340</v>
      </c>
    </row>
    <row r="409">
      <c r="A409" s="3" t="s">
        <v>11012</v>
      </c>
      <c r="C409" s="3" t="s">
        <v>213</v>
      </c>
      <c r="F409" s="3" t="s">
        <v>4465</v>
      </c>
      <c r="G409" s="3" t="s">
        <v>4465</v>
      </c>
      <c r="H409" s="3" t="s">
        <v>4465</v>
      </c>
      <c r="I409" s="3" t="s">
        <v>7695</v>
      </c>
      <c r="M409" s="111" t="s">
        <v>11341</v>
      </c>
      <c r="N409" s="3" t="s">
        <v>240</v>
      </c>
      <c r="O409" s="3" t="s">
        <v>247</v>
      </c>
      <c r="P409" s="3" t="s">
        <v>8662</v>
      </c>
      <c r="Q409" s="3"/>
      <c r="R409" s="3" t="s">
        <v>10976</v>
      </c>
      <c r="T409" s="22" t="s">
        <v>10977</v>
      </c>
    </row>
    <row r="410">
      <c r="A410" s="3" t="s">
        <v>10771</v>
      </c>
      <c r="C410" s="3" t="s">
        <v>200</v>
      </c>
      <c r="F410" s="3" t="s">
        <v>5180</v>
      </c>
      <c r="G410" s="3" t="s">
        <v>5180</v>
      </c>
      <c r="H410" s="3" t="s">
        <v>5180</v>
      </c>
      <c r="I410" s="3" t="s">
        <v>7695</v>
      </c>
      <c r="K410" s="3" t="s">
        <v>8050</v>
      </c>
      <c r="M410" s="110"/>
      <c r="N410" s="3" t="s">
        <v>317</v>
      </c>
      <c r="O410" s="3" t="s">
        <v>209</v>
      </c>
      <c r="Q410" s="3" t="s">
        <v>11342</v>
      </c>
      <c r="R410" s="3" t="s">
        <v>11331</v>
      </c>
      <c r="T410" s="22" t="s">
        <v>10616</v>
      </c>
    </row>
    <row r="411">
      <c r="A411" s="3" t="s">
        <v>11343</v>
      </c>
      <c r="C411" s="3" t="s">
        <v>113</v>
      </c>
      <c r="F411" s="3" t="s">
        <v>6855</v>
      </c>
      <c r="G411" s="3" t="s">
        <v>6855</v>
      </c>
      <c r="H411" s="3" t="s">
        <v>6855</v>
      </c>
      <c r="I411" s="3" t="s">
        <v>10605</v>
      </c>
      <c r="K411" s="3" t="s">
        <v>8765</v>
      </c>
      <c r="M411" s="111" t="s">
        <v>11344</v>
      </c>
      <c r="N411" s="3" t="s">
        <v>741</v>
      </c>
      <c r="O411" s="3" t="s">
        <v>216</v>
      </c>
      <c r="P411" s="3" t="s">
        <v>310</v>
      </c>
      <c r="Q411" s="3" t="s">
        <v>10850</v>
      </c>
      <c r="R411" s="3"/>
      <c r="T411" s="22" t="s">
        <v>10609</v>
      </c>
    </row>
    <row r="412">
      <c r="A412" s="3" t="s">
        <v>11345</v>
      </c>
      <c r="C412" s="3" t="s">
        <v>113</v>
      </c>
      <c r="F412" s="3" t="s">
        <v>6855</v>
      </c>
      <c r="G412" s="3" t="s">
        <v>6855</v>
      </c>
      <c r="H412" s="3" t="s">
        <v>6855</v>
      </c>
      <c r="I412" s="3" t="s">
        <v>10605</v>
      </c>
      <c r="K412" s="3" t="s">
        <v>8765</v>
      </c>
      <c r="M412" s="110"/>
      <c r="N412" s="3" t="s">
        <v>320</v>
      </c>
      <c r="O412" s="3" t="s">
        <v>209</v>
      </c>
      <c r="P412" s="3" t="s">
        <v>310</v>
      </c>
      <c r="Q412" s="3" t="s">
        <v>10850</v>
      </c>
      <c r="R412" s="3"/>
      <c r="T412" s="22" t="s">
        <v>10609</v>
      </c>
    </row>
    <row r="413">
      <c r="A413" s="3" t="s">
        <v>11346</v>
      </c>
      <c r="C413" s="3" t="s">
        <v>226</v>
      </c>
      <c r="F413" s="3" t="s">
        <v>6855</v>
      </c>
      <c r="G413" s="3" t="s">
        <v>6855</v>
      </c>
      <c r="H413" s="3" t="s">
        <v>6855</v>
      </c>
      <c r="I413" s="3" t="s">
        <v>10605</v>
      </c>
      <c r="K413" s="3" t="s">
        <v>8765</v>
      </c>
      <c r="M413" s="110"/>
      <c r="N413" s="3" t="s">
        <v>320</v>
      </c>
      <c r="O413" s="3" t="s">
        <v>209</v>
      </c>
      <c r="P413" s="3" t="s">
        <v>10606</v>
      </c>
      <c r="Q413" s="3" t="s">
        <v>10608</v>
      </c>
      <c r="R413" s="3" t="s">
        <v>11347</v>
      </c>
      <c r="T413" s="22" t="s">
        <v>10609</v>
      </c>
    </row>
    <row r="414">
      <c r="A414" s="28" t="s">
        <v>11348</v>
      </c>
      <c r="C414" s="3" t="s">
        <v>113</v>
      </c>
      <c r="F414" s="3" t="s">
        <v>6855</v>
      </c>
      <c r="G414" s="3" t="s">
        <v>6855</v>
      </c>
      <c r="H414" s="3" t="s">
        <v>6855</v>
      </c>
      <c r="I414" s="3" t="s">
        <v>10605</v>
      </c>
      <c r="K414" s="3" t="s">
        <v>8765</v>
      </c>
      <c r="M414" s="111" t="s">
        <v>11349</v>
      </c>
      <c r="N414" s="3" t="s">
        <v>320</v>
      </c>
      <c r="O414" s="3" t="s">
        <v>209</v>
      </c>
      <c r="P414" s="3" t="s">
        <v>10606</v>
      </c>
      <c r="Q414" s="3" t="s">
        <v>11346</v>
      </c>
      <c r="R414" s="3"/>
      <c r="T414" s="22" t="s">
        <v>10609</v>
      </c>
    </row>
    <row r="415">
      <c r="A415" s="3" t="s">
        <v>10608</v>
      </c>
      <c r="C415" s="3" t="s">
        <v>213</v>
      </c>
      <c r="F415" s="3" t="s">
        <v>6855</v>
      </c>
      <c r="G415" s="3" t="s">
        <v>6855</v>
      </c>
      <c r="H415" s="3" t="s">
        <v>6855</v>
      </c>
      <c r="I415" s="3" t="s">
        <v>10605</v>
      </c>
      <c r="K415" s="3" t="s">
        <v>8765</v>
      </c>
      <c r="M415" s="111" t="s">
        <v>11350</v>
      </c>
      <c r="N415" s="3" t="s">
        <v>320</v>
      </c>
      <c r="O415" s="3" t="s">
        <v>209</v>
      </c>
      <c r="P415" s="3" t="s">
        <v>10606</v>
      </c>
      <c r="Q415" s="3"/>
      <c r="R415" s="3" t="s">
        <v>11346</v>
      </c>
      <c r="T415" s="22" t="s">
        <v>10609</v>
      </c>
    </row>
    <row r="416">
      <c r="A416" s="3" t="s">
        <v>11351</v>
      </c>
      <c r="C416" s="3" t="s">
        <v>200</v>
      </c>
      <c r="F416" s="3" t="s">
        <v>6855</v>
      </c>
      <c r="G416" s="3" t="s">
        <v>6855</v>
      </c>
      <c r="H416" s="3" t="s">
        <v>6855</v>
      </c>
      <c r="I416" s="3" t="s">
        <v>10605</v>
      </c>
      <c r="K416" s="3" t="s">
        <v>8765</v>
      </c>
      <c r="M416" s="110"/>
      <c r="N416" s="3" t="s">
        <v>320</v>
      </c>
      <c r="O416" s="3" t="s">
        <v>209</v>
      </c>
      <c r="P416" s="3" t="s">
        <v>10606</v>
      </c>
      <c r="Q416" s="3" t="s">
        <v>11346</v>
      </c>
      <c r="R416" s="3" t="s">
        <v>11352</v>
      </c>
      <c r="T416" s="22" t="s">
        <v>10609</v>
      </c>
    </row>
    <row r="417">
      <c r="A417" s="3" t="s">
        <v>11352</v>
      </c>
      <c r="C417" s="3" t="s">
        <v>113</v>
      </c>
      <c r="F417" s="3" t="s">
        <v>6855</v>
      </c>
      <c r="G417" s="3" t="s">
        <v>6855</v>
      </c>
      <c r="H417" s="3" t="s">
        <v>6855</v>
      </c>
      <c r="I417" s="3" t="s">
        <v>10605</v>
      </c>
      <c r="K417" s="3" t="s">
        <v>8765</v>
      </c>
      <c r="M417" s="111" t="s">
        <v>11353</v>
      </c>
      <c r="N417" s="3" t="s">
        <v>320</v>
      </c>
      <c r="O417" s="3" t="s">
        <v>209</v>
      </c>
      <c r="P417" s="3" t="s">
        <v>10606</v>
      </c>
      <c r="Q417" s="3" t="s">
        <v>11351</v>
      </c>
      <c r="R417" s="3"/>
      <c r="T417" s="22" t="s">
        <v>10609</v>
      </c>
    </row>
    <row r="418">
      <c r="A418" s="3" t="s">
        <v>11179</v>
      </c>
      <c r="C418" s="3" t="s">
        <v>226</v>
      </c>
      <c r="F418" s="3" t="s">
        <v>3940</v>
      </c>
      <c r="G418" s="3" t="s">
        <v>3940</v>
      </c>
      <c r="H418" s="3" t="s">
        <v>3940</v>
      </c>
      <c r="I418" s="3" t="s">
        <v>7692</v>
      </c>
      <c r="K418" s="3" t="s">
        <v>8228</v>
      </c>
      <c r="M418" s="110"/>
      <c r="N418" s="3" t="s">
        <v>257</v>
      </c>
      <c r="O418" s="3" t="s">
        <v>216</v>
      </c>
      <c r="P418" s="3" t="s">
        <v>255</v>
      </c>
      <c r="Q418" s="3" t="s">
        <v>11177</v>
      </c>
      <c r="R418" s="3" t="s">
        <v>11301</v>
      </c>
      <c r="T418" s="22" t="s">
        <v>8229</v>
      </c>
    </row>
    <row r="419">
      <c r="A419" s="3" t="s">
        <v>11301</v>
      </c>
      <c r="C419" s="3" t="s">
        <v>113</v>
      </c>
      <c r="F419" s="3" t="s">
        <v>3940</v>
      </c>
      <c r="G419" s="3" t="s">
        <v>3940</v>
      </c>
      <c r="H419" s="3" t="s">
        <v>3940</v>
      </c>
      <c r="I419" s="3" t="s">
        <v>7692</v>
      </c>
      <c r="K419" s="3" t="s">
        <v>8228</v>
      </c>
      <c r="M419" s="111" t="s">
        <v>11354</v>
      </c>
      <c r="N419" s="3" t="s">
        <v>257</v>
      </c>
      <c r="O419" s="3" t="s">
        <v>216</v>
      </c>
      <c r="P419" s="3" t="s">
        <v>255</v>
      </c>
      <c r="Q419" s="3" t="s">
        <v>11179</v>
      </c>
      <c r="R419" s="3" t="s">
        <v>11296</v>
      </c>
      <c r="T419" s="22" t="s">
        <v>8229</v>
      </c>
    </row>
    <row r="420">
      <c r="A420" s="3" t="s">
        <v>11355</v>
      </c>
      <c r="C420" s="3" t="s">
        <v>226</v>
      </c>
      <c r="F420" s="3" t="s">
        <v>6295</v>
      </c>
      <c r="G420" s="3" t="s">
        <v>6295</v>
      </c>
      <c r="I420" s="3" t="s">
        <v>10530</v>
      </c>
      <c r="M420" s="110"/>
      <c r="N420" s="3" t="s">
        <v>140</v>
      </c>
      <c r="O420" s="3" t="s">
        <v>216</v>
      </c>
      <c r="P420" s="3" t="s">
        <v>7746</v>
      </c>
      <c r="Q420" s="3" t="s">
        <v>11356</v>
      </c>
      <c r="T420" s="22" t="s">
        <v>11357</v>
      </c>
    </row>
    <row r="421">
      <c r="A421" s="3" t="s">
        <v>11356</v>
      </c>
      <c r="C421" s="3" t="s">
        <v>213</v>
      </c>
      <c r="F421" s="3" t="s">
        <v>6295</v>
      </c>
      <c r="G421" s="3" t="s">
        <v>6295</v>
      </c>
      <c r="H421" s="3" t="s">
        <v>11358</v>
      </c>
      <c r="I421" s="3" t="s">
        <v>10530</v>
      </c>
      <c r="M421" s="111" t="s">
        <v>11359</v>
      </c>
      <c r="N421" s="3" t="s">
        <v>140</v>
      </c>
      <c r="O421" s="3" t="s">
        <v>216</v>
      </c>
      <c r="P421" s="3" t="s">
        <v>7746</v>
      </c>
      <c r="R421" s="3" t="s">
        <v>11355</v>
      </c>
      <c r="T421" s="22" t="s">
        <v>11357</v>
      </c>
    </row>
    <row r="422">
      <c r="A422" s="3" t="s">
        <v>11360</v>
      </c>
      <c r="C422" s="3" t="s">
        <v>226</v>
      </c>
      <c r="F422" s="3" t="s">
        <v>6306</v>
      </c>
      <c r="G422" s="3" t="s">
        <v>6306</v>
      </c>
      <c r="H422" s="3" t="s">
        <v>6306</v>
      </c>
      <c r="I422" s="3" t="s">
        <v>7692</v>
      </c>
      <c r="K422" s="3" t="s">
        <v>7843</v>
      </c>
      <c r="M422" s="110"/>
      <c r="N422" s="3" t="s">
        <v>8304</v>
      </c>
      <c r="O422" s="3" t="s">
        <v>216</v>
      </c>
      <c r="P422" s="3" t="s">
        <v>6136</v>
      </c>
      <c r="Q422" s="3" t="s">
        <v>11361</v>
      </c>
      <c r="R422" s="3" t="s">
        <v>11362</v>
      </c>
      <c r="T422" s="22" t="s">
        <v>11363</v>
      </c>
    </row>
    <row r="423">
      <c r="A423" s="3" t="s">
        <v>11362</v>
      </c>
      <c r="C423" s="3" t="s">
        <v>113</v>
      </c>
      <c r="F423" s="3" t="s">
        <v>6306</v>
      </c>
      <c r="G423" s="3" t="s">
        <v>6306</v>
      </c>
      <c r="H423" s="3" t="s">
        <v>6306</v>
      </c>
      <c r="I423" s="3" t="s">
        <v>7692</v>
      </c>
      <c r="K423" s="3" t="s">
        <v>7843</v>
      </c>
      <c r="M423" s="111" t="s">
        <v>11364</v>
      </c>
      <c r="N423" s="3" t="s">
        <v>140</v>
      </c>
      <c r="O423" s="3" t="s">
        <v>216</v>
      </c>
      <c r="P423" s="3" t="s">
        <v>6136</v>
      </c>
      <c r="Q423" s="3" t="s">
        <v>11360</v>
      </c>
      <c r="R423" s="3" t="s">
        <v>11365</v>
      </c>
      <c r="T423" s="22" t="s">
        <v>11363</v>
      </c>
    </row>
    <row r="424">
      <c r="A424" s="3" t="s">
        <v>11361</v>
      </c>
      <c r="B424" s="3" t="s">
        <v>11366</v>
      </c>
      <c r="C424" s="3" t="s">
        <v>213</v>
      </c>
      <c r="F424" s="3" t="s">
        <v>6306</v>
      </c>
      <c r="G424" s="3" t="s">
        <v>6306</v>
      </c>
      <c r="H424" s="3" t="s">
        <v>11367</v>
      </c>
      <c r="I424" s="3" t="s">
        <v>7692</v>
      </c>
      <c r="K424" s="3" t="s">
        <v>7843</v>
      </c>
      <c r="M424" s="111" t="s">
        <v>11368</v>
      </c>
      <c r="N424" s="3" t="s">
        <v>8304</v>
      </c>
      <c r="O424" s="3" t="s">
        <v>216</v>
      </c>
      <c r="P424" s="3" t="s">
        <v>6136</v>
      </c>
      <c r="Q424" s="3" t="s">
        <v>10685</v>
      </c>
      <c r="R424" s="3" t="s">
        <v>11360</v>
      </c>
      <c r="T424" s="22" t="s">
        <v>11363</v>
      </c>
    </row>
    <row r="425">
      <c r="A425" s="3" t="s">
        <v>11369</v>
      </c>
      <c r="C425" s="3" t="s">
        <v>113</v>
      </c>
      <c r="F425" s="3" t="s">
        <v>4465</v>
      </c>
      <c r="G425" s="3" t="s">
        <v>4465</v>
      </c>
      <c r="H425" s="3" t="s">
        <v>4465</v>
      </c>
      <c r="I425" s="3" t="s">
        <v>7695</v>
      </c>
      <c r="K425" s="3" t="s">
        <v>8653</v>
      </c>
      <c r="M425" s="111" t="s">
        <v>11055</v>
      </c>
      <c r="N425" s="3" t="s">
        <v>275</v>
      </c>
      <c r="O425" s="3" t="s">
        <v>216</v>
      </c>
      <c r="Q425" s="3" t="s">
        <v>11370</v>
      </c>
      <c r="T425" s="22" t="s">
        <v>8655</v>
      </c>
    </row>
    <row r="426">
      <c r="A426" s="3" t="s">
        <v>11371</v>
      </c>
      <c r="C426" s="3" t="s">
        <v>256</v>
      </c>
      <c r="D426" s="3" t="s">
        <v>114</v>
      </c>
      <c r="E426" s="3"/>
      <c r="F426" s="3" t="s">
        <v>6741</v>
      </c>
      <c r="G426" s="3" t="s">
        <v>6741</v>
      </c>
      <c r="I426" s="3" t="s">
        <v>10902</v>
      </c>
      <c r="M426" s="111" t="s">
        <v>11372</v>
      </c>
      <c r="N426" s="3" t="s">
        <v>281</v>
      </c>
      <c r="O426" s="3" t="s">
        <v>129</v>
      </c>
      <c r="P426" s="3" t="s">
        <v>192</v>
      </c>
      <c r="Q426" s="3"/>
      <c r="R426" s="3"/>
      <c r="S426" s="3"/>
      <c r="T426" s="22" t="s">
        <v>11373</v>
      </c>
      <c r="U426" s="3" t="s">
        <v>11374</v>
      </c>
    </row>
    <row r="427">
      <c r="A427" s="3" t="s">
        <v>10376</v>
      </c>
      <c r="C427" s="3" t="s">
        <v>194</v>
      </c>
      <c r="G427" s="3" t="s">
        <v>409</v>
      </c>
      <c r="H427" s="3" t="s">
        <v>409</v>
      </c>
      <c r="I427" s="3" t="s">
        <v>10720</v>
      </c>
      <c r="J427" s="3" t="s">
        <v>11375</v>
      </c>
      <c r="L427" s="3"/>
      <c r="M427" s="111"/>
      <c r="N427" s="3" t="s">
        <v>70</v>
      </c>
      <c r="O427" s="3" t="s">
        <v>101</v>
      </c>
      <c r="Q427" s="3" t="s">
        <v>10374</v>
      </c>
      <c r="R427" s="3"/>
      <c r="T427" s="22" t="s">
        <v>11376</v>
      </c>
    </row>
    <row r="428">
      <c r="A428" s="3" t="s">
        <v>10880</v>
      </c>
      <c r="C428" s="3" t="s">
        <v>226</v>
      </c>
      <c r="D428" s="3" t="s">
        <v>85</v>
      </c>
      <c r="E428" s="3"/>
      <c r="F428" s="3" t="s">
        <v>6306</v>
      </c>
      <c r="G428" s="3" t="s">
        <v>6306</v>
      </c>
      <c r="I428" s="3" t="s">
        <v>763</v>
      </c>
      <c r="K428" s="3" t="s">
        <v>7843</v>
      </c>
      <c r="M428" s="110"/>
      <c r="N428" s="3" t="s">
        <v>281</v>
      </c>
      <c r="O428" s="3" t="s">
        <v>129</v>
      </c>
      <c r="P428" s="3" t="s">
        <v>124</v>
      </c>
      <c r="Q428" s="3" t="s">
        <v>10873</v>
      </c>
      <c r="R428" s="3" t="s">
        <v>11377</v>
      </c>
      <c r="T428" s="22" t="s">
        <v>11182</v>
      </c>
    </row>
    <row r="429">
      <c r="A429" s="3" t="s">
        <v>11377</v>
      </c>
      <c r="C429" s="3" t="s">
        <v>113</v>
      </c>
      <c r="D429" s="3" t="s">
        <v>85</v>
      </c>
      <c r="E429" s="3"/>
      <c r="F429" s="3" t="s">
        <v>6306</v>
      </c>
      <c r="G429" s="3" t="s">
        <v>6306</v>
      </c>
      <c r="I429" s="14" t="s">
        <v>10871</v>
      </c>
      <c r="K429" s="3" t="s">
        <v>7843</v>
      </c>
      <c r="M429" s="111" t="s">
        <v>11378</v>
      </c>
      <c r="N429" s="3" t="s">
        <v>281</v>
      </c>
      <c r="O429" s="3" t="s">
        <v>129</v>
      </c>
      <c r="P429" s="3" t="s">
        <v>124</v>
      </c>
      <c r="Q429" s="3" t="s">
        <v>10880</v>
      </c>
      <c r="R429" s="3"/>
      <c r="T429" s="22" t="s">
        <v>11379</v>
      </c>
    </row>
    <row r="430">
      <c r="A430" s="3" t="s">
        <v>11380</v>
      </c>
      <c r="C430" s="3" t="s">
        <v>194</v>
      </c>
      <c r="D430" s="3" t="s">
        <v>114</v>
      </c>
      <c r="G430" s="3" t="s">
        <v>11381</v>
      </c>
      <c r="I430" s="3" t="s">
        <v>10720</v>
      </c>
      <c r="M430" s="110"/>
      <c r="N430" s="3" t="s">
        <v>11382</v>
      </c>
      <c r="O430" s="3" t="s">
        <v>129</v>
      </c>
      <c r="P430" s="3" t="s">
        <v>124</v>
      </c>
      <c r="Q430" s="3"/>
      <c r="R430" s="3"/>
      <c r="S430" s="3"/>
      <c r="T430" s="22" t="s">
        <v>11383</v>
      </c>
    </row>
    <row r="431">
      <c r="A431" s="3" t="s">
        <v>10420</v>
      </c>
      <c r="B431" s="3"/>
      <c r="C431" s="3" t="s">
        <v>200</v>
      </c>
      <c r="D431" s="3"/>
      <c r="E431" s="3"/>
      <c r="F431" s="3" t="s">
        <v>1212</v>
      </c>
      <c r="G431" s="3" t="s">
        <v>1212</v>
      </c>
      <c r="H431" s="3" t="s">
        <v>10419</v>
      </c>
      <c r="I431" s="3" t="s">
        <v>3925</v>
      </c>
      <c r="K431" s="3" t="s">
        <v>7784</v>
      </c>
      <c r="M431" s="111" t="s">
        <v>11384</v>
      </c>
      <c r="N431" s="3" t="s">
        <v>309</v>
      </c>
      <c r="O431" s="3" t="s">
        <v>129</v>
      </c>
      <c r="Q431" s="3" t="s">
        <v>10418</v>
      </c>
      <c r="R431" s="3" t="s">
        <v>10708</v>
      </c>
      <c r="T431" s="22" t="s">
        <v>10421</v>
      </c>
    </row>
    <row r="432">
      <c r="A432" s="3" t="s">
        <v>11385</v>
      </c>
      <c r="C432" s="3" t="s">
        <v>256</v>
      </c>
      <c r="D432" s="3" t="s">
        <v>114</v>
      </c>
      <c r="E432" s="3"/>
      <c r="F432" s="3" t="s">
        <v>4840</v>
      </c>
      <c r="G432" s="3" t="s">
        <v>4840</v>
      </c>
      <c r="I432" s="3" t="s">
        <v>11224</v>
      </c>
      <c r="M432" s="111" t="s">
        <v>11386</v>
      </c>
      <c r="N432" s="3" t="s">
        <v>319</v>
      </c>
      <c r="O432" s="3" t="s">
        <v>129</v>
      </c>
      <c r="Q432" s="3"/>
      <c r="R432" s="3"/>
      <c r="S432" s="3"/>
      <c r="T432" s="22" t="s">
        <v>11387</v>
      </c>
      <c r="U432" s="3" t="s">
        <v>11388</v>
      </c>
    </row>
    <row r="433">
      <c r="A433" s="3" t="s">
        <v>11389</v>
      </c>
      <c r="C433" s="3" t="s">
        <v>226</v>
      </c>
      <c r="F433" s="3" t="s">
        <v>4603</v>
      </c>
      <c r="G433" s="3" t="s">
        <v>4603</v>
      </c>
      <c r="H433" s="3" t="s">
        <v>4603</v>
      </c>
      <c r="I433" s="3" t="s">
        <v>7695</v>
      </c>
      <c r="K433" s="3" t="s">
        <v>8241</v>
      </c>
      <c r="M433" s="110"/>
      <c r="N433" s="3" t="s">
        <v>275</v>
      </c>
      <c r="O433" s="3" t="s">
        <v>209</v>
      </c>
      <c r="P433" s="3" t="s">
        <v>10917</v>
      </c>
      <c r="Q433" s="3"/>
      <c r="R433" s="3" t="s">
        <v>10982</v>
      </c>
      <c r="T433" s="22" t="s">
        <v>10809</v>
      </c>
    </row>
    <row r="434">
      <c r="A434" s="3" t="s">
        <v>11390</v>
      </c>
      <c r="C434" s="3" t="s">
        <v>194</v>
      </c>
      <c r="D434" s="3" t="s">
        <v>114</v>
      </c>
      <c r="G434" s="3" t="s">
        <v>6855</v>
      </c>
      <c r="I434" s="3" t="s">
        <v>10720</v>
      </c>
      <c r="M434" s="110"/>
      <c r="N434" s="3" t="s">
        <v>320</v>
      </c>
      <c r="O434" s="3" t="s">
        <v>129</v>
      </c>
      <c r="Q434" s="3"/>
      <c r="R434" s="3"/>
      <c r="S434" s="3"/>
      <c r="T434" s="22" t="s">
        <v>11391</v>
      </c>
    </row>
    <row r="435">
      <c r="A435" s="3" t="s">
        <v>10614</v>
      </c>
      <c r="C435" s="3" t="s">
        <v>226</v>
      </c>
      <c r="F435" s="3" t="s">
        <v>5180</v>
      </c>
      <c r="G435" s="3" t="s">
        <v>5180</v>
      </c>
      <c r="H435" s="3" t="s">
        <v>5180</v>
      </c>
      <c r="I435" s="3" t="s">
        <v>7695</v>
      </c>
      <c r="K435" s="3" t="s">
        <v>8050</v>
      </c>
      <c r="M435" s="110"/>
      <c r="N435" s="3" t="s">
        <v>317</v>
      </c>
      <c r="O435" s="3" t="s">
        <v>209</v>
      </c>
      <c r="P435" s="3" t="s">
        <v>306</v>
      </c>
      <c r="Q435" s="3" t="s">
        <v>10995</v>
      </c>
      <c r="R435" s="3" t="s">
        <v>10613</v>
      </c>
      <c r="T435" s="22" t="s">
        <v>10616</v>
      </c>
    </row>
    <row r="436">
      <c r="A436" s="3" t="s">
        <v>11392</v>
      </c>
      <c r="C436" s="3" t="s">
        <v>113</v>
      </c>
      <c r="F436" s="3" t="s">
        <v>4465</v>
      </c>
      <c r="G436" s="3" t="s">
        <v>4465</v>
      </c>
      <c r="H436" s="3" t="s">
        <v>4465</v>
      </c>
      <c r="I436" s="3" t="s">
        <v>7695</v>
      </c>
      <c r="K436" s="3" t="s">
        <v>8661</v>
      </c>
      <c r="M436" s="111" t="s">
        <v>11393</v>
      </c>
      <c r="N436" s="3" t="s">
        <v>277</v>
      </c>
      <c r="O436" s="3" t="s">
        <v>209</v>
      </c>
      <c r="P436" s="3" t="s">
        <v>8662</v>
      </c>
      <c r="Q436" s="3" t="s">
        <v>10442</v>
      </c>
      <c r="R436" s="3"/>
      <c r="T436" s="22" t="s">
        <v>8664</v>
      </c>
    </row>
    <row r="437">
      <c r="A437" s="3" t="s">
        <v>11394</v>
      </c>
      <c r="C437" s="3" t="s">
        <v>206</v>
      </c>
      <c r="F437" s="3" t="s">
        <v>4373</v>
      </c>
      <c r="G437" s="3" t="s">
        <v>4373</v>
      </c>
      <c r="H437" s="3" t="s">
        <v>4373</v>
      </c>
      <c r="I437" s="3" t="s">
        <v>4654</v>
      </c>
      <c r="M437" s="110"/>
      <c r="N437" s="3" t="s">
        <v>312</v>
      </c>
      <c r="O437" s="3" t="s">
        <v>129</v>
      </c>
      <c r="Q437" s="3" t="s">
        <v>11052</v>
      </c>
      <c r="T437" s="22" t="s">
        <v>11053</v>
      </c>
    </row>
    <row r="438">
      <c r="A438" s="3" t="s">
        <v>11395</v>
      </c>
      <c r="C438" s="3" t="s">
        <v>206</v>
      </c>
      <c r="F438" s="3" t="s">
        <v>4373</v>
      </c>
      <c r="G438" s="3" t="s">
        <v>4373</v>
      </c>
      <c r="H438" s="3" t="s">
        <v>4373</v>
      </c>
      <c r="I438" s="3" t="s">
        <v>4654</v>
      </c>
      <c r="M438" s="110"/>
      <c r="N438" s="3" t="s">
        <v>312</v>
      </c>
      <c r="O438" s="3" t="s">
        <v>129</v>
      </c>
      <c r="P438" s="3" t="s">
        <v>6136</v>
      </c>
      <c r="Q438" s="3" t="s">
        <v>10952</v>
      </c>
      <c r="T438" s="22" t="s">
        <v>11053</v>
      </c>
    </row>
    <row r="439">
      <c r="A439" s="3" t="s">
        <v>11396</v>
      </c>
      <c r="C439" s="3" t="s">
        <v>226</v>
      </c>
      <c r="F439" s="3" t="s">
        <v>1592</v>
      </c>
      <c r="G439" s="3" t="s">
        <v>1592</v>
      </c>
      <c r="H439" s="3" t="s">
        <v>1592</v>
      </c>
      <c r="I439" s="3" t="s">
        <v>11192</v>
      </c>
      <c r="M439" s="110"/>
      <c r="N439" s="3" t="s">
        <v>287</v>
      </c>
      <c r="O439" s="3" t="s">
        <v>235</v>
      </c>
      <c r="Q439" s="3" t="s">
        <v>11397</v>
      </c>
    </row>
    <row r="440">
      <c r="A440" s="3" t="s">
        <v>11397</v>
      </c>
      <c r="C440" s="3" t="s">
        <v>213</v>
      </c>
      <c r="F440" s="3" t="s">
        <v>1592</v>
      </c>
      <c r="G440" s="3" t="s">
        <v>1592</v>
      </c>
      <c r="H440" s="3" t="s">
        <v>1592</v>
      </c>
      <c r="I440" s="3" t="s">
        <v>11192</v>
      </c>
      <c r="M440" s="111" t="s">
        <v>11398</v>
      </c>
      <c r="N440" s="3" t="s">
        <v>287</v>
      </c>
      <c r="O440" s="3" t="s">
        <v>235</v>
      </c>
      <c r="Q440" s="3" t="s">
        <v>11399</v>
      </c>
      <c r="R440" s="3" t="s">
        <v>11396</v>
      </c>
    </row>
    <row r="441">
      <c r="A441" s="3" t="s">
        <v>11400</v>
      </c>
      <c r="C441" s="3" t="s">
        <v>188</v>
      </c>
      <c r="F441" s="3" t="s">
        <v>5010</v>
      </c>
      <c r="G441" s="3" t="s">
        <v>5010</v>
      </c>
      <c r="H441" s="3" t="s">
        <v>5010</v>
      </c>
      <c r="I441" s="3" t="s">
        <v>8388</v>
      </c>
      <c r="M441" s="110"/>
      <c r="Q441" s="3" t="s">
        <v>10592</v>
      </c>
    </row>
    <row r="442">
      <c r="A442" s="3" t="s">
        <v>10847</v>
      </c>
      <c r="C442" s="3" t="s">
        <v>226</v>
      </c>
      <c r="E442" s="3" t="s">
        <v>10844</v>
      </c>
      <c r="F442" s="3" t="s">
        <v>1212</v>
      </c>
      <c r="G442" s="3" t="s">
        <v>1212</v>
      </c>
      <c r="I442" s="3" t="s">
        <v>7695</v>
      </c>
      <c r="K442" s="3" t="s">
        <v>7784</v>
      </c>
      <c r="M442" s="110"/>
      <c r="N442" s="3" t="s">
        <v>128</v>
      </c>
      <c r="O442" s="3" t="s">
        <v>216</v>
      </c>
      <c r="P442" s="3" t="s">
        <v>10846</v>
      </c>
      <c r="Q442" s="3" t="s">
        <v>10925</v>
      </c>
      <c r="R442" s="3" t="s">
        <v>10843</v>
      </c>
      <c r="T442" s="22" t="s">
        <v>10849</v>
      </c>
    </row>
    <row r="443">
      <c r="A443" s="3" t="s">
        <v>10844</v>
      </c>
      <c r="C443" s="3" t="s">
        <v>11401</v>
      </c>
      <c r="E443" s="3" t="s">
        <v>10844</v>
      </c>
      <c r="F443" s="3" t="s">
        <v>1212</v>
      </c>
      <c r="G443" s="3" t="s">
        <v>1212</v>
      </c>
      <c r="I443" s="3" t="s">
        <v>7695</v>
      </c>
      <c r="K443" s="3" t="s">
        <v>7784</v>
      </c>
      <c r="M443" s="110"/>
      <c r="N443" s="3" t="s">
        <v>128</v>
      </c>
      <c r="O443" s="3" t="s">
        <v>1965</v>
      </c>
      <c r="P443" s="3" t="s">
        <v>10846</v>
      </c>
      <c r="Q443" s="3"/>
      <c r="R443" s="3"/>
      <c r="S443" s="3"/>
      <c r="T443" s="22" t="s">
        <v>11402</v>
      </c>
    </row>
    <row r="444">
      <c r="A444" s="3" t="s">
        <v>11238</v>
      </c>
      <c r="C444" s="3" t="s">
        <v>226</v>
      </c>
      <c r="F444" s="3" t="s">
        <v>6855</v>
      </c>
      <c r="G444" s="3" t="s">
        <v>6855</v>
      </c>
      <c r="H444" s="3" t="s">
        <v>6855</v>
      </c>
      <c r="I444" s="3" t="s">
        <v>10605</v>
      </c>
      <c r="K444" s="3" t="s">
        <v>8765</v>
      </c>
      <c r="M444" s="110"/>
      <c r="N444" s="3" t="s">
        <v>320</v>
      </c>
      <c r="O444" s="3" t="s">
        <v>209</v>
      </c>
      <c r="P444" s="3" t="s">
        <v>10606</v>
      </c>
      <c r="Q444" s="3"/>
      <c r="R444" s="3" t="s">
        <v>11237</v>
      </c>
      <c r="T444" s="22" t="s">
        <v>10609</v>
      </c>
    </row>
    <row r="445">
      <c r="A445" s="3" t="s">
        <v>11403</v>
      </c>
      <c r="C445" s="3" t="s">
        <v>113</v>
      </c>
      <c r="F445" s="3" t="s">
        <v>4603</v>
      </c>
      <c r="G445" s="3" t="s">
        <v>4603</v>
      </c>
      <c r="H445" s="3" t="s">
        <v>4603</v>
      </c>
      <c r="I445" s="3" t="s">
        <v>7695</v>
      </c>
      <c r="K445" s="3" t="s">
        <v>8241</v>
      </c>
      <c r="M445" s="111" t="s">
        <v>11404</v>
      </c>
      <c r="N445" s="3" t="s">
        <v>275</v>
      </c>
      <c r="O445" s="3" t="s">
        <v>209</v>
      </c>
      <c r="P445" s="3" t="s">
        <v>10917</v>
      </c>
      <c r="Q445" s="3" t="s">
        <v>11405</v>
      </c>
      <c r="R445" s="3"/>
      <c r="T445" s="22" t="s">
        <v>10809</v>
      </c>
    </row>
    <row r="446">
      <c r="A446" s="3" t="s">
        <v>11160</v>
      </c>
      <c r="C446" s="3" t="s">
        <v>226</v>
      </c>
      <c r="F446" s="3" t="s">
        <v>6306</v>
      </c>
      <c r="G446" s="3" t="s">
        <v>6306</v>
      </c>
      <c r="H446" s="3" t="s">
        <v>3961</v>
      </c>
      <c r="I446" s="3" t="s">
        <v>7695</v>
      </c>
      <c r="M446" s="110"/>
      <c r="N446" s="3" t="s">
        <v>285</v>
      </c>
      <c r="O446" s="3" t="s">
        <v>164</v>
      </c>
      <c r="P446" s="3" t="s">
        <v>178</v>
      </c>
      <c r="Q446" s="3" t="s">
        <v>11158</v>
      </c>
      <c r="R446" s="3" t="s">
        <v>11406</v>
      </c>
      <c r="T446" s="22" t="s">
        <v>10690</v>
      </c>
    </row>
    <row r="447">
      <c r="A447" s="3" t="s">
        <v>11407</v>
      </c>
      <c r="C447" s="3" t="s">
        <v>113</v>
      </c>
      <c r="F447" s="3" t="s">
        <v>3961</v>
      </c>
      <c r="G447" s="3" t="s">
        <v>3961</v>
      </c>
      <c r="H447" s="3" t="s">
        <v>11408</v>
      </c>
      <c r="I447" s="3" t="s">
        <v>7695</v>
      </c>
      <c r="M447" s="111" t="s">
        <v>10629</v>
      </c>
      <c r="N447" s="3" t="s">
        <v>285</v>
      </c>
      <c r="O447" s="3" t="s">
        <v>164</v>
      </c>
      <c r="P447" s="3" t="s">
        <v>178</v>
      </c>
      <c r="Q447" s="3" t="s">
        <v>11160</v>
      </c>
      <c r="T447" s="22" t="s">
        <v>10690</v>
      </c>
    </row>
    <row r="448">
      <c r="A448" s="3" t="s">
        <v>11409</v>
      </c>
      <c r="C448" s="3" t="s">
        <v>250</v>
      </c>
      <c r="D448" s="3" t="s">
        <v>114</v>
      </c>
      <c r="E448" s="3"/>
      <c r="F448" s="3" t="s">
        <v>6835</v>
      </c>
      <c r="G448" s="3" t="s">
        <v>6835</v>
      </c>
      <c r="I448" s="3" t="s">
        <v>11410</v>
      </c>
      <c r="K448" s="3" t="s">
        <v>8752</v>
      </c>
      <c r="L448" s="3" t="s">
        <v>7406</v>
      </c>
      <c r="M448" s="111"/>
      <c r="N448" s="3" t="s">
        <v>319</v>
      </c>
      <c r="O448" s="3" t="s">
        <v>129</v>
      </c>
      <c r="Q448" s="3"/>
      <c r="R448" s="3"/>
      <c r="S448" s="3"/>
      <c r="U448" s="3" t="s">
        <v>11411</v>
      </c>
    </row>
    <row r="449">
      <c r="A449" s="3" t="s">
        <v>11412</v>
      </c>
      <c r="C449" s="3" t="s">
        <v>250</v>
      </c>
      <c r="D449" s="3" t="s">
        <v>114</v>
      </c>
      <c r="E449" s="3"/>
      <c r="F449" s="3" t="s">
        <v>6835</v>
      </c>
      <c r="G449" s="3" t="s">
        <v>6835</v>
      </c>
      <c r="I449" s="3" t="s">
        <v>11410</v>
      </c>
      <c r="K449" s="3" t="s">
        <v>8752</v>
      </c>
      <c r="L449" s="3" t="s">
        <v>7406</v>
      </c>
      <c r="M449" s="111"/>
      <c r="N449" s="3" t="s">
        <v>319</v>
      </c>
      <c r="O449" s="3" t="s">
        <v>129</v>
      </c>
      <c r="Q449" s="3"/>
      <c r="R449" s="3"/>
      <c r="S449" s="3"/>
      <c r="U449" s="3" t="s">
        <v>11411</v>
      </c>
    </row>
    <row r="450">
      <c r="A450" s="3" t="s">
        <v>11413</v>
      </c>
      <c r="C450" s="3" t="s">
        <v>206</v>
      </c>
      <c r="F450" s="3" t="s">
        <v>4465</v>
      </c>
      <c r="G450" s="3" t="s">
        <v>4465</v>
      </c>
      <c r="H450" s="3" t="s">
        <v>4465</v>
      </c>
      <c r="I450" s="3" t="s">
        <v>7692</v>
      </c>
      <c r="K450" s="3" t="s">
        <v>8571</v>
      </c>
      <c r="M450" s="110"/>
      <c r="N450" s="3" t="s">
        <v>317</v>
      </c>
      <c r="O450" s="3" t="s">
        <v>209</v>
      </c>
      <c r="P450" s="3" t="s">
        <v>8327</v>
      </c>
      <c r="Q450" s="3" t="s">
        <v>11414</v>
      </c>
      <c r="R450" s="3" t="s">
        <v>11415</v>
      </c>
      <c r="T450" s="22" t="s">
        <v>8572</v>
      </c>
    </row>
    <row r="451">
      <c r="A451" s="3" t="s">
        <v>11414</v>
      </c>
      <c r="C451" s="3" t="s">
        <v>226</v>
      </c>
      <c r="F451" s="3" t="s">
        <v>4465</v>
      </c>
      <c r="G451" s="3" t="s">
        <v>4465</v>
      </c>
      <c r="H451" s="3" t="s">
        <v>4465</v>
      </c>
      <c r="I451" s="3" t="s">
        <v>7692</v>
      </c>
      <c r="K451" s="3" t="s">
        <v>8571</v>
      </c>
      <c r="M451" s="110"/>
      <c r="N451" s="3" t="s">
        <v>317</v>
      </c>
      <c r="O451" s="3" t="s">
        <v>209</v>
      </c>
      <c r="P451" s="3" t="s">
        <v>8327</v>
      </c>
      <c r="Q451" s="3" t="s">
        <v>11416</v>
      </c>
      <c r="R451" s="3" t="s">
        <v>11413</v>
      </c>
      <c r="T451" s="22" t="s">
        <v>8572</v>
      </c>
    </row>
    <row r="452">
      <c r="A452" s="3" t="s">
        <v>11417</v>
      </c>
      <c r="C452" s="3" t="s">
        <v>226</v>
      </c>
      <c r="F452" s="3" t="s">
        <v>4465</v>
      </c>
      <c r="G452" s="3" t="s">
        <v>4465</v>
      </c>
      <c r="H452" s="3" t="s">
        <v>4465</v>
      </c>
      <c r="I452" s="3" t="s">
        <v>7695</v>
      </c>
      <c r="K452" s="3" t="s">
        <v>7915</v>
      </c>
      <c r="M452" s="110"/>
      <c r="N452" s="3" t="s">
        <v>128</v>
      </c>
      <c r="O452" s="3" t="s">
        <v>247</v>
      </c>
      <c r="Q452" s="3" t="s">
        <v>11418</v>
      </c>
      <c r="R452" s="3"/>
      <c r="T452" s="22" t="s">
        <v>10565</v>
      </c>
    </row>
    <row r="453">
      <c r="A453" s="3" t="s">
        <v>11418</v>
      </c>
      <c r="C453" s="3" t="s">
        <v>213</v>
      </c>
      <c r="F453" s="3" t="s">
        <v>4465</v>
      </c>
      <c r="G453" s="3" t="s">
        <v>4465</v>
      </c>
      <c r="H453" s="3" t="s">
        <v>4465</v>
      </c>
      <c r="I453" s="3" t="s">
        <v>7695</v>
      </c>
      <c r="K453" s="3" t="s">
        <v>7915</v>
      </c>
      <c r="M453" s="111" t="s">
        <v>11419</v>
      </c>
      <c r="N453" s="3" t="s">
        <v>128</v>
      </c>
      <c r="O453" s="3" t="s">
        <v>247</v>
      </c>
      <c r="Q453" s="3"/>
      <c r="R453" s="3" t="s">
        <v>11417</v>
      </c>
      <c r="T453" s="22" t="s">
        <v>10565</v>
      </c>
    </row>
    <row r="454">
      <c r="A454" s="3" t="s">
        <v>11284</v>
      </c>
      <c r="F454" s="3" t="s">
        <v>4465</v>
      </c>
      <c r="G454" s="3" t="s">
        <v>4465</v>
      </c>
      <c r="H454" s="3" t="s">
        <v>4465</v>
      </c>
      <c r="I454" s="3" t="s">
        <v>7692</v>
      </c>
      <c r="K454" s="3" t="s">
        <v>8326</v>
      </c>
      <c r="M454" s="110"/>
      <c r="N454" s="3" t="s">
        <v>317</v>
      </c>
      <c r="O454" s="3" t="s">
        <v>209</v>
      </c>
      <c r="Q454" s="3" t="s">
        <v>11276</v>
      </c>
      <c r="R454" s="3" t="s">
        <v>11420</v>
      </c>
      <c r="T454" s="22" t="s">
        <v>11277</v>
      </c>
    </row>
    <row r="455">
      <c r="A455" s="3" t="s">
        <v>11420</v>
      </c>
      <c r="F455" s="3" t="s">
        <v>4465</v>
      </c>
      <c r="G455" s="3" t="s">
        <v>4465</v>
      </c>
      <c r="H455" s="3" t="s">
        <v>11421</v>
      </c>
      <c r="I455" s="3" t="s">
        <v>7692</v>
      </c>
      <c r="K455" s="3" t="s">
        <v>8326</v>
      </c>
      <c r="M455" s="111" t="s">
        <v>10388</v>
      </c>
      <c r="N455" s="3" t="s">
        <v>317</v>
      </c>
      <c r="O455" s="3" t="s">
        <v>209</v>
      </c>
      <c r="Q455" s="3" t="s">
        <v>11284</v>
      </c>
      <c r="T455" s="22" t="s">
        <v>11277</v>
      </c>
    </row>
    <row r="456">
      <c r="A456" s="3" t="s">
        <v>11422</v>
      </c>
      <c r="C456" s="3" t="s">
        <v>226</v>
      </c>
      <c r="D456" s="3"/>
      <c r="E456" s="3"/>
      <c r="F456" s="3" t="s">
        <v>6295</v>
      </c>
      <c r="G456" s="3" t="s">
        <v>6295</v>
      </c>
      <c r="H456" s="3" t="s">
        <v>472</v>
      </c>
      <c r="I456" s="3" t="s">
        <v>11423</v>
      </c>
      <c r="J456" s="3" t="s">
        <v>723</v>
      </c>
      <c r="L456" s="3"/>
      <c r="M456" s="111"/>
      <c r="N456" s="3" t="s">
        <v>190</v>
      </c>
      <c r="O456" s="3" t="s">
        <v>216</v>
      </c>
      <c r="P456" s="3" t="s">
        <v>236</v>
      </c>
      <c r="Q456" s="3" t="s">
        <v>11424</v>
      </c>
      <c r="R456" s="3"/>
      <c r="T456" s="22" t="s">
        <v>11425</v>
      </c>
    </row>
    <row r="457">
      <c r="A457" s="3" t="s">
        <v>11424</v>
      </c>
      <c r="C457" s="3" t="s">
        <v>213</v>
      </c>
      <c r="D457" s="3" t="s">
        <v>114</v>
      </c>
      <c r="F457" s="3" t="s">
        <v>6295</v>
      </c>
      <c r="G457" s="3" t="s">
        <v>6295</v>
      </c>
      <c r="H457" s="3" t="s">
        <v>472</v>
      </c>
      <c r="I457" s="3" t="s">
        <v>11423</v>
      </c>
      <c r="J457" s="3" t="s">
        <v>723</v>
      </c>
      <c r="L457" s="3"/>
      <c r="M457" s="111"/>
      <c r="N457" s="3" t="s">
        <v>190</v>
      </c>
      <c r="O457" s="3" t="s">
        <v>216</v>
      </c>
      <c r="P457" s="3" t="s">
        <v>236</v>
      </c>
      <c r="Q457" s="3" t="s">
        <v>10410</v>
      </c>
      <c r="R457" s="3" t="s">
        <v>11422</v>
      </c>
      <c r="T457" s="22" t="s">
        <v>11426</v>
      </c>
    </row>
    <row r="458">
      <c r="A458" s="3" t="s">
        <v>11427</v>
      </c>
      <c r="C458" s="3" t="s">
        <v>213</v>
      </c>
      <c r="F458" s="3" t="s">
        <v>4465</v>
      </c>
      <c r="G458" s="3" t="s">
        <v>4465</v>
      </c>
      <c r="H458" s="3" t="s">
        <v>4465</v>
      </c>
      <c r="I458" s="3" t="s">
        <v>7692</v>
      </c>
      <c r="K458" s="3" t="s">
        <v>8571</v>
      </c>
      <c r="M458" s="110"/>
      <c r="N458" s="3" t="s">
        <v>317</v>
      </c>
      <c r="O458" s="3" t="s">
        <v>209</v>
      </c>
      <c r="P458" s="3" t="s">
        <v>8327</v>
      </c>
      <c r="R458" s="3" t="s">
        <v>11416</v>
      </c>
      <c r="T458" s="22" t="s">
        <v>8572</v>
      </c>
    </row>
    <row r="459">
      <c r="A459" s="3" t="s">
        <v>11428</v>
      </c>
      <c r="C459" s="3" t="s">
        <v>194</v>
      </c>
      <c r="E459" s="3" t="s">
        <v>11429</v>
      </c>
      <c r="G459" s="3" t="s">
        <v>1884</v>
      </c>
      <c r="I459" s="3" t="s">
        <v>11430</v>
      </c>
      <c r="M459" s="110"/>
      <c r="N459" s="3" t="s">
        <v>318</v>
      </c>
      <c r="O459" s="3" t="s">
        <v>235</v>
      </c>
      <c r="P459" s="3" t="s">
        <v>292</v>
      </c>
      <c r="Q459" s="3" t="s">
        <v>10897</v>
      </c>
      <c r="T459" s="22" t="s">
        <v>11431</v>
      </c>
    </row>
    <row r="460">
      <c r="A460" s="3" t="s">
        <v>11432</v>
      </c>
      <c r="C460" s="3" t="s">
        <v>200</v>
      </c>
      <c r="F460" s="3" t="s">
        <v>4465</v>
      </c>
      <c r="G460" s="3" t="s">
        <v>4465</v>
      </c>
      <c r="H460" s="3" t="s">
        <v>4465</v>
      </c>
      <c r="I460" s="3" t="s">
        <v>7695</v>
      </c>
      <c r="K460" s="3" t="s">
        <v>8332</v>
      </c>
      <c r="M460" s="110"/>
      <c r="N460" s="3" t="s">
        <v>303</v>
      </c>
      <c r="O460" s="3" t="s">
        <v>247</v>
      </c>
      <c r="P460" s="3" t="s">
        <v>11433</v>
      </c>
      <c r="T460" s="22" t="s">
        <v>8334</v>
      </c>
    </row>
    <row r="461">
      <c r="A461" s="3" t="s">
        <v>11434</v>
      </c>
      <c r="C461" s="3" t="s">
        <v>213</v>
      </c>
      <c r="F461" s="3" t="s">
        <v>4465</v>
      </c>
      <c r="G461" s="3" t="s">
        <v>4465</v>
      </c>
      <c r="H461" s="3" t="s">
        <v>4465</v>
      </c>
      <c r="I461" s="3" t="s">
        <v>7695</v>
      </c>
      <c r="K461" s="3" t="s">
        <v>8332</v>
      </c>
      <c r="M461" s="110"/>
      <c r="N461" s="3" t="s">
        <v>303</v>
      </c>
      <c r="O461" s="3" t="s">
        <v>247</v>
      </c>
      <c r="P461" s="3" t="s">
        <v>11435</v>
      </c>
      <c r="T461" s="22" t="s">
        <v>8334</v>
      </c>
    </row>
    <row r="462">
      <c r="A462" s="3" t="s">
        <v>11436</v>
      </c>
      <c r="C462" s="3" t="s">
        <v>226</v>
      </c>
      <c r="F462" s="3" t="s">
        <v>4465</v>
      </c>
      <c r="G462" s="3" t="s">
        <v>4465</v>
      </c>
      <c r="H462" s="3" t="s">
        <v>4465</v>
      </c>
      <c r="I462" s="3" t="s">
        <v>7695</v>
      </c>
      <c r="K462" s="3" t="s">
        <v>8332</v>
      </c>
      <c r="M462" s="110"/>
      <c r="N462" s="3" t="s">
        <v>303</v>
      </c>
      <c r="O462" s="3" t="s">
        <v>247</v>
      </c>
      <c r="P462" s="3" t="s">
        <v>11435</v>
      </c>
      <c r="T462" s="22" t="s">
        <v>8334</v>
      </c>
    </row>
    <row r="463">
      <c r="A463" s="3" t="s">
        <v>11437</v>
      </c>
      <c r="C463" s="3" t="s">
        <v>113</v>
      </c>
      <c r="F463" s="3" t="s">
        <v>4465</v>
      </c>
      <c r="G463" s="3" t="s">
        <v>4465</v>
      </c>
      <c r="H463" s="3" t="s">
        <v>4465</v>
      </c>
      <c r="I463" s="3" t="s">
        <v>7695</v>
      </c>
      <c r="K463" s="3" t="s">
        <v>8332</v>
      </c>
      <c r="M463" s="110"/>
      <c r="N463" s="3" t="s">
        <v>303</v>
      </c>
      <c r="O463" s="3" t="s">
        <v>247</v>
      </c>
      <c r="P463" s="3" t="s">
        <v>8336</v>
      </c>
      <c r="T463" s="22" t="s">
        <v>8334</v>
      </c>
    </row>
    <row r="464">
      <c r="A464" s="3" t="s">
        <v>11145</v>
      </c>
      <c r="C464" s="3" t="s">
        <v>226</v>
      </c>
      <c r="F464" s="3" t="s">
        <v>4465</v>
      </c>
      <c r="G464" s="3" t="s">
        <v>4465</v>
      </c>
      <c r="H464" s="3" t="s">
        <v>4465</v>
      </c>
      <c r="I464" s="3" t="s">
        <v>7695</v>
      </c>
      <c r="K464" s="3" t="s">
        <v>8335</v>
      </c>
      <c r="M464" s="110"/>
      <c r="N464" s="3" t="s">
        <v>303</v>
      </c>
      <c r="O464" s="3" t="s">
        <v>247</v>
      </c>
      <c r="P464" s="3" t="s">
        <v>8336</v>
      </c>
      <c r="Q464" s="3" t="s">
        <v>11143</v>
      </c>
      <c r="R464" s="3" t="s">
        <v>11438</v>
      </c>
      <c r="T464" s="22" t="s">
        <v>11146</v>
      </c>
    </row>
    <row r="465">
      <c r="A465" s="3" t="s">
        <v>11439</v>
      </c>
      <c r="C465" s="3" t="s">
        <v>113</v>
      </c>
      <c r="F465" s="3" t="s">
        <v>4465</v>
      </c>
      <c r="G465" s="3" t="s">
        <v>4465</v>
      </c>
      <c r="H465" s="3" t="s">
        <v>4465</v>
      </c>
      <c r="I465" s="3" t="s">
        <v>7695</v>
      </c>
      <c r="K465" s="3" t="s">
        <v>8335</v>
      </c>
      <c r="M465" s="111" t="s">
        <v>11440</v>
      </c>
      <c r="N465" s="3" t="s">
        <v>303</v>
      </c>
      <c r="O465" s="3" t="s">
        <v>247</v>
      </c>
      <c r="P465" s="3" t="s">
        <v>8336</v>
      </c>
      <c r="Q465" s="3" t="s">
        <v>11438</v>
      </c>
      <c r="R465" s="3" t="s">
        <v>11441</v>
      </c>
      <c r="T465" s="22" t="s">
        <v>11146</v>
      </c>
    </row>
    <row r="466">
      <c r="A466" s="3" t="s">
        <v>11438</v>
      </c>
      <c r="C466" s="3" t="s">
        <v>200</v>
      </c>
      <c r="F466" s="3" t="s">
        <v>4465</v>
      </c>
      <c r="G466" s="3" t="s">
        <v>4465</v>
      </c>
      <c r="H466" s="3" t="s">
        <v>4465</v>
      </c>
      <c r="I466" s="3" t="s">
        <v>7695</v>
      </c>
      <c r="K466" s="3" t="s">
        <v>8335</v>
      </c>
      <c r="M466" s="110"/>
      <c r="N466" s="3" t="s">
        <v>303</v>
      </c>
      <c r="O466" s="3" t="s">
        <v>247</v>
      </c>
      <c r="P466" s="3" t="s">
        <v>8336</v>
      </c>
      <c r="Q466" s="3" t="s">
        <v>11145</v>
      </c>
      <c r="R466" s="3" t="s">
        <v>11439</v>
      </c>
      <c r="T466" s="22" t="s">
        <v>11146</v>
      </c>
    </row>
    <row r="467">
      <c r="A467" s="3" t="s">
        <v>11442</v>
      </c>
      <c r="C467" s="3" t="s">
        <v>226</v>
      </c>
      <c r="F467" s="3" t="s">
        <v>4465</v>
      </c>
      <c r="G467" s="3" t="s">
        <v>4465</v>
      </c>
      <c r="H467" s="3" t="s">
        <v>4465</v>
      </c>
      <c r="I467" s="3" t="s">
        <v>7695</v>
      </c>
      <c r="K467" s="3" t="s">
        <v>8335</v>
      </c>
      <c r="M467" s="110"/>
      <c r="N467" s="3" t="s">
        <v>303</v>
      </c>
      <c r="O467" s="3" t="s">
        <v>247</v>
      </c>
      <c r="P467" s="3" t="s">
        <v>8336</v>
      </c>
      <c r="Q467" s="3" t="s">
        <v>11441</v>
      </c>
      <c r="R467" s="3" t="s">
        <v>11443</v>
      </c>
      <c r="T467" s="22" t="s">
        <v>11146</v>
      </c>
    </row>
    <row r="468">
      <c r="A468" s="3" t="s">
        <v>11444</v>
      </c>
      <c r="C468" s="3" t="s">
        <v>113</v>
      </c>
      <c r="F468" s="3" t="s">
        <v>4465</v>
      </c>
      <c r="G468" s="3" t="s">
        <v>4465</v>
      </c>
      <c r="H468" s="3" t="s">
        <v>4465</v>
      </c>
      <c r="I468" s="3" t="s">
        <v>7695</v>
      </c>
      <c r="K468" s="3" t="s">
        <v>8335</v>
      </c>
      <c r="M468" s="111" t="s">
        <v>11445</v>
      </c>
      <c r="N468" s="3" t="s">
        <v>303</v>
      </c>
      <c r="O468" s="3" t="s">
        <v>247</v>
      </c>
      <c r="P468" s="3" t="s">
        <v>8336</v>
      </c>
      <c r="Q468" s="3" t="s">
        <v>11443</v>
      </c>
      <c r="R468" s="3" t="s">
        <v>11446</v>
      </c>
      <c r="T468" s="22" t="s">
        <v>11146</v>
      </c>
    </row>
    <row r="469">
      <c r="A469" s="3" t="s">
        <v>11441</v>
      </c>
      <c r="C469" s="3" t="s">
        <v>213</v>
      </c>
      <c r="F469" s="3" t="s">
        <v>4465</v>
      </c>
      <c r="G469" s="3" t="s">
        <v>4465</v>
      </c>
      <c r="H469" s="3" t="s">
        <v>4465</v>
      </c>
      <c r="I469" s="3" t="s">
        <v>7695</v>
      </c>
      <c r="K469" s="3" t="s">
        <v>8335</v>
      </c>
      <c r="M469" s="110"/>
      <c r="N469" s="3" t="s">
        <v>303</v>
      </c>
      <c r="O469" s="3" t="s">
        <v>247</v>
      </c>
      <c r="P469" s="3" t="s">
        <v>8336</v>
      </c>
      <c r="Q469" s="3" t="s">
        <v>11439</v>
      </c>
      <c r="R469" s="3" t="s">
        <v>11442</v>
      </c>
      <c r="T469" s="22" t="s">
        <v>11146</v>
      </c>
    </row>
    <row r="470">
      <c r="A470" s="3" t="s">
        <v>11443</v>
      </c>
      <c r="C470" s="3" t="s">
        <v>200</v>
      </c>
      <c r="F470" s="3" t="s">
        <v>4465</v>
      </c>
      <c r="G470" s="3" t="s">
        <v>4465</v>
      </c>
      <c r="H470" s="3" t="s">
        <v>4465</v>
      </c>
      <c r="I470" s="3" t="s">
        <v>7695</v>
      </c>
      <c r="K470" s="3" t="s">
        <v>8335</v>
      </c>
      <c r="M470" s="110"/>
      <c r="N470" s="3" t="s">
        <v>303</v>
      </c>
      <c r="O470" s="3" t="s">
        <v>247</v>
      </c>
      <c r="P470" s="3" t="s">
        <v>8336</v>
      </c>
      <c r="Q470" s="3" t="s">
        <v>11442</v>
      </c>
      <c r="R470" s="3" t="s">
        <v>11444</v>
      </c>
      <c r="T470" s="22" t="s">
        <v>11146</v>
      </c>
    </row>
    <row r="471">
      <c r="A471" s="3" t="s">
        <v>11447</v>
      </c>
      <c r="C471" s="3" t="s">
        <v>226</v>
      </c>
      <c r="F471" s="3" t="s">
        <v>4465</v>
      </c>
      <c r="G471" s="3" t="s">
        <v>4465</v>
      </c>
      <c r="H471" s="3" t="s">
        <v>4465</v>
      </c>
      <c r="I471" s="3" t="s">
        <v>7695</v>
      </c>
      <c r="K471" s="3" t="s">
        <v>8335</v>
      </c>
      <c r="M471" s="110"/>
      <c r="N471" s="3" t="s">
        <v>303</v>
      </c>
      <c r="O471" s="3" t="s">
        <v>247</v>
      </c>
      <c r="P471" s="3" t="s">
        <v>8336</v>
      </c>
      <c r="Q471" s="3" t="s">
        <v>11446</v>
      </c>
      <c r="R471" s="3" t="s">
        <v>11448</v>
      </c>
      <c r="T471" s="22" t="s">
        <v>11146</v>
      </c>
    </row>
    <row r="472">
      <c r="A472" s="3" t="s">
        <v>11042</v>
      </c>
      <c r="C472" s="3" t="s">
        <v>113</v>
      </c>
      <c r="F472" s="3" t="s">
        <v>4465</v>
      </c>
      <c r="G472" s="3" t="s">
        <v>4465</v>
      </c>
      <c r="H472" s="3" t="s">
        <v>4465</v>
      </c>
      <c r="I472" s="3" t="s">
        <v>7695</v>
      </c>
      <c r="K472" s="3" t="s">
        <v>8335</v>
      </c>
      <c r="M472" s="111" t="s">
        <v>11449</v>
      </c>
      <c r="N472" s="3" t="s">
        <v>303</v>
      </c>
      <c r="O472" s="3" t="s">
        <v>247</v>
      </c>
      <c r="P472" s="3" t="s">
        <v>8336</v>
      </c>
      <c r="Q472" s="3" t="s">
        <v>11448</v>
      </c>
      <c r="T472" s="22" t="s">
        <v>11146</v>
      </c>
    </row>
    <row r="473">
      <c r="A473" s="3" t="s">
        <v>11446</v>
      </c>
      <c r="C473" s="3" t="s">
        <v>213</v>
      </c>
      <c r="F473" s="3" t="s">
        <v>4465</v>
      </c>
      <c r="G473" s="3" t="s">
        <v>4465</v>
      </c>
      <c r="H473" s="3" t="s">
        <v>4465</v>
      </c>
      <c r="I473" s="3" t="s">
        <v>7695</v>
      </c>
      <c r="K473" s="3" t="s">
        <v>8335</v>
      </c>
      <c r="M473" s="111" t="s">
        <v>11450</v>
      </c>
      <c r="N473" s="3" t="s">
        <v>303</v>
      </c>
      <c r="O473" s="3" t="s">
        <v>247</v>
      </c>
      <c r="P473" s="3" t="s">
        <v>8336</v>
      </c>
      <c r="Q473" s="3" t="s">
        <v>11444</v>
      </c>
      <c r="R473" s="3" t="s">
        <v>11447</v>
      </c>
      <c r="T473" s="22" t="s">
        <v>11146</v>
      </c>
    </row>
    <row r="474">
      <c r="A474" s="3" t="s">
        <v>11448</v>
      </c>
      <c r="C474" s="3" t="s">
        <v>200</v>
      </c>
      <c r="F474" s="3" t="s">
        <v>4465</v>
      </c>
      <c r="G474" s="3" t="s">
        <v>4465</v>
      </c>
      <c r="H474" s="3" t="s">
        <v>4465</v>
      </c>
      <c r="I474" s="3" t="s">
        <v>7695</v>
      </c>
      <c r="K474" s="3" t="s">
        <v>8335</v>
      </c>
      <c r="M474" s="110"/>
      <c r="N474" s="3" t="s">
        <v>303</v>
      </c>
      <c r="O474" s="3" t="s">
        <v>247</v>
      </c>
      <c r="P474" s="3" t="s">
        <v>8336</v>
      </c>
      <c r="Q474" s="3" t="s">
        <v>11447</v>
      </c>
      <c r="R474" s="3" t="s">
        <v>11042</v>
      </c>
      <c r="T474" s="22" t="s">
        <v>11146</v>
      </c>
    </row>
    <row r="475">
      <c r="A475" s="3" t="s">
        <v>11451</v>
      </c>
      <c r="C475" s="3" t="s">
        <v>226</v>
      </c>
      <c r="F475" s="3" t="s">
        <v>4465</v>
      </c>
      <c r="G475" s="3" t="s">
        <v>4465</v>
      </c>
      <c r="H475" s="3" t="s">
        <v>4465</v>
      </c>
      <c r="I475" s="3" t="s">
        <v>7695</v>
      </c>
      <c r="K475" s="3" t="s">
        <v>8206</v>
      </c>
      <c r="M475" s="110"/>
      <c r="N475" s="3" t="s">
        <v>303</v>
      </c>
      <c r="O475" s="3" t="s">
        <v>141</v>
      </c>
      <c r="P475" s="3" t="s">
        <v>8336</v>
      </c>
      <c r="Q475" s="3" t="s">
        <v>11040</v>
      </c>
      <c r="R475" s="3" t="s">
        <v>11452</v>
      </c>
      <c r="T475" s="22" t="s">
        <v>11018</v>
      </c>
    </row>
    <row r="476">
      <c r="A476" s="3" t="s">
        <v>11452</v>
      </c>
      <c r="C476" s="3" t="s">
        <v>113</v>
      </c>
      <c r="F476" s="3" t="s">
        <v>4465</v>
      </c>
      <c r="G476" s="3" t="s">
        <v>4465</v>
      </c>
      <c r="H476" s="3" t="s">
        <v>4465</v>
      </c>
      <c r="I476" s="3" t="s">
        <v>7695</v>
      </c>
      <c r="K476" s="3" t="s">
        <v>8206</v>
      </c>
      <c r="M476" s="111" t="s">
        <v>11453</v>
      </c>
      <c r="N476" s="3" t="s">
        <v>303</v>
      </c>
      <c r="O476" s="3" t="s">
        <v>141</v>
      </c>
      <c r="P476" s="3" t="s">
        <v>8336</v>
      </c>
      <c r="Q476" s="3" t="s">
        <v>11451</v>
      </c>
      <c r="T476" s="22" t="s">
        <v>11018</v>
      </c>
    </row>
    <row r="477">
      <c r="A477" s="3" t="s">
        <v>11040</v>
      </c>
      <c r="C477" s="3" t="s">
        <v>213</v>
      </c>
      <c r="F477" s="3" t="s">
        <v>4465</v>
      </c>
      <c r="G477" s="3" t="s">
        <v>4465</v>
      </c>
      <c r="H477" s="3" t="s">
        <v>4465</v>
      </c>
      <c r="I477" s="3" t="s">
        <v>7695</v>
      </c>
      <c r="K477" s="3" t="s">
        <v>8206</v>
      </c>
      <c r="M477" s="111" t="s">
        <v>11454</v>
      </c>
      <c r="N477" s="3" t="s">
        <v>303</v>
      </c>
      <c r="O477" s="3" t="s">
        <v>141</v>
      </c>
      <c r="P477" s="3" t="s">
        <v>8336</v>
      </c>
      <c r="Q477" s="3" t="s">
        <v>11023</v>
      </c>
      <c r="R477" s="3" t="s">
        <v>11451</v>
      </c>
      <c r="T477" s="22" t="s">
        <v>11018</v>
      </c>
    </row>
    <row r="478">
      <c r="A478" s="3" t="s">
        <v>11455</v>
      </c>
      <c r="C478" s="3" t="s">
        <v>213</v>
      </c>
      <c r="F478" s="3" t="s">
        <v>4465</v>
      </c>
      <c r="G478" s="3" t="s">
        <v>4465</v>
      </c>
      <c r="H478" s="3" t="s">
        <v>4465</v>
      </c>
      <c r="I478" s="3" t="s">
        <v>7695</v>
      </c>
      <c r="K478" s="3" t="s">
        <v>8206</v>
      </c>
      <c r="M478" s="110"/>
      <c r="N478" s="3" t="s">
        <v>303</v>
      </c>
      <c r="O478" s="3" t="s">
        <v>141</v>
      </c>
      <c r="P478" s="3" t="s">
        <v>8336</v>
      </c>
      <c r="Q478" s="3" t="s">
        <v>11456</v>
      </c>
      <c r="T478" s="22" t="s">
        <v>11018</v>
      </c>
    </row>
    <row r="479">
      <c r="A479" s="3" t="s">
        <v>11457</v>
      </c>
      <c r="C479" s="3" t="s">
        <v>226</v>
      </c>
      <c r="F479" s="3" t="s">
        <v>4465</v>
      </c>
      <c r="G479" s="3" t="s">
        <v>4465</v>
      </c>
      <c r="H479" s="3" t="s">
        <v>4465</v>
      </c>
      <c r="I479" s="3" t="s">
        <v>7695</v>
      </c>
      <c r="K479" s="3" t="s">
        <v>8206</v>
      </c>
      <c r="M479" s="110"/>
      <c r="N479" s="3" t="s">
        <v>303</v>
      </c>
      <c r="O479" s="3" t="s">
        <v>141</v>
      </c>
      <c r="P479" s="3" t="s">
        <v>8336</v>
      </c>
      <c r="Q479" s="3" t="s">
        <v>11458</v>
      </c>
      <c r="R479" s="3" t="s">
        <v>11456</v>
      </c>
      <c r="T479" s="22" t="s">
        <v>11018</v>
      </c>
    </row>
    <row r="480">
      <c r="A480" s="3" t="s">
        <v>11456</v>
      </c>
      <c r="C480" s="3" t="s">
        <v>113</v>
      </c>
      <c r="F480" s="3" t="s">
        <v>4465</v>
      </c>
      <c r="G480" s="3" t="s">
        <v>4465</v>
      </c>
      <c r="H480" s="3" t="s">
        <v>4465</v>
      </c>
      <c r="I480" s="3" t="s">
        <v>7695</v>
      </c>
      <c r="K480" s="3" t="s">
        <v>8206</v>
      </c>
      <c r="M480" s="111" t="s">
        <v>11459</v>
      </c>
      <c r="N480" s="3" t="s">
        <v>303</v>
      </c>
      <c r="O480" s="3" t="s">
        <v>141</v>
      </c>
      <c r="P480" s="3" t="s">
        <v>8336</v>
      </c>
      <c r="Q480" s="3" t="s">
        <v>11457</v>
      </c>
      <c r="R480" s="3" t="s">
        <v>11455</v>
      </c>
      <c r="T480" s="22" t="s">
        <v>11018</v>
      </c>
    </row>
    <row r="481">
      <c r="A481" s="3" t="s">
        <v>11458</v>
      </c>
      <c r="C481" s="3" t="s">
        <v>213</v>
      </c>
      <c r="F481" s="3" t="s">
        <v>4465</v>
      </c>
      <c r="G481" s="3" t="s">
        <v>4465</v>
      </c>
      <c r="H481" s="3" t="s">
        <v>4465</v>
      </c>
      <c r="I481" s="3" t="s">
        <v>7695</v>
      </c>
      <c r="K481" s="3" t="s">
        <v>8206</v>
      </c>
      <c r="M481" s="111" t="s">
        <v>11460</v>
      </c>
      <c r="N481" s="3" t="s">
        <v>303</v>
      </c>
      <c r="O481" s="3" t="s">
        <v>141</v>
      </c>
      <c r="P481" s="3" t="s">
        <v>8336</v>
      </c>
      <c r="R481" s="3" t="s">
        <v>11457</v>
      </c>
      <c r="T481" s="22" t="s">
        <v>11018</v>
      </c>
    </row>
    <row r="482">
      <c r="A482" s="3" t="s">
        <v>11461</v>
      </c>
      <c r="C482" s="3" t="s">
        <v>226</v>
      </c>
      <c r="F482" s="3" t="s">
        <v>4465</v>
      </c>
      <c r="G482" s="3" t="s">
        <v>4465</v>
      </c>
      <c r="H482" s="3" t="s">
        <v>4465</v>
      </c>
      <c r="I482" s="3" t="s">
        <v>7695</v>
      </c>
      <c r="K482" s="3" t="s">
        <v>8346</v>
      </c>
      <c r="M482" s="110"/>
      <c r="N482" s="3" t="s">
        <v>128</v>
      </c>
      <c r="O482" s="3" t="s">
        <v>209</v>
      </c>
      <c r="P482" s="3" t="s">
        <v>8662</v>
      </c>
      <c r="Q482" s="3" t="s">
        <v>10732</v>
      </c>
      <c r="R482" s="3" t="s">
        <v>11462</v>
      </c>
      <c r="T482" s="22" t="s">
        <v>10977</v>
      </c>
    </row>
    <row r="483">
      <c r="A483" s="3" t="s">
        <v>11463</v>
      </c>
      <c r="C483" s="3" t="s">
        <v>113</v>
      </c>
      <c r="F483" s="3" t="s">
        <v>4465</v>
      </c>
      <c r="G483" s="3" t="s">
        <v>4465</v>
      </c>
      <c r="H483" s="3" t="s">
        <v>4465</v>
      </c>
      <c r="I483" s="3" t="s">
        <v>7695</v>
      </c>
      <c r="K483" s="3" t="s">
        <v>8346</v>
      </c>
      <c r="M483" s="111" t="s">
        <v>10629</v>
      </c>
      <c r="N483" s="3" t="s">
        <v>128</v>
      </c>
      <c r="O483" s="3" t="s">
        <v>209</v>
      </c>
      <c r="P483" s="3" t="s">
        <v>8662</v>
      </c>
      <c r="Q483" s="3" t="s">
        <v>11462</v>
      </c>
      <c r="R483" s="3" t="s">
        <v>11464</v>
      </c>
      <c r="T483" s="22" t="s">
        <v>10977</v>
      </c>
    </row>
    <row r="484">
      <c r="A484" s="3" t="s">
        <v>10732</v>
      </c>
      <c r="C484" s="3" t="s">
        <v>213</v>
      </c>
      <c r="F484" s="3" t="s">
        <v>4465</v>
      </c>
      <c r="G484" s="3" t="s">
        <v>4465</v>
      </c>
      <c r="H484" s="3" t="s">
        <v>4465</v>
      </c>
      <c r="I484" s="3" t="s">
        <v>7695</v>
      </c>
      <c r="K484" s="3" t="s">
        <v>8346</v>
      </c>
      <c r="M484" s="110"/>
      <c r="N484" s="3" t="s">
        <v>128</v>
      </c>
      <c r="O484" s="3" t="s">
        <v>209</v>
      </c>
      <c r="P484" s="3" t="s">
        <v>8662</v>
      </c>
      <c r="Q484" s="3" t="s">
        <v>10731</v>
      </c>
      <c r="R484" s="3" t="s">
        <v>11461</v>
      </c>
      <c r="T484" s="22" t="s">
        <v>10977</v>
      </c>
    </row>
    <row r="485">
      <c r="A485" s="3" t="s">
        <v>11462</v>
      </c>
      <c r="C485" s="3" t="s">
        <v>200</v>
      </c>
      <c r="F485" s="3" t="s">
        <v>4465</v>
      </c>
      <c r="G485" s="3" t="s">
        <v>4465</v>
      </c>
      <c r="H485" s="3" t="s">
        <v>4465</v>
      </c>
      <c r="I485" s="3" t="s">
        <v>7695</v>
      </c>
      <c r="K485" s="3" t="s">
        <v>8346</v>
      </c>
      <c r="M485" s="110"/>
      <c r="N485" s="3" t="s">
        <v>128</v>
      </c>
      <c r="O485" s="3" t="s">
        <v>209</v>
      </c>
      <c r="P485" s="3" t="s">
        <v>8662</v>
      </c>
      <c r="Q485" s="3" t="s">
        <v>11461</v>
      </c>
      <c r="R485" s="3" t="s">
        <v>11463</v>
      </c>
      <c r="T485" s="22" t="s">
        <v>10977</v>
      </c>
    </row>
    <row r="486">
      <c r="A486" s="3" t="s">
        <v>11465</v>
      </c>
      <c r="C486" s="3" t="s">
        <v>226</v>
      </c>
      <c r="F486" s="3" t="s">
        <v>5803</v>
      </c>
      <c r="G486" s="3" t="s">
        <v>5803</v>
      </c>
      <c r="H486" s="3" t="s">
        <v>5803</v>
      </c>
      <c r="I486" s="3" t="s">
        <v>7695</v>
      </c>
      <c r="K486" s="3" t="s">
        <v>8529</v>
      </c>
      <c r="M486" s="110"/>
      <c r="N486" s="3" t="s">
        <v>128</v>
      </c>
      <c r="O486" s="3" t="s">
        <v>209</v>
      </c>
      <c r="P486" s="3" t="s">
        <v>10883</v>
      </c>
      <c r="Q486" s="3" t="s">
        <v>10889</v>
      </c>
      <c r="R486" s="3" t="s">
        <v>11466</v>
      </c>
      <c r="T486" s="22" t="s">
        <v>8532</v>
      </c>
    </row>
    <row r="487">
      <c r="A487" s="20" t="s">
        <v>11325</v>
      </c>
      <c r="C487" s="3" t="s">
        <v>200</v>
      </c>
      <c r="F487" s="3" t="s">
        <v>5803</v>
      </c>
      <c r="G487" s="3" t="s">
        <v>5803</v>
      </c>
      <c r="H487" s="3" t="s">
        <v>5803</v>
      </c>
      <c r="I487" s="3" t="s">
        <v>7695</v>
      </c>
      <c r="K487" s="3" t="s">
        <v>8529</v>
      </c>
      <c r="M487" s="111" t="s">
        <v>11329</v>
      </c>
      <c r="N487" s="3" t="s">
        <v>128</v>
      </c>
      <c r="O487" s="3" t="s">
        <v>209</v>
      </c>
      <c r="P487" s="3" t="s">
        <v>10883</v>
      </c>
      <c r="Q487" s="3" t="s">
        <v>11465</v>
      </c>
      <c r="R487" s="3" t="s">
        <v>11324</v>
      </c>
      <c r="T487" s="22" t="s">
        <v>8532</v>
      </c>
    </row>
    <row r="488">
      <c r="A488" s="3" t="s">
        <v>10889</v>
      </c>
      <c r="C488" s="3" t="s">
        <v>213</v>
      </c>
      <c r="F488" s="3" t="s">
        <v>5803</v>
      </c>
      <c r="G488" s="3" t="s">
        <v>5803</v>
      </c>
      <c r="H488" s="3" t="s">
        <v>5803</v>
      </c>
      <c r="I488" s="3" t="s">
        <v>7695</v>
      </c>
      <c r="K488" s="3" t="s">
        <v>8529</v>
      </c>
      <c r="M488" s="111" t="s">
        <v>11467</v>
      </c>
      <c r="N488" s="3" t="s">
        <v>128</v>
      </c>
      <c r="O488" s="3" t="s">
        <v>209</v>
      </c>
      <c r="P488" s="3" t="s">
        <v>10883</v>
      </c>
      <c r="Q488" s="3" t="s">
        <v>10887</v>
      </c>
      <c r="R488" s="3" t="s">
        <v>11465</v>
      </c>
      <c r="T488" s="22" t="s">
        <v>8532</v>
      </c>
    </row>
    <row r="489">
      <c r="A489" s="3" t="s">
        <v>11468</v>
      </c>
      <c r="C489" s="3" t="s">
        <v>113</v>
      </c>
      <c r="D489" s="3" t="s">
        <v>85</v>
      </c>
      <c r="E489" s="3" t="s">
        <v>10413</v>
      </c>
      <c r="F489" s="3" t="s">
        <v>5845</v>
      </c>
      <c r="G489" s="3" t="s">
        <v>5845</v>
      </c>
      <c r="H489" s="3" t="s">
        <v>5845</v>
      </c>
      <c r="I489" s="3" t="s">
        <v>7695</v>
      </c>
      <c r="K489" s="3" t="s">
        <v>10469</v>
      </c>
      <c r="M489" s="111" t="s">
        <v>11469</v>
      </c>
      <c r="N489" s="3" t="s">
        <v>190</v>
      </c>
      <c r="O489" s="3" t="s">
        <v>209</v>
      </c>
      <c r="Q489" s="3" t="s">
        <v>10866</v>
      </c>
      <c r="R489" s="3" t="s">
        <v>11001</v>
      </c>
      <c r="T489" s="22" t="s">
        <v>7696</v>
      </c>
    </row>
    <row r="490">
      <c r="A490" s="3" t="s">
        <v>10621</v>
      </c>
      <c r="C490" s="3" t="s">
        <v>113</v>
      </c>
      <c r="F490" s="3" t="s">
        <v>4465</v>
      </c>
      <c r="G490" s="3" t="s">
        <v>4465</v>
      </c>
      <c r="H490" s="3" t="s">
        <v>4465</v>
      </c>
      <c r="I490" s="3" t="s">
        <v>7695</v>
      </c>
      <c r="K490" s="3" t="s">
        <v>8350</v>
      </c>
      <c r="M490" s="111" t="s">
        <v>11470</v>
      </c>
      <c r="N490" s="3" t="s">
        <v>260</v>
      </c>
      <c r="O490" s="3" t="s">
        <v>191</v>
      </c>
      <c r="P490" s="3" t="s">
        <v>11471</v>
      </c>
      <c r="Q490" s="3" t="s">
        <v>10619</v>
      </c>
      <c r="R490" s="3" t="s">
        <v>11472</v>
      </c>
      <c r="T490" s="22" t="s">
        <v>10622</v>
      </c>
    </row>
    <row r="491">
      <c r="A491" s="3" t="s">
        <v>11473</v>
      </c>
      <c r="C491" s="3" t="s">
        <v>200</v>
      </c>
      <c r="F491" s="3" t="s">
        <v>4465</v>
      </c>
      <c r="G491" s="3" t="s">
        <v>4465</v>
      </c>
      <c r="H491" s="3" t="s">
        <v>4465</v>
      </c>
      <c r="I491" s="3" t="s">
        <v>7695</v>
      </c>
      <c r="K491" s="3" t="s">
        <v>8350</v>
      </c>
      <c r="M491" s="110"/>
      <c r="N491" s="3" t="s">
        <v>260</v>
      </c>
      <c r="O491" s="3" t="s">
        <v>191</v>
      </c>
      <c r="P491" s="3" t="s">
        <v>11474</v>
      </c>
      <c r="Q491" s="3" t="s">
        <v>10619</v>
      </c>
      <c r="R491" s="3" t="s">
        <v>10621</v>
      </c>
      <c r="T491" s="22" t="s">
        <v>10622</v>
      </c>
    </row>
    <row r="492">
      <c r="A492" s="3" t="s">
        <v>10559</v>
      </c>
      <c r="C492" s="3" t="s">
        <v>200</v>
      </c>
      <c r="F492" s="3" t="s">
        <v>4465</v>
      </c>
      <c r="G492" s="3" t="s">
        <v>4465</v>
      </c>
      <c r="H492" s="3" t="s">
        <v>4465</v>
      </c>
      <c r="I492" s="3" t="s">
        <v>7695</v>
      </c>
      <c r="K492" s="3" t="s">
        <v>8661</v>
      </c>
      <c r="M492" s="110"/>
      <c r="N492" s="3" t="s">
        <v>277</v>
      </c>
      <c r="O492" s="3" t="s">
        <v>4626</v>
      </c>
      <c r="P492" s="3" t="s">
        <v>8662</v>
      </c>
      <c r="Q492" s="3" t="s">
        <v>10610</v>
      </c>
      <c r="R492" s="3" t="s">
        <v>10557</v>
      </c>
      <c r="T492" s="22" t="s">
        <v>10446</v>
      </c>
    </row>
    <row r="493">
      <c r="A493" s="3" t="s">
        <v>11475</v>
      </c>
      <c r="B493" s="3"/>
      <c r="C493" s="3" t="s">
        <v>161</v>
      </c>
      <c r="D493" s="3"/>
      <c r="E493" s="3"/>
      <c r="F493" s="3" t="s">
        <v>5010</v>
      </c>
      <c r="G493" s="3" t="s">
        <v>5010</v>
      </c>
      <c r="I493" s="3" t="s">
        <v>11476</v>
      </c>
      <c r="K493" s="3"/>
      <c r="L493" s="3"/>
      <c r="M493" s="111"/>
      <c r="N493" s="3" t="s">
        <v>281</v>
      </c>
      <c r="O493" s="3" t="s">
        <v>129</v>
      </c>
      <c r="Q493" s="3"/>
      <c r="R493" s="3"/>
      <c r="S493" s="3"/>
      <c r="T493" s="22" t="s">
        <v>11477</v>
      </c>
    </row>
    <row r="494">
      <c r="A494" s="3" t="s">
        <v>11478</v>
      </c>
      <c r="B494" s="3" t="s">
        <v>11479</v>
      </c>
      <c r="C494" s="3" t="s">
        <v>200</v>
      </c>
      <c r="F494" s="3" t="s">
        <v>11480</v>
      </c>
      <c r="G494" s="3" t="s">
        <v>11480</v>
      </c>
      <c r="I494" s="3" t="s">
        <v>10618</v>
      </c>
      <c r="M494" s="110"/>
      <c r="N494" s="3" t="s">
        <v>318</v>
      </c>
      <c r="O494" s="3" t="s">
        <v>235</v>
      </c>
      <c r="P494" s="3" t="s">
        <v>292</v>
      </c>
      <c r="Q494" s="3" t="s">
        <v>10366</v>
      </c>
      <c r="T494" s="22" t="s">
        <v>11481</v>
      </c>
    </row>
    <row r="495">
      <c r="A495" s="3" t="s">
        <v>11200</v>
      </c>
      <c r="C495" s="3" t="s">
        <v>226</v>
      </c>
      <c r="D495" s="3" t="s">
        <v>85</v>
      </c>
      <c r="E495" s="3"/>
      <c r="F495" s="3" t="s">
        <v>6306</v>
      </c>
      <c r="G495" s="3" t="s">
        <v>5726</v>
      </c>
      <c r="H495" s="3" t="s">
        <v>5732</v>
      </c>
      <c r="I495" s="3" t="s">
        <v>10638</v>
      </c>
      <c r="K495" s="3" t="s">
        <v>8516</v>
      </c>
      <c r="L495" s="3"/>
      <c r="M495" s="111"/>
      <c r="N495" s="3" t="s">
        <v>1867</v>
      </c>
      <c r="O495" s="3" t="s">
        <v>197</v>
      </c>
      <c r="P495" s="3" t="s">
        <v>270</v>
      </c>
      <c r="Q495" s="3" t="s">
        <v>11197</v>
      </c>
      <c r="R495" s="3" t="s">
        <v>11482</v>
      </c>
      <c r="T495" s="22" t="s">
        <v>11142</v>
      </c>
    </row>
    <row r="496">
      <c r="A496" s="3" t="s">
        <v>11482</v>
      </c>
      <c r="C496" s="3" t="s">
        <v>206</v>
      </c>
      <c r="D496" s="3" t="s">
        <v>99</v>
      </c>
      <c r="E496" s="3"/>
      <c r="F496" s="3" t="s">
        <v>6306</v>
      </c>
      <c r="G496" s="3" t="s">
        <v>5726</v>
      </c>
      <c r="H496" s="3" t="s">
        <v>5732</v>
      </c>
      <c r="I496" s="3" t="s">
        <v>10638</v>
      </c>
      <c r="K496" s="3" t="s">
        <v>8516</v>
      </c>
      <c r="L496" s="3"/>
      <c r="M496" s="111"/>
      <c r="N496" s="3" t="s">
        <v>309</v>
      </c>
      <c r="O496" s="3" t="s">
        <v>129</v>
      </c>
      <c r="P496" s="3" t="s">
        <v>270</v>
      </c>
      <c r="Q496" s="3" t="s">
        <v>11200</v>
      </c>
      <c r="R496" s="3"/>
      <c r="T496" s="22" t="s">
        <v>11142</v>
      </c>
    </row>
    <row r="497">
      <c r="A497" s="3" t="s">
        <v>11483</v>
      </c>
      <c r="C497" s="3" t="s">
        <v>206</v>
      </c>
      <c r="F497" s="3" t="s">
        <v>4653</v>
      </c>
      <c r="G497" s="3" t="s">
        <v>4653</v>
      </c>
      <c r="I497" s="3" t="s">
        <v>10618</v>
      </c>
      <c r="M497" s="110"/>
      <c r="N497" s="3" t="s">
        <v>260</v>
      </c>
      <c r="O497" s="3" t="s">
        <v>191</v>
      </c>
      <c r="P497" s="3" t="s">
        <v>11471</v>
      </c>
      <c r="Q497" s="3" t="s">
        <v>10621</v>
      </c>
      <c r="T497" s="22" t="s">
        <v>11484</v>
      </c>
    </row>
    <row r="498">
      <c r="A498" s="3" t="s">
        <v>11485</v>
      </c>
      <c r="C498" s="3" t="s">
        <v>206</v>
      </c>
      <c r="F498" s="3" t="s">
        <v>4653</v>
      </c>
      <c r="G498" s="3" t="s">
        <v>4653</v>
      </c>
      <c r="I498" s="3" t="s">
        <v>10618</v>
      </c>
      <c r="M498" s="110"/>
      <c r="N498" s="3" t="s">
        <v>260</v>
      </c>
      <c r="O498" s="3" t="s">
        <v>191</v>
      </c>
      <c r="P498" s="3" t="s">
        <v>11471</v>
      </c>
      <c r="Q498" s="3" t="s">
        <v>10621</v>
      </c>
      <c r="T498" s="22" t="s">
        <v>11484</v>
      </c>
    </row>
    <row r="499">
      <c r="A499" s="3" t="s">
        <v>11486</v>
      </c>
      <c r="B499" s="3" t="s">
        <v>11487</v>
      </c>
      <c r="C499" s="3" t="s">
        <v>213</v>
      </c>
      <c r="F499" s="3" t="s">
        <v>4603</v>
      </c>
      <c r="G499" s="3" t="s">
        <v>4603</v>
      </c>
      <c r="H499" s="3" t="s">
        <v>4603</v>
      </c>
      <c r="I499" s="3" t="s">
        <v>7695</v>
      </c>
      <c r="K499" s="3" t="s">
        <v>8241</v>
      </c>
      <c r="M499" s="111" t="s">
        <v>11488</v>
      </c>
      <c r="N499" s="3" t="s">
        <v>275</v>
      </c>
      <c r="O499" s="3" t="s">
        <v>209</v>
      </c>
      <c r="P499" s="3" t="s">
        <v>10917</v>
      </c>
      <c r="Q499" s="3" t="s">
        <v>11314</v>
      </c>
      <c r="R499" s="3" t="s">
        <v>11489</v>
      </c>
      <c r="T499" s="22" t="s">
        <v>10809</v>
      </c>
    </row>
    <row r="500">
      <c r="A500" s="3" t="s">
        <v>11489</v>
      </c>
      <c r="C500" s="3" t="s">
        <v>226</v>
      </c>
      <c r="F500" s="3" t="s">
        <v>4603</v>
      </c>
      <c r="G500" s="3" t="s">
        <v>4603</v>
      </c>
      <c r="H500" s="3" t="s">
        <v>4603</v>
      </c>
      <c r="I500" s="3" t="s">
        <v>7695</v>
      </c>
      <c r="K500" s="3" t="s">
        <v>8241</v>
      </c>
      <c r="M500" s="110"/>
      <c r="N500" s="3" t="s">
        <v>275</v>
      </c>
      <c r="O500" s="3" t="s">
        <v>209</v>
      </c>
      <c r="P500" s="3" t="s">
        <v>10917</v>
      </c>
      <c r="Q500" s="3" t="s">
        <v>11486</v>
      </c>
      <c r="R500" s="3" t="s">
        <v>11405</v>
      </c>
      <c r="T500" s="22" t="s">
        <v>10809</v>
      </c>
    </row>
    <row r="501">
      <c r="A501" s="3" t="s">
        <v>11314</v>
      </c>
      <c r="C501" s="3" t="s">
        <v>113</v>
      </c>
      <c r="F501" s="3" t="s">
        <v>4603</v>
      </c>
      <c r="G501" s="3" t="s">
        <v>4603</v>
      </c>
      <c r="H501" s="3" t="s">
        <v>4603</v>
      </c>
      <c r="I501" s="3" t="s">
        <v>7695</v>
      </c>
      <c r="K501" s="3" t="s">
        <v>8241</v>
      </c>
      <c r="M501" s="111" t="s">
        <v>11490</v>
      </c>
      <c r="N501" s="3" t="s">
        <v>275</v>
      </c>
      <c r="O501" s="3" t="s">
        <v>209</v>
      </c>
      <c r="P501" s="3" t="s">
        <v>10917</v>
      </c>
      <c r="Q501" s="3" t="s">
        <v>11311</v>
      </c>
      <c r="R501" s="3" t="s">
        <v>11486</v>
      </c>
      <c r="T501" s="22" t="s">
        <v>10809</v>
      </c>
    </row>
    <row r="502">
      <c r="A502" s="3" t="s">
        <v>11405</v>
      </c>
      <c r="C502" s="3" t="s">
        <v>200</v>
      </c>
      <c r="F502" s="3" t="s">
        <v>4603</v>
      </c>
      <c r="G502" s="3" t="s">
        <v>4603</v>
      </c>
      <c r="H502" s="3" t="s">
        <v>4603</v>
      </c>
      <c r="I502" s="3" t="s">
        <v>7695</v>
      </c>
      <c r="K502" s="3" t="s">
        <v>8241</v>
      </c>
      <c r="M502" s="111" t="s">
        <v>11491</v>
      </c>
      <c r="N502" s="3" t="s">
        <v>275</v>
      </c>
      <c r="O502" s="3" t="s">
        <v>209</v>
      </c>
      <c r="P502" s="3" t="s">
        <v>10917</v>
      </c>
      <c r="Q502" s="3" t="s">
        <v>11489</v>
      </c>
      <c r="R502" s="3" t="s">
        <v>11403</v>
      </c>
      <c r="T502" s="22" t="s">
        <v>10809</v>
      </c>
    </row>
    <row r="503">
      <c r="A503" s="3" t="s">
        <v>11492</v>
      </c>
      <c r="B503" s="3"/>
      <c r="C503" s="3" t="s">
        <v>138</v>
      </c>
      <c r="D503" s="3"/>
      <c r="E503" s="3"/>
      <c r="F503" s="3" t="s">
        <v>5010</v>
      </c>
      <c r="G503" s="3" t="s">
        <v>5010</v>
      </c>
      <c r="I503" s="3" t="s">
        <v>11338</v>
      </c>
      <c r="J503" s="3"/>
      <c r="K503" s="3"/>
      <c r="L503" s="3"/>
      <c r="M503" s="111"/>
      <c r="N503" s="3" t="s">
        <v>281</v>
      </c>
      <c r="O503" s="3" t="s">
        <v>129</v>
      </c>
      <c r="Q503" s="3"/>
      <c r="R503" s="3"/>
      <c r="S503" s="3"/>
      <c r="T503" s="22" t="s">
        <v>8370</v>
      </c>
    </row>
    <row r="504">
      <c r="A504" s="3" t="s">
        <v>10713</v>
      </c>
      <c r="C504" s="3" t="s">
        <v>226</v>
      </c>
      <c r="D504" s="3" t="s">
        <v>85</v>
      </c>
      <c r="E504" s="3"/>
      <c r="F504" s="3" t="s">
        <v>6306</v>
      </c>
      <c r="G504" s="3" t="s">
        <v>6306</v>
      </c>
      <c r="I504" s="3" t="s">
        <v>10638</v>
      </c>
      <c r="K504" s="3" t="s">
        <v>8413</v>
      </c>
      <c r="L504" s="3"/>
      <c r="M504" s="111"/>
      <c r="N504" s="3" t="s">
        <v>314</v>
      </c>
      <c r="O504" s="3" t="s">
        <v>197</v>
      </c>
      <c r="P504" s="3" t="s">
        <v>274</v>
      </c>
      <c r="Q504" s="3"/>
      <c r="R504" s="3" t="s">
        <v>11493</v>
      </c>
      <c r="T504" s="22" t="s">
        <v>11494</v>
      </c>
    </row>
    <row r="505">
      <c r="A505" s="3" t="s">
        <v>11495</v>
      </c>
      <c r="C505" s="3" t="s">
        <v>188</v>
      </c>
      <c r="F505" s="3" t="s">
        <v>5845</v>
      </c>
      <c r="G505" s="3" t="s">
        <v>5845</v>
      </c>
      <c r="I505" s="3" t="s">
        <v>8388</v>
      </c>
      <c r="K505" s="3" t="s">
        <v>8387</v>
      </c>
      <c r="M505" s="111" t="s">
        <v>11496</v>
      </c>
      <c r="N505" s="3" t="s">
        <v>279</v>
      </c>
      <c r="O505" s="3" t="s">
        <v>223</v>
      </c>
    </row>
    <row r="506">
      <c r="A506" s="3" t="s">
        <v>10492</v>
      </c>
      <c r="B506" s="3" t="s">
        <v>11497</v>
      </c>
      <c r="C506" s="3" t="s">
        <v>226</v>
      </c>
      <c r="D506" s="3" t="s">
        <v>85</v>
      </c>
      <c r="E506" s="3" t="s">
        <v>10413</v>
      </c>
      <c r="F506" s="3" t="s">
        <v>5845</v>
      </c>
      <c r="G506" s="3" t="s">
        <v>5845</v>
      </c>
      <c r="H506" s="3" t="s">
        <v>5845</v>
      </c>
      <c r="I506" s="3" t="s">
        <v>7695</v>
      </c>
      <c r="K506" s="3" t="s">
        <v>10469</v>
      </c>
      <c r="M506" s="110"/>
      <c r="N506" s="3" t="s">
        <v>190</v>
      </c>
      <c r="O506" s="3" t="s">
        <v>209</v>
      </c>
      <c r="Q506" s="3" t="s">
        <v>10488</v>
      </c>
      <c r="R506" s="3" t="s">
        <v>10490</v>
      </c>
      <c r="T506" s="22" t="s">
        <v>7696</v>
      </c>
    </row>
    <row r="507">
      <c r="A507" s="3" t="s">
        <v>10488</v>
      </c>
      <c r="C507" s="3" t="s">
        <v>213</v>
      </c>
      <c r="D507" s="3" t="s">
        <v>114</v>
      </c>
      <c r="E507" s="3" t="s">
        <v>10413</v>
      </c>
      <c r="F507" s="3" t="s">
        <v>5845</v>
      </c>
      <c r="G507" s="3" t="s">
        <v>5845</v>
      </c>
      <c r="H507" s="3" t="s">
        <v>5845</v>
      </c>
      <c r="I507" s="3" t="s">
        <v>7695</v>
      </c>
      <c r="K507" s="3" t="s">
        <v>10469</v>
      </c>
      <c r="M507" s="111" t="s">
        <v>11498</v>
      </c>
      <c r="N507" s="3" t="s">
        <v>3948</v>
      </c>
      <c r="O507" s="3" t="s">
        <v>209</v>
      </c>
      <c r="P507" s="3" t="s">
        <v>286</v>
      </c>
      <c r="Q507" s="3" t="s">
        <v>10486</v>
      </c>
      <c r="R507" s="3" t="s">
        <v>10492</v>
      </c>
      <c r="T507" s="22" t="s">
        <v>7696</v>
      </c>
    </row>
    <row r="508">
      <c r="A508" s="3" t="s">
        <v>11499</v>
      </c>
      <c r="B508" s="3" t="s">
        <v>11500</v>
      </c>
      <c r="C508" s="3" t="s">
        <v>11501</v>
      </c>
      <c r="D508" s="3"/>
      <c r="E508" s="3"/>
      <c r="F508" s="3" t="s">
        <v>3284</v>
      </c>
      <c r="G508" s="3" t="s">
        <v>3284</v>
      </c>
      <c r="I508" s="3" t="s">
        <v>11502</v>
      </c>
      <c r="L508" s="3"/>
      <c r="M508" s="111"/>
      <c r="N508" s="3" t="s">
        <v>285</v>
      </c>
      <c r="O508" s="3" t="s">
        <v>241</v>
      </c>
      <c r="Q508" s="3"/>
      <c r="R508" s="3"/>
      <c r="S508" s="3"/>
      <c r="T508" s="22" t="s">
        <v>11503</v>
      </c>
    </row>
    <row r="509">
      <c r="A509" s="3" t="s">
        <v>10695</v>
      </c>
      <c r="C509" s="3" t="s">
        <v>256</v>
      </c>
      <c r="D509" s="3" t="s">
        <v>114</v>
      </c>
      <c r="E509" s="3"/>
      <c r="F509" s="3" t="s">
        <v>6770</v>
      </c>
      <c r="G509" s="3" t="s">
        <v>6770</v>
      </c>
      <c r="I509" s="3" t="s">
        <v>10948</v>
      </c>
      <c r="M509" s="111" t="s">
        <v>11225</v>
      </c>
      <c r="N509" s="3" t="s">
        <v>319</v>
      </c>
      <c r="O509" s="3" t="s">
        <v>129</v>
      </c>
      <c r="Q509" s="3"/>
      <c r="R509" s="3"/>
      <c r="S509" s="3"/>
      <c r="T509" s="22" t="s">
        <v>11504</v>
      </c>
      <c r="U509" s="3" t="s">
        <v>8184</v>
      </c>
    </row>
    <row r="510">
      <c r="A510" s="3" t="s">
        <v>10736</v>
      </c>
      <c r="C510" s="3" t="s">
        <v>188</v>
      </c>
      <c r="I510" s="3" t="s">
        <v>8388</v>
      </c>
      <c r="M510" s="110"/>
      <c r="Q510" s="3" t="s">
        <v>11505</v>
      </c>
    </row>
    <row r="511">
      <c r="A511" s="3" t="s">
        <v>11506</v>
      </c>
      <c r="C511" s="3" t="s">
        <v>256</v>
      </c>
      <c r="D511" s="3" t="s">
        <v>114</v>
      </c>
      <c r="E511" s="3"/>
      <c r="F511" s="3" t="s">
        <v>6770</v>
      </c>
      <c r="G511" s="3" t="s">
        <v>6770</v>
      </c>
      <c r="I511" s="3" t="s">
        <v>10902</v>
      </c>
      <c r="M511" s="111" t="s">
        <v>11507</v>
      </c>
      <c r="N511" s="3" t="s">
        <v>319</v>
      </c>
      <c r="O511" s="3" t="s">
        <v>129</v>
      </c>
      <c r="P511" s="3" t="s">
        <v>10904</v>
      </c>
      <c r="Q511" s="3"/>
      <c r="R511" s="3"/>
      <c r="S511" s="3" t="s">
        <v>11508</v>
      </c>
      <c r="T511" s="22" t="s">
        <v>11509</v>
      </c>
      <c r="U511" s="3" t="s">
        <v>11374</v>
      </c>
    </row>
    <row r="512">
      <c r="A512" s="3" t="s">
        <v>11508</v>
      </c>
      <c r="C512" s="3" t="s">
        <v>256</v>
      </c>
      <c r="D512" s="3" t="s">
        <v>114</v>
      </c>
      <c r="E512" s="3"/>
      <c r="F512" s="3" t="s">
        <v>6770</v>
      </c>
      <c r="G512" s="3" t="s">
        <v>6770</v>
      </c>
      <c r="I512" s="3" t="s">
        <v>11224</v>
      </c>
      <c r="M512" s="111" t="s">
        <v>11510</v>
      </c>
      <c r="N512" s="3" t="s">
        <v>319</v>
      </c>
      <c r="O512" s="3" t="s">
        <v>129</v>
      </c>
      <c r="P512" s="3" t="s">
        <v>10904</v>
      </c>
      <c r="Q512" s="3"/>
      <c r="R512" s="3"/>
      <c r="S512" s="3" t="s">
        <v>11506</v>
      </c>
      <c r="T512" s="22" t="s">
        <v>11511</v>
      </c>
    </row>
    <row r="513">
      <c r="A513" s="3" t="s">
        <v>11246</v>
      </c>
      <c r="B513" s="3"/>
      <c r="C513" s="3" t="s">
        <v>113</v>
      </c>
      <c r="D513" s="3"/>
      <c r="E513" s="3"/>
      <c r="F513" s="3" t="s">
        <v>5010</v>
      </c>
      <c r="G513" s="3" t="s">
        <v>5010</v>
      </c>
      <c r="H513" s="3" t="s">
        <v>5010</v>
      </c>
      <c r="I513" s="3" t="s">
        <v>7695</v>
      </c>
      <c r="K513" s="3" t="s">
        <v>8644</v>
      </c>
      <c r="L513" s="14"/>
      <c r="M513" s="114" t="s">
        <v>11512</v>
      </c>
      <c r="N513" s="14" t="s">
        <v>182</v>
      </c>
      <c r="O513" s="14" t="s">
        <v>209</v>
      </c>
      <c r="Q513" s="3" t="s">
        <v>11513</v>
      </c>
      <c r="R513" s="3" t="s">
        <v>11514</v>
      </c>
      <c r="T513" s="22" t="s">
        <v>8647</v>
      </c>
    </row>
    <row r="514">
      <c r="A514" s="3" t="s">
        <v>11515</v>
      </c>
      <c r="C514" s="3" t="s">
        <v>226</v>
      </c>
      <c r="F514" s="3" t="s">
        <v>5010</v>
      </c>
      <c r="G514" s="3" t="s">
        <v>5010</v>
      </c>
      <c r="H514" s="3" t="s">
        <v>5010</v>
      </c>
      <c r="I514" s="3" t="s">
        <v>7695</v>
      </c>
      <c r="K514" s="3" t="s">
        <v>8644</v>
      </c>
      <c r="M514" s="110"/>
      <c r="N514" s="3" t="s">
        <v>182</v>
      </c>
      <c r="O514" s="3" t="s">
        <v>209</v>
      </c>
      <c r="P514" s="3" t="s">
        <v>11516</v>
      </c>
      <c r="Q514" s="3" t="s">
        <v>10942</v>
      </c>
      <c r="R514" s="3" t="s">
        <v>11517</v>
      </c>
      <c r="T514" s="22" t="s">
        <v>10526</v>
      </c>
    </row>
    <row r="515">
      <c r="A515" s="3" t="s">
        <v>10942</v>
      </c>
      <c r="C515" s="3" t="s">
        <v>213</v>
      </c>
      <c r="F515" s="3" t="s">
        <v>5010</v>
      </c>
      <c r="G515" s="3" t="s">
        <v>5010</v>
      </c>
      <c r="H515" s="3" t="s">
        <v>5010</v>
      </c>
      <c r="I515" s="3" t="s">
        <v>7695</v>
      </c>
      <c r="K515" s="3" t="s">
        <v>8644</v>
      </c>
      <c r="M515" s="111" t="s">
        <v>11518</v>
      </c>
      <c r="N515" s="3" t="s">
        <v>182</v>
      </c>
      <c r="O515" s="3" t="s">
        <v>209</v>
      </c>
      <c r="P515" s="3" t="s">
        <v>11516</v>
      </c>
      <c r="Q515" s="3" t="s">
        <v>10939</v>
      </c>
      <c r="R515" s="3" t="s">
        <v>11515</v>
      </c>
      <c r="T515" s="22" t="s">
        <v>10526</v>
      </c>
    </row>
    <row r="516">
      <c r="A516" s="3" t="s">
        <v>11517</v>
      </c>
      <c r="C516" s="3" t="s">
        <v>200</v>
      </c>
      <c r="F516" s="3" t="s">
        <v>5010</v>
      </c>
      <c r="G516" s="3" t="s">
        <v>5010</v>
      </c>
      <c r="H516" s="3" t="s">
        <v>5010</v>
      </c>
      <c r="I516" s="3" t="s">
        <v>7695</v>
      </c>
      <c r="K516" s="3" t="s">
        <v>8644</v>
      </c>
      <c r="M516" s="110"/>
      <c r="N516" s="3" t="s">
        <v>182</v>
      </c>
      <c r="O516" s="3" t="s">
        <v>209</v>
      </c>
      <c r="P516" s="3" t="s">
        <v>11516</v>
      </c>
      <c r="Q516" s="3" t="s">
        <v>11515</v>
      </c>
      <c r="R516" s="3" t="s">
        <v>11246</v>
      </c>
      <c r="T516" s="22" t="s">
        <v>10526</v>
      </c>
    </row>
    <row r="517">
      <c r="A517" s="3" t="s">
        <v>11519</v>
      </c>
      <c r="C517" s="3" t="s">
        <v>180</v>
      </c>
      <c r="F517" s="3" t="s">
        <v>5010</v>
      </c>
      <c r="G517" s="3" t="s">
        <v>5010</v>
      </c>
      <c r="H517" s="3" t="s">
        <v>5010</v>
      </c>
      <c r="I517" s="3" t="s">
        <v>8388</v>
      </c>
      <c r="K517" s="3" t="s">
        <v>8644</v>
      </c>
      <c r="M517" s="111" t="s">
        <v>11058</v>
      </c>
      <c r="N517" s="3" t="s">
        <v>182</v>
      </c>
      <c r="O517" s="3" t="s">
        <v>209</v>
      </c>
      <c r="Q517" s="3" t="s">
        <v>11246</v>
      </c>
      <c r="R517" s="3" t="s">
        <v>11059</v>
      </c>
      <c r="T517" s="22" t="s">
        <v>10526</v>
      </c>
    </row>
    <row r="518">
      <c r="A518" s="3" t="s">
        <v>11520</v>
      </c>
      <c r="C518" s="3" t="s">
        <v>226</v>
      </c>
      <c r="F518" s="3" t="s">
        <v>4465</v>
      </c>
      <c r="G518" s="3" t="s">
        <v>4465</v>
      </c>
      <c r="H518" s="3" t="s">
        <v>4465</v>
      </c>
      <c r="I518" s="3" t="s">
        <v>7695</v>
      </c>
      <c r="K518" s="3" t="s">
        <v>8653</v>
      </c>
      <c r="M518" s="110"/>
      <c r="N518" s="3" t="s">
        <v>275</v>
      </c>
      <c r="O518" s="3" t="s">
        <v>216</v>
      </c>
      <c r="P518" s="3" t="s">
        <v>8398</v>
      </c>
      <c r="Q518" s="3" t="s">
        <v>10453</v>
      </c>
      <c r="R518" s="3" t="s">
        <v>11521</v>
      </c>
      <c r="T518" s="22" t="s">
        <v>8655</v>
      </c>
    </row>
    <row r="519">
      <c r="A519" s="3" t="s">
        <v>11520</v>
      </c>
      <c r="C519" s="3" t="s">
        <v>226</v>
      </c>
      <c r="F519" s="3" t="s">
        <v>4465</v>
      </c>
      <c r="G519" s="3" t="s">
        <v>4465</v>
      </c>
      <c r="H519" s="3" t="s">
        <v>4465</v>
      </c>
      <c r="I519" s="3" t="s">
        <v>7695</v>
      </c>
      <c r="K519" s="3" t="s">
        <v>8402</v>
      </c>
      <c r="M519" s="110"/>
      <c r="N519" s="3" t="s">
        <v>277</v>
      </c>
      <c r="O519" s="3" t="s">
        <v>209</v>
      </c>
      <c r="P519" s="3" t="s">
        <v>8662</v>
      </c>
      <c r="Q519" s="3" t="s">
        <v>10453</v>
      </c>
      <c r="R519" s="3" t="s">
        <v>11522</v>
      </c>
      <c r="T519" s="22" t="s">
        <v>8403</v>
      </c>
    </row>
    <row r="520">
      <c r="A520" s="3" t="s">
        <v>10733</v>
      </c>
      <c r="C520" s="3" t="s">
        <v>113</v>
      </c>
      <c r="F520" s="3" t="s">
        <v>4465</v>
      </c>
      <c r="G520" s="3" t="s">
        <v>4465</v>
      </c>
      <c r="H520" s="3" t="s">
        <v>4465</v>
      </c>
      <c r="I520" s="3" t="s">
        <v>7695</v>
      </c>
      <c r="K520" s="3" t="s">
        <v>8402</v>
      </c>
      <c r="M520" s="110"/>
      <c r="N520" s="3" t="s">
        <v>277</v>
      </c>
      <c r="O520" s="3" t="s">
        <v>209</v>
      </c>
      <c r="P520" s="3" t="s">
        <v>8662</v>
      </c>
      <c r="Q520" s="3" t="s">
        <v>11522</v>
      </c>
      <c r="R520" s="3" t="s">
        <v>11523</v>
      </c>
      <c r="T520" s="22" t="s">
        <v>8403</v>
      </c>
    </row>
    <row r="521">
      <c r="A521" s="3" t="s">
        <v>10453</v>
      </c>
      <c r="B521" s="3" t="s">
        <v>11524</v>
      </c>
      <c r="C521" s="3" t="s">
        <v>213</v>
      </c>
      <c r="F521" s="3" t="s">
        <v>4465</v>
      </c>
      <c r="G521" s="3" t="s">
        <v>4465</v>
      </c>
      <c r="H521" s="3" t="s">
        <v>11525</v>
      </c>
      <c r="I521" s="3" t="s">
        <v>7695</v>
      </c>
      <c r="K521" s="3" t="s">
        <v>8653</v>
      </c>
      <c r="M521" s="111" t="s">
        <v>11526</v>
      </c>
      <c r="N521" s="3" t="s">
        <v>275</v>
      </c>
      <c r="O521" s="3" t="s">
        <v>216</v>
      </c>
      <c r="P521" s="3" t="s">
        <v>8398</v>
      </c>
      <c r="Q521" s="3" t="s">
        <v>10970</v>
      </c>
      <c r="R521" s="3" t="s">
        <v>11520</v>
      </c>
      <c r="T521" s="22" t="s">
        <v>8655</v>
      </c>
    </row>
    <row r="522">
      <c r="A522" s="3" t="s">
        <v>10453</v>
      </c>
      <c r="C522" s="3" t="s">
        <v>213</v>
      </c>
      <c r="F522" s="3" t="s">
        <v>4465</v>
      </c>
      <c r="G522" s="3" t="s">
        <v>4465</v>
      </c>
      <c r="H522" s="3" t="s">
        <v>4465</v>
      </c>
      <c r="I522" s="3" t="s">
        <v>7695</v>
      </c>
      <c r="K522" s="3" t="s">
        <v>8402</v>
      </c>
      <c r="M522" s="110"/>
      <c r="N522" s="3" t="s">
        <v>277</v>
      </c>
      <c r="O522" s="3" t="s">
        <v>209</v>
      </c>
      <c r="P522" s="3" t="s">
        <v>8662</v>
      </c>
      <c r="Q522" s="3"/>
      <c r="R522" s="3" t="s">
        <v>11520</v>
      </c>
      <c r="T522" s="22" t="s">
        <v>8403</v>
      </c>
    </row>
    <row r="523">
      <c r="A523" s="3" t="s">
        <v>11522</v>
      </c>
      <c r="C523" s="3" t="s">
        <v>200</v>
      </c>
      <c r="F523" s="3" t="s">
        <v>4465</v>
      </c>
      <c r="G523" s="3" t="s">
        <v>4465</v>
      </c>
      <c r="H523" s="3" t="s">
        <v>4465</v>
      </c>
      <c r="I523" s="3" t="s">
        <v>7695</v>
      </c>
      <c r="K523" s="3" t="s">
        <v>8402</v>
      </c>
      <c r="M523" s="110"/>
      <c r="N523" s="3" t="s">
        <v>277</v>
      </c>
      <c r="O523" s="3" t="s">
        <v>209</v>
      </c>
      <c r="P523" s="3" t="s">
        <v>8662</v>
      </c>
      <c r="Q523" s="3" t="s">
        <v>11520</v>
      </c>
      <c r="R523" s="3" t="s">
        <v>10733</v>
      </c>
      <c r="T523" s="22" t="s">
        <v>8403</v>
      </c>
    </row>
    <row r="524">
      <c r="A524" s="3" t="s">
        <v>11527</v>
      </c>
      <c r="C524" s="3" t="s">
        <v>180</v>
      </c>
      <c r="I524" s="3" t="s">
        <v>8388</v>
      </c>
      <c r="M524" s="111" t="s">
        <v>10589</v>
      </c>
      <c r="Q524" s="3" t="s">
        <v>11528</v>
      </c>
      <c r="R524" s="3" t="s">
        <v>10736</v>
      </c>
    </row>
    <row r="525">
      <c r="A525" s="3" t="s">
        <v>11529</v>
      </c>
      <c r="C525" s="3" t="s">
        <v>226</v>
      </c>
      <c r="F525" s="3" t="s">
        <v>4248</v>
      </c>
      <c r="G525" s="3" t="s">
        <v>4248</v>
      </c>
      <c r="H525" s="3" t="s">
        <v>4248</v>
      </c>
      <c r="I525" s="3" t="s">
        <v>7695</v>
      </c>
      <c r="K525" s="3" t="s">
        <v>8768</v>
      </c>
      <c r="M525" s="110"/>
      <c r="N525" s="3" t="s">
        <v>10815</v>
      </c>
      <c r="O525" s="3" t="s">
        <v>209</v>
      </c>
      <c r="P525" s="3" t="s">
        <v>7687</v>
      </c>
      <c r="Q525" s="3" t="s">
        <v>10661</v>
      </c>
      <c r="R525" s="3" t="s">
        <v>10430</v>
      </c>
      <c r="T525" s="22" t="s">
        <v>8770</v>
      </c>
    </row>
    <row r="526">
      <c r="A526" s="3" t="s">
        <v>10430</v>
      </c>
      <c r="C526" s="3" t="s">
        <v>113</v>
      </c>
      <c r="F526" s="3" t="s">
        <v>4248</v>
      </c>
      <c r="G526" s="3" t="s">
        <v>4248</v>
      </c>
      <c r="H526" s="3" t="s">
        <v>4248</v>
      </c>
      <c r="I526" s="3" t="s">
        <v>7695</v>
      </c>
      <c r="K526" s="3" t="s">
        <v>8768</v>
      </c>
      <c r="M526" s="111" t="s">
        <v>11530</v>
      </c>
      <c r="N526" s="3" t="s">
        <v>271</v>
      </c>
      <c r="O526" s="3" t="s">
        <v>209</v>
      </c>
      <c r="P526" s="3" t="s">
        <v>7687</v>
      </c>
      <c r="Q526" s="3" t="s">
        <v>11529</v>
      </c>
      <c r="R526" s="3"/>
      <c r="T526" s="22" t="s">
        <v>8770</v>
      </c>
    </row>
    <row r="527">
      <c r="A527" s="3" t="s">
        <v>10661</v>
      </c>
      <c r="C527" s="3" t="s">
        <v>213</v>
      </c>
      <c r="F527" s="3" t="s">
        <v>4248</v>
      </c>
      <c r="G527" s="3" t="s">
        <v>4248</v>
      </c>
      <c r="H527" s="3" t="s">
        <v>4248</v>
      </c>
      <c r="I527" s="3" t="s">
        <v>7695</v>
      </c>
      <c r="K527" s="3" t="s">
        <v>8768</v>
      </c>
      <c r="M527" s="111" t="s">
        <v>11531</v>
      </c>
      <c r="N527" s="3" t="s">
        <v>10815</v>
      </c>
      <c r="O527" s="3" t="s">
        <v>209</v>
      </c>
      <c r="P527" s="3" t="s">
        <v>7687</v>
      </c>
      <c r="Q527" s="3" t="s">
        <v>11532</v>
      </c>
      <c r="R527" s="3" t="s">
        <v>11529</v>
      </c>
      <c r="T527" s="22" t="s">
        <v>8770</v>
      </c>
    </row>
    <row r="528">
      <c r="A528" s="3" t="s">
        <v>11533</v>
      </c>
      <c r="C528" s="3" t="s">
        <v>226</v>
      </c>
      <c r="F528" s="3" t="s">
        <v>4465</v>
      </c>
      <c r="G528" s="3" t="s">
        <v>4465</v>
      </c>
      <c r="H528" s="3" t="s">
        <v>4465</v>
      </c>
      <c r="I528" s="3" t="s">
        <v>7695</v>
      </c>
      <c r="K528" s="3" t="s">
        <v>7915</v>
      </c>
      <c r="M528" s="110"/>
      <c r="N528" s="3" t="s">
        <v>128</v>
      </c>
      <c r="O528" s="3" t="s">
        <v>247</v>
      </c>
      <c r="Q528" s="3" t="s">
        <v>11534</v>
      </c>
      <c r="R528" s="3"/>
      <c r="T528" s="22" t="s">
        <v>10565</v>
      </c>
    </row>
    <row r="529">
      <c r="A529" s="3" t="s">
        <v>11534</v>
      </c>
      <c r="C529" s="3" t="s">
        <v>213</v>
      </c>
      <c r="F529" s="3" t="s">
        <v>4465</v>
      </c>
      <c r="G529" s="3" t="s">
        <v>4465</v>
      </c>
      <c r="H529" s="3" t="s">
        <v>4465</v>
      </c>
      <c r="I529" s="3" t="s">
        <v>7695</v>
      </c>
      <c r="K529" s="3" t="s">
        <v>7915</v>
      </c>
      <c r="M529" s="111" t="s">
        <v>11535</v>
      </c>
      <c r="N529" s="3" t="s">
        <v>128</v>
      </c>
      <c r="O529" s="3" t="s">
        <v>247</v>
      </c>
      <c r="Q529" s="3"/>
      <c r="R529" s="3" t="s">
        <v>11533</v>
      </c>
      <c r="T529" s="22" t="s">
        <v>10565</v>
      </c>
    </row>
    <row r="530">
      <c r="A530" s="3" t="s">
        <v>11536</v>
      </c>
      <c r="C530" s="3" t="s">
        <v>226</v>
      </c>
      <c r="F530" s="3" t="s">
        <v>5010</v>
      </c>
      <c r="G530" s="3" t="s">
        <v>5010</v>
      </c>
      <c r="H530" s="3" t="s">
        <v>5010</v>
      </c>
      <c r="I530" s="3" t="s">
        <v>7695</v>
      </c>
      <c r="K530" s="3" t="s">
        <v>8644</v>
      </c>
      <c r="M530" s="110"/>
      <c r="N530" s="3" t="s">
        <v>182</v>
      </c>
      <c r="O530" s="3" t="s">
        <v>209</v>
      </c>
      <c r="P530" s="3" t="s">
        <v>10912</v>
      </c>
      <c r="Q530" s="3" t="s">
        <v>11537</v>
      </c>
      <c r="R530" s="3" t="s">
        <v>10539</v>
      </c>
      <c r="T530" s="22" t="s">
        <v>10526</v>
      </c>
    </row>
    <row r="531">
      <c r="A531" s="3" t="s">
        <v>11537</v>
      </c>
      <c r="C531" s="3" t="s">
        <v>213</v>
      </c>
      <c r="F531" s="3" t="s">
        <v>5010</v>
      </c>
      <c r="G531" s="3" t="s">
        <v>5010</v>
      </c>
      <c r="H531" s="3" t="s">
        <v>5010</v>
      </c>
      <c r="I531" s="3" t="s">
        <v>7695</v>
      </c>
      <c r="K531" s="3" t="s">
        <v>8644</v>
      </c>
      <c r="M531" s="111" t="s">
        <v>11538</v>
      </c>
      <c r="N531" s="3" t="s">
        <v>182</v>
      </c>
      <c r="O531" s="3" t="s">
        <v>209</v>
      </c>
      <c r="P531" s="3" t="s">
        <v>10912</v>
      </c>
      <c r="R531" s="3" t="s">
        <v>11536</v>
      </c>
      <c r="T531" s="22" t="s">
        <v>10526</v>
      </c>
    </row>
    <row r="532">
      <c r="A532" s="3" t="s">
        <v>10539</v>
      </c>
      <c r="C532" s="3" t="s">
        <v>200</v>
      </c>
      <c r="F532" s="3" t="s">
        <v>5010</v>
      </c>
      <c r="G532" s="3" t="s">
        <v>5010</v>
      </c>
      <c r="H532" s="3" t="s">
        <v>5010</v>
      </c>
      <c r="I532" s="3" t="s">
        <v>7695</v>
      </c>
      <c r="K532" s="3" t="s">
        <v>8644</v>
      </c>
      <c r="M532" s="110"/>
      <c r="N532" s="3" t="s">
        <v>182</v>
      </c>
      <c r="O532" s="3" t="s">
        <v>209</v>
      </c>
      <c r="P532" s="3" t="s">
        <v>10912</v>
      </c>
      <c r="Q532" s="3" t="s">
        <v>11536</v>
      </c>
      <c r="R532" s="3" t="s">
        <v>10536</v>
      </c>
      <c r="T532" s="22" t="s">
        <v>10526</v>
      </c>
    </row>
    <row r="533">
      <c r="A533" s="3" t="s">
        <v>11539</v>
      </c>
      <c r="B533" s="3" t="s">
        <v>11540</v>
      </c>
      <c r="C533" s="3" t="s">
        <v>213</v>
      </c>
      <c r="D533" s="3" t="s">
        <v>114</v>
      </c>
      <c r="E533" s="3"/>
      <c r="F533" s="3" t="s">
        <v>5697</v>
      </c>
      <c r="H533" s="3" t="s">
        <v>3203</v>
      </c>
      <c r="I533" s="3" t="s">
        <v>763</v>
      </c>
      <c r="J533" s="3" t="s">
        <v>723</v>
      </c>
      <c r="L533" s="3"/>
      <c r="M533" s="111"/>
      <c r="N533" s="3" t="s">
        <v>315</v>
      </c>
      <c r="O533" s="3" t="s">
        <v>191</v>
      </c>
      <c r="P533" s="3" t="s">
        <v>11541</v>
      </c>
      <c r="Q533" s="3"/>
      <c r="R533" s="3"/>
      <c r="S533" s="3"/>
      <c r="T533" s="22" t="s">
        <v>11542</v>
      </c>
    </row>
    <row r="534">
      <c r="A534" s="3" t="s">
        <v>11543</v>
      </c>
      <c r="C534" s="3" t="s">
        <v>194</v>
      </c>
      <c r="D534" s="3" t="s">
        <v>114</v>
      </c>
      <c r="I534" s="3" t="s">
        <v>10720</v>
      </c>
      <c r="M534" s="110"/>
      <c r="Q534" s="3"/>
      <c r="R534" s="3"/>
      <c r="S534" s="3"/>
    </row>
    <row r="535">
      <c r="A535" s="3" t="s">
        <v>11544</v>
      </c>
      <c r="D535" s="3" t="s">
        <v>114</v>
      </c>
      <c r="I535" s="3" t="s">
        <v>4739</v>
      </c>
      <c r="M535" s="110"/>
      <c r="N535" s="3" t="s">
        <v>319</v>
      </c>
      <c r="O535" s="3" t="s">
        <v>129</v>
      </c>
      <c r="P535" s="3" t="s">
        <v>274</v>
      </c>
      <c r="Q535" s="3"/>
      <c r="R535" s="3" t="s">
        <v>8733</v>
      </c>
      <c r="T535" s="22" t="s">
        <v>11545</v>
      </c>
    </row>
    <row r="536">
      <c r="A536" s="3" t="s">
        <v>11194</v>
      </c>
      <c r="C536" s="3" t="s">
        <v>200</v>
      </c>
      <c r="F536" s="3" t="s">
        <v>11546</v>
      </c>
      <c r="G536" s="3" t="s">
        <v>11546</v>
      </c>
      <c r="H536" s="3" t="s">
        <v>1592</v>
      </c>
      <c r="I536" s="3" t="s">
        <v>2552</v>
      </c>
      <c r="K536" s="3" t="s">
        <v>8445</v>
      </c>
      <c r="M536" s="111" t="s">
        <v>11547</v>
      </c>
      <c r="N536" s="3" t="s">
        <v>8447</v>
      </c>
      <c r="O536" s="3" t="s">
        <v>566</v>
      </c>
      <c r="Q536" s="3" t="s">
        <v>10686</v>
      </c>
      <c r="R536" s="3" t="s">
        <v>11548</v>
      </c>
    </row>
    <row r="537">
      <c r="A537" s="3" t="s">
        <v>11549</v>
      </c>
      <c r="C537" s="3" t="s">
        <v>194</v>
      </c>
      <c r="D537" s="3" t="s">
        <v>114</v>
      </c>
      <c r="I537" s="3" t="s">
        <v>10720</v>
      </c>
      <c r="M537" s="110"/>
      <c r="N537" s="3" t="s">
        <v>11550</v>
      </c>
      <c r="O537" s="3" t="s">
        <v>129</v>
      </c>
      <c r="Q537" s="3"/>
      <c r="R537" s="3"/>
      <c r="S537" s="3"/>
    </row>
    <row r="538">
      <c r="A538" s="3" t="s">
        <v>11551</v>
      </c>
      <c r="C538" s="3" t="s">
        <v>226</v>
      </c>
      <c r="F538" s="3" t="s">
        <v>1592</v>
      </c>
      <c r="G538" s="3" t="s">
        <v>1592</v>
      </c>
      <c r="H538" s="3" t="s">
        <v>1592</v>
      </c>
      <c r="I538" s="3" t="s">
        <v>11192</v>
      </c>
      <c r="M538" s="110"/>
      <c r="N538" s="3" t="s">
        <v>287</v>
      </c>
      <c r="O538" s="3" t="s">
        <v>235</v>
      </c>
      <c r="Q538" s="3" t="s">
        <v>11552</v>
      </c>
    </row>
    <row r="539">
      <c r="A539" s="3" t="s">
        <v>11553</v>
      </c>
      <c r="C539" s="3" t="s">
        <v>200</v>
      </c>
      <c r="F539" s="3" t="s">
        <v>1592</v>
      </c>
      <c r="G539" s="3" t="s">
        <v>1592</v>
      </c>
      <c r="H539" s="3" t="s">
        <v>1592</v>
      </c>
      <c r="I539" s="3" t="s">
        <v>11192</v>
      </c>
      <c r="M539" s="110"/>
      <c r="N539" s="3" t="s">
        <v>287</v>
      </c>
      <c r="O539" s="3" t="s">
        <v>235</v>
      </c>
      <c r="Q539" s="3" t="s">
        <v>11194</v>
      </c>
      <c r="R539" s="3" t="s">
        <v>11552</v>
      </c>
    </row>
    <row r="540">
      <c r="A540" s="3" t="s">
        <v>11552</v>
      </c>
      <c r="C540" s="3" t="s">
        <v>213</v>
      </c>
      <c r="F540" s="3" t="s">
        <v>1592</v>
      </c>
      <c r="G540" s="3" t="s">
        <v>1592</v>
      </c>
      <c r="H540" s="3" t="s">
        <v>1592</v>
      </c>
      <c r="I540" s="3" t="s">
        <v>11192</v>
      </c>
      <c r="M540" s="111" t="s">
        <v>11554</v>
      </c>
      <c r="N540" s="3" t="s">
        <v>287</v>
      </c>
      <c r="O540" s="3" t="s">
        <v>235</v>
      </c>
      <c r="Q540" s="3" t="s">
        <v>11553</v>
      </c>
      <c r="R540" s="3" t="s">
        <v>11551</v>
      </c>
    </row>
    <row r="541">
      <c r="A541" s="3" t="s">
        <v>11555</v>
      </c>
      <c r="C541" s="3" t="s">
        <v>226</v>
      </c>
      <c r="F541" s="3" t="s">
        <v>4465</v>
      </c>
      <c r="G541" s="3" t="s">
        <v>4465</v>
      </c>
      <c r="H541" s="3" t="s">
        <v>4465</v>
      </c>
      <c r="I541" s="3" t="s">
        <v>7692</v>
      </c>
      <c r="K541" s="3" t="s">
        <v>8571</v>
      </c>
      <c r="M541" s="110"/>
      <c r="N541" s="3" t="s">
        <v>317</v>
      </c>
      <c r="O541" s="3" t="s">
        <v>209</v>
      </c>
      <c r="P541" s="3" t="s">
        <v>10432</v>
      </c>
      <c r="Q541" s="3" t="s">
        <v>11556</v>
      </c>
      <c r="R541" s="3" t="s">
        <v>11557</v>
      </c>
      <c r="T541" s="22" t="s">
        <v>8572</v>
      </c>
    </row>
    <row r="542">
      <c r="A542" s="3" t="s">
        <v>10435</v>
      </c>
      <c r="I542" s="3" t="s">
        <v>7692</v>
      </c>
      <c r="M542" s="110"/>
      <c r="N542" s="3" t="s">
        <v>317</v>
      </c>
      <c r="O542" s="3" t="s">
        <v>209</v>
      </c>
      <c r="P542" s="3" t="s">
        <v>10432</v>
      </c>
      <c r="Q542" s="3" t="s">
        <v>10434</v>
      </c>
      <c r="R542" s="3" t="s">
        <v>11558</v>
      </c>
    </row>
    <row r="543">
      <c r="A543" s="3" t="s">
        <v>11558</v>
      </c>
      <c r="I543" s="3" t="s">
        <v>10840</v>
      </c>
      <c r="M543" s="110"/>
      <c r="N543" s="3" t="s">
        <v>317</v>
      </c>
      <c r="O543" s="3" t="s">
        <v>209</v>
      </c>
      <c r="P543" s="3" t="s">
        <v>10432</v>
      </c>
      <c r="Q543" s="3" t="s">
        <v>10435</v>
      </c>
      <c r="R543" s="3" t="s">
        <v>11559</v>
      </c>
    </row>
    <row r="544">
      <c r="A544" s="3" t="s">
        <v>11429</v>
      </c>
      <c r="C544" s="3" t="s">
        <v>194</v>
      </c>
      <c r="G544" s="3" t="s">
        <v>1884</v>
      </c>
      <c r="I544" s="3" t="s">
        <v>11430</v>
      </c>
      <c r="M544" s="110"/>
      <c r="N544" s="3" t="s">
        <v>318</v>
      </c>
      <c r="O544" s="3" t="s">
        <v>235</v>
      </c>
      <c r="P544" s="3" t="s">
        <v>292</v>
      </c>
      <c r="Q544" s="3" t="s">
        <v>10897</v>
      </c>
    </row>
    <row r="545">
      <c r="A545" s="3" t="s">
        <v>11189</v>
      </c>
      <c r="C545" s="3" t="s">
        <v>226</v>
      </c>
      <c r="F545" s="3" t="s">
        <v>6438</v>
      </c>
      <c r="G545" s="3" t="s">
        <v>6438</v>
      </c>
      <c r="H545" s="3" t="s">
        <v>6438</v>
      </c>
      <c r="I545" s="3" t="s">
        <v>7695</v>
      </c>
      <c r="K545" s="3" t="s">
        <v>8483</v>
      </c>
      <c r="M545" s="110"/>
      <c r="N545" s="3" t="s">
        <v>318</v>
      </c>
      <c r="O545" s="3" t="s">
        <v>241</v>
      </c>
      <c r="P545" s="3" t="s">
        <v>8484</v>
      </c>
      <c r="Q545" s="3" t="s">
        <v>11188</v>
      </c>
      <c r="R545" s="3" t="s">
        <v>10899</v>
      </c>
      <c r="T545" s="22" t="s">
        <v>8485</v>
      </c>
    </row>
    <row r="546">
      <c r="A546" s="3" t="s">
        <v>10899</v>
      </c>
      <c r="C546" s="3" t="s">
        <v>113</v>
      </c>
      <c r="F546" s="3" t="s">
        <v>6438</v>
      </c>
      <c r="G546" s="3" t="s">
        <v>6438</v>
      </c>
      <c r="H546" s="3" t="s">
        <v>6438</v>
      </c>
      <c r="I546" s="3" t="s">
        <v>7695</v>
      </c>
      <c r="K546" s="3" t="s">
        <v>8483</v>
      </c>
      <c r="M546" s="110"/>
      <c r="N546" s="3" t="s">
        <v>318</v>
      </c>
      <c r="O546" s="3" t="s">
        <v>241</v>
      </c>
      <c r="P546" s="3" t="s">
        <v>8484</v>
      </c>
      <c r="Q546" s="3" t="s">
        <v>11189</v>
      </c>
      <c r="R546" s="3" t="s">
        <v>10897</v>
      </c>
      <c r="T546" s="22" t="s">
        <v>8485</v>
      </c>
    </row>
    <row r="547">
      <c r="A547" s="3" t="s">
        <v>11271</v>
      </c>
      <c r="C547" s="3" t="s">
        <v>226</v>
      </c>
      <c r="F547" s="3" t="s">
        <v>2009</v>
      </c>
      <c r="G547" s="3" t="s">
        <v>2009</v>
      </c>
      <c r="H547" s="3" t="s">
        <v>2009</v>
      </c>
      <c r="I547" s="3" t="s">
        <v>11192</v>
      </c>
      <c r="M547" s="110"/>
      <c r="N547" s="3" t="s">
        <v>287</v>
      </c>
      <c r="O547" s="3" t="s">
        <v>235</v>
      </c>
      <c r="Q547" s="3" t="s">
        <v>11269</v>
      </c>
      <c r="T547" s="22" t="s">
        <v>11272</v>
      </c>
    </row>
    <row r="548">
      <c r="A548" s="14" t="s">
        <v>10859</v>
      </c>
      <c r="C548" s="3" t="s">
        <v>213</v>
      </c>
      <c r="F548" s="3" t="s">
        <v>4248</v>
      </c>
      <c r="G548" s="3" t="s">
        <v>4248</v>
      </c>
      <c r="H548" s="3" t="s">
        <v>4248</v>
      </c>
      <c r="I548" s="3" t="s">
        <v>7695</v>
      </c>
      <c r="K548" s="3" t="s">
        <v>8768</v>
      </c>
      <c r="M548" s="111" t="s">
        <v>11560</v>
      </c>
      <c r="N548" s="3" t="s">
        <v>271</v>
      </c>
      <c r="O548" s="3" t="s">
        <v>209</v>
      </c>
      <c r="Q548" s="3" t="s">
        <v>10857</v>
      </c>
      <c r="R548" s="3" t="s">
        <v>11561</v>
      </c>
      <c r="T548" s="22" t="s">
        <v>8770</v>
      </c>
    </row>
    <row r="549">
      <c r="A549" s="14" t="s">
        <v>11561</v>
      </c>
      <c r="C549" s="3" t="s">
        <v>226</v>
      </c>
      <c r="F549" s="3" t="s">
        <v>4248</v>
      </c>
      <c r="G549" s="3" t="s">
        <v>4248</v>
      </c>
      <c r="H549" s="3" t="s">
        <v>4248</v>
      </c>
      <c r="I549" s="3" t="s">
        <v>7695</v>
      </c>
      <c r="K549" s="3" t="s">
        <v>8768</v>
      </c>
      <c r="M549" s="110"/>
      <c r="N549" s="3" t="s">
        <v>271</v>
      </c>
      <c r="O549" s="3" t="s">
        <v>209</v>
      </c>
      <c r="Q549" s="3" t="s">
        <v>10859</v>
      </c>
      <c r="R549" s="3" t="s">
        <v>10506</v>
      </c>
      <c r="T549" s="22" t="s">
        <v>8770</v>
      </c>
    </row>
    <row r="550">
      <c r="A550" s="3" t="s">
        <v>11208</v>
      </c>
      <c r="B550" s="3" t="s">
        <v>11562</v>
      </c>
      <c r="C550" s="3" t="s">
        <v>226</v>
      </c>
      <c r="F550" s="3" t="s">
        <v>6295</v>
      </c>
      <c r="G550" s="3" t="s">
        <v>6295</v>
      </c>
      <c r="I550" s="14" t="s">
        <v>8632</v>
      </c>
      <c r="K550" s="3" t="s">
        <v>8631</v>
      </c>
      <c r="M550" s="110"/>
      <c r="N550" s="3" t="s">
        <v>316</v>
      </c>
      <c r="O550" s="3" t="s">
        <v>216</v>
      </c>
      <c r="P550" s="3" t="s">
        <v>2456</v>
      </c>
      <c r="Q550" s="3" t="s">
        <v>11206</v>
      </c>
      <c r="T550" s="22" t="s">
        <v>8633</v>
      </c>
    </row>
    <row r="551">
      <c r="A551" s="3" t="s">
        <v>11187</v>
      </c>
      <c r="C551" s="3" t="s">
        <v>226</v>
      </c>
      <c r="F551" s="3" t="s">
        <v>4465</v>
      </c>
      <c r="G551" s="3" t="s">
        <v>4465</v>
      </c>
      <c r="H551" s="3" t="s">
        <v>4465</v>
      </c>
      <c r="I551" s="3" t="s">
        <v>7695</v>
      </c>
      <c r="K551" s="3" t="s">
        <v>8350</v>
      </c>
      <c r="M551" s="110"/>
      <c r="N551" s="3" t="s">
        <v>234</v>
      </c>
      <c r="O551" s="3" t="s">
        <v>191</v>
      </c>
      <c r="P551" s="3" t="s">
        <v>198</v>
      </c>
      <c r="Q551" s="3" t="s">
        <v>11185</v>
      </c>
      <c r="R551" s="3" t="s">
        <v>10620</v>
      </c>
      <c r="T551" s="22" t="s">
        <v>10622</v>
      </c>
    </row>
    <row r="552">
      <c r="A552" s="3" t="s">
        <v>10759</v>
      </c>
      <c r="C552" s="3" t="s">
        <v>213</v>
      </c>
      <c r="F552" s="3" t="s">
        <v>4248</v>
      </c>
      <c r="G552" s="3" t="s">
        <v>4248</v>
      </c>
      <c r="H552" s="3" t="s">
        <v>4248</v>
      </c>
      <c r="I552" s="3" t="s">
        <v>10391</v>
      </c>
      <c r="M552" s="111" t="s">
        <v>11563</v>
      </c>
      <c r="N552" s="3" t="s">
        <v>271</v>
      </c>
      <c r="O552" s="3" t="s">
        <v>209</v>
      </c>
      <c r="P552" s="3" t="s">
        <v>11564</v>
      </c>
      <c r="Q552" s="3" t="s">
        <v>10752</v>
      </c>
      <c r="T552" s="22" t="s">
        <v>8655</v>
      </c>
    </row>
    <row r="553">
      <c r="A553" s="3" t="s">
        <v>11119</v>
      </c>
      <c r="C553" s="3" t="s">
        <v>83</v>
      </c>
      <c r="F553" s="3" t="s">
        <v>6306</v>
      </c>
      <c r="G553" s="3" t="s">
        <v>6306</v>
      </c>
      <c r="I553" s="3" t="s">
        <v>7695</v>
      </c>
      <c r="K553" s="3" t="s">
        <v>10669</v>
      </c>
      <c r="M553" s="111" t="s">
        <v>11565</v>
      </c>
      <c r="N553" s="3" t="s">
        <v>303</v>
      </c>
      <c r="P553" s="3" t="s">
        <v>274</v>
      </c>
      <c r="Q553" s="3" t="s">
        <v>11566</v>
      </c>
      <c r="R553" s="3" t="s">
        <v>11116</v>
      </c>
      <c r="T553" s="22" t="s">
        <v>11567</v>
      </c>
    </row>
    <row r="554">
      <c r="A554" s="3" t="s">
        <v>11566</v>
      </c>
      <c r="C554" s="3" t="s">
        <v>213</v>
      </c>
      <c r="F554" s="3" t="s">
        <v>6306</v>
      </c>
      <c r="G554" s="3" t="s">
        <v>6306</v>
      </c>
      <c r="I554" s="3" t="s">
        <v>7695</v>
      </c>
      <c r="K554" s="3" t="s">
        <v>10669</v>
      </c>
      <c r="M554" s="111" t="s">
        <v>11568</v>
      </c>
      <c r="N554" s="3" t="s">
        <v>303</v>
      </c>
      <c r="P554" s="3" t="s">
        <v>274</v>
      </c>
      <c r="Q554" s="3"/>
      <c r="R554" s="3" t="s">
        <v>11119</v>
      </c>
      <c r="T554" s="22" t="s">
        <v>11567</v>
      </c>
    </row>
    <row r="555">
      <c r="A555" s="3" t="s">
        <v>10842</v>
      </c>
      <c r="C555" s="3" t="s">
        <v>213</v>
      </c>
      <c r="D555" s="3" t="s">
        <v>114</v>
      </c>
      <c r="E555" s="3" t="s">
        <v>10413</v>
      </c>
      <c r="F555" s="3" t="s">
        <v>5845</v>
      </c>
      <c r="G555" s="3" t="s">
        <v>5845</v>
      </c>
      <c r="H555" s="3" t="s">
        <v>5845</v>
      </c>
      <c r="I555" s="3" t="s">
        <v>7695</v>
      </c>
      <c r="K555" s="3" t="s">
        <v>10469</v>
      </c>
      <c r="M555" s="111" t="s">
        <v>11569</v>
      </c>
      <c r="N555" s="3" t="s">
        <v>190</v>
      </c>
      <c r="O555" s="3" t="s">
        <v>209</v>
      </c>
      <c r="P555" s="3" t="s">
        <v>11570</v>
      </c>
      <c r="Q555" s="3" t="s">
        <v>10417</v>
      </c>
      <c r="R555" s="3" t="s">
        <v>10497</v>
      </c>
      <c r="T555" s="22" t="s">
        <v>7696</v>
      </c>
    </row>
    <row r="556">
      <c r="A556" s="3" t="s">
        <v>10497</v>
      </c>
      <c r="C556" s="3" t="s">
        <v>226</v>
      </c>
      <c r="D556" s="3" t="s">
        <v>85</v>
      </c>
      <c r="E556" s="3" t="s">
        <v>10413</v>
      </c>
      <c r="F556" s="3" t="s">
        <v>5845</v>
      </c>
      <c r="G556" s="3" t="s">
        <v>5845</v>
      </c>
      <c r="H556" s="3" t="s">
        <v>5845</v>
      </c>
      <c r="I556" s="3" t="s">
        <v>7695</v>
      </c>
      <c r="K556" s="3" t="s">
        <v>10469</v>
      </c>
      <c r="M556" s="110"/>
      <c r="N556" s="3" t="s">
        <v>190</v>
      </c>
      <c r="O556" s="3" t="s">
        <v>209</v>
      </c>
      <c r="P556" s="3" t="s">
        <v>11570</v>
      </c>
      <c r="Q556" s="3" t="s">
        <v>10842</v>
      </c>
      <c r="R556" s="3" t="s">
        <v>10485</v>
      </c>
      <c r="T556" s="22" t="s">
        <v>7696</v>
      </c>
    </row>
    <row r="557">
      <c r="A557" s="3" t="s">
        <v>11571</v>
      </c>
      <c r="C557" s="3" t="s">
        <v>213</v>
      </c>
      <c r="D557" s="3"/>
      <c r="E557" s="3"/>
      <c r="F557" s="3" t="s">
        <v>2670</v>
      </c>
      <c r="G557" s="3" t="s">
        <v>2654</v>
      </c>
      <c r="H557" s="3" t="s">
        <v>2654</v>
      </c>
      <c r="I557" s="14" t="s">
        <v>7976</v>
      </c>
      <c r="K557" s="3" t="s">
        <v>7973</v>
      </c>
      <c r="L557" s="3"/>
      <c r="M557" s="111" t="s">
        <v>11572</v>
      </c>
      <c r="N557" s="3" t="s">
        <v>115</v>
      </c>
      <c r="O557" s="3" t="s">
        <v>209</v>
      </c>
      <c r="P557" s="3" t="s">
        <v>11573</v>
      </c>
      <c r="Q557" s="3"/>
      <c r="R557" s="3"/>
      <c r="S557" s="3"/>
      <c r="T557" s="22" t="s">
        <v>11574</v>
      </c>
    </row>
    <row r="558">
      <c r="A558" s="3" t="s">
        <v>11195</v>
      </c>
      <c r="C558" s="3" t="s">
        <v>226</v>
      </c>
      <c r="F558" s="3" t="s">
        <v>1592</v>
      </c>
      <c r="G558" s="3" t="s">
        <v>1592</v>
      </c>
      <c r="H558" s="3" t="s">
        <v>3961</v>
      </c>
      <c r="I558" s="3" t="s">
        <v>11192</v>
      </c>
      <c r="M558" s="110"/>
      <c r="N558" s="3" t="s">
        <v>287</v>
      </c>
      <c r="O558" s="3" t="s">
        <v>235</v>
      </c>
      <c r="Q558" s="3" t="s">
        <v>11190</v>
      </c>
      <c r="T558" s="22" t="s">
        <v>11196</v>
      </c>
    </row>
    <row r="559">
      <c r="A559" s="3" t="s">
        <v>11575</v>
      </c>
      <c r="C559" s="3" t="s">
        <v>226</v>
      </c>
      <c r="F559" s="3" t="s">
        <v>5010</v>
      </c>
      <c r="G559" s="3" t="s">
        <v>5010</v>
      </c>
      <c r="H559" s="3" t="s">
        <v>5010</v>
      </c>
      <c r="I559" s="3" t="s">
        <v>7695</v>
      </c>
      <c r="K559" s="3" t="s">
        <v>8644</v>
      </c>
      <c r="M559" s="110"/>
      <c r="N559" s="3" t="s">
        <v>182</v>
      </c>
      <c r="O559" s="3" t="s">
        <v>209</v>
      </c>
      <c r="P559" s="3" t="s">
        <v>7848</v>
      </c>
      <c r="Q559" s="3" t="s">
        <v>11576</v>
      </c>
      <c r="R559" s="3" t="s">
        <v>11577</v>
      </c>
      <c r="T559" s="22" t="s">
        <v>10526</v>
      </c>
    </row>
    <row r="560">
      <c r="A560" s="3" t="s">
        <v>11577</v>
      </c>
      <c r="C560" s="3" t="s">
        <v>113</v>
      </c>
      <c r="F560" s="3" t="s">
        <v>5010</v>
      </c>
      <c r="G560" s="3" t="s">
        <v>5010</v>
      </c>
      <c r="H560" s="3" t="s">
        <v>5010</v>
      </c>
      <c r="I560" s="3" t="s">
        <v>7695</v>
      </c>
      <c r="K560" s="3" t="s">
        <v>8644</v>
      </c>
      <c r="M560" s="111" t="s">
        <v>11578</v>
      </c>
      <c r="N560" s="3" t="s">
        <v>182</v>
      </c>
      <c r="O560" s="3" t="s">
        <v>209</v>
      </c>
      <c r="P560" s="3" t="s">
        <v>7848</v>
      </c>
      <c r="Q560" s="3" t="s">
        <v>11575</v>
      </c>
      <c r="R560" s="3" t="s">
        <v>11579</v>
      </c>
      <c r="T560" s="22" t="s">
        <v>10526</v>
      </c>
    </row>
    <row r="561">
      <c r="A561" s="3" t="s">
        <v>11576</v>
      </c>
      <c r="C561" s="3" t="s">
        <v>213</v>
      </c>
      <c r="F561" s="3" t="s">
        <v>5010</v>
      </c>
      <c r="G561" s="3" t="s">
        <v>5010</v>
      </c>
      <c r="H561" s="3" t="s">
        <v>5010</v>
      </c>
      <c r="I561" s="3" t="s">
        <v>7695</v>
      </c>
      <c r="K561" s="3" t="s">
        <v>8644</v>
      </c>
      <c r="M561" s="111" t="s">
        <v>11580</v>
      </c>
      <c r="N561" s="3" t="s">
        <v>182</v>
      </c>
      <c r="O561" s="3" t="s">
        <v>209</v>
      </c>
      <c r="P561" s="3" t="s">
        <v>7848</v>
      </c>
      <c r="Q561" s="3" t="s">
        <v>10580</v>
      </c>
      <c r="R561" s="3" t="s">
        <v>11575</v>
      </c>
      <c r="T561" s="22" t="s">
        <v>10526</v>
      </c>
    </row>
    <row r="562">
      <c r="A562" s="3" t="s">
        <v>11581</v>
      </c>
      <c r="C562" s="3" t="s">
        <v>226</v>
      </c>
      <c r="F562" s="3" t="s">
        <v>5803</v>
      </c>
      <c r="G562" s="3" t="s">
        <v>5803</v>
      </c>
      <c r="H562" s="3" t="s">
        <v>5803</v>
      </c>
      <c r="I562" s="3" t="s">
        <v>7695</v>
      </c>
      <c r="K562" s="3" t="s">
        <v>8529</v>
      </c>
      <c r="M562" s="110"/>
      <c r="N562" s="3" t="s">
        <v>277</v>
      </c>
      <c r="O562" s="3" t="s">
        <v>209</v>
      </c>
      <c r="P562" s="3" t="s">
        <v>11582</v>
      </c>
      <c r="R562" s="3" t="s">
        <v>11583</v>
      </c>
      <c r="T562" s="22" t="s">
        <v>8532</v>
      </c>
    </row>
    <row r="563">
      <c r="A563" s="3" t="s">
        <v>11583</v>
      </c>
      <c r="C563" s="3" t="s">
        <v>200</v>
      </c>
      <c r="F563" s="3" t="s">
        <v>5803</v>
      </c>
      <c r="G563" s="3" t="s">
        <v>5803</v>
      </c>
      <c r="H563" s="3" t="s">
        <v>5803</v>
      </c>
      <c r="I563" s="3" t="s">
        <v>7695</v>
      </c>
      <c r="K563" s="3" t="s">
        <v>8529</v>
      </c>
      <c r="M563" s="111" t="s">
        <v>11584</v>
      </c>
      <c r="N563" s="3" t="s">
        <v>10734</v>
      </c>
      <c r="O563" s="3" t="s">
        <v>209</v>
      </c>
      <c r="P563" s="3" t="s">
        <v>11585</v>
      </c>
      <c r="Q563" s="3" t="s">
        <v>11581</v>
      </c>
      <c r="R563" s="3" t="s">
        <v>11586</v>
      </c>
      <c r="T563" s="22" t="s">
        <v>8532</v>
      </c>
    </row>
    <row r="564">
      <c r="A564" s="3" t="s">
        <v>11587</v>
      </c>
      <c r="C564" s="3" t="s">
        <v>226</v>
      </c>
      <c r="F564" s="3" t="s">
        <v>5803</v>
      </c>
      <c r="G564" s="3" t="s">
        <v>5803</v>
      </c>
      <c r="H564" s="3" t="s">
        <v>5803</v>
      </c>
      <c r="I564" s="3" t="s">
        <v>7695</v>
      </c>
      <c r="K564" s="3" t="s">
        <v>8529</v>
      </c>
      <c r="M564" s="110"/>
      <c r="N564" s="3" t="s">
        <v>128</v>
      </c>
      <c r="O564" s="3" t="s">
        <v>209</v>
      </c>
      <c r="P564" s="3" t="s">
        <v>11254</v>
      </c>
      <c r="Q564" s="3" t="s">
        <v>11586</v>
      </c>
      <c r="R564" s="3" t="s">
        <v>11258</v>
      </c>
      <c r="T564" s="22" t="s">
        <v>8532</v>
      </c>
    </row>
    <row r="565">
      <c r="A565" s="3" t="s">
        <v>11258</v>
      </c>
      <c r="C565" s="3" t="s">
        <v>113</v>
      </c>
      <c r="F565" s="3" t="s">
        <v>5803</v>
      </c>
      <c r="G565" s="3" t="s">
        <v>5803</v>
      </c>
      <c r="H565" s="3" t="s">
        <v>5803</v>
      </c>
      <c r="I565" s="3" t="s">
        <v>7695</v>
      </c>
      <c r="K565" s="3" t="s">
        <v>8529</v>
      </c>
      <c r="M565" s="111" t="s">
        <v>11588</v>
      </c>
      <c r="N565" s="3" t="s">
        <v>128</v>
      </c>
      <c r="O565" s="3" t="s">
        <v>209</v>
      </c>
      <c r="P565" s="3" t="s">
        <v>11254</v>
      </c>
      <c r="Q565" s="3" t="s">
        <v>11587</v>
      </c>
      <c r="R565" s="3" t="s">
        <v>11589</v>
      </c>
      <c r="T565" s="22" t="s">
        <v>8532</v>
      </c>
    </row>
    <row r="566">
      <c r="A566" s="3" t="s">
        <v>11586</v>
      </c>
      <c r="C566" s="3" t="s">
        <v>213</v>
      </c>
      <c r="F566" s="3" t="s">
        <v>5803</v>
      </c>
      <c r="G566" s="3" t="s">
        <v>5803</v>
      </c>
      <c r="H566" s="3" t="s">
        <v>5803</v>
      </c>
      <c r="I566" s="3" t="s">
        <v>7695</v>
      </c>
      <c r="K566" s="3" t="s">
        <v>8529</v>
      </c>
      <c r="M566" s="111" t="s">
        <v>11590</v>
      </c>
      <c r="N566" s="3" t="s">
        <v>128</v>
      </c>
      <c r="O566" s="3" t="s">
        <v>209</v>
      </c>
      <c r="P566" s="3" t="s">
        <v>11254</v>
      </c>
      <c r="Q566" s="3" t="s">
        <v>11591</v>
      </c>
      <c r="R566" s="3" t="s">
        <v>11587</v>
      </c>
      <c r="T566" s="22" t="s">
        <v>8532</v>
      </c>
    </row>
    <row r="567">
      <c r="A567" s="3" t="s">
        <v>11592</v>
      </c>
      <c r="C567" s="3" t="s">
        <v>180</v>
      </c>
      <c r="F567" s="3" t="s">
        <v>4465</v>
      </c>
      <c r="G567" s="3" t="s">
        <v>4465</v>
      </c>
      <c r="I567" s="3" t="s">
        <v>8388</v>
      </c>
      <c r="K567" s="3" t="s">
        <v>8529</v>
      </c>
      <c r="M567" s="111" t="s">
        <v>10631</v>
      </c>
      <c r="N567" s="3" t="s">
        <v>128</v>
      </c>
      <c r="O567" s="3" t="s">
        <v>209</v>
      </c>
      <c r="Q567" s="3" t="s">
        <v>11258</v>
      </c>
      <c r="T567" s="22" t="s">
        <v>8532</v>
      </c>
    </row>
    <row r="568">
      <c r="A568" s="3" t="s">
        <v>11593</v>
      </c>
      <c r="C568" s="3" t="s">
        <v>194</v>
      </c>
      <c r="D568" s="3" t="s">
        <v>114</v>
      </c>
      <c r="G568" s="3" t="s">
        <v>11594</v>
      </c>
      <c r="I568" s="3" t="s">
        <v>10720</v>
      </c>
      <c r="M568" s="110"/>
      <c r="Q568" s="3"/>
      <c r="R568" s="3"/>
      <c r="S568" s="3"/>
    </row>
    <row r="569">
      <c r="A569" s="3" t="s">
        <v>11595</v>
      </c>
      <c r="C569" s="3" t="s">
        <v>194</v>
      </c>
      <c r="D569" s="3" t="s">
        <v>114</v>
      </c>
      <c r="G569" s="3" t="s">
        <v>11596</v>
      </c>
      <c r="I569" s="3" t="s">
        <v>10720</v>
      </c>
      <c r="M569" s="110"/>
      <c r="N569" s="3" t="s">
        <v>281</v>
      </c>
      <c r="O569" s="3" t="s">
        <v>129</v>
      </c>
      <c r="P569" s="3" t="s">
        <v>124</v>
      </c>
      <c r="Q569" s="3"/>
      <c r="R569" s="3"/>
      <c r="S569" s="3"/>
      <c r="T569" s="22" t="s">
        <v>11597</v>
      </c>
    </row>
    <row r="570">
      <c r="A570" s="3" t="s">
        <v>11154</v>
      </c>
      <c r="C570" s="3" t="s">
        <v>206</v>
      </c>
      <c r="D570" s="3"/>
      <c r="E570" s="3"/>
      <c r="F570" s="3" t="s">
        <v>1212</v>
      </c>
      <c r="G570" s="3" t="s">
        <v>1212</v>
      </c>
      <c r="H570" s="3" t="s">
        <v>11598</v>
      </c>
      <c r="I570" s="3" t="s">
        <v>2898</v>
      </c>
      <c r="K570" s="3" t="s">
        <v>7784</v>
      </c>
      <c r="L570" s="3"/>
      <c r="M570" s="111"/>
      <c r="N570" s="3" t="s">
        <v>11599</v>
      </c>
      <c r="O570" s="3" t="s">
        <v>411</v>
      </c>
      <c r="Q570" s="3"/>
      <c r="R570" s="3"/>
      <c r="S570" s="3" t="s">
        <v>11600</v>
      </c>
      <c r="T570" s="22" t="s">
        <v>11601</v>
      </c>
    </row>
    <row r="571">
      <c r="A571" s="3" t="s">
        <v>11602</v>
      </c>
      <c r="C571" s="3" t="s">
        <v>220</v>
      </c>
      <c r="D571" s="3"/>
      <c r="E571" s="3"/>
      <c r="F571" s="3" t="s">
        <v>1212</v>
      </c>
      <c r="G571" s="3" t="s">
        <v>1212</v>
      </c>
      <c r="I571" s="3" t="s">
        <v>11603</v>
      </c>
      <c r="K571" s="3" t="s">
        <v>7784</v>
      </c>
      <c r="L571" s="3"/>
      <c r="M571" s="111"/>
      <c r="N571" s="3" t="s">
        <v>70</v>
      </c>
      <c r="O571" s="3" t="s">
        <v>101</v>
      </c>
      <c r="Q571" s="3"/>
      <c r="R571" s="3"/>
      <c r="S571" s="3" t="s">
        <v>11604</v>
      </c>
      <c r="T571" s="22" t="s">
        <v>10465</v>
      </c>
    </row>
    <row r="572">
      <c r="A572" s="3" t="s">
        <v>11370</v>
      </c>
      <c r="C572" s="3" t="s">
        <v>206</v>
      </c>
      <c r="F572" s="3" t="s">
        <v>4465</v>
      </c>
      <c r="G572" s="3" t="s">
        <v>4465</v>
      </c>
      <c r="H572" s="3" t="s">
        <v>11605</v>
      </c>
      <c r="I572" s="3" t="s">
        <v>7695</v>
      </c>
      <c r="K572" s="3" t="s">
        <v>8653</v>
      </c>
      <c r="M572" s="111" t="s">
        <v>11606</v>
      </c>
      <c r="N572" s="3" t="s">
        <v>275</v>
      </c>
      <c r="O572" s="3" t="s">
        <v>216</v>
      </c>
      <c r="P572" s="3" t="s">
        <v>5463</v>
      </c>
      <c r="Q572" s="3" t="s">
        <v>11607</v>
      </c>
      <c r="R572" s="3" t="s">
        <v>11369</v>
      </c>
      <c r="T572" s="22" t="s">
        <v>8655</v>
      </c>
    </row>
    <row r="573">
      <c r="A573" s="3" t="s">
        <v>11608</v>
      </c>
      <c r="C573" s="3" t="s">
        <v>206</v>
      </c>
      <c r="E573" s="3"/>
      <c r="F573" s="3" t="s">
        <v>6306</v>
      </c>
      <c r="G573" s="3" t="s">
        <v>1015</v>
      </c>
      <c r="H573" s="3" t="s">
        <v>10574</v>
      </c>
      <c r="I573" s="3" t="s">
        <v>10463</v>
      </c>
      <c r="K573" s="3" t="s">
        <v>7743</v>
      </c>
      <c r="L573" s="3"/>
      <c r="M573" s="111"/>
      <c r="N573" s="3" t="s">
        <v>297</v>
      </c>
      <c r="O573" s="3" t="s">
        <v>235</v>
      </c>
      <c r="Q573" s="3" t="s">
        <v>10518</v>
      </c>
      <c r="R573" s="3"/>
      <c r="T573" s="22" t="s">
        <v>7744</v>
      </c>
    </row>
    <row r="574">
      <c r="A574" s="3" t="s">
        <v>11230</v>
      </c>
      <c r="C574" s="3" t="s">
        <v>226</v>
      </c>
      <c r="F574" s="3" t="s">
        <v>5803</v>
      </c>
      <c r="G574" s="3" t="s">
        <v>5803</v>
      </c>
      <c r="H574" s="3" t="s">
        <v>5803</v>
      </c>
      <c r="I574" s="3" t="s">
        <v>7695</v>
      </c>
      <c r="K574" s="3" t="s">
        <v>8529</v>
      </c>
      <c r="M574" s="110"/>
      <c r="N574" s="3" t="s">
        <v>277</v>
      </c>
      <c r="O574" s="3" t="s">
        <v>209</v>
      </c>
      <c r="P574" s="3" t="s">
        <v>10883</v>
      </c>
      <c r="Q574" s="3" t="s">
        <v>11228</v>
      </c>
      <c r="R574" s="3" t="s">
        <v>11609</v>
      </c>
      <c r="T574" s="22" t="s">
        <v>8532</v>
      </c>
    </row>
    <row r="575">
      <c r="A575" s="3" t="s">
        <v>11609</v>
      </c>
      <c r="C575" s="3" t="s">
        <v>200</v>
      </c>
      <c r="F575" s="3" t="s">
        <v>5803</v>
      </c>
      <c r="G575" s="3" t="s">
        <v>5803</v>
      </c>
      <c r="H575" s="3" t="s">
        <v>5803</v>
      </c>
      <c r="I575" s="3" t="s">
        <v>7695</v>
      </c>
      <c r="K575" s="3" t="s">
        <v>8529</v>
      </c>
      <c r="M575" s="111" t="s">
        <v>11610</v>
      </c>
      <c r="N575" s="3" t="s">
        <v>10734</v>
      </c>
      <c r="O575" s="3" t="s">
        <v>209</v>
      </c>
      <c r="P575" s="3" t="s">
        <v>11611</v>
      </c>
      <c r="Q575" s="3" t="s">
        <v>11230</v>
      </c>
      <c r="R575" s="3" t="s">
        <v>11586</v>
      </c>
      <c r="T575" s="22" t="s">
        <v>8532</v>
      </c>
    </row>
    <row r="576">
      <c r="A576" s="3" t="s">
        <v>11612</v>
      </c>
      <c r="C576" s="3" t="s">
        <v>226</v>
      </c>
      <c r="F576" s="3" t="s">
        <v>4603</v>
      </c>
      <c r="G576" s="3" t="s">
        <v>4603</v>
      </c>
      <c r="H576" s="3" t="s">
        <v>4603</v>
      </c>
      <c r="I576" s="3" t="s">
        <v>7695</v>
      </c>
      <c r="K576" s="3" t="s">
        <v>8241</v>
      </c>
      <c r="M576" s="110"/>
      <c r="N576" s="3" t="s">
        <v>275</v>
      </c>
      <c r="O576" s="3" t="s">
        <v>209</v>
      </c>
      <c r="P576" s="3" t="s">
        <v>10917</v>
      </c>
      <c r="Q576" s="3"/>
      <c r="R576" s="3" t="s">
        <v>10982</v>
      </c>
      <c r="S576" s="3"/>
      <c r="T576" s="22" t="s">
        <v>10809</v>
      </c>
    </row>
    <row r="577">
      <c r="A577" s="3" t="s">
        <v>10642</v>
      </c>
      <c r="C577" s="3" t="s">
        <v>206</v>
      </c>
      <c r="F577" s="3" t="s">
        <v>4465</v>
      </c>
      <c r="G577" s="3" t="s">
        <v>4465</v>
      </c>
      <c r="H577" s="3" t="s">
        <v>4465</v>
      </c>
      <c r="I577" s="3" t="s">
        <v>7695</v>
      </c>
      <c r="K577" s="3" t="s">
        <v>8653</v>
      </c>
      <c r="M577" s="111" t="s">
        <v>11613</v>
      </c>
      <c r="N577" s="3" t="s">
        <v>271</v>
      </c>
      <c r="O577" s="3" t="s">
        <v>209</v>
      </c>
      <c r="P577" s="3" t="s">
        <v>7687</v>
      </c>
      <c r="Q577" s="3" t="s">
        <v>11614</v>
      </c>
      <c r="R577" s="3" t="s">
        <v>10640</v>
      </c>
      <c r="T577" s="22" t="s">
        <v>8655</v>
      </c>
    </row>
    <row r="578">
      <c r="A578" s="3" t="s">
        <v>11615</v>
      </c>
      <c r="C578" s="3" t="s">
        <v>113</v>
      </c>
      <c r="F578" s="3" t="s">
        <v>4465</v>
      </c>
      <c r="G578" s="3" t="s">
        <v>4465</v>
      </c>
      <c r="H578" s="3" t="s">
        <v>4465</v>
      </c>
      <c r="I578" s="3" t="s">
        <v>7695</v>
      </c>
      <c r="K578" s="3" t="s">
        <v>8653</v>
      </c>
      <c r="M578" s="111" t="s">
        <v>10665</v>
      </c>
      <c r="N578" s="3" t="s">
        <v>271</v>
      </c>
      <c r="O578" s="3" t="s">
        <v>209</v>
      </c>
      <c r="P578" s="3" t="s">
        <v>11202</v>
      </c>
      <c r="Q578" s="3" t="s">
        <v>11204</v>
      </c>
      <c r="R578" s="3" t="s">
        <v>10795</v>
      </c>
      <c r="T578" s="22" t="s">
        <v>8655</v>
      </c>
    </row>
    <row r="579">
      <c r="A579" s="3" t="s">
        <v>11614</v>
      </c>
      <c r="C579" s="3" t="s">
        <v>113</v>
      </c>
      <c r="F579" s="3" t="s">
        <v>4465</v>
      </c>
      <c r="G579" s="3" t="s">
        <v>4465</v>
      </c>
      <c r="H579" s="3" t="s">
        <v>4465</v>
      </c>
      <c r="I579" s="3" t="s">
        <v>7695</v>
      </c>
      <c r="K579" s="3" t="s">
        <v>8653</v>
      </c>
      <c r="M579" s="111" t="s">
        <v>11616</v>
      </c>
      <c r="N579" s="3" t="s">
        <v>271</v>
      </c>
      <c r="O579" s="3" t="s">
        <v>209</v>
      </c>
      <c r="P579" s="3" t="s">
        <v>11202</v>
      </c>
      <c r="Q579" s="3" t="s">
        <v>11204</v>
      </c>
      <c r="R579" s="3" t="s">
        <v>10642</v>
      </c>
      <c r="T579" s="22" t="s">
        <v>8655</v>
      </c>
    </row>
    <row r="580">
      <c r="A580" s="3" t="s">
        <v>10514</v>
      </c>
      <c r="C580" s="3" t="s">
        <v>113</v>
      </c>
      <c r="F580" s="3" t="s">
        <v>4465</v>
      </c>
      <c r="G580" s="3" t="s">
        <v>4465</v>
      </c>
      <c r="H580" s="3" t="s">
        <v>4465</v>
      </c>
      <c r="I580" s="3" t="s">
        <v>7695</v>
      </c>
      <c r="K580" s="3" t="s">
        <v>8653</v>
      </c>
      <c r="M580" s="111" t="s">
        <v>11617</v>
      </c>
      <c r="N580" s="3" t="s">
        <v>271</v>
      </c>
      <c r="O580" s="3" t="s">
        <v>209</v>
      </c>
      <c r="P580" s="3" t="s">
        <v>11202</v>
      </c>
      <c r="Q580" s="3" t="s">
        <v>10513</v>
      </c>
      <c r="R580" s="3" t="s">
        <v>11157</v>
      </c>
      <c r="T580" s="22" t="s">
        <v>8655</v>
      </c>
    </row>
    <row r="581">
      <c r="A581" s="3" t="s">
        <v>11415</v>
      </c>
      <c r="C581" s="3" t="s">
        <v>213</v>
      </c>
      <c r="F581" s="3" t="s">
        <v>4465</v>
      </c>
      <c r="G581" s="3" t="s">
        <v>4465</v>
      </c>
      <c r="H581" s="3" t="s">
        <v>4465</v>
      </c>
      <c r="I581" s="3" t="s">
        <v>7692</v>
      </c>
      <c r="K581" s="3" t="s">
        <v>8571</v>
      </c>
      <c r="M581" s="110"/>
      <c r="N581" s="3" t="s">
        <v>317</v>
      </c>
      <c r="O581" s="3" t="s">
        <v>209</v>
      </c>
      <c r="Q581" s="3" t="s">
        <v>11413</v>
      </c>
      <c r="R581" s="3" t="s">
        <v>11618</v>
      </c>
      <c r="T581" s="22" t="s">
        <v>8572</v>
      </c>
    </row>
    <row r="582">
      <c r="A582" s="3" t="s">
        <v>11618</v>
      </c>
      <c r="C582" s="3" t="s">
        <v>113</v>
      </c>
      <c r="F582" s="3" t="s">
        <v>4465</v>
      </c>
      <c r="G582" s="3" t="s">
        <v>4465</v>
      </c>
      <c r="H582" s="3" t="s">
        <v>4465</v>
      </c>
      <c r="I582" s="3" t="s">
        <v>7692</v>
      </c>
      <c r="K582" s="3" t="s">
        <v>8571</v>
      </c>
      <c r="M582" s="110"/>
      <c r="N582" s="3" t="s">
        <v>317</v>
      </c>
      <c r="O582" s="3" t="s">
        <v>209</v>
      </c>
      <c r="P582" s="3" t="s">
        <v>10432</v>
      </c>
      <c r="Q582" s="3" t="s">
        <v>11415</v>
      </c>
      <c r="R582" s="3" t="s">
        <v>11619</v>
      </c>
      <c r="T582" s="22" t="s">
        <v>8572</v>
      </c>
    </row>
    <row r="583">
      <c r="A583" s="3" t="s">
        <v>11620</v>
      </c>
      <c r="C583" s="3" t="s">
        <v>206</v>
      </c>
      <c r="F583" s="3" t="s">
        <v>5815</v>
      </c>
      <c r="G583" s="3" t="s">
        <v>5815</v>
      </c>
      <c r="H583" s="3" t="s">
        <v>5815</v>
      </c>
      <c r="I583" s="3" t="s">
        <v>4654</v>
      </c>
      <c r="M583" s="110"/>
      <c r="N583" s="3" t="s">
        <v>5241</v>
      </c>
      <c r="O583" s="3" t="s">
        <v>129</v>
      </c>
      <c r="Q583" s="3" t="s">
        <v>11052</v>
      </c>
      <c r="R583" s="3" t="s">
        <v>11621</v>
      </c>
      <c r="T583" s="22" t="s">
        <v>11053</v>
      </c>
    </row>
    <row r="584">
      <c r="A584" s="3" t="s">
        <v>10685</v>
      </c>
      <c r="C584" s="3" t="s">
        <v>226</v>
      </c>
      <c r="F584" s="3" t="s">
        <v>4465</v>
      </c>
      <c r="G584" s="3" t="s">
        <v>4465</v>
      </c>
      <c r="H584" s="3" t="s">
        <v>4465</v>
      </c>
      <c r="I584" s="3" t="s">
        <v>7692</v>
      </c>
      <c r="K584" s="3" t="s">
        <v>8571</v>
      </c>
      <c r="M584" s="110"/>
      <c r="N584" s="3" t="s">
        <v>317</v>
      </c>
      <c r="O584" s="3" t="s">
        <v>209</v>
      </c>
      <c r="P584" s="3" t="s">
        <v>6136</v>
      </c>
      <c r="Q584" s="3" t="s">
        <v>11622</v>
      </c>
      <c r="R584" s="3" t="s">
        <v>11361</v>
      </c>
      <c r="T584" s="22" t="s">
        <v>8572</v>
      </c>
    </row>
    <row r="585">
      <c r="A585" s="3" t="s">
        <v>11623</v>
      </c>
      <c r="C585" s="3" t="s">
        <v>213</v>
      </c>
      <c r="F585" s="3" t="s">
        <v>4465</v>
      </c>
      <c r="G585" s="3" t="s">
        <v>4465</v>
      </c>
      <c r="H585" s="3" t="s">
        <v>4465</v>
      </c>
      <c r="I585" s="3" t="s">
        <v>7692</v>
      </c>
      <c r="K585" s="3" t="s">
        <v>8571</v>
      </c>
      <c r="M585" s="110"/>
      <c r="N585" s="3" t="s">
        <v>317</v>
      </c>
      <c r="O585" s="3" t="s">
        <v>209</v>
      </c>
      <c r="Q585" s="3" t="s">
        <v>11557</v>
      </c>
      <c r="R585" s="3" t="s">
        <v>11624</v>
      </c>
      <c r="T585" s="22" t="s">
        <v>8572</v>
      </c>
    </row>
    <row r="586">
      <c r="A586" s="3" t="s">
        <v>11557</v>
      </c>
      <c r="C586" s="3" t="s">
        <v>200</v>
      </c>
      <c r="F586" s="3" t="s">
        <v>4465</v>
      </c>
      <c r="G586" s="3" t="s">
        <v>4465</v>
      </c>
      <c r="H586" s="3" t="s">
        <v>4465</v>
      </c>
      <c r="I586" s="3" t="s">
        <v>7692</v>
      </c>
      <c r="K586" s="3" t="s">
        <v>8571</v>
      </c>
      <c r="M586" s="110"/>
      <c r="N586" s="3" t="s">
        <v>317</v>
      </c>
      <c r="O586" s="3" t="s">
        <v>209</v>
      </c>
      <c r="P586" s="3" t="s">
        <v>10432</v>
      </c>
      <c r="Q586" s="3" t="s">
        <v>11555</v>
      </c>
      <c r="R586" s="3" t="s">
        <v>11623</v>
      </c>
      <c r="T586" s="22" t="s">
        <v>8572</v>
      </c>
    </row>
    <row r="587">
      <c r="A587" s="3" t="s">
        <v>11624</v>
      </c>
      <c r="C587" s="3" t="s">
        <v>113</v>
      </c>
      <c r="F587" s="3" t="s">
        <v>4465</v>
      </c>
      <c r="G587" s="3" t="s">
        <v>4465</v>
      </c>
      <c r="H587" s="3" t="s">
        <v>4465</v>
      </c>
      <c r="I587" s="3" t="s">
        <v>7692</v>
      </c>
      <c r="K587" s="3" t="s">
        <v>8571</v>
      </c>
      <c r="M587" s="111" t="s">
        <v>11625</v>
      </c>
      <c r="N587" s="3" t="s">
        <v>317</v>
      </c>
      <c r="O587" s="3" t="s">
        <v>209</v>
      </c>
      <c r="P587" s="3" t="s">
        <v>6136</v>
      </c>
      <c r="Q587" s="3" t="s">
        <v>11623</v>
      </c>
      <c r="R587" s="3" t="s">
        <v>10685</v>
      </c>
      <c r="T587" s="22" t="s">
        <v>8572</v>
      </c>
    </row>
    <row r="588">
      <c r="A588" s="3" t="s">
        <v>11626</v>
      </c>
      <c r="C588" s="3" t="s">
        <v>213</v>
      </c>
      <c r="D588" s="3" t="s">
        <v>114</v>
      </c>
      <c r="E588" s="3"/>
      <c r="F588" s="3" t="s">
        <v>6306</v>
      </c>
      <c r="I588" s="3" t="s">
        <v>10638</v>
      </c>
      <c r="K588" s="3" t="s">
        <v>8315</v>
      </c>
      <c r="L588" s="3"/>
      <c r="M588" s="111"/>
      <c r="N588" s="3" t="s">
        <v>196</v>
      </c>
      <c r="O588" s="3" t="s">
        <v>197</v>
      </c>
      <c r="P588" s="3" t="s">
        <v>11627</v>
      </c>
      <c r="Q588" s="3"/>
      <c r="R588" s="3"/>
      <c r="S588" s="3"/>
      <c r="T588" s="22" t="s">
        <v>11628</v>
      </c>
    </row>
    <row r="589">
      <c r="A589" s="3" t="s">
        <v>11416</v>
      </c>
      <c r="C589" s="3" t="s">
        <v>226</v>
      </c>
      <c r="F589" s="3" t="s">
        <v>4465</v>
      </c>
      <c r="G589" s="3" t="s">
        <v>4465</v>
      </c>
      <c r="H589" s="3" t="s">
        <v>4465</v>
      </c>
      <c r="I589" s="3" t="s">
        <v>7692</v>
      </c>
      <c r="K589" s="3" t="s">
        <v>8571</v>
      </c>
      <c r="M589" s="110"/>
      <c r="N589" s="3" t="s">
        <v>317</v>
      </c>
      <c r="O589" s="3" t="s">
        <v>209</v>
      </c>
      <c r="P589" s="3" t="s">
        <v>8327</v>
      </c>
      <c r="Q589" s="3" t="s">
        <v>11427</v>
      </c>
      <c r="R589" s="3" t="s">
        <v>11414</v>
      </c>
      <c r="T589" s="22" t="s">
        <v>8572</v>
      </c>
    </row>
    <row r="590">
      <c r="A590" s="3" t="s">
        <v>11629</v>
      </c>
      <c r="C590" s="3" t="s">
        <v>213</v>
      </c>
      <c r="D590" s="3"/>
      <c r="E590" s="3"/>
      <c r="F590" s="3" t="s">
        <v>2875</v>
      </c>
      <c r="G590" s="3" t="s">
        <v>2875</v>
      </c>
      <c r="H590" s="3" t="s">
        <v>2875</v>
      </c>
      <c r="I590" s="3" t="s">
        <v>763</v>
      </c>
      <c r="L590" s="3"/>
      <c r="M590" s="111"/>
      <c r="N590" s="3" t="s">
        <v>275</v>
      </c>
      <c r="O590" s="3" t="s">
        <v>209</v>
      </c>
      <c r="Q590" s="3"/>
      <c r="R590" s="3"/>
      <c r="S590" s="3"/>
      <c r="T590" s="22" t="s">
        <v>11630</v>
      </c>
    </row>
    <row r="591">
      <c r="A591" s="3" t="s">
        <v>11631</v>
      </c>
      <c r="C591" s="3" t="s">
        <v>256</v>
      </c>
      <c r="D591" s="3" t="s">
        <v>114</v>
      </c>
      <c r="E591" s="3"/>
      <c r="F591" s="3" t="s">
        <v>6741</v>
      </c>
      <c r="G591" s="3" t="s">
        <v>6741</v>
      </c>
      <c r="I591" s="3" t="s">
        <v>10948</v>
      </c>
      <c r="M591" s="111" t="s">
        <v>11632</v>
      </c>
      <c r="N591" s="3" t="s">
        <v>313</v>
      </c>
      <c r="O591" s="3" t="s">
        <v>129</v>
      </c>
      <c r="Q591" s="3"/>
      <c r="R591" s="3"/>
      <c r="S591" s="3"/>
      <c r="T591" s="22" t="s">
        <v>11633</v>
      </c>
      <c r="U591" s="3" t="s">
        <v>8184</v>
      </c>
    </row>
    <row r="592">
      <c r="A592" s="3" t="s">
        <v>11634</v>
      </c>
      <c r="C592" s="3" t="s">
        <v>206</v>
      </c>
      <c r="D592" s="3"/>
      <c r="E592" s="3"/>
      <c r="F592" s="3" t="s">
        <v>807</v>
      </c>
      <c r="G592" s="3" t="s">
        <v>807</v>
      </c>
      <c r="I592" s="3" t="s">
        <v>10638</v>
      </c>
      <c r="L592" s="3"/>
      <c r="M592" s="111"/>
      <c r="N592" s="3" t="s">
        <v>3375</v>
      </c>
      <c r="O592" s="3" t="s">
        <v>129</v>
      </c>
      <c r="Q592" s="3" t="s">
        <v>11635</v>
      </c>
      <c r="R592" s="3"/>
    </row>
    <row r="593">
      <c r="A593" s="3" t="s">
        <v>11636</v>
      </c>
      <c r="M593" s="110"/>
      <c r="Q593" s="3"/>
      <c r="R593" s="3"/>
      <c r="S593" s="3"/>
    </row>
    <row r="594">
      <c r="A594" s="3" t="s">
        <v>11637</v>
      </c>
      <c r="C594" s="3" t="s">
        <v>194</v>
      </c>
      <c r="D594" s="3" t="s">
        <v>114</v>
      </c>
      <c r="G594" s="3" t="s">
        <v>11638</v>
      </c>
      <c r="I594" s="3" t="s">
        <v>10720</v>
      </c>
      <c r="M594" s="110"/>
      <c r="N594" s="3" t="s">
        <v>313</v>
      </c>
      <c r="O594" s="3" t="s">
        <v>129</v>
      </c>
      <c r="Q594" s="3"/>
      <c r="R594" s="3"/>
      <c r="S594" s="3"/>
      <c r="T594" s="22" t="s">
        <v>11639</v>
      </c>
    </row>
    <row r="595">
      <c r="A595" s="3" t="s">
        <v>11640</v>
      </c>
      <c r="C595" s="3" t="s">
        <v>226</v>
      </c>
      <c r="F595" s="3" t="s">
        <v>1592</v>
      </c>
      <c r="G595" s="3" t="s">
        <v>1592</v>
      </c>
      <c r="H595" s="3" t="s">
        <v>1592</v>
      </c>
      <c r="I595" s="3" t="s">
        <v>11192</v>
      </c>
      <c r="M595" s="111"/>
      <c r="N595" s="3" t="s">
        <v>287</v>
      </c>
      <c r="O595" s="3" t="s">
        <v>235</v>
      </c>
      <c r="Q595" s="3" t="s">
        <v>11641</v>
      </c>
      <c r="T595" s="22" t="s">
        <v>11642</v>
      </c>
    </row>
    <row r="596">
      <c r="A596" s="3" t="s">
        <v>11641</v>
      </c>
      <c r="C596" s="3" t="s">
        <v>213</v>
      </c>
      <c r="F596" s="3" t="s">
        <v>1592</v>
      </c>
      <c r="G596" s="3" t="s">
        <v>1592</v>
      </c>
      <c r="H596" s="3" t="s">
        <v>1592</v>
      </c>
      <c r="I596" s="3" t="s">
        <v>11192</v>
      </c>
      <c r="M596" s="111" t="s">
        <v>11643</v>
      </c>
      <c r="N596" s="3" t="s">
        <v>287</v>
      </c>
      <c r="O596" s="3" t="s">
        <v>235</v>
      </c>
      <c r="Q596" s="3" t="s">
        <v>11194</v>
      </c>
      <c r="T596" s="22" t="s">
        <v>11642</v>
      </c>
    </row>
    <row r="597">
      <c r="A597" s="36" t="s">
        <v>11644</v>
      </c>
      <c r="C597" s="3" t="s">
        <v>194</v>
      </c>
      <c r="D597" s="3" t="s">
        <v>114</v>
      </c>
      <c r="I597" s="3" t="s">
        <v>10720</v>
      </c>
      <c r="M597" s="110"/>
      <c r="Q597" s="3"/>
      <c r="R597" s="3"/>
      <c r="S597" s="3"/>
    </row>
    <row r="598">
      <c r="A598" s="36" t="s">
        <v>11645</v>
      </c>
      <c r="C598" s="3" t="s">
        <v>194</v>
      </c>
      <c r="D598" s="3" t="s">
        <v>114</v>
      </c>
      <c r="E598" s="3" t="s">
        <v>11644</v>
      </c>
      <c r="G598" s="3" t="s">
        <v>5822</v>
      </c>
      <c r="I598" s="3" t="s">
        <v>10720</v>
      </c>
      <c r="M598" s="111" t="s">
        <v>11646</v>
      </c>
      <c r="N598" s="3" t="s">
        <v>182</v>
      </c>
      <c r="O598" s="3" t="s">
        <v>209</v>
      </c>
      <c r="P598" s="3" t="s">
        <v>242</v>
      </c>
      <c r="Q598" s="3"/>
      <c r="R598" s="3"/>
      <c r="S598" s="3"/>
      <c r="T598" s="22" t="s">
        <v>11647</v>
      </c>
    </row>
    <row r="599">
      <c r="A599" s="3" t="s">
        <v>10518</v>
      </c>
      <c r="C599" s="3" t="s">
        <v>206</v>
      </c>
      <c r="H599" s="3" t="s">
        <v>1015</v>
      </c>
      <c r="I599" s="3" t="s">
        <v>10463</v>
      </c>
      <c r="K599" s="3" t="s">
        <v>7743</v>
      </c>
      <c r="L599" s="3"/>
      <c r="M599" s="111"/>
      <c r="N599" s="3" t="s">
        <v>297</v>
      </c>
      <c r="O599" s="3" t="s">
        <v>235</v>
      </c>
      <c r="P599" s="3" t="s">
        <v>10516</v>
      </c>
      <c r="Q599" s="3" t="s">
        <v>10515</v>
      </c>
      <c r="R599" s="3" t="s">
        <v>11608</v>
      </c>
      <c r="T599" s="22" t="s">
        <v>7744</v>
      </c>
    </row>
    <row r="600">
      <c r="A600" s="3" t="s">
        <v>11648</v>
      </c>
      <c r="C600" s="3" t="s">
        <v>206</v>
      </c>
      <c r="D600" s="3" t="s">
        <v>99</v>
      </c>
      <c r="E600" s="3"/>
      <c r="F600" s="3" t="s">
        <v>6306</v>
      </c>
      <c r="G600" s="3" t="s">
        <v>2551</v>
      </c>
      <c r="H600" s="3" t="s">
        <v>2550</v>
      </c>
      <c r="I600" s="3" t="s">
        <v>10638</v>
      </c>
      <c r="K600" s="3" t="s">
        <v>8413</v>
      </c>
      <c r="L600" s="3"/>
      <c r="M600" s="111"/>
      <c r="N600" s="3" t="s">
        <v>11649</v>
      </c>
      <c r="O600" s="3" t="s">
        <v>4537</v>
      </c>
      <c r="P600" s="3" t="s">
        <v>274</v>
      </c>
      <c r="Q600" s="3" t="s">
        <v>10713</v>
      </c>
      <c r="R600" s="3"/>
      <c r="T600" s="22" t="s">
        <v>11650</v>
      </c>
    </row>
    <row r="601">
      <c r="A601" s="3" t="s">
        <v>11651</v>
      </c>
      <c r="C601" s="3" t="s">
        <v>213</v>
      </c>
      <c r="D601" s="3"/>
      <c r="E601" s="3"/>
      <c r="F601" s="3" t="s">
        <v>1212</v>
      </c>
      <c r="G601" s="3" t="s">
        <v>1212</v>
      </c>
      <c r="H601" s="3" t="s">
        <v>807</v>
      </c>
      <c r="I601" s="3" t="s">
        <v>11652</v>
      </c>
      <c r="K601" s="3" t="s">
        <v>7784</v>
      </c>
      <c r="L601" s="3"/>
      <c r="M601" s="111" t="s">
        <v>11653</v>
      </c>
      <c r="N601" s="3" t="s">
        <v>128</v>
      </c>
      <c r="O601" s="3" t="s">
        <v>129</v>
      </c>
      <c r="P601" s="3" t="s">
        <v>10846</v>
      </c>
      <c r="Q601" s="3" t="s">
        <v>11654</v>
      </c>
      <c r="R601" s="3" t="s">
        <v>11635</v>
      </c>
      <c r="T601" s="22" t="s">
        <v>10849</v>
      </c>
    </row>
    <row r="602">
      <c r="A602" s="3" t="s">
        <v>11635</v>
      </c>
      <c r="C602" s="3" t="s">
        <v>226</v>
      </c>
      <c r="E602" s="3" t="s">
        <v>10844</v>
      </c>
      <c r="F602" s="3" t="s">
        <v>1212</v>
      </c>
      <c r="G602" s="3" t="s">
        <v>1212</v>
      </c>
      <c r="I602" s="3" t="s">
        <v>10391</v>
      </c>
      <c r="K602" s="3" t="s">
        <v>7784</v>
      </c>
      <c r="M602" s="110"/>
      <c r="N602" s="3" t="s">
        <v>128</v>
      </c>
      <c r="O602" s="3" t="s">
        <v>129</v>
      </c>
      <c r="P602" s="3" t="s">
        <v>10846</v>
      </c>
      <c r="Q602" s="3" t="s">
        <v>11651</v>
      </c>
      <c r="R602" s="3" t="s">
        <v>11634</v>
      </c>
      <c r="T602" s="22" t="s">
        <v>11402</v>
      </c>
    </row>
    <row r="603">
      <c r="A603" s="3" t="s">
        <v>11655</v>
      </c>
      <c r="C603" s="3" t="s">
        <v>226</v>
      </c>
      <c r="E603" s="3" t="s">
        <v>10844</v>
      </c>
      <c r="F603" s="3" t="s">
        <v>1212</v>
      </c>
      <c r="G603" s="3" t="s">
        <v>1212</v>
      </c>
      <c r="I603" s="3" t="s">
        <v>7695</v>
      </c>
      <c r="K603" s="3" t="s">
        <v>7784</v>
      </c>
      <c r="M603" s="110"/>
      <c r="N603" s="3" t="s">
        <v>128</v>
      </c>
      <c r="O603" s="3" t="s">
        <v>216</v>
      </c>
      <c r="P603" s="3" t="s">
        <v>10846</v>
      </c>
      <c r="Q603" s="3" t="s">
        <v>10848</v>
      </c>
      <c r="R603" s="3" t="s">
        <v>11656</v>
      </c>
      <c r="T603" s="22" t="s">
        <v>10849</v>
      </c>
    </row>
    <row r="604">
      <c r="A604" s="40" t="s">
        <v>11657</v>
      </c>
      <c r="C604" s="3" t="s">
        <v>113</v>
      </c>
      <c r="E604" s="3" t="s">
        <v>10844</v>
      </c>
      <c r="F604" s="3" t="s">
        <v>1212</v>
      </c>
      <c r="G604" s="3" t="s">
        <v>1212</v>
      </c>
      <c r="I604" s="3" t="s">
        <v>7695</v>
      </c>
      <c r="K604" s="3" t="s">
        <v>7784</v>
      </c>
      <c r="M604" s="111" t="s">
        <v>11658</v>
      </c>
      <c r="N604" s="3" t="s">
        <v>128</v>
      </c>
      <c r="O604" s="3" t="s">
        <v>216</v>
      </c>
      <c r="P604" s="3" t="s">
        <v>10846</v>
      </c>
      <c r="Q604" s="3" t="s">
        <v>11655</v>
      </c>
      <c r="R604" s="3"/>
      <c r="T604" s="22" t="s">
        <v>10849</v>
      </c>
    </row>
    <row r="605">
      <c r="A605" s="3" t="s">
        <v>10848</v>
      </c>
      <c r="C605" s="3" t="s">
        <v>213</v>
      </c>
      <c r="E605" s="3" t="s">
        <v>10844</v>
      </c>
      <c r="F605" s="3" t="s">
        <v>1212</v>
      </c>
      <c r="G605" s="3" t="s">
        <v>1212</v>
      </c>
      <c r="I605" s="3" t="s">
        <v>7695</v>
      </c>
      <c r="K605" s="3" t="s">
        <v>7784</v>
      </c>
      <c r="M605" s="110"/>
      <c r="N605" s="3" t="s">
        <v>128</v>
      </c>
      <c r="O605" s="3" t="s">
        <v>216</v>
      </c>
      <c r="P605" s="3" t="s">
        <v>10846</v>
      </c>
      <c r="Q605" s="3" t="s">
        <v>10843</v>
      </c>
      <c r="R605" s="3" t="s">
        <v>11655</v>
      </c>
      <c r="T605" s="22" t="s">
        <v>10849</v>
      </c>
    </row>
    <row r="606">
      <c r="A606" s="3" t="s">
        <v>11659</v>
      </c>
      <c r="C606" s="3" t="s">
        <v>213</v>
      </c>
      <c r="E606" s="3" t="s">
        <v>10844</v>
      </c>
      <c r="F606" s="3" t="s">
        <v>1212</v>
      </c>
      <c r="G606" s="3" t="s">
        <v>1212</v>
      </c>
      <c r="I606" s="3" t="s">
        <v>7695</v>
      </c>
      <c r="K606" s="3" t="s">
        <v>7784</v>
      </c>
      <c r="M606" s="111" t="s">
        <v>11660</v>
      </c>
      <c r="N606" s="3" t="s">
        <v>128</v>
      </c>
      <c r="O606" s="3" t="s">
        <v>129</v>
      </c>
      <c r="P606" s="3" t="s">
        <v>10846</v>
      </c>
      <c r="Q606" s="3" t="s">
        <v>11661</v>
      </c>
      <c r="R606" s="3" t="s">
        <v>11662</v>
      </c>
      <c r="T606" s="22" t="s">
        <v>11402</v>
      </c>
    </row>
    <row r="607">
      <c r="A607" s="3" t="s">
        <v>11662</v>
      </c>
      <c r="C607" s="3" t="s">
        <v>226</v>
      </c>
      <c r="E607" s="3" t="s">
        <v>10844</v>
      </c>
      <c r="F607" s="3" t="s">
        <v>1212</v>
      </c>
      <c r="G607" s="3" t="s">
        <v>1212</v>
      </c>
      <c r="I607" s="3" t="s">
        <v>7695</v>
      </c>
      <c r="K607" s="3" t="s">
        <v>7784</v>
      </c>
      <c r="M607" s="110"/>
      <c r="N607" s="3" t="s">
        <v>128</v>
      </c>
      <c r="O607" s="3" t="s">
        <v>129</v>
      </c>
      <c r="P607" s="3" t="s">
        <v>10846</v>
      </c>
      <c r="Q607" s="3" t="s">
        <v>11659</v>
      </c>
      <c r="R607" s="3" t="s">
        <v>11654</v>
      </c>
      <c r="T607" s="22" t="s">
        <v>11402</v>
      </c>
    </row>
    <row r="608">
      <c r="A608" s="3" t="s">
        <v>11661</v>
      </c>
      <c r="C608" s="3" t="s">
        <v>206</v>
      </c>
      <c r="E608" s="3" t="s">
        <v>10844</v>
      </c>
      <c r="F608" s="3" t="s">
        <v>1212</v>
      </c>
      <c r="G608" s="3" t="s">
        <v>1212</v>
      </c>
      <c r="I608" s="3" t="s">
        <v>7695</v>
      </c>
      <c r="K608" s="3" t="s">
        <v>7784</v>
      </c>
      <c r="M608" s="111" t="s">
        <v>11663</v>
      </c>
      <c r="N608" s="3" t="s">
        <v>128</v>
      </c>
      <c r="O608" s="3" t="s">
        <v>129</v>
      </c>
      <c r="P608" s="3" t="s">
        <v>10846</v>
      </c>
      <c r="Q608" s="3" t="s">
        <v>11655</v>
      </c>
      <c r="R608" s="3" t="s">
        <v>11659</v>
      </c>
      <c r="T608" s="22" t="s">
        <v>11402</v>
      </c>
    </row>
    <row r="609">
      <c r="A609" s="3" t="s">
        <v>11654</v>
      </c>
      <c r="B609" s="3" t="s">
        <v>11664</v>
      </c>
      <c r="C609" s="3" t="s">
        <v>97</v>
      </c>
      <c r="E609" s="3" t="s">
        <v>10844</v>
      </c>
      <c r="F609" s="3" t="s">
        <v>1212</v>
      </c>
      <c r="G609" s="3" t="s">
        <v>1212</v>
      </c>
      <c r="I609" s="3" t="s">
        <v>7695</v>
      </c>
      <c r="K609" s="3" t="s">
        <v>7784</v>
      </c>
      <c r="M609" s="111" t="s">
        <v>10629</v>
      </c>
      <c r="N609" s="3" t="s">
        <v>128</v>
      </c>
      <c r="O609" s="3" t="s">
        <v>129</v>
      </c>
      <c r="P609" s="3" t="s">
        <v>10846</v>
      </c>
      <c r="Q609" s="3" t="s">
        <v>11662</v>
      </c>
      <c r="R609" s="3" t="s">
        <v>11651</v>
      </c>
      <c r="T609" s="22" t="s">
        <v>11402</v>
      </c>
    </row>
    <row r="610">
      <c r="A610" s="3" t="s">
        <v>11665</v>
      </c>
      <c r="C610" s="3" t="s">
        <v>213</v>
      </c>
      <c r="F610" s="3" t="s">
        <v>7714</v>
      </c>
      <c r="G610" s="3" t="s">
        <v>7714</v>
      </c>
      <c r="H610" s="3" t="s">
        <v>7714</v>
      </c>
      <c r="I610" s="3" t="s">
        <v>7695</v>
      </c>
      <c r="K610" s="3" t="s">
        <v>7713</v>
      </c>
      <c r="M610" s="111" t="s">
        <v>11666</v>
      </c>
      <c r="N610" s="3" t="s">
        <v>277</v>
      </c>
      <c r="O610" s="3" t="s">
        <v>209</v>
      </c>
      <c r="R610" s="3" t="s">
        <v>11317</v>
      </c>
      <c r="T610" s="22" t="s">
        <v>7715</v>
      </c>
    </row>
    <row r="611">
      <c r="A611" s="3" t="s">
        <v>11317</v>
      </c>
      <c r="C611" s="3" t="s">
        <v>226</v>
      </c>
      <c r="F611" s="3" t="s">
        <v>7714</v>
      </c>
      <c r="G611" s="3" t="s">
        <v>7714</v>
      </c>
      <c r="H611" s="3" t="s">
        <v>7714</v>
      </c>
      <c r="I611" s="3" t="s">
        <v>7695</v>
      </c>
      <c r="K611" s="3" t="s">
        <v>7713</v>
      </c>
      <c r="M611" s="110"/>
      <c r="N611" s="3" t="s">
        <v>277</v>
      </c>
      <c r="O611" s="3" t="s">
        <v>209</v>
      </c>
      <c r="Q611" s="3" t="s">
        <v>11665</v>
      </c>
      <c r="R611" s="3" t="s">
        <v>11315</v>
      </c>
      <c r="T611" s="22" t="s">
        <v>7715</v>
      </c>
    </row>
    <row r="612">
      <c r="A612" s="3" t="s">
        <v>11094</v>
      </c>
      <c r="C612" s="3" t="s">
        <v>188</v>
      </c>
      <c r="I612" s="3" t="s">
        <v>8388</v>
      </c>
      <c r="M612" s="110"/>
      <c r="N612" s="3" t="s">
        <v>316</v>
      </c>
      <c r="O612" s="3" t="s">
        <v>209</v>
      </c>
      <c r="Q612" s="3" t="s">
        <v>11077</v>
      </c>
    </row>
    <row r="613">
      <c r="A613" s="3" t="s">
        <v>11667</v>
      </c>
      <c r="C613" s="3" t="s">
        <v>206</v>
      </c>
      <c r="F613" s="14" t="s">
        <v>6272</v>
      </c>
      <c r="G613" s="14" t="s">
        <v>6272</v>
      </c>
      <c r="H613" s="14" t="s">
        <v>6272</v>
      </c>
      <c r="I613" s="3" t="s">
        <v>4654</v>
      </c>
      <c r="M613" s="110"/>
      <c r="N613" s="3" t="s">
        <v>312</v>
      </c>
      <c r="O613" s="3" t="s">
        <v>129</v>
      </c>
      <c r="P613" s="3" t="s">
        <v>306</v>
      </c>
      <c r="Q613" s="3" t="s">
        <v>11125</v>
      </c>
      <c r="T613" s="22" t="s">
        <v>8114</v>
      </c>
    </row>
    <row r="614">
      <c r="A614" s="3" t="s">
        <v>11668</v>
      </c>
      <c r="D614" s="3" t="s">
        <v>114</v>
      </c>
      <c r="E614" s="3"/>
      <c r="F614" s="3" t="s">
        <v>1212</v>
      </c>
      <c r="G614" s="3" t="s">
        <v>1212</v>
      </c>
      <c r="I614" s="3" t="s">
        <v>4739</v>
      </c>
      <c r="M614" s="111" t="s">
        <v>11669</v>
      </c>
      <c r="N614" s="3" t="s">
        <v>313</v>
      </c>
      <c r="O614" s="3" t="s">
        <v>129</v>
      </c>
      <c r="P614" s="3" t="s">
        <v>274</v>
      </c>
      <c r="Q614" s="3"/>
      <c r="R614" s="3"/>
      <c r="S614" s="3"/>
    </row>
    <row r="615">
      <c r="A615" s="3" t="s">
        <v>11670</v>
      </c>
      <c r="C615" s="3" t="s">
        <v>256</v>
      </c>
      <c r="D615" s="3" t="s">
        <v>114</v>
      </c>
      <c r="E615" s="3"/>
      <c r="F615" s="3" t="s">
        <v>6770</v>
      </c>
      <c r="G615" s="3" t="s">
        <v>6770</v>
      </c>
      <c r="I615" s="3" t="s">
        <v>11671</v>
      </c>
      <c r="M615" s="111" t="s">
        <v>11672</v>
      </c>
      <c r="N615" s="3" t="s">
        <v>275</v>
      </c>
      <c r="O615" s="3" t="s">
        <v>129</v>
      </c>
      <c r="Q615" s="3"/>
      <c r="R615" s="3"/>
      <c r="S615" s="3"/>
      <c r="T615" s="22" t="s">
        <v>11673</v>
      </c>
      <c r="U615" s="3" t="s">
        <v>5025</v>
      </c>
    </row>
    <row r="616">
      <c r="A616" s="3" t="s">
        <v>11674</v>
      </c>
      <c r="C616" s="3" t="s">
        <v>206</v>
      </c>
      <c r="F616" s="3" t="s">
        <v>4465</v>
      </c>
      <c r="G616" s="3" t="s">
        <v>4465</v>
      </c>
      <c r="H616" s="3" t="s">
        <v>4465</v>
      </c>
      <c r="I616" s="3" t="s">
        <v>7695</v>
      </c>
      <c r="K616" s="3" t="s">
        <v>7915</v>
      </c>
      <c r="M616" s="111" t="s">
        <v>10992</v>
      </c>
      <c r="N616" s="3" t="s">
        <v>128</v>
      </c>
      <c r="O616" s="3" t="s">
        <v>247</v>
      </c>
      <c r="Q616" s="3" t="s">
        <v>10994</v>
      </c>
      <c r="R616" s="3" t="s">
        <v>10564</v>
      </c>
      <c r="T616" s="22" t="s">
        <v>10565</v>
      </c>
    </row>
    <row r="617">
      <c r="A617" s="3" t="s">
        <v>10994</v>
      </c>
      <c r="C617" s="3" t="s">
        <v>113</v>
      </c>
      <c r="F617" s="3" t="s">
        <v>4465</v>
      </c>
      <c r="G617" s="3" t="s">
        <v>4465</v>
      </c>
      <c r="H617" s="3" t="s">
        <v>4465</v>
      </c>
      <c r="I617" s="3" t="s">
        <v>7695</v>
      </c>
      <c r="K617" s="3" t="s">
        <v>7915</v>
      </c>
      <c r="M617" s="111" t="s">
        <v>11675</v>
      </c>
      <c r="N617" s="3" t="s">
        <v>128</v>
      </c>
      <c r="O617" s="3" t="s">
        <v>247</v>
      </c>
      <c r="Q617" s="3" t="s">
        <v>10991</v>
      </c>
      <c r="R617" s="3" t="s">
        <v>11674</v>
      </c>
      <c r="T617" s="22" t="s">
        <v>10565</v>
      </c>
    </row>
    <row r="618">
      <c r="A618" s="3" t="s">
        <v>10385</v>
      </c>
      <c r="C618" s="3" t="s">
        <v>206</v>
      </c>
      <c r="F618" s="3" t="s">
        <v>4465</v>
      </c>
      <c r="G618" s="3" t="s">
        <v>4465</v>
      </c>
      <c r="H618" s="3" t="s">
        <v>4465</v>
      </c>
      <c r="I618" s="3" t="s">
        <v>7695</v>
      </c>
      <c r="K618" s="3" t="s">
        <v>8653</v>
      </c>
      <c r="M618" s="111" t="s">
        <v>11676</v>
      </c>
      <c r="N618" s="3" t="s">
        <v>275</v>
      </c>
      <c r="O618" s="3" t="s">
        <v>209</v>
      </c>
      <c r="P618" s="3" t="s">
        <v>10505</v>
      </c>
      <c r="Q618" s="3" t="s">
        <v>11677</v>
      </c>
      <c r="R618" s="3" t="s">
        <v>10383</v>
      </c>
      <c r="T618" s="22" t="s">
        <v>8655</v>
      </c>
    </row>
    <row r="619">
      <c r="A619" s="3" t="s">
        <v>11677</v>
      </c>
      <c r="C619" s="3" t="s">
        <v>226</v>
      </c>
      <c r="F619" s="3" t="s">
        <v>4465</v>
      </c>
      <c r="G619" s="3" t="s">
        <v>4465</v>
      </c>
      <c r="H619" s="3" t="s">
        <v>4465</v>
      </c>
      <c r="I619" s="3" t="s">
        <v>7695</v>
      </c>
      <c r="K619" s="3" t="s">
        <v>8653</v>
      </c>
      <c r="M619" s="110"/>
      <c r="N619" s="3" t="s">
        <v>275</v>
      </c>
      <c r="O619" s="3" t="s">
        <v>209</v>
      </c>
      <c r="P619" s="3" t="s">
        <v>10505</v>
      </c>
      <c r="Q619" s="3" t="s">
        <v>11678</v>
      </c>
      <c r="R619" s="3" t="s">
        <v>10385</v>
      </c>
      <c r="T619" s="22" t="s">
        <v>8655</v>
      </c>
    </row>
    <row r="620">
      <c r="A620" s="3" t="s">
        <v>11678</v>
      </c>
      <c r="B620" s="3"/>
      <c r="C620" s="3" t="s">
        <v>226</v>
      </c>
      <c r="F620" s="3" t="s">
        <v>4465</v>
      </c>
      <c r="G620" s="3" t="s">
        <v>4465</v>
      </c>
      <c r="H620" s="3" t="s">
        <v>4465</v>
      </c>
      <c r="I620" s="3" t="s">
        <v>7695</v>
      </c>
      <c r="K620" s="3" t="s">
        <v>8653</v>
      </c>
      <c r="M620" s="111" t="s">
        <v>11676</v>
      </c>
      <c r="N620" s="3" t="s">
        <v>275</v>
      </c>
      <c r="O620" s="3" t="s">
        <v>209</v>
      </c>
      <c r="P620" s="3" t="s">
        <v>10505</v>
      </c>
      <c r="Q620" s="3" t="s">
        <v>10800</v>
      </c>
      <c r="R620" s="3" t="s">
        <v>11677</v>
      </c>
      <c r="T620" s="22" t="s">
        <v>8655</v>
      </c>
    </row>
    <row r="621">
      <c r="A621" s="3" t="s">
        <v>10672</v>
      </c>
      <c r="C621" s="3" t="s">
        <v>226</v>
      </c>
      <c r="F621" s="3" t="s">
        <v>6306</v>
      </c>
      <c r="G621" s="3" t="s">
        <v>6306</v>
      </c>
      <c r="I621" s="3" t="s">
        <v>7695</v>
      </c>
      <c r="K621" s="3" t="s">
        <v>10669</v>
      </c>
      <c r="M621" s="110"/>
      <c r="N621" s="3" t="s">
        <v>315</v>
      </c>
      <c r="O621" s="3" t="s">
        <v>141</v>
      </c>
      <c r="P621" s="3" t="s">
        <v>10671</v>
      </c>
      <c r="Q621" s="3" t="s">
        <v>10667</v>
      </c>
      <c r="R621" s="3" t="s">
        <v>11220</v>
      </c>
      <c r="T621" s="22" t="s">
        <v>10673</v>
      </c>
    </row>
    <row r="622">
      <c r="A622" s="3" t="s">
        <v>11679</v>
      </c>
      <c r="C622" s="3" t="s">
        <v>253</v>
      </c>
      <c r="D622" s="3" t="s">
        <v>114</v>
      </c>
      <c r="E622" s="3"/>
      <c r="F622" s="3" t="s">
        <v>1178</v>
      </c>
      <c r="G622" s="3" t="s">
        <v>1178</v>
      </c>
      <c r="I622" s="3" t="s">
        <v>11680</v>
      </c>
      <c r="M622" s="111"/>
      <c r="N622" s="3" t="s">
        <v>2174</v>
      </c>
      <c r="O622" s="3" t="s">
        <v>209</v>
      </c>
      <c r="P622" s="3" t="s">
        <v>304</v>
      </c>
      <c r="Q622" s="3"/>
      <c r="R622" s="3"/>
      <c r="S622" s="3"/>
      <c r="T622" s="22" t="s">
        <v>11681</v>
      </c>
    </row>
    <row r="623">
      <c r="A623" s="3" t="s">
        <v>11682</v>
      </c>
      <c r="C623" s="3" t="s">
        <v>226</v>
      </c>
      <c r="F623" s="3" t="s">
        <v>6135</v>
      </c>
      <c r="G623" s="3" t="s">
        <v>6135</v>
      </c>
      <c r="H623" s="3" t="s">
        <v>6135</v>
      </c>
      <c r="I623" s="3" t="s">
        <v>7692</v>
      </c>
      <c r="K623" s="3" t="s">
        <v>8634</v>
      </c>
      <c r="M623" s="110"/>
      <c r="N623" s="3" t="s">
        <v>8304</v>
      </c>
      <c r="O623" s="3" t="s">
        <v>216</v>
      </c>
      <c r="P623" s="3" t="s">
        <v>6136</v>
      </c>
      <c r="Q623" s="3" t="s">
        <v>11365</v>
      </c>
      <c r="R623" s="3" t="s">
        <v>10954</v>
      </c>
      <c r="T623" s="22" t="s">
        <v>7693</v>
      </c>
    </row>
    <row r="624">
      <c r="A624" s="3" t="s">
        <v>10954</v>
      </c>
      <c r="C624" s="3" t="s">
        <v>113</v>
      </c>
      <c r="F624" s="3" t="s">
        <v>6135</v>
      </c>
      <c r="G624" s="3" t="s">
        <v>6135</v>
      </c>
      <c r="H624" s="3" t="s">
        <v>6135</v>
      </c>
      <c r="I624" s="3" t="s">
        <v>7692</v>
      </c>
      <c r="K624" s="3" t="s">
        <v>8634</v>
      </c>
      <c r="M624" s="111" t="s">
        <v>11683</v>
      </c>
      <c r="N624" s="3" t="s">
        <v>140</v>
      </c>
      <c r="O624" s="3" t="s">
        <v>216</v>
      </c>
      <c r="P624" s="3" t="s">
        <v>6136</v>
      </c>
      <c r="Q624" s="3" t="s">
        <v>11682</v>
      </c>
      <c r="R624" s="3" t="s">
        <v>10953</v>
      </c>
      <c r="T624" s="22" t="s">
        <v>7693</v>
      </c>
    </row>
    <row r="625">
      <c r="A625" s="3" t="s">
        <v>11365</v>
      </c>
      <c r="B625" s="3" t="s">
        <v>11684</v>
      </c>
      <c r="C625" s="3" t="s">
        <v>213</v>
      </c>
      <c r="D625" s="3"/>
      <c r="E625" s="3"/>
      <c r="F625" s="3" t="s">
        <v>6135</v>
      </c>
      <c r="G625" s="3" t="s">
        <v>6135</v>
      </c>
      <c r="H625" s="3" t="s">
        <v>11685</v>
      </c>
      <c r="I625" s="3" t="s">
        <v>11686</v>
      </c>
      <c r="K625" s="3" t="s">
        <v>8634</v>
      </c>
      <c r="L625" s="3"/>
      <c r="M625" s="111" t="s">
        <v>11687</v>
      </c>
      <c r="N625" s="3" t="s">
        <v>8304</v>
      </c>
      <c r="O625" s="3" t="s">
        <v>216</v>
      </c>
      <c r="P625" s="3" t="s">
        <v>6136</v>
      </c>
      <c r="Q625" s="3"/>
      <c r="R625" s="3" t="s">
        <v>11682</v>
      </c>
      <c r="S625" s="3"/>
      <c r="T625" s="22" t="s">
        <v>11688</v>
      </c>
    </row>
    <row r="626">
      <c r="A626" s="3" t="s">
        <v>11689</v>
      </c>
      <c r="C626" s="3" t="s">
        <v>226</v>
      </c>
      <c r="F626" s="3" t="s">
        <v>6272</v>
      </c>
      <c r="G626" s="3" t="s">
        <v>6272</v>
      </c>
      <c r="H626" s="3" t="s">
        <v>6272</v>
      </c>
      <c r="I626" s="3" t="s">
        <v>7692</v>
      </c>
      <c r="M626" s="110"/>
      <c r="N626" s="3" t="s">
        <v>312</v>
      </c>
      <c r="O626" s="3" t="s">
        <v>129</v>
      </c>
      <c r="Q626" s="3" t="s">
        <v>11690</v>
      </c>
      <c r="R626" s="3" t="s">
        <v>11691</v>
      </c>
      <c r="T626" s="22" t="s">
        <v>11692</v>
      </c>
    </row>
    <row r="627">
      <c r="A627" s="3" t="s">
        <v>11690</v>
      </c>
      <c r="C627" s="3" t="s">
        <v>213</v>
      </c>
      <c r="F627" s="3" t="s">
        <v>6272</v>
      </c>
      <c r="G627" s="3" t="s">
        <v>6272</v>
      </c>
      <c r="H627" s="3" t="s">
        <v>6272</v>
      </c>
      <c r="I627" s="3" t="s">
        <v>7692</v>
      </c>
      <c r="M627" s="111" t="s">
        <v>11693</v>
      </c>
      <c r="N627" s="3" t="s">
        <v>312</v>
      </c>
      <c r="O627" s="3" t="s">
        <v>129</v>
      </c>
      <c r="Q627" s="3" t="s">
        <v>11667</v>
      </c>
      <c r="R627" s="3" t="s">
        <v>11689</v>
      </c>
      <c r="T627" s="22" t="s">
        <v>11692</v>
      </c>
    </row>
    <row r="628">
      <c r="A628" s="3" t="s">
        <v>11691</v>
      </c>
      <c r="C628" s="3" t="s">
        <v>113</v>
      </c>
      <c r="F628" s="3" t="s">
        <v>6272</v>
      </c>
      <c r="G628" s="3" t="s">
        <v>6272</v>
      </c>
      <c r="H628" s="3" t="s">
        <v>6272</v>
      </c>
      <c r="I628" s="3" t="s">
        <v>7695</v>
      </c>
      <c r="M628" s="110"/>
      <c r="N628" s="3" t="s">
        <v>312</v>
      </c>
      <c r="O628" s="3" t="s">
        <v>129</v>
      </c>
      <c r="Q628" s="3" t="s">
        <v>11689</v>
      </c>
      <c r="T628" s="22" t="s">
        <v>11692</v>
      </c>
    </row>
    <row r="629">
      <c r="A629" s="3" t="s">
        <v>11694</v>
      </c>
      <c r="C629" s="3" t="s">
        <v>194</v>
      </c>
      <c r="G629" s="3" t="s">
        <v>11695</v>
      </c>
      <c r="H629" s="3" t="s">
        <v>2634</v>
      </c>
      <c r="I629" s="3" t="s">
        <v>11696</v>
      </c>
      <c r="M629" s="110"/>
      <c r="N629" s="3" t="s">
        <v>2604</v>
      </c>
      <c r="O629" s="3" t="s">
        <v>129</v>
      </c>
      <c r="T629" s="22" t="s">
        <v>2605</v>
      </c>
    </row>
    <row r="630">
      <c r="A630" s="3" t="s">
        <v>11697</v>
      </c>
      <c r="C630" s="3" t="s">
        <v>256</v>
      </c>
      <c r="D630" s="3" t="s">
        <v>114</v>
      </c>
      <c r="E630" s="3"/>
      <c r="F630" s="3" t="s">
        <v>6770</v>
      </c>
      <c r="G630" s="3" t="s">
        <v>6770</v>
      </c>
      <c r="I630" s="3" t="s">
        <v>11698</v>
      </c>
      <c r="M630" s="111" t="s">
        <v>11699</v>
      </c>
      <c r="N630" s="3" t="s">
        <v>281</v>
      </c>
      <c r="O630" s="3" t="s">
        <v>129</v>
      </c>
      <c r="Q630" s="3"/>
      <c r="R630" s="3"/>
      <c r="S630" s="3"/>
      <c r="T630" s="22" t="s">
        <v>11700</v>
      </c>
      <c r="U630" s="3" t="s">
        <v>11136</v>
      </c>
    </row>
    <row r="631">
      <c r="A631" s="3" t="s">
        <v>11701</v>
      </c>
      <c r="F631" s="3" t="s">
        <v>1592</v>
      </c>
      <c r="G631" s="3" t="s">
        <v>1592</v>
      </c>
      <c r="H631" s="3" t="s">
        <v>1592</v>
      </c>
      <c r="I631" s="3" t="s">
        <v>11702</v>
      </c>
      <c r="M631" s="110"/>
      <c r="N631" s="3" t="s">
        <v>287</v>
      </c>
      <c r="O631" s="3" t="s">
        <v>235</v>
      </c>
    </row>
    <row r="632">
      <c r="A632" s="3" t="s">
        <v>11703</v>
      </c>
      <c r="C632" s="3" t="s">
        <v>226</v>
      </c>
      <c r="F632" s="3" t="s">
        <v>5010</v>
      </c>
      <c r="G632" s="3" t="s">
        <v>5010</v>
      </c>
      <c r="H632" s="3" t="s">
        <v>5010</v>
      </c>
      <c r="I632" s="3" t="s">
        <v>7695</v>
      </c>
      <c r="K632" s="3" t="s">
        <v>8644</v>
      </c>
      <c r="M632" s="110"/>
      <c r="N632" s="3" t="s">
        <v>182</v>
      </c>
      <c r="O632" s="3" t="s">
        <v>209</v>
      </c>
      <c r="P632" s="3" t="s">
        <v>11047</v>
      </c>
      <c r="Q632" s="3" t="s">
        <v>11704</v>
      </c>
      <c r="R632" s="3" t="s">
        <v>11059</v>
      </c>
      <c r="T632" s="22" t="s">
        <v>10526</v>
      </c>
    </row>
    <row r="633">
      <c r="A633" s="3" t="s">
        <v>11059</v>
      </c>
      <c r="C633" s="3" t="s">
        <v>11337</v>
      </c>
      <c r="D633" s="3" t="s">
        <v>85</v>
      </c>
      <c r="G633" s="3" t="s">
        <v>5010</v>
      </c>
      <c r="I633" s="14" t="s">
        <v>10871</v>
      </c>
      <c r="K633" s="3" t="s">
        <v>8644</v>
      </c>
      <c r="M633" s="111" t="s">
        <v>11705</v>
      </c>
      <c r="N633" s="3" t="s">
        <v>182</v>
      </c>
      <c r="O633" s="3" t="s">
        <v>209</v>
      </c>
      <c r="P633" s="3" t="s">
        <v>11047</v>
      </c>
      <c r="Q633" s="3" t="s">
        <v>11706</v>
      </c>
      <c r="R633" s="3" t="s">
        <v>11707</v>
      </c>
      <c r="T633" s="22" t="s">
        <v>10526</v>
      </c>
    </row>
    <row r="634">
      <c r="A634" s="3" t="s">
        <v>11704</v>
      </c>
      <c r="C634" s="3" t="s">
        <v>213</v>
      </c>
      <c r="D634" s="3" t="s">
        <v>114</v>
      </c>
      <c r="G634" s="3" t="s">
        <v>5010</v>
      </c>
      <c r="I634" s="14" t="s">
        <v>10391</v>
      </c>
      <c r="K634" s="3" t="s">
        <v>8644</v>
      </c>
      <c r="M634" s="111" t="s">
        <v>11708</v>
      </c>
      <c r="N634" s="3" t="s">
        <v>182</v>
      </c>
      <c r="O634" s="3" t="s">
        <v>209</v>
      </c>
      <c r="P634" s="3" t="s">
        <v>11047</v>
      </c>
      <c r="Q634" s="3" t="s">
        <v>11709</v>
      </c>
      <c r="R634" s="3" t="s">
        <v>11703</v>
      </c>
      <c r="T634" s="22" t="s">
        <v>10526</v>
      </c>
    </row>
    <row r="635">
      <c r="A635" s="3" t="s">
        <v>11710</v>
      </c>
      <c r="C635" s="3" t="s">
        <v>180</v>
      </c>
      <c r="F635" s="3" t="s">
        <v>5010</v>
      </c>
      <c r="G635" s="3" t="s">
        <v>5010</v>
      </c>
      <c r="H635" s="3" t="s">
        <v>5010</v>
      </c>
      <c r="I635" s="3" t="s">
        <v>8388</v>
      </c>
      <c r="K635" s="3" t="s">
        <v>8644</v>
      </c>
      <c r="M635" s="111" t="s">
        <v>10589</v>
      </c>
      <c r="N635" s="3" t="s">
        <v>182</v>
      </c>
      <c r="O635" s="3" t="s">
        <v>209</v>
      </c>
      <c r="Q635" s="3" t="s">
        <v>11059</v>
      </c>
      <c r="R635" s="3" t="s">
        <v>10580</v>
      </c>
      <c r="T635" s="22" t="s">
        <v>10526</v>
      </c>
    </row>
    <row r="636">
      <c r="A636" s="3" t="s">
        <v>11711</v>
      </c>
      <c r="C636" s="3" t="s">
        <v>180</v>
      </c>
      <c r="F636" s="3" t="s">
        <v>5010</v>
      </c>
      <c r="G636" s="3" t="s">
        <v>5010</v>
      </c>
      <c r="H636" s="3" t="s">
        <v>5010</v>
      </c>
      <c r="I636" s="3" t="s">
        <v>8388</v>
      </c>
      <c r="K636" s="3" t="s">
        <v>8644</v>
      </c>
      <c r="M636" s="111" t="s">
        <v>10589</v>
      </c>
      <c r="N636" s="3" t="s">
        <v>182</v>
      </c>
      <c r="O636" s="3" t="s">
        <v>209</v>
      </c>
      <c r="Q636" s="3" t="s">
        <v>11059</v>
      </c>
      <c r="R636" s="3" t="s">
        <v>10585</v>
      </c>
      <c r="T636" s="22" t="s">
        <v>10526</v>
      </c>
    </row>
    <row r="637">
      <c r="A637" s="3" t="s">
        <v>11712</v>
      </c>
      <c r="C637" s="3" t="s">
        <v>206</v>
      </c>
      <c r="F637" s="3" t="s">
        <v>4465</v>
      </c>
      <c r="G637" s="3" t="s">
        <v>4465</v>
      </c>
      <c r="H637" s="3" t="s">
        <v>4465</v>
      </c>
      <c r="I637" s="3" t="s">
        <v>7695</v>
      </c>
      <c r="K637" s="3" t="s">
        <v>7915</v>
      </c>
      <c r="M637" s="110"/>
      <c r="N637" s="3" t="s">
        <v>128</v>
      </c>
      <c r="O637" s="3" t="s">
        <v>247</v>
      </c>
      <c r="Q637" s="3" t="s">
        <v>10763</v>
      </c>
      <c r="T637" s="22" t="s">
        <v>10565</v>
      </c>
    </row>
    <row r="638">
      <c r="A638" s="3" t="s">
        <v>10620</v>
      </c>
      <c r="C638" s="3" t="s">
        <v>213</v>
      </c>
      <c r="F638" s="3" t="s">
        <v>4465</v>
      </c>
      <c r="G638" s="3" t="s">
        <v>4465</v>
      </c>
      <c r="H638" s="3" t="s">
        <v>4465</v>
      </c>
      <c r="I638" s="3" t="s">
        <v>7695</v>
      </c>
      <c r="K638" s="3" t="s">
        <v>8350</v>
      </c>
      <c r="M638" s="111" t="s">
        <v>11713</v>
      </c>
      <c r="N638" s="3" t="s">
        <v>260</v>
      </c>
      <c r="O638" s="3" t="s">
        <v>191</v>
      </c>
      <c r="P638" s="3" t="s">
        <v>198</v>
      </c>
      <c r="Q638" s="3" t="s">
        <v>11187</v>
      </c>
      <c r="R638" s="3" t="s">
        <v>10619</v>
      </c>
      <c r="T638" s="22" t="s">
        <v>10622</v>
      </c>
    </row>
    <row r="639">
      <c r="A639" s="3" t="s">
        <v>11714</v>
      </c>
      <c r="C639" s="3" t="s">
        <v>256</v>
      </c>
      <c r="D639" s="3" t="s">
        <v>114</v>
      </c>
      <c r="E639" s="3"/>
      <c r="F639" s="3" t="s">
        <v>6741</v>
      </c>
      <c r="G639" s="3" t="s">
        <v>6741</v>
      </c>
      <c r="I639" s="3" t="s">
        <v>10458</v>
      </c>
      <c r="M639" s="111" t="s">
        <v>11715</v>
      </c>
      <c r="N639" s="3" t="s">
        <v>281</v>
      </c>
      <c r="O639" s="3" t="s">
        <v>129</v>
      </c>
      <c r="Q639" s="3"/>
      <c r="R639" s="3"/>
      <c r="S639" s="3"/>
      <c r="T639" s="22" t="s">
        <v>11716</v>
      </c>
      <c r="U639" s="3" t="s">
        <v>11136</v>
      </c>
    </row>
    <row r="640">
      <c r="A640" s="3" t="s">
        <v>11212</v>
      </c>
      <c r="C640" s="3" t="s">
        <v>226</v>
      </c>
      <c r="D640" s="3" t="s">
        <v>85</v>
      </c>
      <c r="E640" s="3" t="s">
        <v>10413</v>
      </c>
      <c r="F640" s="3" t="s">
        <v>5845</v>
      </c>
      <c r="G640" s="3" t="s">
        <v>5845</v>
      </c>
      <c r="H640" s="3" t="s">
        <v>5845</v>
      </c>
      <c r="I640" s="3" t="s">
        <v>7695</v>
      </c>
      <c r="K640" s="3" t="s">
        <v>10469</v>
      </c>
      <c r="M640" s="110"/>
      <c r="N640" s="3" t="s">
        <v>190</v>
      </c>
      <c r="O640" s="3" t="s">
        <v>209</v>
      </c>
      <c r="P640" s="3" t="s">
        <v>11211</v>
      </c>
      <c r="Q640" s="3" t="s">
        <v>11209</v>
      </c>
      <c r="R640" s="3" t="s">
        <v>11333</v>
      </c>
      <c r="T640" s="22" t="s">
        <v>7696</v>
      </c>
    </row>
    <row r="641">
      <c r="A641" s="3" t="s">
        <v>10688</v>
      </c>
      <c r="C641" s="3" t="s">
        <v>220</v>
      </c>
      <c r="F641" s="3" t="s">
        <v>3961</v>
      </c>
      <c r="G641" s="3" t="s">
        <v>3961</v>
      </c>
      <c r="H641" s="3" t="s">
        <v>3961</v>
      </c>
      <c r="I641" s="3" t="s">
        <v>2552</v>
      </c>
      <c r="M641" s="110"/>
      <c r="N641" s="3" t="s">
        <v>285</v>
      </c>
      <c r="O641" s="3" t="s">
        <v>164</v>
      </c>
      <c r="P641" s="3" t="s">
        <v>178</v>
      </c>
      <c r="Q641" s="3" t="s">
        <v>11160</v>
      </c>
      <c r="R641" s="3" t="s">
        <v>10686</v>
      </c>
      <c r="T641" s="22" t="s">
        <v>10690</v>
      </c>
    </row>
    <row r="642">
      <c r="A642" s="3" t="s">
        <v>10866</v>
      </c>
      <c r="C642" s="3" t="s">
        <v>200</v>
      </c>
      <c r="D642" s="3" t="s">
        <v>99</v>
      </c>
      <c r="E642" s="3" t="s">
        <v>10413</v>
      </c>
      <c r="F642" s="3" t="s">
        <v>5845</v>
      </c>
      <c r="G642" s="3" t="s">
        <v>5845</v>
      </c>
      <c r="H642" s="3" t="s">
        <v>5845</v>
      </c>
      <c r="I642" s="3" t="s">
        <v>7695</v>
      </c>
      <c r="K642" s="3" t="s">
        <v>10469</v>
      </c>
      <c r="M642" s="110"/>
      <c r="N642" s="3" t="s">
        <v>190</v>
      </c>
      <c r="O642" s="3" t="s">
        <v>209</v>
      </c>
      <c r="Q642" s="3" t="s">
        <v>11717</v>
      </c>
      <c r="R642" s="3" t="s">
        <v>11468</v>
      </c>
      <c r="T642" s="22" t="s">
        <v>7696</v>
      </c>
    </row>
    <row r="643">
      <c r="A643" s="3" t="s">
        <v>11718</v>
      </c>
      <c r="C643" s="3" t="s">
        <v>256</v>
      </c>
      <c r="D643" s="3" t="s">
        <v>114</v>
      </c>
      <c r="E643" s="3"/>
      <c r="F643" s="3" t="s">
        <v>4840</v>
      </c>
      <c r="G643" s="3" t="s">
        <v>4840</v>
      </c>
      <c r="I643" s="3" t="s">
        <v>10458</v>
      </c>
      <c r="M643" s="111" t="s">
        <v>11719</v>
      </c>
      <c r="N643" s="3" t="s">
        <v>275</v>
      </c>
      <c r="O643" s="3" t="s">
        <v>129</v>
      </c>
      <c r="Q643" s="3"/>
      <c r="R643" s="3"/>
      <c r="S643" s="3"/>
      <c r="T643" s="22" t="s">
        <v>11720</v>
      </c>
      <c r="U643" s="3" t="s">
        <v>10461</v>
      </c>
    </row>
    <row r="644">
      <c r="A644" s="3" t="s">
        <v>11721</v>
      </c>
      <c r="C644" s="3" t="s">
        <v>206</v>
      </c>
      <c r="D644" s="3" t="s">
        <v>99</v>
      </c>
      <c r="G644" s="3" t="s">
        <v>3246</v>
      </c>
      <c r="H644" s="3" t="s">
        <v>3246</v>
      </c>
      <c r="I644" s="3" t="s">
        <v>10638</v>
      </c>
      <c r="L644" s="3"/>
      <c r="M644" s="111"/>
      <c r="N644" s="3" t="s">
        <v>208</v>
      </c>
      <c r="O644" s="3" t="s">
        <v>116</v>
      </c>
      <c r="Q644" s="3" t="s">
        <v>10378</v>
      </c>
      <c r="R644" s="3"/>
      <c r="T644" s="22" t="s">
        <v>10639</v>
      </c>
    </row>
    <row r="645">
      <c r="A645" s="3" t="s">
        <v>11722</v>
      </c>
      <c r="C645" s="3" t="s">
        <v>194</v>
      </c>
      <c r="D645" s="3"/>
      <c r="E645" s="3"/>
      <c r="F645" s="3" t="s">
        <v>587</v>
      </c>
      <c r="G645" s="3" t="s">
        <v>587</v>
      </c>
      <c r="I645" s="3" t="s">
        <v>11723</v>
      </c>
      <c r="M645" s="110"/>
      <c r="O645" s="3" t="s">
        <v>164</v>
      </c>
      <c r="Q645" s="3"/>
      <c r="R645" s="3"/>
      <c r="S645" s="3"/>
      <c r="T645" s="22" t="s">
        <v>11724</v>
      </c>
    </row>
    <row r="646">
      <c r="A646" s="3" t="s">
        <v>11725</v>
      </c>
      <c r="C646" s="3" t="s">
        <v>226</v>
      </c>
      <c r="F646" s="3" t="s">
        <v>6306</v>
      </c>
      <c r="G646" s="3" t="s">
        <v>6306</v>
      </c>
      <c r="I646" s="3" t="s">
        <v>7695</v>
      </c>
      <c r="K646" s="3" t="s">
        <v>10669</v>
      </c>
      <c r="M646" s="110"/>
      <c r="N646" s="3" t="s">
        <v>303</v>
      </c>
      <c r="O646" s="3" t="s">
        <v>141</v>
      </c>
      <c r="P646" s="3" t="s">
        <v>11726</v>
      </c>
      <c r="Q646" s="3" t="s">
        <v>11062</v>
      </c>
      <c r="R646" s="3"/>
      <c r="T646" s="22" t="s">
        <v>10678</v>
      </c>
    </row>
    <row r="647">
      <c r="A647" s="3" t="s">
        <v>11062</v>
      </c>
      <c r="C647" s="3" t="s">
        <v>213</v>
      </c>
      <c r="F647" s="3" t="s">
        <v>6306</v>
      </c>
      <c r="G647" s="3" t="s">
        <v>6306</v>
      </c>
      <c r="I647" s="3" t="s">
        <v>7695</v>
      </c>
      <c r="K647" s="3" t="s">
        <v>10669</v>
      </c>
      <c r="M647" s="111" t="s">
        <v>11727</v>
      </c>
      <c r="N647" s="3" t="s">
        <v>303</v>
      </c>
      <c r="O647" s="3" t="s">
        <v>141</v>
      </c>
      <c r="P647" s="3" t="s">
        <v>11726</v>
      </c>
      <c r="Q647" s="3" t="s">
        <v>10677</v>
      </c>
      <c r="R647" s="3" t="s">
        <v>11725</v>
      </c>
      <c r="T647" s="22" t="s">
        <v>10678</v>
      </c>
    </row>
    <row r="648">
      <c r="A648" s="3" t="s">
        <v>10592</v>
      </c>
      <c r="C648" s="3" t="s">
        <v>113</v>
      </c>
      <c r="F648" s="3" t="s">
        <v>5010</v>
      </c>
      <c r="G648" s="3" t="s">
        <v>5010</v>
      </c>
      <c r="H648" s="3" t="s">
        <v>5010</v>
      </c>
      <c r="I648" s="3" t="s">
        <v>7695</v>
      </c>
      <c r="K648" s="3" t="s">
        <v>8644</v>
      </c>
      <c r="M648" s="111" t="s">
        <v>11728</v>
      </c>
      <c r="N648" s="3" t="s">
        <v>182</v>
      </c>
      <c r="O648" s="3" t="s">
        <v>209</v>
      </c>
      <c r="P648" s="3" t="s">
        <v>7848</v>
      </c>
      <c r="Q648" s="3" t="s">
        <v>11729</v>
      </c>
      <c r="R648" s="3" t="s">
        <v>11730</v>
      </c>
      <c r="T648" s="22" t="s">
        <v>10526</v>
      </c>
    </row>
    <row r="649">
      <c r="A649" s="3" t="s">
        <v>11579</v>
      </c>
      <c r="C649" s="3" t="s">
        <v>200</v>
      </c>
      <c r="F649" s="3" t="s">
        <v>5010</v>
      </c>
      <c r="G649" s="3" t="s">
        <v>5010</v>
      </c>
      <c r="H649" s="3" t="s">
        <v>5010</v>
      </c>
      <c r="I649" s="3" t="s">
        <v>7695</v>
      </c>
      <c r="K649" s="3" t="s">
        <v>8644</v>
      </c>
      <c r="M649" s="110"/>
      <c r="N649" s="3" t="s">
        <v>182</v>
      </c>
      <c r="O649" s="3" t="s">
        <v>209</v>
      </c>
      <c r="P649" s="3" t="s">
        <v>7848</v>
      </c>
      <c r="Q649" s="3" t="s">
        <v>11577</v>
      </c>
      <c r="R649" s="3" t="s">
        <v>10592</v>
      </c>
      <c r="T649" s="22" t="s">
        <v>10526</v>
      </c>
    </row>
    <row r="650">
      <c r="A650" s="3" t="s">
        <v>11731</v>
      </c>
      <c r="C650" s="3" t="s">
        <v>180</v>
      </c>
      <c r="F650" s="3" t="s">
        <v>5010</v>
      </c>
      <c r="G650" s="3" t="s">
        <v>5010</v>
      </c>
      <c r="H650" s="3" t="s">
        <v>5010</v>
      </c>
      <c r="I650" s="3" t="s">
        <v>8388</v>
      </c>
      <c r="K650" s="3" t="s">
        <v>8644</v>
      </c>
      <c r="M650" s="111" t="s">
        <v>10589</v>
      </c>
      <c r="N650" s="3" t="s">
        <v>182</v>
      </c>
      <c r="O650" s="3" t="s">
        <v>209</v>
      </c>
      <c r="Q650" s="3" t="s">
        <v>10585</v>
      </c>
      <c r="R650" s="3" t="s">
        <v>10592</v>
      </c>
      <c r="T650" s="22" t="s">
        <v>10526</v>
      </c>
    </row>
    <row r="651">
      <c r="A651" s="3" t="s">
        <v>11732</v>
      </c>
      <c r="C651" s="3" t="s">
        <v>180</v>
      </c>
      <c r="F651" s="3" t="s">
        <v>5010</v>
      </c>
      <c r="G651" s="3" t="s">
        <v>5010</v>
      </c>
      <c r="H651" s="3" t="s">
        <v>5010</v>
      </c>
      <c r="I651" s="3" t="s">
        <v>8388</v>
      </c>
      <c r="K651" s="3" t="s">
        <v>8644</v>
      </c>
      <c r="M651" s="111" t="s">
        <v>10589</v>
      </c>
      <c r="N651" s="3" t="s">
        <v>182</v>
      </c>
      <c r="O651" s="3" t="s">
        <v>209</v>
      </c>
      <c r="Q651" s="3" t="s">
        <v>10585</v>
      </c>
      <c r="R651" s="3" t="s">
        <v>10592</v>
      </c>
      <c r="T651" s="22" t="s">
        <v>10526</v>
      </c>
    </row>
    <row r="652">
      <c r="A652" s="3" t="s">
        <v>11733</v>
      </c>
      <c r="I652" s="14" t="s">
        <v>4563</v>
      </c>
      <c r="K652" s="3" t="s">
        <v>8419</v>
      </c>
      <c r="M652" s="110"/>
      <c r="N652" s="3" t="s">
        <v>319</v>
      </c>
      <c r="O652" s="3" t="s">
        <v>129</v>
      </c>
      <c r="R652" s="3" t="s">
        <v>8733</v>
      </c>
    </row>
    <row r="653">
      <c r="A653" s="3" t="s">
        <v>11521</v>
      </c>
      <c r="C653" s="3" t="s">
        <v>206</v>
      </c>
      <c r="F653" s="3" t="s">
        <v>4465</v>
      </c>
      <c r="G653" s="3" t="s">
        <v>4465</v>
      </c>
      <c r="H653" s="3" t="s">
        <v>10426</v>
      </c>
      <c r="I653" s="3" t="s">
        <v>7695</v>
      </c>
      <c r="K653" s="3" t="s">
        <v>8653</v>
      </c>
      <c r="M653" s="111" t="s">
        <v>11734</v>
      </c>
      <c r="N653" s="3" t="s">
        <v>275</v>
      </c>
      <c r="O653" s="3" t="s">
        <v>216</v>
      </c>
      <c r="P653" s="3" t="s">
        <v>8398</v>
      </c>
      <c r="Q653" s="3" t="s">
        <v>11520</v>
      </c>
      <c r="R653" s="3" t="s">
        <v>11735</v>
      </c>
      <c r="T653" s="22" t="s">
        <v>8655</v>
      </c>
    </row>
    <row r="654">
      <c r="A654" s="3" t="s">
        <v>11736</v>
      </c>
      <c r="C654" s="3" t="s">
        <v>226</v>
      </c>
      <c r="F654" s="3" t="s">
        <v>4465</v>
      </c>
      <c r="G654" s="3" t="s">
        <v>4465</v>
      </c>
      <c r="H654" s="3" t="s">
        <v>4465</v>
      </c>
      <c r="I654" s="3" t="s">
        <v>7695</v>
      </c>
      <c r="K654" s="3" t="s">
        <v>8653</v>
      </c>
      <c r="M654" s="110"/>
      <c r="N654" s="3" t="s">
        <v>275</v>
      </c>
      <c r="O654" s="3" t="s">
        <v>216</v>
      </c>
      <c r="Q654" s="3" t="s">
        <v>11735</v>
      </c>
      <c r="R654" s="3" t="s">
        <v>11607</v>
      </c>
      <c r="T654" s="22" t="s">
        <v>8655</v>
      </c>
    </row>
    <row r="655">
      <c r="A655" s="3" t="s">
        <v>11735</v>
      </c>
      <c r="C655" s="3" t="s">
        <v>213</v>
      </c>
      <c r="F655" s="3" t="s">
        <v>4465</v>
      </c>
      <c r="G655" s="3" t="s">
        <v>4465</v>
      </c>
      <c r="H655" s="3" t="s">
        <v>10426</v>
      </c>
      <c r="I655" s="3" t="s">
        <v>7695</v>
      </c>
      <c r="K655" s="3" t="s">
        <v>8653</v>
      </c>
      <c r="M655" s="111" t="s">
        <v>11737</v>
      </c>
      <c r="N655" s="3" t="s">
        <v>275</v>
      </c>
      <c r="O655" s="3" t="s">
        <v>216</v>
      </c>
      <c r="Q655" s="3" t="s">
        <v>11521</v>
      </c>
      <c r="R655" s="3" t="s">
        <v>11736</v>
      </c>
      <c r="T655" s="22" t="s">
        <v>8655</v>
      </c>
    </row>
    <row r="656">
      <c r="A656" s="3" t="s">
        <v>11738</v>
      </c>
      <c r="C656" s="3" t="s">
        <v>113</v>
      </c>
      <c r="F656" s="3" t="s">
        <v>4465</v>
      </c>
      <c r="G656" s="3" t="s">
        <v>4465</v>
      </c>
      <c r="H656" s="3" t="s">
        <v>4465</v>
      </c>
      <c r="I656" s="3" t="s">
        <v>7695</v>
      </c>
      <c r="K656" s="3" t="s">
        <v>8653</v>
      </c>
      <c r="M656" s="111" t="s">
        <v>11739</v>
      </c>
      <c r="N656" s="3" t="s">
        <v>275</v>
      </c>
      <c r="O656" s="3" t="s">
        <v>216</v>
      </c>
      <c r="P656" s="3" t="s">
        <v>5463</v>
      </c>
      <c r="Q656" s="3" t="s">
        <v>11736</v>
      </c>
      <c r="R656" s="3" t="s">
        <v>11370</v>
      </c>
      <c r="T656" s="22" t="s">
        <v>8655</v>
      </c>
    </row>
    <row r="657">
      <c r="A657" s="3" t="s">
        <v>11740</v>
      </c>
      <c r="C657" s="3" t="s">
        <v>113</v>
      </c>
      <c r="F657" s="3" t="s">
        <v>4465</v>
      </c>
      <c r="G657" s="3" t="s">
        <v>4465</v>
      </c>
      <c r="H657" s="3" t="s">
        <v>4465</v>
      </c>
      <c r="I657" s="3" t="s">
        <v>7695</v>
      </c>
      <c r="K657" s="3" t="s">
        <v>8653</v>
      </c>
      <c r="M657" s="111" t="s">
        <v>11741</v>
      </c>
      <c r="N657" s="3" t="s">
        <v>275</v>
      </c>
      <c r="O657" s="3" t="s">
        <v>216</v>
      </c>
      <c r="P657" s="3" t="s">
        <v>5463</v>
      </c>
      <c r="Q657" s="3" t="s">
        <v>11736</v>
      </c>
      <c r="R657" s="3" t="s">
        <v>11370</v>
      </c>
      <c r="T657" s="22" t="s">
        <v>8655</v>
      </c>
    </row>
    <row r="658">
      <c r="A658" s="3" t="s">
        <v>10966</v>
      </c>
      <c r="C658" s="3" t="s">
        <v>226</v>
      </c>
      <c r="D658" s="3" t="s">
        <v>85</v>
      </c>
      <c r="F658" s="3" t="s">
        <v>4465</v>
      </c>
      <c r="G658" s="3" t="s">
        <v>4465</v>
      </c>
      <c r="H658" s="3" t="s">
        <v>4465</v>
      </c>
      <c r="I658" s="3" t="s">
        <v>7695</v>
      </c>
      <c r="K658" s="3" t="s">
        <v>8035</v>
      </c>
      <c r="M658" s="110"/>
      <c r="N658" s="3" t="s">
        <v>190</v>
      </c>
      <c r="O658" s="3" t="s">
        <v>209</v>
      </c>
      <c r="P658" s="3" t="s">
        <v>10408</v>
      </c>
      <c r="Q658" s="3" t="s">
        <v>10988</v>
      </c>
      <c r="T658" s="22" t="s">
        <v>8037</v>
      </c>
    </row>
    <row r="659">
      <c r="A659" s="3" t="s">
        <v>10988</v>
      </c>
      <c r="C659" s="3" t="s">
        <v>213</v>
      </c>
      <c r="D659" s="3" t="s">
        <v>114</v>
      </c>
      <c r="F659" s="3" t="s">
        <v>4465</v>
      </c>
      <c r="G659" s="3" t="s">
        <v>4465</v>
      </c>
      <c r="H659" s="3" t="s">
        <v>4465</v>
      </c>
      <c r="I659" s="3" t="s">
        <v>7695</v>
      </c>
      <c r="J659" s="3" t="s">
        <v>10726</v>
      </c>
      <c r="K659" s="3" t="s">
        <v>8035</v>
      </c>
      <c r="M659" s="111" t="s">
        <v>11742</v>
      </c>
      <c r="N659" s="3" t="s">
        <v>190</v>
      </c>
      <c r="O659" s="3" t="s">
        <v>209</v>
      </c>
      <c r="P659" s="3" t="s">
        <v>10408</v>
      </c>
      <c r="Q659" s="3" t="s">
        <v>10724</v>
      </c>
      <c r="R659" s="3" t="s">
        <v>10966</v>
      </c>
      <c r="T659" s="22" t="s">
        <v>8037</v>
      </c>
    </row>
    <row r="660">
      <c r="A660" s="3" t="s">
        <v>11256</v>
      </c>
      <c r="C660" s="3" t="s">
        <v>200</v>
      </c>
      <c r="F660" s="3" t="s">
        <v>5803</v>
      </c>
      <c r="G660" s="3" t="s">
        <v>5803</v>
      </c>
      <c r="H660" s="3" t="s">
        <v>5803</v>
      </c>
      <c r="I660" s="3" t="s">
        <v>7695</v>
      </c>
      <c r="K660" s="3" t="s">
        <v>8529</v>
      </c>
      <c r="M660" s="111" t="s">
        <v>11743</v>
      </c>
      <c r="N660" s="3" t="s">
        <v>128</v>
      </c>
      <c r="O660" s="3" t="s">
        <v>209</v>
      </c>
      <c r="P660" s="3" t="s">
        <v>11744</v>
      </c>
      <c r="Q660" s="3" t="s">
        <v>11253</v>
      </c>
      <c r="R660" s="3" t="s">
        <v>10884</v>
      </c>
      <c r="T660" s="22" t="s">
        <v>8532</v>
      </c>
    </row>
    <row r="661">
      <c r="A661" s="3" t="s">
        <v>10884</v>
      </c>
      <c r="C661" s="3" t="s">
        <v>113</v>
      </c>
      <c r="F661" s="3" t="s">
        <v>5803</v>
      </c>
      <c r="G661" s="3" t="s">
        <v>5803</v>
      </c>
      <c r="H661" s="3" t="s">
        <v>5803</v>
      </c>
      <c r="I661" s="3" t="s">
        <v>7695</v>
      </c>
      <c r="K661" s="3" t="s">
        <v>8529</v>
      </c>
      <c r="M661" s="111" t="s">
        <v>11745</v>
      </c>
      <c r="N661" s="3" t="s">
        <v>128</v>
      </c>
      <c r="O661" s="3" t="s">
        <v>209</v>
      </c>
      <c r="P661" s="3" t="s">
        <v>10883</v>
      </c>
      <c r="Q661" s="3" t="s">
        <v>11256</v>
      </c>
      <c r="R661" s="3" t="s">
        <v>11746</v>
      </c>
      <c r="T661" s="22" t="s">
        <v>8532</v>
      </c>
    </row>
    <row r="662">
      <c r="A662" s="20" t="s">
        <v>11747</v>
      </c>
      <c r="C662" s="3" t="s">
        <v>180</v>
      </c>
      <c r="F662" s="3" t="s">
        <v>4465</v>
      </c>
      <c r="G662" s="3" t="s">
        <v>4465</v>
      </c>
      <c r="I662" s="3" t="s">
        <v>8388</v>
      </c>
      <c r="K662" s="3" t="s">
        <v>8529</v>
      </c>
      <c r="M662" s="111" t="s">
        <v>10631</v>
      </c>
      <c r="N662" s="3" t="s">
        <v>128</v>
      </c>
      <c r="O662" s="3" t="s">
        <v>209</v>
      </c>
      <c r="Q662" s="3" t="s">
        <v>11748</v>
      </c>
      <c r="T662" s="22" t="s">
        <v>8532</v>
      </c>
    </row>
    <row r="663">
      <c r="A663" s="3" t="s">
        <v>11621</v>
      </c>
      <c r="C663" s="3" t="s">
        <v>226</v>
      </c>
      <c r="F663" s="3" t="s">
        <v>5815</v>
      </c>
      <c r="G663" s="3" t="s">
        <v>5815</v>
      </c>
      <c r="I663" s="3" t="s">
        <v>7695</v>
      </c>
      <c r="M663" s="111" t="s">
        <v>11749</v>
      </c>
      <c r="N663" s="3" t="s">
        <v>312</v>
      </c>
      <c r="O663" s="3" t="s">
        <v>129</v>
      </c>
      <c r="Q663" s="3" t="s">
        <v>11620</v>
      </c>
    </row>
    <row r="664">
      <c r="A664" s="3" t="s">
        <v>8733</v>
      </c>
      <c r="I664" s="14" t="s">
        <v>4563</v>
      </c>
      <c r="K664" s="3" t="s">
        <v>8419</v>
      </c>
      <c r="M664" s="110"/>
      <c r="N664" s="3" t="s">
        <v>319</v>
      </c>
      <c r="O664" s="3" t="s">
        <v>129</v>
      </c>
      <c r="P664" s="3" t="s">
        <v>11750</v>
      </c>
      <c r="Q664" s="3" t="s">
        <v>11751</v>
      </c>
    </row>
    <row r="665">
      <c r="A665" s="3" t="s">
        <v>11752</v>
      </c>
      <c r="C665" s="3" t="s">
        <v>226</v>
      </c>
      <c r="F665" s="3" t="s">
        <v>6796</v>
      </c>
      <c r="G665" s="3" t="s">
        <v>6796</v>
      </c>
      <c r="H665" s="3" t="s">
        <v>6796</v>
      </c>
      <c r="I665" s="3" t="s">
        <v>10391</v>
      </c>
      <c r="M665" s="110"/>
      <c r="N665" s="3" t="s">
        <v>291</v>
      </c>
      <c r="O665" s="3" t="s">
        <v>129</v>
      </c>
      <c r="P665" s="3" t="s">
        <v>258</v>
      </c>
      <c r="Q665" s="3" t="s">
        <v>11753</v>
      </c>
      <c r="T665" s="22" t="s">
        <v>6798</v>
      </c>
    </row>
    <row r="666">
      <c r="A666" s="3" t="s">
        <v>11753</v>
      </c>
      <c r="C666" s="3" t="s">
        <v>213</v>
      </c>
      <c r="F666" s="3" t="s">
        <v>6796</v>
      </c>
      <c r="G666" s="3" t="s">
        <v>6796</v>
      </c>
      <c r="H666" s="3" t="s">
        <v>6796</v>
      </c>
      <c r="I666" s="3" t="s">
        <v>10391</v>
      </c>
      <c r="M666" s="110"/>
      <c r="N666" s="3" t="s">
        <v>291</v>
      </c>
      <c r="O666" s="3" t="s">
        <v>129</v>
      </c>
      <c r="P666" s="3" t="s">
        <v>258</v>
      </c>
      <c r="R666" s="3" t="s">
        <v>11752</v>
      </c>
      <c r="T666" s="22" t="s">
        <v>6798</v>
      </c>
    </row>
    <row r="667">
      <c r="A667" s="36" t="s">
        <v>11754</v>
      </c>
      <c r="C667" s="3" t="s">
        <v>213</v>
      </c>
      <c r="F667" s="3" t="s">
        <v>3625</v>
      </c>
      <c r="G667" s="3" t="s">
        <v>3625</v>
      </c>
      <c r="H667" s="3" t="s">
        <v>3625</v>
      </c>
      <c r="I667" s="3" t="s">
        <v>10391</v>
      </c>
      <c r="M667" s="111" t="s">
        <v>11755</v>
      </c>
      <c r="N667" s="3" t="s">
        <v>246</v>
      </c>
      <c r="O667" s="3" t="s">
        <v>235</v>
      </c>
    </row>
    <row r="668">
      <c r="A668" s="3" t="s">
        <v>11756</v>
      </c>
      <c r="C668" s="3" t="s">
        <v>213</v>
      </c>
      <c r="F668" s="3" t="s">
        <v>6295</v>
      </c>
      <c r="G668" s="3" t="s">
        <v>6295</v>
      </c>
      <c r="H668" s="3" t="s">
        <v>3799</v>
      </c>
      <c r="I668" s="3" t="s">
        <v>10391</v>
      </c>
      <c r="M668" s="111" t="s">
        <v>11757</v>
      </c>
      <c r="N668" s="3" t="s">
        <v>251</v>
      </c>
      <c r="O668" s="3" t="s">
        <v>216</v>
      </c>
      <c r="P668" s="3" t="s">
        <v>11758</v>
      </c>
      <c r="R668" s="3" t="s">
        <v>11759</v>
      </c>
      <c r="T668" s="22" t="s">
        <v>11760</v>
      </c>
    </row>
    <row r="669">
      <c r="A669" s="3" t="s">
        <v>11759</v>
      </c>
      <c r="C669" s="3" t="s">
        <v>226</v>
      </c>
      <c r="F669" s="3" t="s">
        <v>6295</v>
      </c>
      <c r="G669" s="3" t="s">
        <v>6295</v>
      </c>
      <c r="I669" s="3" t="s">
        <v>10391</v>
      </c>
      <c r="M669" s="110"/>
      <c r="N669" s="3" t="s">
        <v>251</v>
      </c>
      <c r="O669" s="3" t="s">
        <v>216</v>
      </c>
      <c r="P669" s="3" t="s">
        <v>11758</v>
      </c>
      <c r="Q669" s="3" t="s">
        <v>11756</v>
      </c>
      <c r="R669" s="3" t="s">
        <v>11279</v>
      </c>
      <c r="T669" s="22" t="s">
        <v>11760</v>
      </c>
    </row>
    <row r="670">
      <c r="A670" s="3" t="s">
        <v>11761</v>
      </c>
      <c r="F670" s="3" t="s">
        <v>3629</v>
      </c>
      <c r="G670" s="3" t="s">
        <v>3629</v>
      </c>
      <c r="H670" s="3" t="s">
        <v>3629</v>
      </c>
      <c r="I670" s="3" t="s">
        <v>3630</v>
      </c>
      <c r="M670" s="110"/>
      <c r="N670" s="3" t="s">
        <v>246</v>
      </c>
      <c r="O670" s="3" t="s">
        <v>235</v>
      </c>
      <c r="T670" s="22" t="s">
        <v>3631</v>
      </c>
    </row>
    <row r="671">
      <c r="A671" s="3" t="s">
        <v>11762</v>
      </c>
      <c r="C671" s="3" t="s">
        <v>213</v>
      </c>
      <c r="F671" s="3" t="s">
        <v>2362</v>
      </c>
      <c r="G671" s="3" t="s">
        <v>3763</v>
      </c>
      <c r="H671" s="3" t="s">
        <v>2362</v>
      </c>
      <c r="I671" s="3" t="s">
        <v>11763</v>
      </c>
      <c r="M671" s="110"/>
      <c r="N671" s="3" t="s">
        <v>163</v>
      </c>
      <c r="O671" s="3" t="s">
        <v>101</v>
      </c>
      <c r="Q671" s="3" t="s">
        <v>11764</v>
      </c>
      <c r="R671" s="3" t="s">
        <v>11765</v>
      </c>
      <c r="T671" s="22" t="s">
        <v>3765</v>
      </c>
    </row>
    <row r="672">
      <c r="A672" s="3" t="s">
        <v>11766</v>
      </c>
      <c r="C672" s="3" t="s">
        <v>200</v>
      </c>
      <c r="F672" s="3" t="s">
        <v>2362</v>
      </c>
      <c r="G672" s="3" t="s">
        <v>2362</v>
      </c>
      <c r="H672" s="3" t="s">
        <v>2362</v>
      </c>
      <c r="I672" s="3" t="s">
        <v>11763</v>
      </c>
      <c r="M672" s="110"/>
      <c r="N672" s="3" t="s">
        <v>163</v>
      </c>
      <c r="O672" s="3" t="s">
        <v>101</v>
      </c>
      <c r="T672" s="22" t="s">
        <v>3765</v>
      </c>
    </row>
    <row r="673">
      <c r="A673" s="3" t="s">
        <v>11767</v>
      </c>
      <c r="C673" s="3" t="s">
        <v>200</v>
      </c>
      <c r="F673" s="3" t="s">
        <v>2568</v>
      </c>
      <c r="G673" s="3" t="s">
        <v>2568</v>
      </c>
      <c r="H673" s="3" t="s">
        <v>2568</v>
      </c>
      <c r="I673" s="3" t="s">
        <v>11763</v>
      </c>
      <c r="M673" s="110"/>
    </row>
    <row r="674">
      <c r="A674" s="3" t="s">
        <v>11768</v>
      </c>
      <c r="C674" s="3" t="s">
        <v>206</v>
      </c>
      <c r="F674" s="3" t="s">
        <v>2362</v>
      </c>
      <c r="G674" s="3" t="s">
        <v>2362</v>
      </c>
      <c r="H674" s="3" t="s">
        <v>2362</v>
      </c>
      <c r="I674" s="3" t="s">
        <v>11763</v>
      </c>
      <c r="M674" s="110"/>
      <c r="N674" s="3" t="s">
        <v>163</v>
      </c>
      <c r="O674" s="3" t="s">
        <v>101</v>
      </c>
      <c r="Q674" s="3" t="s">
        <v>11769</v>
      </c>
      <c r="T674" s="22" t="s">
        <v>3765</v>
      </c>
    </row>
    <row r="675">
      <c r="A675" s="3" t="s">
        <v>11770</v>
      </c>
      <c r="C675" s="3" t="s">
        <v>200</v>
      </c>
      <c r="F675" s="3" t="s">
        <v>3763</v>
      </c>
      <c r="G675" s="3" t="s">
        <v>3763</v>
      </c>
      <c r="H675" s="3" t="s">
        <v>3763</v>
      </c>
      <c r="I675" s="3" t="s">
        <v>11763</v>
      </c>
      <c r="M675" s="110"/>
      <c r="N675" s="3" t="s">
        <v>163</v>
      </c>
      <c r="O675" s="3" t="s">
        <v>101</v>
      </c>
      <c r="T675" s="22" t="s">
        <v>3765</v>
      </c>
    </row>
    <row r="676">
      <c r="A676" s="3" t="s">
        <v>11769</v>
      </c>
      <c r="C676" s="3" t="s">
        <v>220</v>
      </c>
      <c r="F676" s="3" t="s">
        <v>2362</v>
      </c>
      <c r="G676" s="3" t="s">
        <v>2362</v>
      </c>
      <c r="H676" s="3" t="s">
        <v>2362</v>
      </c>
      <c r="I676" s="3" t="s">
        <v>11763</v>
      </c>
      <c r="M676" s="110"/>
      <c r="N676" s="3" t="s">
        <v>163</v>
      </c>
      <c r="O676" s="3" t="s">
        <v>129</v>
      </c>
      <c r="R676" s="3" t="s">
        <v>11768</v>
      </c>
      <c r="T676" s="22" t="s">
        <v>3765</v>
      </c>
    </row>
    <row r="677">
      <c r="A677" s="3" t="s">
        <v>11771</v>
      </c>
      <c r="C677" s="3" t="s">
        <v>220</v>
      </c>
      <c r="F677" s="3" t="s">
        <v>2362</v>
      </c>
      <c r="G677" s="3" t="s">
        <v>2362</v>
      </c>
      <c r="H677" s="3" t="s">
        <v>2362</v>
      </c>
      <c r="I677" s="3" t="s">
        <v>11763</v>
      </c>
      <c r="M677" s="110"/>
      <c r="N677" s="3" t="s">
        <v>163</v>
      </c>
      <c r="O677" s="3" t="s">
        <v>129</v>
      </c>
      <c r="Q677" s="3" t="s">
        <v>11772</v>
      </c>
      <c r="R677" s="3" t="s">
        <v>11773</v>
      </c>
      <c r="T677" s="22" t="s">
        <v>3765</v>
      </c>
    </row>
    <row r="678">
      <c r="A678" s="3" t="s">
        <v>11765</v>
      </c>
      <c r="C678" s="3" t="s">
        <v>226</v>
      </c>
      <c r="F678" s="3" t="s">
        <v>3763</v>
      </c>
      <c r="G678" s="3" t="s">
        <v>3763</v>
      </c>
      <c r="H678" s="3" t="s">
        <v>3763</v>
      </c>
      <c r="I678" s="3" t="s">
        <v>11763</v>
      </c>
      <c r="M678" s="110"/>
      <c r="N678" s="3" t="s">
        <v>163</v>
      </c>
      <c r="O678" s="3" t="s">
        <v>101</v>
      </c>
      <c r="Q678" s="3" t="s">
        <v>11762</v>
      </c>
      <c r="T678" s="22" t="s">
        <v>3765</v>
      </c>
    </row>
    <row r="679">
      <c r="A679" s="3" t="s">
        <v>11772</v>
      </c>
      <c r="C679" s="3" t="s">
        <v>220</v>
      </c>
      <c r="F679" s="3" t="s">
        <v>2362</v>
      </c>
      <c r="G679" s="3" t="s">
        <v>2362</v>
      </c>
      <c r="H679" s="3" t="s">
        <v>2362</v>
      </c>
      <c r="I679" s="3" t="s">
        <v>11763</v>
      </c>
      <c r="M679" s="110"/>
      <c r="N679" s="3" t="s">
        <v>163</v>
      </c>
      <c r="O679" s="3" t="s">
        <v>129</v>
      </c>
      <c r="R679" s="3" t="s">
        <v>11771</v>
      </c>
      <c r="T679" s="22" t="s">
        <v>3765</v>
      </c>
    </row>
    <row r="680">
      <c r="A680" s="3" t="s">
        <v>11774</v>
      </c>
      <c r="C680" s="3" t="s">
        <v>220</v>
      </c>
      <c r="F680" s="3" t="s">
        <v>2568</v>
      </c>
      <c r="G680" s="3" t="s">
        <v>2568</v>
      </c>
      <c r="H680" s="3" t="s">
        <v>2568</v>
      </c>
      <c r="I680" s="3" t="s">
        <v>11763</v>
      </c>
      <c r="M680" s="110"/>
      <c r="O680" s="3" t="s">
        <v>129</v>
      </c>
    </row>
    <row r="681">
      <c r="M681" s="110"/>
    </row>
    <row r="682">
      <c r="M682" s="110"/>
    </row>
    <row r="683">
      <c r="M683" s="110"/>
    </row>
    <row r="684">
      <c r="M684" s="110"/>
    </row>
    <row r="685">
      <c r="M685" s="110"/>
    </row>
    <row r="686">
      <c r="M686" s="110"/>
    </row>
    <row r="687">
      <c r="M687" s="110"/>
    </row>
    <row r="688">
      <c r="M688" s="110"/>
    </row>
    <row r="689">
      <c r="M689" s="110"/>
    </row>
    <row r="690">
      <c r="M690" s="110"/>
    </row>
    <row r="691">
      <c r="M691" s="110"/>
    </row>
    <row r="692">
      <c r="M692" s="110"/>
    </row>
    <row r="693">
      <c r="M693" s="110"/>
    </row>
    <row r="694">
      <c r="M694" s="110"/>
    </row>
    <row r="695">
      <c r="M695" s="110"/>
    </row>
    <row r="696">
      <c r="M696" s="110"/>
    </row>
    <row r="697">
      <c r="M697" s="110"/>
    </row>
    <row r="698">
      <c r="M698" s="110"/>
    </row>
    <row r="699">
      <c r="M699" s="110"/>
    </row>
    <row r="700">
      <c r="M700" s="110"/>
    </row>
    <row r="701">
      <c r="M701" s="110"/>
    </row>
    <row r="702">
      <c r="M702" s="110"/>
    </row>
    <row r="703">
      <c r="M703" s="110"/>
    </row>
    <row r="704">
      <c r="M704" s="110"/>
    </row>
    <row r="705">
      <c r="M705" s="110"/>
    </row>
    <row r="706">
      <c r="M706" s="110"/>
    </row>
    <row r="707">
      <c r="M707" s="110"/>
    </row>
    <row r="708">
      <c r="M708" s="110"/>
    </row>
    <row r="709">
      <c r="M709" s="110"/>
    </row>
    <row r="710">
      <c r="M710" s="110"/>
    </row>
    <row r="711">
      <c r="M711" s="110"/>
    </row>
    <row r="712">
      <c r="M712" s="110"/>
    </row>
    <row r="713">
      <c r="M713" s="110"/>
    </row>
    <row r="714">
      <c r="M714" s="110"/>
    </row>
    <row r="715">
      <c r="M715" s="110"/>
    </row>
    <row r="716">
      <c r="M716" s="110"/>
    </row>
    <row r="717">
      <c r="M717" s="110"/>
    </row>
    <row r="718">
      <c r="M718" s="110"/>
    </row>
    <row r="719">
      <c r="M719" s="110"/>
    </row>
    <row r="720">
      <c r="M720" s="110"/>
    </row>
    <row r="721">
      <c r="M721" s="110"/>
    </row>
    <row r="722">
      <c r="M722" s="110"/>
    </row>
    <row r="723">
      <c r="M723" s="110"/>
    </row>
    <row r="724">
      <c r="M724" s="110"/>
    </row>
    <row r="725">
      <c r="M725" s="110"/>
    </row>
    <row r="726">
      <c r="M726" s="110"/>
    </row>
    <row r="727">
      <c r="M727" s="110"/>
    </row>
    <row r="728">
      <c r="M728" s="110"/>
    </row>
    <row r="729">
      <c r="M729" s="110"/>
    </row>
    <row r="730">
      <c r="M730" s="110"/>
    </row>
    <row r="731">
      <c r="M731" s="110"/>
    </row>
    <row r="732">
      <c r="M732" s="110"/>
    </row>
    <row r="733">
      <c r="M733" s="110"/>
    </row>
    <row r="734">
      <c r="M734" s="110"/>
    </row>
    <row r="735">
      <c r="M735" s="110"/>
    </row>
    <row r="736">
      <c r="M736" s="110"/>
    </row>
    <row r="737">
      <c r="M737" s="110"/>
    </row>
    <row r="738">
      <c r="M738" s="110"/>
    </row>
    <row r="739">
      <c r="M739" s="110"/>
    </row>
    <row r="740">
      <c r="M740" s="110"/>
    </row>
    <row r="741">
      <c r="M741" s="110"/>
    </row>
    <row r="742">
      <c r="M742" s="110"/>
    </row>
    <row r="743">
      <c r="M743" s="110"/>
    </row>
    <row r="744">
      <c r="M744" s="110"/>
    </row>
    <row r="745">
      <c r="M745" s="110"/>
    </row>
    <row r="746">
      <c r="M746" s="110"/>
    </row>
    <row r="747">
      <c r="M747" s="110"/>
    </row>
    <row r="748">
      <c r="M748" s="110"/>
    </row>
    <row r="749">
      <c r="M749" s="110"/>
    </row>
    <row r="750">
      <c r="M750" s="110"/>
    </row>
    <row r="751">
      <c r="M751" s="110"/>
    </row>
    <row r="752">
      <c r="M752" s="110"/>
    </row>
    <row r="753">
      <c r="M753" s="110"/>
    </row>
    <row r="754">
      <c r="M754" s="110"/>
    </row>
    <row r="755">
      <c r="M755" s="110"/>
    </row>
    <row r="756">
      <c r="M756" s="110"/>
    </row>
    <row r="757">
      <c r="M757" s="110"/>
    </row>
    <row r="758">
      <c r="M758" s="110"/>
    </row>
    <row r="759">
      <c r="M759" s="110"/>
    </row>
    <row r="760">
      <c r="M760" s="110"/>
    </row>
    <row r="761">
      <c r="M761" s="110"/>
    </row>
    <row r="762">
      <c r="M762" s="110"/>
    </row>
    <row r="763">
      <c r="M763" s="110"/>
    </row>
    <row r="764">
      <c r="M764" s="110"/>
    </row>
    <row r="765">
      <c r="M765" s="110"/>
    </row>
    <row r="766">
      <c r="M766" s="110"/>
    </row>
    <row r="767">
      <c r="M767" s="110"/>
    </row>
    <row r="768">
      <c r="M768" s="110"/>
    </row>
    <row r="769">
      <c r="M769" s="110"/>
    </row>
    <row r="770">
      <c r="M770" s="110"/>
    </row>
    <row r="771">
      <c r="M771" s="110"/>
    </row>
    <row r="772">
      <c r="M772" s="110"/>
    </row>
    <row r="773">
      <c r="M773" s="110"/>
    </row>
    <row r="774">
      <c r="M774" s="110"/>
    </row>
    <row r="775">
      <c r="M775" s="110"/>
    </row>
    <row r="776">
      <c r="M776" s="110"/>
    </row>
    <row r="777">
      <c r="M777" s="110"/>
    </row>
    <row r="778">
      <c r="M778" s="110"/>
    </row>
    <row r="779">
      <c r="M779" s="110"/>
    </row>
    <row r="780">
      <c r="M780" s="110"/>
    </row>
    <row r="781">
      <c r="M781" s="110"/>
    </row>
    <row r="782">
      <c r="M782" s="110"/>
    </row>
    <row r="783">
      <c r="M783" s="110"/>
    </row>
    <row r="784">
      <c r="M784" s="110"/>
    </row>
    <row r="785">
      <c r="M785" s="110"/>
    </row>
    <row r="786">
      <c r="M786" s="110"/>
    </row>
    <row r="787">
      <c r="M787" s="110"/>
    </row>
    <row r="788">
      <c r="M788" s="110"/>
    </row>
    <row r="789">
      <c r="M789" s="110"/>
    </row>
    <row r="790">
      <c r="M790" s="110"/>
    </row>
    <row r="791">
      <c r="M791" s="110"/>
    </row>
    <row r="792">
      <c r="M792" s="110"/>
    </row>
    <row r="793">
      <c r="M793" s="110"/>
    </row>
    <row r="794">
      <c r="M794" s="110"/>
    </row>
    <row r="795">
      <c r="M795" s="110"/>
    </row>
    <row r="796">
      <c r="M796" s="110"/>
    </row>
    <row r="797">
      <c r="M797" s="110"/>
    </row>
    <row r="798">
      <c r="M798" s="110"/>
    </row>
    <row r="799">
      <c r="M799" s="110"/>
    </row>
    <row r="800">
      <c r="M800" s="110"/>
    </row>
    <row r="801">
      <c r="M801" s="110"/>
    </row>
    <row r="802">
      <c r="M802" s="110"/>
    </row>
    <row r="803">
      <c r="M803" s="110"/>
    </row>
    <row r="804">
      <c r="M804" s="110"/>
    </row>
    <row r="805">
      <c r="M805" s="110"/>
    </row>
    <row r="806">
      <c r="M806" s="110"/>
    </row>
    <row r="807">
      <c r="M807" s="110"/>
    </row>
    <row r="808">
      <c r="M808" s="110"/>
    </row>
    <row r="809">
      <c r="M809" s="110"/>
    </row>
    <row r="810">
      <c r="M810" s="110"/>
    </row>
    <row r="811">
      <c r="M811" s="110"/>
    </row>
    <row r="812">
      <c r="M812" s="110"/>
    </row>
    <row r="813">
      <c r="M813" s="110"/>
    </row>
    <row r="814">
      <c r="M814" s="110"/>
    </row>
    <row r="815">
      <c r="M815" s="110"/>
    </row>
    <row r="816">
      <c r="M816" s="110"/>
    </row>
    <row r="817">
      <c r="M817" s="110"/>
    </row>
    <row r="818">
      <c r="M818" s="110"/>
    </row>
    <row r="819">
      <c r="M819" s="110"/>
    </row>
    <row r="820">
      <c r="M820" s="110"/>
    </row>
    <row r="821">
      <c r="M821" s="110"/>
    </row>
    <row r="822">
      <c r="M822" s="110"/>
    </row>
    <row r="823">
      <c r="M823" s="110"/>
    </row>
    <row r="824">
      <c r="M824" s="110"/>
    </row>
    <row r="825">
      <c r="M825" s="110"/>
    </row>
    <row r="826">
      <c r="M826" s="110"/>
    </row>
    <row r="827">
      <c r="M827" s="110"/>
    </row>
    <row r="828">
      <c r="M828" s="110"/>
    </row>
    <row r="829">
      <c r="M829" s="110"/>
    </row>
    <row r="830">
      <c r="M830" s="110"/>
    </row>
    <row r="831">
      <c r="M831" s="110"/>
    </row>
    <row r="832">
      <c r="M832" s="110"/>
    </row>
    <row r="833">
      <c r="M833" s="110"/>
    </row>
    <row r="834">
      <c r="M834" s="110"/>
    </row>
    <row r="835">
      <c r="M835" s="110"/>
    </row>
    <row r="836">
      <c r="M836" s="110"/>
    </row>
    <row r="837">
      <c r="M837" s="110"/>
    </row>
    <row r="838">
      <c r="M838" s="110"/>
    </row>
    <row r="839">
      <c r="M839" s="110"/>
    </row>
    <row r="840">
      <c r="M840" s="110"/>
    </row>
    <row r="841">
      <c r="M841" s="110"/>
    </row>
    <row r="842">
      <c r="M842" s="110"/>
    </row>
    <row r="843">
      <c r="M843" s="110"/>
    </row>
    <row r="844">
      <c r="M844" s="110"/>
    </row>
    <row r="845">
      <c r="M845" s="110"/>
    </row>
    <row r="846">
      <c r="M846" s="110"/>
    </row>
    <row r="847">
      <c r="M847" s="110"/>
    </row>
    <row r="848">
      <c r="M848" s="110"/>
    </row>
    <row r="849">
      <c r="M849" s="110"/>
    </row>
    <row r="850">
      <c r="M850" s="110"/>
    </row>
    <row r="851">
      <c r="M851" s="110"/>
    </row>
    <row r="852">
      <c r="M852" s="110"/>
    </row>
    <row r="853">
      <c r="M853" s="110"/>
    </row>
    <row r="854">
      <c r="M854" s="110"/>
    </row>
    <row r="855">
      <c r="M855" s="110"/>
    </row>
    <row r="856">
      <c r="M856" s="110"/>
    </row>
    <row r="857">
      <c r="M857" s="110"/>
    </row>
    <row r="858">
      <c r="M858" s="110"/>
    </row>
    <row r="859">
      <c r="M859" s="110"/>
    </row>
    <row r="860">
      <c r="M860" s="110"/>
    </row>
    <row r="861">
      <c r="M861" s="110"/>
    </row>
    <row r="862">
      <c r="M862" s="110"/>
    </row>
    <row r="863">
      <c r="M863" s="110"/>
    </row>
    <row r="864">
      <c r="M864" s="110"/>
    </row>
    <row r="865">
      <c r="M865" s="110"/>
    </row>
    <row r="866">
      <c r="M866" s="110"/>
    </row>
    <row r="867">
      <c r="M867" s="110"/>
    </row>
    <row r="868">
      <c r="M868" s="110"/>
    </row>
    <row r="869">
      <c r="M869" s="110"/>
    </row>
    <row r="870">
      <c r="M870" s="110"/>
    </row>
    <row r="871">
      <c r="M871" s="110"/>
    </row>
    <row r="872">
      <c r="M872" s="110"/>
    </row>
    <row r="873">
      <c r="M873" s="110"/>
    </row>
    <row r="874">
      <c r="M874" s="110"/>
    </row>
    <row r="875">
      <c r="M875" s="110"/>
    </row>
    <row r="876">
      <c r="M876" s="110"/>
    </row>
    <row r="877">
      <c r="M877" s="110"/>
    </row>
    <row r="878">
      <c r="M878" s="110"/>
    </row>
    <row r="879">
      <c r="M879" s="110"/>
    </row>
    <row r="880">
      <c r="M880" s="110"/>
    </row>
    <row r="881">
      <c r="M881" s="110"/>
    </row>
    <row r="882">
      <c r="M882" s="110"/>
    </row>
    <row r="883">
      <c r="M883" s="110"/>
    </row>
    <row r="884">
      <c r="M884" s="110"/>
    </row>
    <row r="885">
      <c r="M885" s="110"/>
    </row>
    <row r="886">
      <c r="M886" s="110"/>
    </row>
    <row r="887">
      <c r="M887" s="110"/>
    </row>
    <row r="888">
      <c r="M888" s="110"/>
    </row>
    <row r="889">
      <c r="M889" s="110"/>
    </row>
    <row r="890">
      <c r="M890" s="110"/>
    </row>
    <row r="891">
      <c r="M891" s="110"/>
    </row>
    <row r="892">
      <c r="M892" s="110"/>
    </row>
    <row r="893">
      <c r="M893" s="110"/>
    </row>
    <row r="894">
      <c r="M894" s="110"/>
    </row>
    <row r="895">
      <c r="M895" s="110"/>
    </row>
    <row r="896">
      <c r="M896" s="110"/>
    </row>
    <row r="897">
      <c r="M897" s="110"/>
    </row>
    <row r="898">
      <c r="M898" s="110"/>
    </row>
    <row r="899">
      <c r="M899" s="110"/>
    </row>
    <row r="900">
      <c r="M900" s="110"/>
    </row>
    <row r="901">
      <c r="M901" s="110"/>
    </row>
    <row r="902">
      <c r="M902" s="110"/>
    </row>
    <row r="903">
      <c r="M903" s="110"/>
    </row>
    <row r="904">
      <c r="M904" s="110"/>
    </row>
    <row r="905">
      <c r="M905" s="110"/>
    </row>
    <row r="906">
      <c r="M906" s="110"/>
    </row>
    <row r="907">
      <c r="M907" s="110"/>
    </row>
    <row r="908">
      <c r="M908" s="110"/>
    </row>
    <row r="909">
      <c r="M909" s="110"/>
    </row>
    <row r="910">
      <c r="M910" s="110"/>
    </row>
    <row r="911">
      <c r="M911" s="110"/>
    </row>
    <row r="912">
      <c r="M912" s="110"/>
    </row>
    <row r="913">
      <c r="M913" s="110"/>
    </row>
    <row r="914">
      <c r="M914" s="110"/>
    </row>
    <row r="915">
      <c r="M915" s="110"/>
    </row>
    <row r="916">
      <c r="M916" s="110"/>
    </row>
    <row r="917">
      <c r="M917" s="110"/>
    </row>
    <row r="918">
      <c r="M918" s="110"/>
    </row>
    <row r="919">
      <c r="M919" s="110"/>
    </row>
    <row r="920">
      <c r="M920" s="110"/>
    </row>
    <row r="921">
      <c r="M921" s="110"/>
    </row>
    <row r="922">
      <c r="M922" s="110"/>
    </row>
    <row r="923">
      <c r="M923" s="110"/>
    </row>
    <row r="924">
      <c r="M924" s="110"/>
    </row>
    <row r="925">
      <c r="M925" s="110"/>
    </row>
    <row r="926">
      <c r="M926" s="110"/>
    </row>
    <row r="927">
      <c r="M927" s="110"/>
    </row>
    <row r="928">
      <c r="M928" s="110"/>
    </row>
    <row r="929">
      <c r="M929" s="110"/>
    </row>
    <row r="930">
      <c r="M930" s="110"/>
    </row>
    <row r="931">
      <c r="M931" s="110"/>
    </row>
    <row r="932">
      <c r="M932" s="110"/>
    </row>
    <row r="933">
      <c r="M933" s="110"/>
    </row>
    <row r="934">
      <c r="M934" s="110"/>
    </row>
    <row r="935">
      <c r="M935" s="110"/>
    </row>
    <row r="936">
      <c r="M936" s="110"/>
    </row>
    <row r="937">
      <c r="M937" s="110"/>
    </row>
    <row r="938">
      <c r="M938" s="110"/>
    </row>
    <row r="939">
      <c r="M939" s="110"/>
    </row>
    <row r="940">
      <c r="M940" s="110"/>
    </row>
    <row r="941">
      <c r="M941" s="110"/>
    </row>
    <row r="942">
      <c r="M942" s="110"/>
    </row>
    <row r="943">
      <c r="M943" s="110"/>
    </row>
    <row r="944">
      <c r="M944" s="110"/>
    </row>
    <row r="945">
      <c r="M945" s="110"/>
    </row>
    <row r="946">
      <c r="M946" s="110"/>
    </row>
    <row r="947">
      <c r="M947" s="110"/>
    </row>
    <row r="948">
      <c r="M948" s="110"/>
    </row>
    <row r="949">
      <c r="M949" s="110"/>
    </row>
    <row r="950">
      <c r="M950" s="110"/>
    </row>
    <row r="951">
      <c r="M951" s="110"/>
    </row>
    <row r="952">
      <c r="M952" s="110"/>
    </row>
    <row r="953">
      <c r="M953" s="110"/>
    </row>
    <row r="954">
      <c r="M954" s="110"/>
    </row>
    <row r="955">
      <c r="M955" s="110"/>
    </row>
    <row r="956">
      <c r="M956" s="110"/>
    </row>
    <row r="957">
      <c r="M957" s="110"/>
    </row>
    <row r="958">
      <c r="M958" s="110"/>
    </row>
    <row r="959">
      <c r="M959" s="110"/>
    </row>
    <row r="960">
      <c r="M960" s="110"/>
    </row>
    <row r="961">
      <c r="M961" s="110"/>
    </row>
    <row r="962">
      <c r="M962" s="110"/>
    </row>
    <row r="963">
      <c r="M963" s="110"/>
    </row>
    <row r="964">
      <c r="M964" s="110"/>
    </row>
    <row r="965">
      <c r="M965" s="110"/>
    </row>
    <row r="966">
      <c r="M966" s="110"/>
    </row>
    <row r="967">
      <c r="M967" s="110"/>
    </row>
    <row r="968">
      <c r="M968" s="110"/>
    </row>
    <row r="969">
      <c r="M969" s="110"/>
    </row>
    <row r="970">
      <c r="M970" s="110"/>
    </row>
    <row r="971">
      <c r="M971" s="110"/>
    </row>
    <row r="972">
      <c r="M972" s="110"/>
    </row>
    <row r="973">
      <c r="M973" s="110"/>
    </row>
    <row r="974">
      <c r="M974" s="110"/>
    </row>
    <row r="975">
      <c r="M975" s="110"/>
    </row>
  </sheetData>
  <dataValidations>
    <dataValidation type="list" allowBlank="1" sqref="R2:R3 E2:E13 E16:E31 E35 R6:R105 R107:R112 E46:E138 R114:R181 E142:E182 R183:R184 E184:E189 R187:R189 R191:R202 R204:R208 R210:R239 E192:E241 R241:R256 R258:R259 R261:R298 R300:R310 E246:E332 R312:R332 E334:E369 E374:E404 R334:R405 R407:R412 R414 R416:R432 R434:R443 E406:E458 E460:E488 R445:R494 R496:R503 E490:E505 R505:R521 R523:R528 R530:R534 R536:R553 E508:E554 R555 R557:R575 R577:R602 R604:R618 E557:E639 E641 R620:R657 E643:E975 R659:R975">
      <formula1>Infrastructure!$A$2:$A$788</formula1>
    </dataValidation>
    <dataValidation type="list" allowBlank="1" sqref="I2:J975">
      <formula1>Vocabularies!$A$2:$A$501</formula1>
    </dataValidation>
    <dataValidation type="list" allowBlank="1" sqref="O2:O975">
      <formula1>Vocabularies!$C$2:$C$99</formula1>
    </dataValidation>
    <dataValidation type="list" allowBlank="1" sqref="C2:C975">
      <formula1>Vocabularies!$Q$2:$Q$101</formula1>
    </dataValidation>
    <dataValidation type="list" allowBlank="1" sqref="Q2:Q181 Q182:R182 Q183:Q426 Q428:Q439 Q441:Q591 Q593:Q975">
      <formula1>Infrastructure!$A$2:$A$891</formula1>
    </dataValidation>
    <dataValidation type="list" allowBlank="1" sqref="F151:H153 F303:H305 F388:H388 F613:H613">
      <formula1>Organizations!$A$2:$A$2098</formula1>
    </dataValidation>
    <dataValidation type="list" allowBlank="1" sqref="D2:D975">
      <formula1>Vocabularies!$S$2:$S$100</formula1>
    </dataValidation>
    <dataValidation type="list" allowBlank="1" sqref="S2:S3 R4:S5 S6:S105 R106:S106 S107:S112 R113:S113 S114:S184 R185:S186 S187:S189 R190:S190 S191:S202 R203:S203 S204:S208 R209:S209 S210:S239 R240:S240 S241:S256 R257:S257 S258:S259 R260:S260 S261:S298 R299:S299 S300:S310 R311:S311 S312:S332 R333:S333 S334:S405 R406:S406 S407:S412 R413:S413 S414 R415:S415 Q427 S416:S443 R444:S444 S445:S494 R495:S495 S496:S503 R504:S504 S505:S521 R522:S522 S523:S528 R529:S529 S530:S534 R535:S535 S536:S553 R554:S554 Q592 S555:S602 R603:S603 S604:S618 R619:S619 S620:S975">
      <formula1>Infrastructure!$A$2:$A$584</formula1>
    </dataValidation>
    <dataValidation type="list" allowBlank="1" sqref="F2:H150 F154:H209 F210 F211:H211 F212 F213:H302 F306:H367 F368 F369:H387 F389:H393 F394 F395:H612 F614:H975">
      <formula1>Organizations!$A$2:$A$2097</formula1>
    </dataValidation>
    <dataValidation type="list" allowBlank="1" sqref="L2:L975">
      <formula1>Programs!$A$2:$A$499</formula1>
    </dataValidation>
    <dataValidation type="list" allowBlank="1" sqref="K2:K126 K129:K236 K238:K657 K660:K975">
      <formula1>Projects!$A$2:$A$499</formula1>
    </dataValidation>
    <dataValidation type="list" allowBlank="1" sqref="N2:N975">
      <formula1>Vocabularies!$B$2:$B$99</formula1>
    </dataValidation>
  </dataValidations>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location="River_modifications"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T34"/>
    <hyperlink r:id="rId34" ref="T35"/>
    <hyperlink r:id="rId35" ref="T36"/>
    <hyperlink r:id="rId36" ref="T37"/>
    <hyperlink r:id="rId37" ref="T38"/>
    <hyperlink r:id="rId38" ref="T39"/>
    <hyperlink r:id="rId39" ref="T40"/>
    <hyperlink r:id="rId40" ref="T41"/>
    <hyperlink r:id="rId41" ref="T42"/>
    <hyperlink r:id="rId42" ref="T43"/>
    <hyperlink r:id="rId43" ref="T44"/>
    <hyperlink r:id="rId44" ref="T45"/>
    <hyperlink r:id="rId45" ref="T46"/>
    <hyperlink r:id="rId46" location="River_modifications" ref="T47"/>
    <hyperlink r:id="rId47" ref="T48"/>
    <hyperlink r:id="rId48" ref="T49"/>
    <hyperlink r:id="rId49" ref="T50"/>
    <hyperlink r:id="rId50" ref="T51"/>
    <hyperlink r:id="rId51" ref="T52"/>
    <hyperlink r:id="rId52" ref="T53"/>
    <hyperlink r:id="rId53" ref="T54"/>
    <hyperlink r:id="rId54" ref="T55"/>
    <hyperlink r:id="rId55" ref="T56"/>
    <hyperlink r:id="rId56" ref="T57"/>
    <hyperlink r:id="rId57" ref="T58"/>
    <hyperlink r:id="rId58" ref="T59"/>
    <hyperlink r:id="rId59" ref="T60"/>
    <hyperlink r:id="rId60" ref="T61"/>
    <hyperlink r:id="rId61" ref="T62"/>
    <hyperlink r:id="rId62" ref="T63"/>
    <hyperlink r:id="rId63" ref="T64"/>
    <hyperlink r:id="rId64" ref="T65"/>
    <hyperlink r:id="rId65" ref="T66"/>
    <hyperlink r:id="rId66" ref="T67"/>
    <hyperlink r:id="rId67" ref="T68"/>
    <hyperlink r:id="rId68" ref="T69"/>
    <hyperlink r:id="rId69" ref="T70"/>
    <hyperlink r:id="rId70" ref="T71"/>
    <hyperlink r:id="rId71" ref="T72"/>
    <hyperlink r:id="rId72" ref="T73"/>
    <hyperlink r:id="rId73" ref="T74"/>
    <hyperlink r:id="rId74" ref="T75"/>
    <hyperlink r:id="rId75" ref="T76"/>
    <hyperlink r:id="rId76" ref="T77"/>
    <hyperlink r:id="rId77" ref="T78"/>
    <hyperlink r:id="rId78" ref="T79"/>
    <hyperlink r:id="rId79" ref="T80"/>
    <hyperlink r:id="rId80" ref="T81"/>
    <hyperlink r:id="rId81" ref="T82"/>
    <hyperlink r:id="rId82" ref="T83"/>
    <hyperlink r:id="rId83" ref="T84"/>
    <hyperlink r:id="rId84" ref="T85"/>
    <hyperlink r:id="rId85" ref="T86"/>
    <hyperlink r:id="rId86" ref="T87"/>
    <hyperlink r:id="rId87" ref="T88"/>
    <hyperlink r:id="rId88" ref="T89"/>
    <hyperlink r:id="rId89" ref="T90"/>
    <hyperlink r:id="rId90" ref="T91"/>
    <hyperlink r:id="rId91" ref="T92"/>
    <hyperlink r:id="rId92" ref="T93"/>
    <hyperlink r:id="rId93" ref="T94"/>
    <hyperlink r:id="rId94" ref="T95"/>
    <hyperlink r:id="rId95" ref="T96"/>
    <hyperlink r:id="rId96" ref="T97"/>
    <hyperlink r:id="rId97" ref="T98"/>
    <hyperlink r:id="rId98" ref="T99"/>
    <hyperlink r:id="rId99" ref="T100"/>
    <hyperlink r:id="rId100" ref="T101"/>
    <hyperlink r:id="rId101" ref="T102"/>
    <hyperlink r:id="rId102" ref="T103"/>
    <hyperlink r:id="rId103" ref="T104"/>
    <hyperlink r:id="rId104" ref="T105"/>
    <hyperlink r:id="rId105" ref="T106"/>
    <hyperlink r:id="rId106" ref="T107"/>
    <hyperlink r:id="rId107" ref="T108"/>
    <hyperlink r:id="rId108" ref="T109"/>
    <hyperlink r:id="rId109" ref="T111"/>
    <hyperlink r:id="rId110" ref="T112"/>
    <hyperlink r:id="rId111" ref="T115"/>
    <hyperlink r:id="rId112" ref="T116"/>
    <hyperlink r:id="rId113" ref="T117"/>
    <hyperlink r:id="rId114" ref="T118"/>
    <hyperlink r:id="rId115" ref="T119"/>
    <hyperlink r:id="rId116" ref="T120"/>
    <hyperlink r:id="rId117" ref="T121"/>
    <hyperlink r:id="rId118" ref="T122"/>
    <hyperlink r:id="rId119" ref="T123"/>
    <hyperlink r:id="rId120" ref="T124"/>
    <hyperlink r:id="rId121" ref="T125"/>
    <hyperlink r:id="rId122" ref="T126"/>
    <hyperlink r:id="rId123" ref="T127"/>
    <hyperlink r:id="rId124" ref="T128"/>
    <hyperlink r:id="rId125" ref="T129"/>
    <hyperlink r:id="rId126" ref="T130"/>
    <hyperlink r:id="rId127" ref="T131"/>
    <hyperlink r:id="rId128" ref="T132"/>
    <hyperlink r:id="rId129" ref="T136"/>
    <hyperlink r:id="rId130" ref="T137"/>
    <hyperlink r:id="rId131" ref="T139"/>
    <hyperlink r:id="rId132" ref="T140"/>
    <hyperlink r:id="rId133" ref="T141"/>
    <hyperlink r:id="rId134" ref="T142"/>
    <hyperlink r:id="rId135" ref="T143"/>
    <hyperlink r:id="rId136" ref="T144"/>
    <hyperlink r:id="rId137" ref="T145"/>
    <hyperlink r:id="rId138" ref="T146"/>
    <hyperlink r:id="rId139" ref="T147"/>
    <hyperlink r:id="rId140" ref="T148"/>
    <hyperlink r:id="rId141" ref="T149"/>
    <hyperlink r:id="rId142" ref="T150"/>
    <hyperlink r:id="rId143" ref="T151"/>
    <hyperlink r:id="rId144" ref="T152"/>
    <hyperlink r:id="rId145" ref="T153"/>
    <hyperlink r:id="rId146" ref="T154"/>
    <hyperlink r:id="rId147" ref="T155"/>
    <hyperlink r:id="rId148" ref="T156"/>
    <hyperlink r:id="rId149" ref="T157"/>
    <hyperlink r:id="rId150" ref="T158"/>
    <hyperlink r:id="rId151" ref="T159"/>
    <hyperlink r:id="rId152" ref="T160"/>
    <hyperlink r:id="rId153" ref="T161"/>
    <hyperlink r:id="rId154" ref="T162"/>
    <hyperlink r:id="rId155" ref="T163"/>
    <hyperlink r:id="rId156" ref="T164"/>
    <hyperlink r:id="rId157" ref="T165"/>
    <hyperlink r:id="rId158" ref="T166"/>
    <hyperlink r:id="rId159" ref="T167"/>
    <hyperlink r:id="rId160" ref="T168"/>
    <hyperlink r:id="rId161" ref="T169"/>
    <hyperlink r:id="rId162" ref="T170"/>
    <hyperlink r:id="rId163" ref="T171"/>
    <hyperlink r:id="rId164" ref="T172"/>
    <hyperlink r:id="rId165" ref="T173"/>
    <hyperlink r:id="rId166" ref="T174"/>
    <hyperlink r:id="rId167" ref="T175"/>
    <hyperlink r:id="rId168" ref="T176"/>
    <hyperlink r:id="rId169" ref="T178"/>
    <hyperlink r:id="rId170" ref="T179"/>
    <hyperlink r:id="rId171" ref="T181"/>
    <hyperlink r:id="rId172" ref="T182"/>
    <hyperlink r:id="rId173" ref="T183"/>
    <hyperlink r:id="rId174" ref="T184"/>
    <hyperlink r:id="rId175" ref="T185"/>
    <hyperlink r:id="rId176" ref="T186"/>
    <hyperlink r:id="rId177" ref="T188"/>
    <hyperlink r:id="rId178" ref="T189"/>
    <hyperlink r:id="rId179" ref="T190"/>
    <hyperlink r:id="rId180" ref="T191"/>
    <hyperlink r:id="rId181" ref="T192"/>
    <hyperlink r:id="rId182" ref="T193"/>
    <hyperlink r:id="rId183" ref="T194"/>
    <hyperlink r:id="rId184" ref="T195"/>
    <hyperlink r:id="rId185" ref="T196"/>
    <hyperlink r:id="rId186" ref="T197"/>
    <hyperlink r:id="rId187" ref="T198"/>
    <hyperlink r:id="rId188" ref="T199"/>
    <hyperlink r:id="rId189" ref="T200"/>
    <hyperlink r:id="rId190" ref="T201"/>
    <hyperlink r:id="rId191" ref="T202"/>
    <hyperlink r:id="rId192" ref="T203"/>
    <hyperlink r:id="rId193" ref="T204"/>
    <hyperlink r:id="rId194" ref="T205"/>
    <hyperlink r:id="rId195" ref="T206"/>
    <hyperlink r:id="rId196" ref="T207"/>
    <hyperlink r:id="rId197" ref="T208"/>
    <hyperlink r:id="rId198" ref="T209"/>
    <hyperlink r:id="rId199" ref="T210"/>
    <hyperlink r:id="rId200" ref="T211"/>
    <hyperlink r:id="rId201" ref="T212"/>
    <hyperlink r:id="rId202" ref="T213"/>
    <hyperlink r:id="rId203" ref="T214"/>
    <hyperlink r:id="rId204" ref="T215"/>
    <hyperlink r:id="rId205" ref="T216"/>
    <hyperlink r:id="rId206" ref="T220"/>
    <hyperlink r:id="rId207" ref="T221"/>
    <hyperlink r:id="rId208" ref="T222"/>
    <hyperlink r:id="rId209" ref="T223"/>
    <hyperlink r:id="rId210" ref="T224"/>
    <hyperlink r:id="rId211" ref="T225"/>
    <hyperlink r:id="rId212" location="River_modifications" ref="T226"/>
    <hyperlink r:id="rId213" ref="T227"/>
    <hyperlink r:id="rId214" ref="T228"/>
    <hyperlink r:id="rId215" ref="T229"/>
    <hyperlink r:id="rId216" ref="T230"/>
    <hyperlink r:id="rId217" ref="T231"/>
    <hyperlink r:id="rId218" ref="T232"/>
    <hyperlink r:id="rId219" ref="T234"/>
    <hyperlink r:id="rId220" ref="T235"/>
    <hyperlink r:id="rId221" ref="T236"/>
    <hyperlink r:id="rId222" ref="T237"/>
    <hyperlink r:id="rId223" ref="T238"/>
    <hyperlink r:id="rId224" ref="T239"/>
    <hyperlink r:id="rId225" ref="T240"/>
    <hyperlink r:id="rId226" ref="T241"/>
    <hyperlink r:id="rId227" ref="T242"/>
    <hyperlink r:id="rId228" ref="T243"/>
    <hyperlink r:id="rId229" ref="T244"/>
    <hyperlink r:id="rId230" ref="T245"/>
    <hyperlink r:id="rId231" ref="T246"/>
    <hyperlink r:id="rId232" ref="T247"/>
    <hyperlink r:id="rId233" ref="T248"/>
    <hyperlink r:id="rId234" ref="T249"/>
    <hyperlink r:id="rId235" ref="T250"/>
    <hyperlink r:id="rId236" ref="T251"/>
    <hyperlink r:id="rId237" ref="T252"/>
    <hyperlink r:id="rId238" ref="T253"/>
    <hyperlink r:id="rId239" ref="T254"/>
    <hyperlink r:id="rId240" ref="T255"/>
    <hyperlink r:id="rId241" ref="T256"/>
    <hyperlink r:id="rId242" ref="T257"/>
    <hyperlink r:id="rId243" ref="T258"/>
    <hyperlink r:id="rId244" ref="T259"/>
    <hyperlink r:id="rId245" ref="T260"/>
    <hyperlink r:id="rId246" ref="T261"/>
    <hyperlink r:id="rId247" ref="T262"/>
    <hyperlink r:id="rId248" ref="T263"/>
    <hyperlink r:id="rId249" ref="T264"/>
    <hyperlink r:id="rId250" ref="T265"/>
    <hyperlink r:id="rId251" ref="T266"/>
    <hyperlink r:id="rId252" ref="T267"/>
    <hyperlink r:id="rId253" ref="T268"/>
    <hyperlink r:id="rId254" ref="T269"/>
    <hyperlink r:id="rId255" ref="T270"/>
    <hyperlink r:id="rId256" ref="T271"/>
    <hyperlink r:id="rId257" ref="T272"/>
    <hyperlink r:id="rId258" ref="T273"/>
    <hyperlink r:id="rId259" ref="T274"/>
    <hyperlink r:id="rId260" ref="T275"/>
    <hyperlink r:id="rId261" ref="T276"/>
    <hyperlink r:id="rId262" ref="T277"/>
    <hyperlink r:id="rId263" ref="T278"/>
    <hyperlink r:id="rId264" ref="T279"/>
    <hyperlink r:id="rId265" ref="T280"/>
    <hyperlink r:id="rId266" ref="T281"/>
    <hyperlink r:id="rId267" ref="T282"/>
    <hyperlink r:id="rId268" ref="T283"/>
    <hyperlink r:id="rId269" ref="T284"/>
    <hyperlink r:id="rId270" ref="T285"/>
    <hyperlink r:id="rId271" ref="T286"/>
    <hyperlink r:id="rId272" ref="T287"/>
    <hyperlink r:id="rId273" ref="T288"/>
    <hyperlink r:id="rId274" ref="T289"/>
    <hyperlink r:id="rId275" ref="T290"/>
    <hyperlink r:id="rId276" ref="T291"/>
    <hyperlink r:id="rId277" ref="T292"/>
    <hyperlink r:id="rId278" ref="T293"/>
    <hyperlink r:id="rId279" ref="T294"/>
    <hyperlink r:id="rId280" ref="T295"/>
    <hyperlink r:id="rId281" ref="T296"/>
    <hyperlink r:id="rId282" ref="T297"/>
    <hyperlink r:id="rId283" ref="T298"/>
    <hyperlink r:id="rId284" location="River_modifications" ref="T299"/>
    <hyperlink r:id="rId285" ref="T300"/>
    <hyperlink r:id="rId286" ref="T302"/>
    <hyperlink r:id="rId287" ref="T303"/>
    <hyperlink r:id="rId288" ref="T304"/>
    <hyperlink r:id="rId289" ref="T305"/>
    <hyperlink r:id="rId290" ref="T306"/>
    <hyperlink r:id="rId291" ref="T307"/>
    <hyperlink r:id="rId292" ref="T308"/>
    <hyperlink r:id="rId293" ref="T309"/>
    <hyperlink r:id="rId294" ref="T310"/>
    <hyperlink r:id="rId295" ref="T311"/>
    <hyperlink r:id="rId296" ref="T312"/>
    <hyperlink r:id="rId297" ref="T313"/>
    <hyperlink r:id="rId298" ref="T314"/>
    <hyperlink r:id="rId299" ref="T315"/>
    <hyperlink r:id="rId300" ref="T316"/>
    <hyperlink r:id="rId301" ref="T317"/>
    <hyperlink r:id="rId302" ref="T318"/>
    <hyperlink r:id="rId303" ref="T319"/>
    <hyperlink r:id="rId304" ref="T320"/>
    <hyperlink r:id="rId305" ref="T321"/>
    <hyperlink r:id="rId306" ref="T322"/>
    <hyperlink r:id="rId307" ref="T323"/>
    <hyperlink r:id="rId308" ref="T324"/>
    <hyperlink r:id="rId309" ref="T325"/>
    <hyperlink r:id="rId310" ref="T326"/>
    <hyperlink r:id="rId311" ref="T327"/>
    <hyperlink r:id="rId312" ref="T328"/>
    <hyperlink r:id="rId313" ref="T329"/>
    <hyperlink r:id="rId314" ref="T330"/>
    <hyperlink r:id="rId315" ref="T332"/>
    <hyperlink r:id="rId316" ref="T333"/>
    <hyperlink r:id="rId317" ref="T334"/>
    <hyperlink r:id="rId318" ref="T335"/>
    <hyperlink r:id="rId319" ref="T336"/>
    <hyperlink r:id="rId320" ref="T337"/>
    <hyperlink r:id="rId321" ref="T338"/>
    <hyperlink r:id="rId322" ref="T339"/>
    <hyperlink r:id="rId323" ref="T340"/>
    <hyperlink r:id="rId324" ref="T341"/>
    <hyperlink r:id="rId325" ref="T342"/>
    <hyperlink r:id="rId326" ref="T343"/>
    <hyperlink r:id="rId327" ref="T344"/>
    <hyperlink r:id="rId328" ref="T345"/>
    <hyperlink r:id="rId329" ref="T346"/>
    <hyperlink r:id="rId330" ref="T347"/>
    <hyperlink r:id="rId331" ref="T348"/>
    <hyperlink r:id="rId332" ref="T349"/>
    <hyperlink r:id="rId333" ref="T350"/>
    <hyperlink r:id="rId334" ref="T351"/>
    <hyperlink r:id="rId335" ref="T352"/>
    <hyperlink r:id="rId336" location="%40%3F_afrWindowId%3Dnull%26_afrLoop%3D645043896055085%26_afrWindowMode%3D0%26_adf.ctrl-state%3Dl08r6wzje_4" ref="T353"/>
    <hyperlink r:id="rId337" ref="T354"/>
    <hyperlink r:id="rId338" ref="T355"/>
    <hyperlink r:id="rId339" ref="T356"/>
    <hyperlink r:id="rId340" ref="T359"/>
    <hyperlink r:id="rId341" ref="T360"/>
    <hyperlink r:id="rId342" ref="T361"/>
    <hyperlink r:id="rId343" ref="T362"/>
    <hyperlink r:id="rId344" ref="T363"/>
    <hyperlink r:id="rId345" ref="T364"/>
    <hyperlink r:id="rId346" ref="T365"/>
    <hyperlink r:id="rId347" ref="T366"/>
    <hyperlink r:id="rId348" ref="T367"/>
    <hyperlink r:id="rId349" ref="T368"/>
    <hyperlink r:id="rId350" ref="T370"/>
    <hyperlink r:id="rId351" ref="T371"/>
    <hyperlink r:id="rId352" ref="T372"/>
    <hyperlink r:id="rId353" ref="T373"/>
    <hyperlink r:id="rId354" ref="T374"/>
    <hyperlink r:id="rId355" ref="T375"/>
    <hyperlink r:id="rId356" ref="T376"/>
    <hyperlink r:id="rId357" ref="T378"/>
    <hyperlink r:id="rId358" ref="T379"/>
    <hyperlink r:id="rId359" ref="T380"/>
    <hyperlink r:id="rId360" ref="T381"/>
    <hyperlink r:id="rId361" ref="T382"/>
    <hyperlink r:id="rId362" ref="T383"/>
    <hyperlink r:id="rId363" ref="T384"/>
    <hyperlink r:id="rId364" ref="T385"/>
    <hyperlink r:id="rId365" ref="T388"/>
    <hyperlink r:id="rId366" ref="T389"/>
    <hyperlink r:id="rId367" ref="T390"/>
    <hyperlink r:id="rId368" ref="T391"/>
    <hyperlink r:id="rId369" ref="T392"/>
    <hyperlink r:id="rId370" ref="T393"/>
    <hyperlink r:id="rId371" ref="T394"/>
    <hyperlink r:id="rId372" ref="T395"/>
    <hyperlink r:id="rId373" ref="T396"/>
    <hyperlink r:id="rId374" ref="T397"/>
    <hyperlink r:id="rId375" ref="T398"/>
    <hyperlink r:id="rId376" ref="T399"/>
    <hyperlink r:id="rId377" ref="T400"/>
    <hyperlink r:id="rId378" ref="T401"/>
    <hyperlink r:id="rId379" ref="T402"/>
    <hyperlink r:id="rId380" ref="T403"/>
    <hyperlink r:id="rId381" ref="T404"/>
    <hyperlink r:id="rId382" ref="T405"/>
    <hyperlink r:id="rId383" ref="T406"/>
    <hyperlink r:id="rId384" ref="T407"/>
    <hyperlink r:id="rId385" ref="T408"/>
    <hyperlink r:id="rId386" ref="T409"/>
    <hyperlink r:id="rId387" ref="T410"/>
    <hyperlink r:id="rId388" ref="T411"/>
    <hyperlink r:id="rId389" ref="T412"/>
    <hyperlink r:id="rId390" ref="T413"/>
    <hyperlink r:id="rId391" ref="T414"/>
    <hyperlink r:id="rId392" ref="T415"/>
    <hyperlink r:id="rId393" ref="T416"/>
    <hyperlink r:id="rId394" ref="T417"/>
    <hyperlink r:id="rId395" ref="T418"/>
    <hyperlink r:id="rId396" ref="T419"/>
    <hyperlink r:id="rId397" ref="T420"/>
    <hyperlink r:id="rId398" ref="T421"/>
    <hyperlink r:id="rId399" ref="T422"/>
    <hyperlink r:id="rId400" ref="T423"/>
    <hyperlink r:id="rId401" ref="T424"/>
    <hyperlink r:id="rId402" ref="T425"/>
    <hyperlink r:id="rId403" ref="T426"/>
    <hyperlink r:id="rId404" ref="T427"/>
    <hyperlink r:id="rId405" ref="T428"/>
    <hyperlink r:id="rId406" ref="T429"/>
    <hyperlink r:id="rId407" ref="T430"/>
    <hyperlink r:id="rId408" ref="T431"/>
    <hyperlink r:id="rId409" ref="T432"/>
    <hyperlink r:id="rId410" ref="T433"/>
    <hyperlink r:id="rId411" ref="T434"/>
    <hyperlink r:id="rId412" ref="T435"/>
    <hyperlink r:id="rId413" ref="T436"/>
    <hyperlink r:id="rId414" ref="T437"/>
    <hyperlink r:id="rId415" ref="T438"/>
    <hyperlink r:id="rId416" ref="T442"/>
    <hyperlink r:id="rId417" ref="T443"/>
    <hyperlink r:id="rId418" ref="T444"/>
    <hyperlink r:id="rId419" ref="T445"/>
    <hyperlink r:id="rId420" ref="T446"/>
    <hyperlink r:id="rId421" ref="T447"/>
    <hyperlink r:id="rId422" ref="T450"/>
    <hyperlink r:id="rId423" ref="T451"/>
    <hyperlink r:id="rId424" ref="T452"/>
    <hyperlink r:id="rId425" ref="T453"/>
    <hyperlink r:id="rId426" ref="T454"/>
    <hyperlink r:id="rId427" ref="T455"/>
    <hyperlink r:id="rId428" ref="T456"/>
    <hyperlink r:id="rId429" ref="T457"/>
    <hyperlink r:id="rId430" ref="T458"/>
    <hyperlink r:id="rId431" ref="T459"/>
    <hyperlink r:id="rId432" ref="T460"/>
    <hyperlink r:id="rId433" ref="T461"/>
    <hyperlink r:id="rId434" ref="T462"/>
    <hyperlink r:id="rId435" ref="T463"/>
    <hyperlink r:id="rId436" ref="T464"/>
    <hyperlink r:id="rId437" ref="T465"/>
    <hyperlink r:id="rId438" ref="T466"/>
    <hyperlink r:id="rId439" ref="T467"/>
    <hyperlink r:id="rId440" ref="T468"/>
    <hyperlink r:id="rId441" ref="T469"/>
    <hyperlink r:id="rId442" ref="T470"/>
    <hyperlink r:id="rId443" ref="T471"/>
    <hyperlink r:id="rId444" ref="T472"/>
    <hyperlink r:id="rId445" ref="T473"/>
    <hyperlink r:id="rId446" ref="T474"/>
    <hyperlink r:id="rId447" ref="T475"/>
    <hyperlink r:id="rId448" ref="T476"/>
    <hyperlink r:id="rId449" ref="T477"/>
    <hyperlink r:id="rId450" ref="T478"/>
    <hyperlink r:id="rId451" ref="T479"/>
    <hyperlink r:id="rId452" ref="T480"/>
    <hyperlink r:id="rId453" ref="T481"/>
    <hyperlink r:id="rId454" ref="T482"/>
    <hyperlink r:id="rId455" ref="T483"/>
    <hyperlink r:id="rId456" ref="T484"/>
    <hyperlink r:id="rId457" ref="T485"/>
    <hyperlink r:id="rId458" ref="T486"/>
    <hyperlink r:id="rId459" ref="T487"/>
    <hyperlink r:id="rId460" ref="T488"/>
    <hyperlink r:id="rId461" ref="T489"/>
    <hyperlink r:id="rId462" ref="T490"/>
    <hyperlink r:id="rId463" ref="T491"/>
    <hyperlink r:id="rId464" ref="T492"/>
    <hyperlink r:id="rId465" ref="T493"/>
    <hyperlink r:id="rId466" ref="T494"/>
    <hyperlink r:id="rId467" ref="T495"/>
    <hyperlink r:id="rId468" ref="T496"/>
    <hyperlink r:id="rId469" ref="T497"/>
    <hyperlink r:id="rId470" ref="T498"/>
    <hyperlink r:id="rId471" ref="T499"/>
    <hyperlink r:id="rId472" ref="T500"/>
    <hyperlink r:id="rId473" ref="T501"/>
    <hyperlink r:id="rId474" ref="T502"/>
    <hyperlink r:id="rId475" ref="T503"/>
    <hyperlink r:id="rId476" ref="T504"/>
    <hyperlink r:id="rId477" ref="T506"/>
    <hyperlink r:id="rId478" ref="T507"/>
    <hyperlink r:id="rId479" ref="T508"/>
    <hyperlink r:id="rId480" ref="T509"/>
    <hyperlink r:id="rId481" ref="T511"/>
    <hyperlink r:id="rId482" ref="T512"/>
    <hyperlink r:id="rId483" ref="T513"/>
    <hyperlink r:id="rId484" ref="T514"/>
    <hyperlink r:id="rId485" ref="T515"/>
    <hyperlink r:id="rId486" ref="T516"/>
    <hyperlink r:id="rId487" ref="T517"/>
    <hyperlink r:id="rId488" ref="T518"/>
    <hyperlink r:id="rId489" ref="T519"/>
    <hyperlink r:id="rId490" ref="T520"/>
    <hyperlink r:id="rId491" ref="T521"/>
    <hyperlink r:id="rId492" ref="T522"/>
    <hyperlink r:id="rId493" ref="T523"/>
    <hyperlink r:id="rId494" ref="T525"/>
    <hyperlink r:id="rId495" ref="T526"/>
    <hyperlink r:id="rId496" ref="T527"/>
    <hyperlink r:id="rId497" ref="T528"/>
    <hyperlink r:id="rId498" ref="T529"/>
    <hyperlink r:id="rId499" ref="T530"/>
    <hyperlink r:id="rId500" ref="T531"/>
    <hyperlink r:id="rId501" ref="T532"/>
    <hyperlink r:id="rId502" ref="T533"/>
    <hyperlink r:id="rId503" ref="T535"/>
    <hyperlink r:id="rId504" ref="T541"/>
    <hyperlink r:id="rId505" ref="T545"/>
    <hyperlink r:id="rId506" ref="T546"/>
    <hyperlink r:id="rId507" ref="T547"/>
    <hyperlink r:id="rId508" ref="T548"/>
    <hyperlink r:id="rId509" ref="T549"/>
    <hyperlink r:id="rId510" ref="T550"/>
    <hyperlink r:id="rId511" ref="T551"/>
    <hyperlink r:id="rId512" ref="T552"/>
    <hyperlink r:id="rId513" ref="T553"/>
    <hyperlink r:id="rId514" ref="T554"/>
    <hyperlink r:id="rId515" ref="T555"/>
    <hyperlink r:id="rId516" ref="T556"/>
    <hyperlink r:id="rId517" ref="T557"/>
    <hyperlink r:id="rId518" ref="T558"/>
    <hyperlink r:id="rId519" ref="T559"/>
    <hyperlink r:id="rId520" ref="T560"/>
    <hyperlink r:id="rId521" ref="T561"/>
    <hyperlink r:id="rId522" ref="T562"/>
    <hyperlink r:id="rId523" ref="T563"/>
    <hyperlink r:id="rId524" ref="T564"/>
    <hyperlink r:id="rId525" ref="T565"/>
    <hyperlink r:id="rId526" ref="T566"/>
    <hyperlink r:id="rId527" ref="T567"/>
    <hyperlink r:id="rId528" ref="T569"/>
    <hyperlink r:id="rId529" ref="T570"/>
    <hyperlink r:id="rId530" ref="T571"/>
    <hyperlink r:id="rId531" ref="T572"/>
    <hyperlink r:id="rId532" ref="T573"/>
    <hyperlink r:id="rId533" ref="T574"/>
    <hyperlink r:id="rId534" ref="T575"/>
    <hyperlink r:id="rId535" ref="T576"/>
    <hyperlink r:id="rId536" ref="T577"/>
    <hyperlink r:id="rId537" ref="T578"/>
    <hyperlink r:id="rId538" ref="T579"/>
    <hyperlink r:id="rId539" ref="T580"/>
    <hyperlink r:id="rId540" ref="T581"/>
    <hyperlink r:id="rId541" ref="T582"/>
    <hyperlink r:id="rId542" ref="T583"/>
    <hyperlink r:id="rId543" ref="T584"/>
    <hyperlink r:id="rId544" ref="T585"/>
    <hyperlink r:id="rId545" ref="T586"/>
    <hyperlink r:id="rId546" ref="T587"/>
    <hyperlink r:id="rId547" ref="T588"/>
    <hyperlink r:id="rId548" ref="T589"/>
    <hyperlink r:id="rId549" ref="T590"/>
    <hyperlink r:id="rId550" ref="T591"/>
    <hyperlink r:id="rId551" ref="T594"/>
    <hyperlink r:id="rId552" ref="T595"/>
    <hyperlink r:id="rId553" ref="T596"/>
    <hyperlink r:id="rId554" ref="T598"/>
    <hyperlink r:id="rId555" ref="T599"/>
    <hyperlink r:id="rId556" ref="T600"/>
    <hyperlink r:id="rId557" ref="T601"/>
    <hyperlink r:id="rId558" ref="T602"/>
    <hyperlink r:id="rId559" ref="T603"/>
    <hyperlink r:id="rId560" ref="T604"/>
    <hyperlink r:id="rId561" ref="T605"/>
    <hyperlink r:id="rId562" ref="T606"/>
    <hyperlink r:id="rId563" ref="T607"/>
    <hyperlink r:id="rId564" ref="T608"/>
    <hyperlink r:id="rId565" ref="T609"/>
    <hyperlink r:id="rId566" ref="T610"/>
    <hyperlink r:id="rId567" ref="T611"/>
    <hyperlink r:id="rId568" ref="T613"/>
    <hyperlink r:id="rId569" ref="T615"/>
    <hyperlink r:id="rId570" ref="T616"/>
    <hyperlink r:id="rId571" ref="T617"/>
    <hyperlink r:id="rId572" ref="T618"/>
    <hyperlink r:id="rId573" ref="T619"/>
    <hyperlink r:id="rId574" ref="T620"/>
    <hyperlink r:id="rId575" ref="T621"/>
    <hyperlink r:id="rId576" ref="T622"/>
    <hyperlink r:id="rId577" ref="T623"/>
    <hyperlink r:id="rId578" ref="T624"/>
    <hyperlink r:id="rId579" ref="T625"/>
    <hyperlink r:id="rId580" ref="T626"/>
    <hyperlink r:id="rId581" ref="T627"/>
    <hyperlink r:id="rId582" ref="T628"/>
    <hyperlink r:id="rId583" ref="T629"/>
    <hyperlink r:id="rId584" ref="T630"/>
    <hyperlink r:id="rId585" ref="T632"/>
    <hyperlink r:id="rId586" ref="T633"/>
    <hyperlink r:id="rId587" ref="T634"/>
    <hyperlink r:id="rId588" ref="T635"/>
    <hyperlink r:id="rId589" ref="T636"/>
    <hyperlink r:id="rId590" ref="T637"/>
    <hyperlink r:id="rId591" ref="T638"/>
    <hyperlink r:id="rId592" ref="T639"/>
    <hyperlink r:id="rId593" ref="T640"/>
    <hyperlink r:id="rId594" ref="T641"/>
    <hyperlink r:id="rId595" ref="T642"/>
    <hyperlink r:id="rId596" ref="T643"/>
    <hyperlink r:id="rId597" ref="T644"/>
    <hyperlink r:id="rId598" ref="T645"/>
    <hyperlink r:id="rId599" ref="T646"/>
    <hyperlink r:id="rId600" ref="T647"/>
    <hyperlink r:id="rId601" ref="T648"/>
    <hyperlink r:id="rId602" ref="T649"/>
    <hyperlink r:id="rId603" ref="T650"/>
    <hyperlink r:id="rId604" ref="T651"/>
    <hyperlink r:id="rId605" ref="T653"/>
    <hyperlink r:id="rId606" ref="T654"/>
    <hyperlink r:id="rId607" ref="T655"/>
    <hyperlink r:id="rId608" ref="T656"/>
    <hyperlink r:id="rId609" ref="T657"/>
    <hyperlink r:id="rId610" ref="T658"/>
    <hyperlink r:id="rId611" ref="T659"/>
    <hyperlink r:id="rId612" ref="T660"/>
    <hyperlink r:id="rId613" ref="T661"/>
    <hyperlink r:id="rId614" ref="T662"/>
    <hyperlink r:id="rId615" ref="T665"/>
    <hyperlink r:id="rId616" ref="T666"/>
    <hyperlink r:id="rId617" ref="T668"/>
    <hyperlink r:id="rId618" ref="T669"/>
    <hyperlink r:id="rId619" ref="T670"/>
    <hyperlink r:id="rId620" ref="T671"/>
    <hyperlink r:id="rId621" ref="T672"/>
    <hyperlink r:id="rId622" ref="T674"/>
    <hyperlink r:id="rId623" ref="T675"/>
    <hyperlink r:id="rId624" ref="T676"/>
    <hyperlink r:id="rId625" ref="T677"/>
    <hyperlink r:id="rId626" ref="T678"/>
    <hyperlink r:id="rId627" ref="T679"/>
  </hyperlinks>
  <drawing r:id="rId62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43"/>
    <col customWidth="1" min="2" max="2" width="44.14"/>
    <col customWidth="1" min="3" max="3" width="34.57"/>
    <col customWidth="1" min="5" max="5" width="12.71"/>
    <col customWidth="1" min="6" max="6" width="11.43"/>
  </cols>
  <sheetData>
    <row r="1">
      <c r="A1" s="1" t="s">
        <v>8794</v>
      </c>
      <c r="B1" s="1" t="s">
        <v>321</v>
      </c>
      <c r="C1" s="92" t="s">
        <v>11775</v>
      </c>
      <c r="D1" s="92" t="s">
        <v>11776</v>
      </c>
      <c r="E1" s="19" t="s">
        <v>11777</v>
      </c>
      <c r="F1" s="19" t="s">
        <v>11778</v>
      </c>
      <c r="G1" s="2"/>
      <c r="H1" s="2"/>
      <c r="I1" s="2"/>
      <c r="J1" s="2"/>
      <c r="K1" s="2"/>
      <c r="L1" s="2"/>
      <c r="M1" s="2"/>
      <c r="N1" s="2"/>
      <c r="O1" s="2"/>
      <c r="P1" s="2"/>
      <c r="Q1" s="2"/>
      <c r="R1" s="2"/>
      <c r="S1" s="2"/>
      <c r="T1" s="2"/>
      <c r="U1" s="2"/>
      <c r="V1" s="2"/>
      <c r="W1" s="2"/>
      <c r="X1" s="2"/>
      <c r="Y1" s="2"/>
      <c r="Z1" s="2"/>
    </row>
    <row r="2">
      <c r="A2" t="s">
        <v>11779</v>
      </c>
      <c r="B2" s="3" t="s">
        <v>2579</v>
      </c>
      <c r="C2" s="3" t="s">
        <v>11780</v>
      </c>
      <c r="D2" s="3" t="s">
        <v>108</v>
      </c>
      <c r="E2" s="23"/>
      <c r="F2" s="23"/>
    </row>
    <row r="3">
      <c r="A3" t="s">
        <v>11781</v>
      </c>
      <c r="B3" s="3" t="s">
        <v>6048</v>
      </c>
      <c r="C3" s="3" t="s">
        <v>11782</v>
      </c>
      <c r="D3" s="3" t="s">
        <v>122</v>
      </c>
      <c r="E3" s="23"/>
      <c r="F3" s="23"/>
    </row>
    <row r="4">
      <c r="A4" s="3" t="s">
        <v>7454</v>
      </c>
      <c r="B4" s="3" t="s">
        <v>1489</v>
      </c>
      <c r="C4" s="3" t="s">
        <v>11783</v>
      </c>
      <c r="D4" s="3" t="s">
        <v>146</v>
      </c>
      <c r="E4" s="23"/>
      <c r="F4" s="23"/>
    </row>
    <row r="5">
      <c r="A5" s="3" t="s">
        <v>11784</v>
      </c>
      <c r="B5" s="3" t="s">
        <v>779</v>
      </c>
      <c r="C5" s="25" t="s">
        <v>11785</v>
      </c>
      <c r="E5" s="23"/>
      <c r="F5" s="23"/>
    </row>
    <row r="6">
      <c r="A6" s="3" t="s">
        <v>11786</v>
      </c>
      <c r="B6" s="3" t="s">
        <v>767</v>
      </c>
      <c r="D6" s="3" t="s">
        <v>157</v>
      </c>
      <c r="E6" s="23"/>
      <c r="F6" s="23"/>
    </row>
    <row r="7">
      <c r="A7" s="3" t="s">
        <v>11786</v>
      </c>
      <c r="B7" s="3" t="s">
        <v>766</v>
      </c>
      <c r="D7" s="3" t="s">
        <v>134</v>
      </c>
      <c r="E7" s="23"/>
      <c r="F7" s="23"/>
    </row>
    <row r="8">
      <c r="A8" s="3" t="s">
        <v>11787</v>
      </c>
      <c r="B8" s="3" t="s">
        <v>5305</v>
      </c>
      <c r="C8" s="3" t="s">
        <v>11788</v>
      </c>
      <c r="E8" s="23"/>
      <c r="F8" s="23"/>
    </row>
    <row r="9">
      <c r="A9" s="3" t="s">
        <v>11789</v>
      </c>
      <c r="B9" s="3" t="s">
        <v>5483</v>
      </c>
      <c r="C9" s="3" t="s">
        <v>11790</v>
      </c>
      <c r="D9" s="3" t="s">
        <v>122</v>
      </c>
      <c r="E9" s="24">
        <v>2017.0</v>
      </c>
      <c r="F9" s="23"/>
    </row>
    <row r="10">
      <c r="A10" s="3" t="s">
        <v>11791</v>
      </c>
      <c r="B10" s="3" t="s">
        <v>2338</v>
      </c>
      <c r="C10" s="3" t="s">
        <v>11792</v>
      </c>
      <c r="E10" s="23"/>
      <c r="F10" s="23"/>
    </row>
    <row r="11">
      <c r="A11" s="3" t="s">
        <v>11793</v>
      </c>
      <c r="B11" s="3" t="s">
        <v>2609</v>
      </c>
      <c r="C11" s="3" t="s">
        <v>11794</v>
      </c>
      <c r="E11" s="23"/>
      <c r="F11" s="23"/>
    </row>
    <row r="12">
      <c r="A12" s="3" t="s">
        <v>11795</v>
      </c>
      <c r="B12" s="3" t="s">
        <v>767</v>
      </c>
      <c r="D12" s="3" t="s">
        <v>157</v>
      </c>
      <c r="E12" s="23"/>
      <c r="F12" s="23"/>
    </row>
    <row r="13">
      <c r="A13" s="3" t="s">
        <v>11795</v>
      </c>
      <c r="B13" s="3" t="s">
        <v>5637</v>
      </c>
      <c r="C13" s="3" t="s">
        <v>11796</v>
      </c>
      <c r="D13" s="3" t="s">
        <v>122</v>
      </c>
      <c r="E13" s="23"/>
      <c r="F13" s="23"/>
    </row>
    <row r="14">
      <c r="A14" t="s">
        <v>11797</v>
      </c>
      <c r="B14" s="3" t="s">
        <v>1436</v>
      </c>
      <c r="C14" s="3" t="s">
        <v>11782</v>
      </c>
      <c r="E14" s="23"/>
      <c r="F14" s="23"/>
    </row>
    <row r="15">
      <c r="A15" s="3" t="s">
        <v>11798</v>
      </c>
      <c r="B15" s="3" t="s">
        <v>4114</v>
      </c>
      <c r="C15" s="3" t="s">
        <v>11780</v>
      </c>
      <c r="D15" s="3" t="s">
        <v>108</v>
      </c>
      <c r="E15" s="23"/>
      <c r="F15" s="23"/>
    </row>
    <row r="16">
      <c r="A16" s="3" t="s">
        <v>11799</v>
      </c>
      <c r="B16" s="3" t="s">
        <v>4400</v>
      </c>
      <c r="C16" s="3" t="s">
        <v>11800</v>
      </c>
      <c r="E16" s="23"/>
      <c r="F16" s="23"/>
    </row>
    <row r="17">
      <c r="A17" s="3" t="s">
        <v>11801</v>
      </c>
      <c r="B17" s="3" t="s">
        <v>767</v>
      </c>
      <c r="D17" s="3" t="s">
        <v>157</v>
      </c>
      <c r="E17" s="23"/>
      <c r="F17" s="23"/>
    </row>
    <row r="18">
      <c r="A18" s="3" t="s">
        <v>11801</v>
      </c>
      <c r="B18" s="3" t="s">
        <v>6335</v>
      </c>
      <c r="C18" s="3" t="s">
        <v>11802</v>
      </c>
      <c r="D18" s="3" t="s">
        <v>122</v>
      </c>
      <c r="E18" s="23"/>
      <c r="F18" s="23"/>
    </row>
    <row r="19">
      <c r="A19" s="3" t="s">
        <v>11803</v>
      </c>
      <c r="B19" s="3" t="s">
        <v>370</v>
      </c>
      <c r="C19" s="3" t="s">
        <v>11804</v>
      </c>
      <c r="D19" s="3" t="s">
        <v>122</v>
      </c>
      <c r="E19" s="23"/>
      <c r="F19" s="24">
        <v>2020.0</v>
      </c>
    </row>
    <row r="20">
      <c r="A20" s="3" t="s">
        <v>11803</v>
      </c>
      <c r="B20" s="3" t="s">
        <v>2857</v>
      </c>
      <c r="C20" s="3" t="s">
        <v>11804</v>
      </c>
      <c r="D20" s="3" t="s">
        <v>122</v>
      </c>
      <c r="E20" s="24">
        <v>2020.0</v>
      </c>
      <c r="F20" s="23"/>
    </row>
    <row r="21">
      <c r="A21" s="3" t="s">
        <v>11803</v>
      </c>
      <c r="B21" s="3" t="s">
        <v>3272</v>
      </c>
      <c r="C21" s="3" t="s">
        <v>11804</v>
      </c>
      <c r="D21" s="3" t="s">
        <v>122</v>
      </c>
      <c r="E21" s="23"/>
      <c r="F21" s="23"/>
    </row>
    <row r="22">
      <c r="A22" s="3" t="s">
        <v>11805</v>
      </c>
      <c r="B22" s="3" t="s">
        <v>6658</v>
      </c>
      <c r="C22" s="3" t="s">
        <v>11806</v>
      </c>
      <c r="D22" s="3"/>
      <c r="E22" s="23"/>
      <c r="F22" s="23"/>
    </row>
    <row r="23">
      <c r="A23" s="3" t="s">
        <v>11805</v>
      </c>
      <c r="B23" s="3" t="s">
        <v>1242</v>
      </c>
      <c r="C23" s="3" t="s">
        <v>157</v>
      </c>
      <c r="E23" s="23"/>
      <c r="F23" s="23"/>
    </row>
    <row r="24">
      <c r="A24" s="3" t="s">
        <v>11807</v>
      </c>
      <c r="B24" s="3" t="s">
        <v>2854</v>
      </c>
      <c r="C24" s="3" t="s">
        <v>11792</v>
      </c>
      <c r="E24" s="23"/>
      <c r="F24" s="23"/>
    </row>
    <row r="25">
      <c r="A25" s="3" t="s">
        <v>11808</v>
      </c>
      <c r="B25" s="3" t="s">
        <v>6170</v>
      </c>
      <c r="C25" s="3" t="s">
        <v>11809</v>
      </c>
      <c r="E25" s="23"/>
      <c r="F25" s="23"/>
    </row>
    <row r="26">
      <c r="A26" s="3" t="s">
        <v>11808</v>
      </c>
      <c r="B26" s="3" t="s">
        <v>1242</v>
      </c>
      <c r="C26" s="3" t="s">
        <v>157</v>
      </c>
      <c r="E26" s="23"/>
      <c r="F26" s="23"/>
    </row>
    <row r="27">
      <c r="A27" t="s">
        <v>11810</v>
      </c>
      <c r="B27" s="3" t="s">
        <v>1178</v>
      </c>
      <c r="C27" s="3" t="s">
        <v>11811</v>
      </c>
      <c r="E27" s="23"/>
      <c r="F27" s="23"/>
    </row>
    <row r="28">
      <c r="A28" t="s">
        <v>11812</v>
      </c>
      <c r="B28" s="3" t="s">
        <v>1507</v>
      </c>
      <c r="C28" s="3" t="s">
        <v>11813</v>
      </c>
      <c r="E28" s="23"/>
      <c r="F28" s="23"/>
    </row>
    <row r="29">
      <c r="A29" s="3" t="s">
        <v>11814</v>
      </c>
      <c r="B29" s="3" t="s">
        <v>1451</v>
      </c>
      <c r="C29" s="3" t="s">
        <v>11815</v>
      </c>
      <c r="E29" s="23"/>
      <c r="F29" s="23"/>
    </row>
    <row r="30">
      <c r="A30" s="3" t="s">
        <v>11816</v>
      </c>
      <c r="B30" s="3" t="s">
        <v>1401</v>
      </c>
      <c r="C30" s="3" t="s">
        <v>11817</v>
      </c>
      <c r="D30" s="3" t="s">
        <v>108</v>
      </c>
      <c r="E30" s="23"/>
      <c r="F30" s="23"/>
    </row>
    <row r="31">
      <c r="A31" s="3" t="s">
        <v>11818</v>
      </c>
      <c r="B31" s="3" t="s">
        <v>722</v>
      </c>
      <c r="C31" s="3" t="s">
        <v>91</v>
      </c>
      <c r="E31" s="23"/>
      <c r="F31" s="23"/>
    </row>
    <row r="32">
      <c r="A32" t="s">
        <v>11819</v>
      </c>
      <c r="B32" s="3" t="s">
        <v>1178</v>
      </c>
      <c r="C32" s="3" t="s">
        <v>11782</v>
      </c>
      <c r="E32" s="23"/>
      <c r="F32" s="23"/>
    </row>
    <row r="33">
      <c r="A33" s="3" t="s">
        <v>11820</v>
      </c>
      <c r="B33" s="3" t="s">
        <v>1335</v>
      </c>
      <c r="C33" s="3" t="s">
        <v>11800</v>
      </c>
      <c r="E33" s="23"/>
      <c r="F33" s="23"/>
    </row>
    <row r="34">
      <c r="A34" s="3" t="s">
        <v>11821</v>
      </c>
      <c r="B34" s="3" t="s">
        <v>767</v>
      </c>
      <c r="D34" s="3" t="s">
        <v>157</v>
      </c>
      <c r="E34" s="23"/>
      <c r="F34" s="23"/>
    </row>
    <row r="35">
      <c r="A35" s="3" t="s">
        <v>11821</v>
      </c>
      <c r="B35" s="3" t="s">
        <v>4879</v>
      </c>
      <c r="C35" s="3" t="s">
        <v>11822</v>
      </c>
      <c r="D35" s="3" t="s">
        <v>122</v>
      </c>
      <c r="E35" s="23"/>
      <c r="F35" s="23"/>
    </row>
    <row r="36">
      <c r="A36" s="3" t="s">
        <v>11823</v>
      </c>
      <c r="B36" s="3" t="s">
        <v>11824</v>
      </c>
      <c r="C36" s="3" t="s">
        <v>11825</v>
      </c>
      <c r="E36" s="23"/>
      <c r="F36" s="23"/>
    </row>
    <row r="37">
      <c r="A37" s="3" t="s">
        <v>11826</v>
      </c>
      <c r="B37" s="3" t="s">
        <v>1398</v>
      </c>
      <c r="C37" s="28" t="s">
        <v>11827</v>
      </c>
      <c r="D37" s="3" t="s">
        <v>91</v>
      </c>
      <c r="E37" s="23"/>
      <c r="F37" s="23"/>
    </row>
    <row r="38">
      <c r="A38" s="3" t="s">
        <v>11826</v>
      </c>
      <c r="B38" s="3" t="s">
        <v>6901</v>
      </c>
      <c r="C38" s="3" t="s">
        <v>9196</v>
      </c>
      <c r="D38" s="3" t="s">
        <v>108</v>
      </c>
      <c r="E38" s="23"/>
      <c r="F38" s="23"/>
    </row>
    <row r="39">
      <c r="A39" s="3" t="s">
        <v>11828</v>
      </c>
      <c r="B39" s="3" t="s">
        <v>565</v>
      </c>
      <c r="C39" s="3" t="s">
        <v>11780</v>
      </c>
      <c r="E39" s="23"/>
      <c r="F39" s="23"/>
    </row>
    <row r="40">
      <c r="A40" s="3" t="s">
        <v>11829</v>
      </c>
      <c r="B40" s="3" t="s">
        <v>1212</v>
      </c>
      <c r="C40" s="3" t="s">
        <v>11830</v>
      </c>
      <c r="D40" s="3" t="s">
        <v>122</v>
      </c>
      <c r="E40" s="23"/>
      <c r="F40" s="23"/>
    </row>
    <row r="41">
      <c r="A41" s="3" t="s">
        <v>11829</v>
      </c>
      <c r="B41" s="3" t="s">
        <v>767</v>
      </c>
      <c r="D41" s="3" t="s">
        <v>157</v>
      </c>
      <c r="E41" s="23"/>
      <c r="F41" s="23"/>
    </row>
    <row r="42">
      <c r="A42" s="3" t="s">
        <v>11831</v>
      </c>
      <c r="B42" s="3" t="s">
        <v>5053</v>
      </c>
      <c r="C42" s="3" t="s">
        <v>11780</v>
      </c>
      <c r="E42" s="23"/>
      <c r="F42" s="23"/>
    </row>
    <row r="43">
      <c r="A43" s="3" t="s">
        <v>7328</v>
      </c>
      <c r="B43" s="3" t="s">
        <v>1212</v>
      </c>
      <c r="C43" s="3" t="s">
        <v>11832</v>
      </c>
      <c r="E43" s="23"/>
      <c r="F43" s="23"/>
    </row>
    <row r="44">
      <c r="A44" t="s">
        <v>11833</v>
      </c>
      <c r="B44" s="3" t="s">
        <v>5384</v>
      </c>
      <c r="C44" s="3" t="s">
        <v>11834</v>
      </c>
      <c r="E44" s="23"/>
      <c r="F44" s="23"/>
    </row>
    <row r="45">
      <c r="A45" s="3" t="s">
        <v>11835</v>
      </c>
      <c r="B45" s="3" t="s">
        <v>5514</v>
      </c>
      <c r="C45" s="3" t="s">
        <v>11836</v>
      </c>
      <c r="E45" s="23"/>
      <c r="F45" s="23"/>
    </row>
    <row r="46">
      <c r="A46" s="3" t="s">
        <v>11837</v>
      </c>
      <c r="B46" s="3" t="s">
        <v>3602</v>
      </c>
      <c r="C46" s="3" t="s">
        <v>11800</v>
      </c>
      <c r="E46" s="23"/>
      <c r="F46" s="23"/>
    </row>
    <row r="47">
      <c r="A47" s="3" t="s">
        <v>11837</v>
      </c>
      <c r="B47" s="3" t="s">
        <v>1411</v>
      </c>
      <c r="C47" s="3" t="s">
        <v>157</v>
      </c>
      <c r="E47" s="23"/>
      <c r="F47" s="23"/>
    </row>
    <row r="48">
      <c r="A48" s="3" t="s">
        <v>8283</v>
      </c>
      <c r="B48" s="3" t="s">
        <v>6181</v>
      </c>
      <c r="C48" s="3" t="s">
        <v>11838</v>
      </c>
      <c r="E48" s="23"/>
      <c r="F48" s="23"/>
    </row>
    <row r="49">
      <c r="A49" s="3" t="s">
        <v>11839</v>
      </c>
      <c r="B49" s="3" t="s">
        <v>6729</v>
      </c>
      <c r="C49" s="3" t="s">
        <v>11780</v>
      </c>
      <c r="E49" s="23"/>
      <c r="F49" s="23"/>
    </row>
    <row r="50">
      <c r="A50" s="3" t="s">
        <v>11840</v>
      </c>
      <c r="B50" s="3" t="s">
        <v>722</v>
      </c>
      <c r="C50" s="3" t="s">
        <v>11780</v>
      </c>
      <c r="E50" s="23"/>
      <c r="F50" s="23"/>
    </row>
    <row r="51">
      <c r="A51" s="3" t="s">
        <v>11840</v>
      </c>
      <c r="B51" s="3" t="s">
        <v>731</v>
      </c>
      <c r="C51" s="3" t="s">
        <v>91</v>
      </c>
      <c r="E51" s="23"/>
      <c r="F51" s="23"/>
    </row>
    <row r="52">
      <c r="A52" s="3" t="s">
        <v>8311</v>
      </c>
      <c r="B52" s="3" t="s">
        <v>2542</v>
      </c>
      <c r="C52" s="3" t="s">
        <v>11841</v>
      </c>
      <c r="E52" s="23"/>
      <c r="F52" s="23"/>
    </row>
    <row r="53">
      <c r="A53" s="3" t="s">
        <v>7447</v>
      </c>
      <c r="B53" s="3" t="s">
        <v>1178</v>
      </c>
      <c r="C53" s="3" t="s">
        <v>11782</v>
      </c>
      <c r="E53" s="23"/>
      <c r="F53" s="23"/>
    </row>
    <row r="54">
      <c r="A54" s="3" t="s">
        <v>11842</v>
      </c>
      <c r="B54" s="3" t="s">
        <v>1808</v>
      </c>
      <c r="C54" s="3" t="s">
        <v>91</v>
      </c>
      <c r="E54" s="23"/>
      <c r="F54" s="23"/>
    </row>
    <row r="55">
      <c r="A55" s="3" t="s">
        <v>11842</v>
      </c>
      <c r="B55" s="3" t="s">
        <v>731</v>
      </c>
      <c r="C55" s="3" t="s">
        <v>91</v>
      </c>
      <c r="E55" s="23"/>
      <c r="F55" s="23"/>
    </row>
    <row r="56">
      <c r="A56" s="3" t="s">
        <v>11843</v>
      </c>
      <c r="B56" s="3" t="s">
        <v>1398</v>
      </c>
      <c r="C56" s="3" t="s">
        <v>11844</v>
      </c>
      <c r="D56" s="3" t="s">
        <v>91</v>
      </c>
      <c r="E56" s="23"/>
      <c r="F56" s="23"/>
    </row>
    <row r="57">
      <c r="A57" s="3" t="s">
        <v>11843</v>
      </c>
      <c r="B57" s="3" t="s">
        <v>6882</v>
      </c>
      <c r="C57" s="3" t="s">
        <v>11780</v>
      </c>
      <c r="D57" s="3" t="s">
        <v>108</v>
      </c>
      <c r="E57" s="23"/>
      <c r="F57" s="23"/>
    </row>
    <row r="58">
      <c r="A58" t="s">
        <v>11845</v>
      </c>
      <c r="B58" s="3" t="s">
        <v>3957</v>
      </c>
      <c r="C58" s="3" t="s">
        <v>11846</v>
      </c>
      <c r="E58" s="23"/>
      <c r="F58" s="23"/>
    </row>
    <row r="59">
      <c r="A59" s="3" t="s">
        <v>11847</v>
      </c>
      <c r="B59" s="3" t="s">
        <v>625</v>
      </c>
      <c r="C59" s="3" t="s">
        <v>11848</v>
      </c>
      <c r="E59" s="23"/>
      <c r="F59" s="23"/>
    </row>
    <row r="60">
      <c r="A60" s="3" t="s">
        <v>11847</v>
      </c>
      <c r="B60" s="3" t="s">
        <v>1411</v>
      </c>
      <c r="C60" s="3" t="s">
        <v>157</v>
      </c>
      <c r="E60" s="23"/>
      <c r="F60" s="23"/>
    </row>
    <row r="61">
      <c r="A61" s="3" t="s">
        <v>11849</v>
      </c>
      <c r="B61" s="3" t="s">
        <v>704</v>
      </c>
      <c r="E61" s="23"/>
      <c r="F61" s="23"/>
    </row>
    <row r="62">
      <c r="A62" s="3" t="s">
        <v>11849</v>
      </c>
      <c r="B62" s="3" t="s">
        <v>3839</v>
      </c>
      <c r="C62" s="3" t="s">
        <v>11800</v>
      </c>
      <c r="E62" s="23"/>
      <c r="F62" s="23"/>
    </row>
    <row r="63">
      <c r="A63" s="3" t="s">
        <v>11849</v>
      </c>
      <c r="B63" s="3" t="s">
        <v>731</v>
      </c>
      <c r="C63" s="3" t="s">
        <v>91</v>
      </c>
      <c r="E63" s="23"/>
      <c r="F63" s="23"/>
    </row>
    <row r="64">
      <c r="A64" s="3" t="s">
        <v>11850</v>
      </c>
      <c r="B64" s="3" t="s">
        <v>6356</v>
      </c>
      <c r="C64" s="25" t="s">
        <v>11851</v>
      </c>
      <c r="E64" s="23"/>
      <c r="F64" s="23"/>
    </row>
    <row r="65">
      <c r="A65" s="3" t="s">
        <v>11850</v>
      </c>
      <c r="B65" s="3" t="s">
        <v>6360</v>
      </c>
      <c r="C65" s="3" t="s">
        <v>11851</v>
      </c>
      <c r="E65" s="23"/>
      <c r="F65" s="23"/>
    </row>
    <row r="66">
      <c r="A66" s="3" t="s">
        <v>11852</v>
      </c>
      <c r="B66" s="3" t="s">
        <v>4238</v>
      </c>
      <c r="C66" s="3" t="s">
        <v>11780</v>
      </c>
      <c r="E66" s="23"/>
      <c r="F66" s="23"/>
    </row>
    <row r="67">
      <c r="A67" s="3" t="s">
        <v>11852</v>
      </c>
      <c r="B67" s="3" t="s">
        <v>1411</v>
      </c>
      <c r="C67" s="3" t="s">
        <v>157</v>
      </c>
      <c r="E67" s="23"/>
      <c r="F67" s="23"/>
    </row>
    <row r="68">
      <c r="A68" s="3" t="s">
        <v>11853</v>
      </c>
      <c r="B68" s="3" t="s">
        <v>767</v>
      </c>
      <c r="D68" s="3" t="s">
        <v>157</v>
      </c>
      <c r="E68" s="23"/>
      <c r="F68" s="23"/>
    </row>
    <row r="69">
      <c r="A69" t="s">
        <v>11854</v>
      </c>
      <c r="B69" s="3" t="s">
        <v>3957</v>
      </c>
      <c r="C69" s="3" t="s">
        <v>11855</v>
      </c>
      <c r="E69" s="23"/>
      <c r="F69" s="23"/>
    </row>
    <row r="70">
      <c r="A70" s="3" t="s">
        <v>11856</v>
      </c>
      <c r="B70" s="3" t="s">
        <v>4337</v>
      </c>
      <c r="C70" s="3" t="s">
        <v>11857</v>
      </c>
      <c r="E70" s="24">
        <v>2017.0</v>
      </c>
      <c r="F70" s="23"/>
    </row>
    <row r="71">
      <c r="A71" s="3" t="s">
        <v>8130</v>
      </c>
      <c r="B71" s="3" t="s">
        <v>4209</v>
      </c>
      <c r="C71" s="3" t="s">
        <v>11858</v>
      </c>
      <c r="E71" s="23"/>
      <c r="F71" s="23"/>
    </row>
    <row r="72">
      <c r="A72" s="3" t="s">
        <v>8130</v>
      </c>
      <c r="B72" s="3" t="s">
        <v>1411</v>
      </c>
      <c r="C72" s="3" t="s">
        <v>157</v>
      </c>
      <c r="E72" s="23"/>
      <c r="F72" s="23"/>
    </row>
    <row r="73">
      <c r="A73" s="3" t="s">
        <v>11859</v>
      </c>
      <c r="B73" s="3" t="s">
        <v>767</v>
      </c>
      <c r="D73" s="3" t="s">
        <v>157</v>
      </c>
      <c r="E73" s="23"/>
      <c r="F73" s="23"/>
    </row>
    <row r="74">
      <c r="A74" s="3" t="s">
        <v>11859</v>
      </c>
      <c r="B74" s="3" t="s">
        <v>4432</v>
      </c>
      <c r="D74" s="3" t="s">
        <v>91</v>
      </c>
      <c r="E74" s="23"/>
      <c r="F74" s="23"/>
    </row>
    <row r="75">
      <c r="A75" s="3" t="s">
        <v>11860</v>
      </c>
      <c r="B75" s="3" t="s">
        <v>4260</v>
      </c>
      <c r="C75" s="3" t="s">
        <v>11861</v>
      </c>
      <c r="E75" s="23"/>
      <c r="F75" s="23"/>
    </row>
    <row r="76">
      <c r="A76" s="3" t="s">
        <v>11862</v>
      </c>
      <c r="B76" s="3" t="s">
        <v>5628</v>
      </c>
      <c r="C76" s="3" t="s">
        <v>11863</v>
      </c>
      <c r="E76" s="23"/>
      <c r="F76" s="23"/>
    </row>
    <row r="77">
      <c r="A77" s="3" t="s">
        <v>11864</v>
      </c>
      <c r="B77" s="3" t="s">
        <v>5000</v>
      </c>
      <c r="C77" s="3" t="s">
        <v>11792</v>
      </c>
      <c r="E77" s="24">
        <v>2005.0</v>
      </c>
      <c r="F77" s="23"/>
    </row>
    <row r="78">
      <c r="A78" s="3" t="s">
        <v>11865</v>
      </c>
      <c r="B78" s="3" t="s">
        <v>4925</v>
      </c>
      <c r="C78" s="3" t="s">
        <v>11866</v>
      </c>
      <c r="E78" s="23"/>
      <c r="F78" s="23"/>
    </row>
    <row r="79">
      <c r="A79" s="3" t="s">
        <v>11867</v>
      </c>
      <c r="B79" s="3" t="s">
        <v>5765</v>
      </c>
      <c r="C79" s="3" t="s">
        <v>11836</v>
      </c>
      <c r="D79" s="3" t="s">
        <v>122</v>
      </c>
      <c r="E79" s="23"/>
      <c r="F79" s="23"/>
    </row>
    <row r="80">
      <c r="A80" s="3" t="s">
        <v>11867</v>
      </c>
      <c r="B80" s="3" t="s">
        <v>767</v>
      </c>
      <c r="D80" s="3" t="s">
        <v>157</v>
      </c>
      <c r="E80" s="23"/>
      <c r="F80" s="23"/>
    </row>
    <row r="81">
      <c r="A81" s="3" t="s">
        <v>7840</v>
      </c>
      <c r="B81" s="3" t="s">
        <v>6325</v>
      </c>
      <c r="E81" s="23"/>
      <c r="F81" s="23"/>
    </row>
    <row r="82">
      <c r="A82" s="3" t="s">
        <v>11868</v>
      </c>
      <c r="B82" s="3" t="s">
        <v>4635</v>
      </c>
      <c r="C82" s="3" t="s">
        <v>11869</v>
      </c>
      <c r="E82" s="23"/>
      <c r="F82" s="23"/>
    </row>
    <row r="83">
      <c r="A83" s="3" t="s">
        <v>11870</v>
      </c>
      <c r="B83" s="3" t="s">
        <v>4592</v>
      </c>
      <c r="C83" s="3" t="s">
        <v>11871</v>
      </c>
      <c r="E83" s="23"/>
      <c r="F83" s="23"/>
    </row>
    <row r="84">
      <c r="A84" s="3" t="s">
        <v>11870</v>
      </c>
      <c r="B84" s="3" t="s">
        <v>1824</v>
      </c>
      <c r="C84" s="3" t="s">
        <v>91</v>
      </c>
      <c r="E84" s="23"/>
      <c r="F84" s="23"/>
    </row>
    <row r="85">
      <c r="A85" s="3" t="s">
        <v>11872</v>
      </c>
      <c r="B85" s="3" t="s">
        <v>1669</v>
      </c>
      <c r="C85" s="3" t="s">
        <v>11873</v>
      </c>
      <c r="E85" s="23"/>
      <c r="F85" s="23"/>
    </row>
    <row r="86">
      <c r="A86" s="3" t="s">
        <v>11872</v>
      </c>
      <c r="B86" s="3" t="s">
        <v>1761</v>
      </c>
      <c r="C86" s="3" t="s">
        <v>91</v>
      </c>
      <c r="E86" s="23"/>
      <c r="F86" s="23"/>
    </row>
    <row r="87">
      <c r="A87" t="s">
        <v>11874</v>
      </c>
      <c r="B87" s="3" t="s">
        <v>5152</v>
      </c>
      <c r="C87" s="3" t="s">
        <v>11875</v>
      </c>
      <c r="E87" s="23"/>
      <c r="F87" s="23"/>
    </row>
    <row r="88">
      <c r="A88" t="s">
        <v>11876</v>
      </c>
      <c r="B88" s="3" t="s">
        <v>1178</v>
      </c>
      <c r="C88" s="3" t="s">
        <v>11877</v>
      </c>
      <c r="E88" s="23"/>
      <c r="F88" s="23"/>
    </row>
    <row r="89">
      <c r="A89" s="3" t="s">
        <v>11878</v>
      </c>
      <c r="B89" s="3" t="s">
        <v>1673</v>
      </c>
      <c r="C89" s="3" t="s">
        <v>11879</v>
      </c>
      <c r="E89" s="23"/>
      <c r="F89" s="23"/>
    </row>
    <row r="90">
      <c r="A90" s="3" t="s">
        <v>11878</v>
      </c>
      <c r="B90" s="3" t="s">
        <v>1411</v>
      </c>
      <c r="C90" s="3" t="s">
        <v>157</v>
      </c>
      <c r="E90" s="23"/>
      <c r="F90" s="23"/>
    </row>
    <row r="91">
      <c r="A91" s="3" t="s">
        <v>11880</v>
      </c>
      <c r="B91" s="3" t="s">
        <v>1761</v>
      </c>
      <c r="C91" s="3" t="s">
        <v>91</v>
      </c>
      <c r="E91" s="23"/>
      <c r="F91" s="23"/>
    </row>
    <row r="92">
      <c r="A92" s="3" t="s">
        <v>11880</v>
      </c>
      <c r="B92" s="3" t="s">
        <v>385</v>
      </c>
      <c r="C92" s="3" t="s">
        <v>11782</v>
      </c>
      <c r="E92" s="23"/>
      <c r="F92" s="23"/>
    </row>
    <row r="93">
      <c r="A93" s="3" t="s">
        <v>11881</v>
      </c>
      <c r="B93" s="3" t="s">
        <v>1673</v>
      </c>
      <c r="C93" s="3" t="s">
        <v>11882</v>
      </c>
      <c r="E93" s="23"/>
      <c r="F93" s="23"/>
    </row>
    <row r="94">
      <c r="A94" s="3" t="s">
        <v>11881</v>
      </c>
      <c r="B94" s="3" t="s">
        <v>1411</v>
      </c>
      <c r="C94" s="3" t="s">
        <v>157</v>
      </c>
      <c r="E94" s="23"/>
      <c r="F94" s="23"/>
    </row>
    <row r="95">
      <c r="A95" s="3" t="s">
        <v>7016</v>
      </c>
      <c r="B95" s="3" t="s">
        <v>1669</v>
      </c>
      <c r="C95" s="3" t="s">
        <v>11883</v>
      </c>
      <c r="E95" s="23"/>
      <c r="F95" s="23"/>
    </row>
    <row r="96">
      <c r="A96" t="s">
        <v>11884</v>
      </c>
      <c r="B96" s="3" t="s">
        <v>6325</v>
      </c>
      <c r="C96" s="3" t="s">
        <v>11885</v>
      </c>
      <c r="E96" s="23"/>
      <c r="F96" s="23"/>
    </row>
    <row r="97">
      <c r="A97" t="s">
        <v>11886</v>
      </c>
      <c r="B97" s="3" t="s">
        <v>5159</v>
      </c>
      <c r="C97" s="3" t="s">
        <v>11817</v>
      </c>
      <c r="E97" s="23"/>
      <c r="F97" s="23"/>
    </row>
    <row r="98">
      <c r="A98" s="3" t="s">
        <v>8224</v>
      </c>
      <c r="B98" s="3" t="s">
        <v>3940</v>
      </c>
      <c r="C98" s="3" t="s">
        <v>11887</v>
      </c>
      <c r="E98" s="23"/>
      <c r="F98" s="23"/>
    </row>
    <row r="99">
      <c r="A99" s="3" t="s">
        <v>8649</v>
      </c>
      <c r="B99" s="3" t="s">
        <v>8535</v>
      </c>
      <c r="C99" s="3" t="s">
        <v>11888</v>
      </c>
      <c r="E99" s="23"/>
      <c r="F99" s="23"/>
    </row>
    <row r="100">
      <c r="A100" s="3" t="s">
        <v>11889</v>
      </c>
      <c r="B100" s="3" t="s">
        <v>1398</v>
      </c>
      <c r="C100" s="28" t="s">
        <v>11890</v>
      </c>
      <c r="D100" s="3" t="s">
        <v>91</v>
      </c>
      <c r="E100" s="23"/>
      <c r="F100" s="23"/>
    </row>
    <row r="101">
      <c r="A101" s="3" t="s">
        <v>11889</v>
      </c>
      <c r="B101" s="3" t="s">
        <v>3783</v>
      </c>
      <c r="C101" s="3" t="s">
        <v>168</v>
      </c>
      <c r="D101" s="3" t="s">
        <v>168</v>
      </c>
      <c r="E101" s="23"/>
      <c r="F101" s="23"/>
    </row>
    <row r="102">
      <c r="A102" s="3" t="s">
        <v>11889</v>
      </c>
      <c r="B102" s="3" t="s">
        <v>3374</v>
      </c>
      <c r="C102" s="3" t="s">
        <v>11891</v>
      </c>
      <c r="D102" s="3" t="s">
        <v>91</v>
      </c>
      <c r="E102" s="23"/>
      <c r="F102" s="23"/>
    </row>
    <row r="103">
      <c r="A103" s="3" t="s">
        <v>11889</v>
      </c>
      <c r="B103" s="3" t="s">
        <v>6708</v>
      </c>
      <c r="C103" s="3" t="s">
        <v>91</v>
      </c>
      <c r="D103" s="3" t="s">
        <v>91</v>
      </c>
      <c r="E103" s="23"/>
      <c r="F103" s="23"/>
    </row>
    <row r="104">
      <c r="A104" s="3" t="s">
        <v>11892</v>
      </c>
      <c r="B104" s="3" t="s">
        <v>5514</v>
      </c>
      <c r="C104" s="3" t="s">
        <v>11893</v>
      </c>
      <c r="E104" s="23"/>
      <c r="F104" s="23"/>
    </row>
    <row r="105">
      <c r="A105" s="3" t="s">
        <v>11894</v>
      </c>
      <c r="B105" s="3" t="s">
        <v>639</v>
      </c>
      <c r="C105" s="3" t="s">
        <v>108</v>
      </c>
      <c r="E105" s="24">
        <v>2011.0</v>
      </c>
      <c r="F105" s="23"/>
    </row>
    <row r="106">
      <c r="A106" s="3" t="s">
        <v>11894</v>
      </c>
      <c r="B106" s="3" t="s">
        <v>731</v>
      </c>
      <c r="C106" s="3" t="s">
        <v>91</v>
      </c>
      <c r="E106" s="23"/>
      <c r="F106" s="23"/>
    </row>
    <row r="107">
      <c r="A107" s="3" t="s">
        <v>11894</v>
      </c>
      <c r="B107" s="3" t="s">
        <v>5152</v>
      </c>
      <c r="C107" s="3" t="s">
        <v>11895</v>
      </c>
      <c r="E107" s="24">
        <v>1999.0</v>
      </c>
      <c r="F107" s="24">
        <v>2011.0</v>
      </c>
    </row>
    <row r="108">
      <c r="A108" s="3" t="s">
        <v>11896</v>
      </c>
      <c r="B108" s="3" t="s">
        <v>2849</v>
      </c>
      <c r="C108" s="3" t="s">
        <v>168</v>
      </c>
      <c r="E108" s="23"/>
      <c r="F108" s="23"/>
    </row>
    <row r="109">
      <c r="A109" s="3" t="s">
        <v>8541</v>
      </c>
      <c r="B109" s="3" t="s">
        <v>6517</v>
      </c>
      <c r="C109" s="3" t="s">
        <v>11809</v>
      </c>
      <c r="E109" s="23"/>
      <c r="F109" s="23"/>
    </row>
    <row r="110">
      <c r="A110" s="3" t="s">
        <v>11897</v>
      </c>
      <c r="B110" s="3" t="s">
        <v>3075</v>
      </c>
      <c r="C110" s="3" t="s">
        <v>11780</v>
      </c>
      <c r="E110" s="23"/>
      <c r="F110" s="23"/>
    </row>
    <row r="111">
      <c r="A111" s="3" t="s">
        <v>11898</v>
      </c>
      <c r="B111" s="3" t="s">
        <v>1711</v>
      </c>
      <c r="C111" s="25" t="s">
        <v>11899</v>
      </c>
      <c r="E111" s="23"/>
      <c r="F111" s="23"/>
    </row>
    <row r="112">
      <c r="A112" s="3" t="s">
        <v>11900</v>
      </c>
      <c r="B112" s="3" t="s">
        <v>1461</v>
      </c>
      <c r="C112" s="3" t="s">
        <v>11901</v>
      </c>
      <c r="E112" s="23"/>
      <c r="F112" s="23"/>
    </row>
    <row r="113">
      <c r="A113" s="3" t="s">
        <v>11900</v>
      </c>
      <c r="B113" s="3" t="s">
        <v>2978</v>
      </c>
      <c r="C113" s="3" t="s">
        <v>91</v>
      </c>
      <c r="E113" s="23"/>
      <c r="F113" s="23"/>
    </row>
    <row r="114">
      <c r="A114" s="3" t="s">
        <v>11900</v>
      </c>
      <c r="B114" s="3" t="s">
        <v>1411</v>
      </c>
      <c r="C114" s="3" t="s">
        <v>157</v>
      </c>
      <c r="E114" s="23"/>
      <c r="F114" s="23"/>
    </row>
    <row r="115">
      <c r="A115" s="3" t="s">
        <v>11902</v>
      </c>
      <c r="B115" s="3" t="s">
        <v>6048</v>
      </c>
      <c r="C115" s="3" t="s">
        <v>11782</v>
      </c>
      <c r="E115" s="23"/>
      <c r="F115" s="23"/>
    </row>
    <row r="116">
      <c r="A116" s="3" t="s">
        <v>11902</v>
      </c>
      <c r="B116" s="3" t="s">
        <v>1411</v>
      </c>
      <c r="C116" s="3" t="s">
        <v>157</v>
      </c>
      <c r="E116" s="23"/>
      <c r="F116" s="23"/>
    </row>
    <row r="117">
      <c r="A117" s="3" t="s">
        <v>11903</v>
      </c>
      <c r="B117" s="3" t="s">
        <v>775</v>
      </c>
      <c r="C117" s="25" t="s">
        <v>11904</v>
      </c>
      <c r="E117" s="23"/>
      <c r="F117" s="23"/>
    </row>
    <row r="118">
      <c r="A118" s="3" t="s">
        <v>11905</v>
      </c>
      <c r="B118" s="3" t="s">
        <v>527</v>
      </c>
      <c r="C118" s="3" t="s">
        <v>11780</v>
      </c>
      <c r="E118" s="23"/>
      <c r="F118" s="23"/>
    </row>
    <row r="119">
      <c r="A119" s="3" t="s">
        <v>11906</v>
      </c>
      <c r="B119" s="3" t="s">
        <v>767</v>
      </c>
      <c r="D119" s="3" t="s">
        <v>157</v>
      </c>
      <c r="E119" s="23"/>
      <c r="F119" s="23"/>
    </row>
    <row r="120">
      <c r="A120" s="3" t="s">
        <v>11906</v>
      </c>
      <c r="B120" s="3" t="s">
        <v>5637</v>
      </c>
      <c r="C120" s="3" t="s">
        <v>11907</v>
      </c>
      <c r="D120" s="3" t="s">
        <v>122</v>
      </c>
      <c r="E120" s="24">
        <v>2007.0</v>
      </c>
      <c r="F120" s="23"/>
    </row>
    <row r="121">
      <c r="A121" s="3" t="s">
        <v>11906</v>
      </c>
      <c r="B121" s="3" t="s">
        <v>2433</v>
      </c>
      <c r="C121" s="3" t="s">
        <v>11908</v>
      </c>
      <c r="D121" s="3" t="s">
        <v>134</v>
      </c>
      <c r="E121" s="24">
        <v>2011.0</v>
      </c>
      <c r="F121" s="23"/>
    </row>
    <row r="122">
      <c r="A122" t="s">
        <v>11909</v>
      </c>
      <c r="B122" s="3" t="s">
        <v>6048</v>
      </c>
      <c r="C122" s="3" t="s">
        <v>11910</v>
      </c>
      <c r="E122" s="23"/>
      <c r="F122" s="23"/>
    </row>
    <row r="123">
      <c r="A123" s="3" t="s">
        <v>11911</v>
      </c>
      <c r="B123" s="3" t="s">
        <v>767</v>
      </c>
      <c r="D123" s="3" t="s">
        <v>157</v>
      </c>
      <c r="E123" s="23"/>
      <c r="F123" s="23"/>
    </row>
    <row r="124">
      <c r="A124" s="3" t="s">
        <v>11911</v>
      </c>
      <c r="B124" s="3" t="s">
        <v>4635</v>
      </c>
      <c r="C124" s="3" t="s">
        <v>11912</v>
      </c>
      <c r="D124" s="3" t="s">
        <v>122</v>
      </c>
      <c r="E124" s="23"/>
      <c r="F124" s="23"/>
    </row>
    <row r="125">
      <c r="A125" s="3" t="s">
        <v>11913</v>
      </c>
      <c r="B125" s="3" t="s">
        <v>5751</v>
      </c>
      <c r="C125" s="28" t="s">
        <v>11914</v>
      </c>
      <c r="E125" s="23"/>
      <c r="F125" s="23"/>
    </row>
    <row r="126">
      <c r="A126" s="3" t="s">
        <v>11913</v>
      </c>
      <c r="B126" s="3" t="s">
        <v>1411</v>
      </c>
      <c r="C126" s="3" t="s">
        <v>157</v>
      </c>
      <c r="E126" s="23"/>
      <c r="F126" s="23"/>
    </row>
    <row r="127">
      <c r="A127" s="3" t="s">
        <v>11915</v>
      </c>
      <c r="B127" s="3" t="s">
        <v>654</v>
      </c>
      <c r="C127" s="3" t="s">
        <v>11916</v>
      </c>
      <c r="E127" s="23"/>
      <c r="F127" s="23"/>
    </row>
    <row r="128">
      <c r="A128" s="3" t="s">
        <v>11915</v>
      </c>
      <c r="B128" s="3" t="s">
        <v>731</v>
      </c>
      <c r="C128" s="3" t="s">
        <v>91</v>
      </c>
      <c r="E128" s="23"/>
      <c r="F128" s="23"/>
    </row>
    <row r="129">
      <c r="A129" s="3" t="s">
        <v>11917</v>
      </c>
      <c r="B129" s="3" t="s">
        <v>6325</v>
      </c>
      <c r="C129" s="25" t="s">
        <v>11918</v>
      </c>
      <c r="E129" s="23"/>
      <c r="F129" s="23"/>
    </row>
    <row r="130">
      <c r="A130" s="3" t="s">
        <v>11919</v>
      </c>
      <c r="B130" s="3" t="s">
        <v>1174</v>
      </c>
      <c r="C130" s="20" t="s">
        <v>11920</v>
      </c>
      <c r="E130" s="23"/>
      <c r="F130" s="23"/>
    </row>
    <row r="131">
      <c r="A131" s="3" t="s">
        <v>11921</v>
      </c>
      <c r="B131" s="3" t="s">
        <v>5483</v>
      </c>
      <c r="C131" s="3" t="s">
        <v>11922</v>
      </c>
      <c r="E131" s="23"/>
      <c r="F131" s="23"/>
    </row>
    <row r="132">
      <c r="A132" s="3" t="s">
        <v>8564</v>
      </c>
      <c r="B132" s="3" t="s">
        <v>4635</v>
      </c>
      <c r="C132" s="3" t="s">
        <v>11879</v>
      </c>
      <c r="E132" s="23"/>
      <c r="F132" s="23"/>
    </row>
    <row r="133">
      <c r="A133" s="3" t="s">
        <v>8564</v>
      </c>
      <c r="B133" s="3" t="s">
        <v>6343</v>
      </c>
      <c r="C133" s="3" t="s">
        <v>11923</v>
      </c>
      <c r="E133" s="23"/>
      <c r="F133" s="23"/>
    </row>
    <row r="134">
      <c r="A134" s="3" t="s">
        <v>8564</v>
      </c>
      <c r="B134" s="3" t="s">
        <v>1761</v>
      </c>
      <c r="C134" s="3" t="s">
        <v>91</v>
      </c>
      <c r="E134" s="23"/>
      <c r="F134" s="23"/>
    </row>
    <row r="135">
      <c r="A135" t="s">
        <v>11924</v>
      </c>
      <c r="B135" s="3" t="s">
        <v>1436</v>
      </c>
      <c r="C135" s="3" t="s">
        <v>11925</v>
      </c>
      <c r="E135" s="23"/>
      <c r="F135" s="23"/>
    </row>
    <row r="136">
      <c r="A136" s="3" t="s">
        <v>11926</v>
      </c>
      <c r="B136" s="3" t="s">
        <v>3408</v>
      </c>
      <c r="C136" s="25" t="s">
        <v>11780</v>
      </c>
      <c r="E136" s="23"/>
      <c r="F136" s="23"/>
    </row>
    <row r="137">
      <c r="A137" s="3" t="s">
        <v>8707</v>
      </c>
      <c r="B137" s="3" t="s">
        <v>1478</v>
      </c>
      <c r="C137" s="3" t="s">
        <v>11927</v>
      </c>
      <c r="E137" s="23"/>
      <c r="F137" s="23"/>
    </row>
    <row r="138">
      <c r="A138" s="3" t="s">
        <v>7001</v>
      </c>
      <c r="B138" s="3" t="s">
        <v>1212</v>
      </c>
      <c r="C138" s="3" t="s">
        <v>11783</v>
      </c>
      <c r="E138" s="23"/>
      <c r="F138" s="23"/>
    </row>
    <row r="139">
      <c r="A139" s="3" t="s">
        <v>8746</v>
      </c>
      <c r="B139" s="3" t="s">
        <v>6835</v>
      </c>
      <c r="C139" s="3" t="s">
        <v>11928</v>
      </c>
      <c r="E139" s="23"/>
      <c r="F139" s="23"/>
    </row>
    <row r="140">
      <c r="A140" s="3" t="s">
        <v>11929</v>
      </c>
      <c r="B140" s="3" t="s">
        <v>6325</v>
      </c>
      <c r="C140" s="3" t="s">
        <v>11930</v>
      </c>
      <c r="E140" s="23"/>
      <c r="F140" s="23"/>
    </row>
    <row r="141">
      <c r="A141" s="3" t="s">
        <v>11929</v>
      </c>
      <c r="B141" s="3" t="s">
        <v>731</v>
      </c>
      <c r="C141" s="3" t="s">
        <v>91</v>
      </c>
      <c r="E141" s="23"/>
      <c r="F141" s="23"/>
    </row>
    <row r="142">
      <c r="A142" s="3" t="s">
        <v>7679</v>
      </c>
      <c r="B142" s="3" t="s">
        <v>2573</v>
      </c>
      <c r="C142" s="3" t="s">
        <v>11931</v>
      </c>
      <c r="D142" s="3" t="s">
        <v>146</v>
      </c>
      <c r="E142" s="23"/>
      <c r="F142" s="23"/>
    </row>
    <row r="143">
      <c r="A143" t="s">
        <v>11932</v>
      </c>
      <c r="B143" s="3" t="s">
        <v>4844</v>
      </c>
      <c r="C143" s="3" t="s">
        <v>11825</v>
      </c>
      <c r="E143" s="23"/>
      <c r="F143" s="23"/>
    </row>
    <row r="144">
      <c r="A144" s="3" t="s">
        <v>11933</v>
      </c>
      <c r="B144" s="3" t="s">
        <v>1946</v>
      </c>
      <c r="C144" s="3" t="s">
        <v>11934</v>
      </c>
      <c r="E144" s="23"/>
      <c r="F144" s="23"/>
    </row>
    <row r="145">
      <c r="A145" s="3" t="s">
        <v>11933</v>
      </c>
      <c r="B145" s="3" t="s">
        <v>1824</v>
      </c>
      <c r="C145" s="3" t="s">
        <v>91</v>
      </c>
      <c r="E145" s="23"/>
      <c r="F145" s="23"/>
    </row>
    <row r="146">
      <c r="A146" s="3" t="s">
        <v>11935</v>
      </c>
      <c r="B146" s="3" t="s">
        <v>5488</v>
      </c>
      <c r="C146" s="3" t="s">
        <v>11936</v>
      </c>
      <c r="E146" s="23"/>
      <c r="F146" s="23"/>
    </row>
    <row r="147">
      <c r="A147" s="3" t="s">
        <v>11937</v>
      </c>
      <c r="B147" s="3" t="s">
        <v>1314</v>
      </c>
      <c r="C147" s="3" t="s">
        <v>11891</v>
      </c>
      <c r="E147" s="23"/>
      <c r="F147" s="23"/>
    </row>
    <row r="148">
      <c r="A148" s="3" t="s">
        <v>11937</v>
      </c>
      <c r="B148" s="3" t="s">
        <v>1102</v>
      </c>
      <c r="C148" s="3" t="s">
        <v>11938</v>
      </c>
      <c r="E148" s="23"/>
      <c r="F148" s="23"/>
    </row>
    <row r="149">
      <c r="A149" s="3" t="s">
        <v>11939</v>
      </c>
      <c r="B149" s="3" t="s">
        <v>6358</v>
      </c>
      <c r="C149" s="25" t="s">
        <v>11940</v>
      </c>
      <c r="E149" s="23"/>
      <c r="F149" s="23"/>
    </row>
    <row r="150">
      <c r="A150" s="3" t="s">
        <v>7797</v>
      </c>
      <c r="B150" s="3" t="s">
        <v>4231</v>
      </c>
      <c r="C150" s="3" t="s">
        <v>11941</v>
      </c>
      <c r="E150" s="23"/>
      <c r="F150" s="23"/>
    </row>
    <row r="151">
      <c r="A151" s="3" t="s">
        <v>11942</v>
      </c>
      <c r="B151" s="3" t="s">
        <v>574</v>
      </c>
      <c r="C151" s="3" t="s">
        <v>11783</v>
      </c>
      <c r="E151" s="23"/>
      <c r="F151" s="23"/>
    </row>
    <row r="152">
      <c r="A152" t="s">
        <v>11943</v>
      </c>
      <c r="B152" s="3" t="s">
        <v>1535</v>
      </c>
      <c r="C152" s="3" t="s">
        <v>11782</v>
      </c>
      <c r="E152" s="23"/>
      <c r="F152" s="23"/>
    </row>
    <row r="153">
      <c r="A153" t="s">
        <v>11944</v>
      </c>
      <c r="B153" s="3" t="s">
        <v>1503</v>
      </c>
      <c r="C153" s="3" t="s">
        <v>11782</v>
      </c>
      <c r="E153" s="23"/>
      <c r="F153" s="23"/>
    </row>
    <row r="154">
      <c r="A154" t="s">
        <v>11945</v>
      </c>
      <c r="B154" s="3" t="s">
        <v>1535</v>
      </c>
      <c r="C154" s="3" t="s">
        <v>11946</v>
      </c>
      <c r="E154" s="23"/>
      <c r="F154" s="23"/>
    </row>
    <row r="155">
      <c r="A155" s="3" t="s">
        <v>11947</v>
      </c>
      <c r="B155" s="3" t="s">
        <v>1398</v>
      </c>
      <c r="C155" s="28" t="s">
        <v>11948</v>
      </c>
      <c r="D155" s="3" t="s">
        <v>91</v>
      </c>
      <c r="E155" s="23"/>
      <c r="F155" s="23"/>
    </row>
    <row r="156">
      <c r="A156" s="3" t="s">
        <v>11947</v>
      </c>
      <c r="B156" s="3" t="s">
        <v>6904</v>
      </c>
      <c r="C156" s="3" t="s">
        <v>11800</v>
      </c>
      <c r="D156" s="3" t="s">
        <v>108</v>
      </c>
      <c r="E156" s="23"/>
      <c r="F156" s="23"/>
    </row>
    <row r="157">
      <c r="A157" s="3" t="s">
        <v>11949</v>
      </c>
      <c r="B157" s="3" t="s">
        <v>3173</v>
      </c>
      <c r="C157" s="3" t="s">
        <v>11780</v>
      </c>
      <c r="E157" s="23"/>
      <c r="F157" s="23"/>
    </row>
    <row r="158">
      <c r="A158" s="3" t="s">
        <v>11949</v>
      </c>
      <c r="B158" s="3" t="s">
        <v>1411</v>
      </c>
      <c r="C158" s="3" t="s">
        <v>157</v>
      </c>
      <c r="E158" s="23"/>
      <c r="F158" s="23"/>
    </row>
    <row r="159">
      <c r="A159" s="3" t="s">
        <v>11950</v>
      </c>
      <c r="B159" s="3" t="s">
        <v>1212</v>
      </c>
      <c r="C159" s="3" t="s">
        <v>11951</v>
      </c>
      <c r="E159" s="23"/>
      <c r="F159" s="23"/>
    </row>
    <row r="160">
      <c r="A160" s="3" t="s">
        <v>11950</v>
      </c>
      <c r="B160" s="3" t="s">
        <v>731</v>
      </c>
      <c r="C160" s="3" t="s">
        <v>91</v>
      </c>
      <c r="E160" s="23"/>
      <c r="F160" s="23"/>
    </row>
    <row r="161">
      <c r="A161" s="3" t="s">
        <v>11950</v>
      </c>
      <c r="B161" s="3" t="s">
        <v>1761</v>
      </c>
      <c r="C161" s="3" t="s">
        <v>91</v>
      </c>
      <c r="E161" s="23"/>
      <c r="F161" s="23"/>
    </row>
    <row r="162">
      <c r="A162" s="3" t="s">
        <v>11950</v>
      </c>
      <c r="B162" s="3" t="s">
        <v>1212</v>
      </c>
      <c r="C162" s="3" t="s">
        <v>11873</v>
      </c>
      <c r="E162" s="23"/>
      <c r="F162" s="23"/>
    </row>
    <row r="163">
      <c r="A163" t="s">
        <v>11952</v>
      </c>
      <c r="B163" s="3" t="s">
        <v>6322</v>
      </c>
      <c r="C163" s="3" t="s">
        <v>11782</v>
      </c>
      <c r="E163" s="23"/>
      <c r="F163" s="23"/>
    </row>
    <row r="164">
      <c r="A164" s="3" t="s">
        <v>8233</v>
      </c>
      <c r="B164" s="3" t="s">
        <v>1824</v>
      </c>
      <c r="C164" s="3" t="s">
        <v>11953</v>
      </c>
      <c r="D164" s="3" t="s">
        <v>122</v>
      </c>
      <c r="E164" s="23"/>
      <c r="F164" s="23"/>
    </row>
    <row r="165">
      <c r="A165" s="3" t="s">
        <v>11954</v>
      </c>
      <c r="B165" s="3" t="s">
        <v>767</v>
      </c>
      <c r="D165" s="3" t="s">
        <v>157</v>
      </c>
      <c r="E165" s="23"/>
      <c r="F165" s="23"/>
    </row>
    <row r="166">
      <c r="A166" s="3" t="s">
        <v>11954</v>
      </c>
      <c r="B166" s="3" t="s">
        <v>3387</v>
      </c>
      <c r="D166" s="3" t="s">
        <v>122</v>
      </c>
      <c r="E166" s="23"/>
      <c r="F166" s="23"/>
    </row>
    <row r="167">
      <c r="A167" s="3" t="s">
        <v>11955</v>
      </c>
      <c r="B167" s="3" t="s">
        <v>4212</v>
      </c>
      <c r="C167" s="3" t="s">
        <v>11780</v>
      </c>
      <c r="E167" s="23"/>
      <c r="F167" s="23"/>
    </row>
    <row r="168">
      <c r="A168" t="s">
        <v>11956</v>
      </c>
      <c r="B168" s="3" t="s">
        <v>6322</v>
      </c>
      <c r="C168" s="3" t="s">
        <v>11957</v>
      </c>
      <c r="E168" s="23"/>
      <c r="F168" s="23"/>
    </row>
    <row r="169">
      <c r="A169" s="3" t="s">
        <v>11958</v>
      </c>
      <c r="B169" s="3" t="s">
        <v>370</v>
      </c>
      <c r="C169" s="3" t="s">
        <v>11959</v>
      </c>
      <c r="D169" s="3" t="s">
        <v>122</v>
      </c>
      <c r="E169" s="23"/>
      <c r="F169" s="24">
        <v>2020.0</v>
      </c>
    </row>
    <row r="170">
      <c r="A170" s="3" t="s">
        <v>11958</v>
      </c>
      <c r="B170" s="3" t="s">
        <v>2857</v>
      </c>
      <c r="C170" s="3" t="s">
        <v>11959</v>
      </c>
      <c r="D170" s="3" t="s">
        <v>122</v>
      </c>
      <c r="E170" s="24">
        <v>2020.0</v>
      </c>
      <c r="F170" s="23"/>
    </row>
    <row r="171">
      <c r="A171" s="3" t="s">
        <v>11958</v>
      </c>
      <c r="B171" s="3" t="s">
        <v>41</v>
      </c>
      <c r="C171" s="3" t="s">
        <v>91</v>
      </c>
      <c r="D171" s="3" t="s">
        <v>91</v>
      </c>
      <c r="E171" s="24">
        <v>2019.0</v>
      </c>
      <c r="F171" s="23"/>
    </row>
    <row r="172">
      <c r="A172" s="3" t="s">
        <v>11960</v>
      </c>
      <c r="B172" s="3" t="s">
        <v>4923</v>
      </c>
      <c r="C172" s="3" t="s">
        <v>108</v>
      </c>
      <c r="E172" s="23"/>
      <c r="F172" s="23"/>
    </row>
    <row r="173">
      <c r="A173" t="s">
        <v>11961</v>
      </c>
      <c r="B173" s="3" t="s">
        <v>1178</v>
      </c>
      <c r="C173" s="3" t="s">
        <v>11873</v>
      </c>
      <c r="E173" s="23"/>
      <c r="F173" s="23"/>
    </row>
    <row r="174">
      <c r="A174" t="s">
        <v>11962</v>
      </c>
      <c r="B174" s="3" t="s">
        <v>1508</v>
      </c>
      <c r="C174" s="3" t="s">
        <v>11963</v>
      </c>
      <c r="E174" s="23"/>
      <c r="F174" s="23"/>
    </row>
    <row r="175">
      <c r="A175" s="3" t="s">
        <v>11964</v>
      </c>
      <c r="B175" s="3" t="s">
        <v>1913</v>
      </c>
      <c r="C175" s="3" t="s">
        <v>11965</v>
      </c>
      <c r="E175" s="23"/>
      <c r="F175" s="23"/>
    </row>
    <row r="176">
      <c r="A176" s="3" t="s">
        <v>11964</v>
      </c>
      <c r="B176" s="3" t="s">
        <v>1411</v>
      </c>
      <c r="C176" s="3" t="s">
        <v>157</v>
      </c>
      <c r="E176" s="23"/>
      <c r="F176" s="23"/>
    </row>
    <row r="177">
      <c r="A177" s="3" t="s">
        <v>11966</v>
      </c>
      <c r="B177" s="3" t="s">
        <v>6325</v>
      </c>
      <c r="C177" s="3" t="s">
        <v>11967</v>
      </c>
      <c r="E177" s="23"/>
      <c r="F177" s="23"/>
    </row>
    <row r="178">
      <c r="A178" s="3" t="s">
        <v>11966</v>
      </c>
      <c r="B178" s="3" t="s">
        <v>1761</v>
      </c>
      <c r="C178" s="3" t="s">
        <v>91</v>
      </c>
      <c r="E178" s="23"/>
      <c r="F178" s="23"/>
    </row>
    <row r="179">
      <c r="A179" s="3" t="s">
        <v>7814</v>
      </c>
      <c r="B179" s="3" t="s">
        <v>2654</v>
      </c>
      <c r="C179" s="3" t="s">
        <v>11848</v>
      </c>
      <c r="E179" s="23"/>
      <c r="F179" s="23"/>
    </row>
    <row r="180">
      <c r="A180" s="3" t="s">
        <v>7814</v>
      </c>
      <c r="B180" s="3" t="s">
        <v>4615</v>
      </c>
      <c r="C180" s="3" t="s">
        <v>157</v>
      </c>
      <c r="E180" s="23"/>
      <c r="F180" s="23"/>
    </row>
    <row r="181">
      <c r="A181" s="3" t="s">
        <v>11968</v>
      </c>
      <c r="B181" s="3" t="s">
        <v>4114</v>
      </c>
      <c r="C181" s="3" t="s">
        <v>11969</v>
      </c>
      <c r="D181" s="3" t="s">
        <v>91</v>
      </c>
      <c r="E181" s="23"/>
      <c r="F181" s="23"/>
    </row>
    <row r="182">
      <c r="A182" s="3" t="s">
        <v>11970</v>
      </c>
      <c r="B182" s="3" t="s">
        <v>3617</v>
      </c>
      <c r="C182" s="3" t="s">
        <v>11971</v>
      </c>
      <c r="E182" s="23"/>
      <c r="F182" s="23"/>
    </row>
    <row r="183">
      <c r="A183" s="3" t="s">
        <v>11970</v>
      </c>
      <c r="B183" s="3" t="s">
        <v>1411</v>
      </c>
      <c r="C183" s="3" t="s">
        <v>157</v>
      </c>
      <c r="E183" s="23"/>
      <c r="F183" s="23"/>
    </row>
    <row r="184">
      <c r="A184" s="3" t="s">
        <v>11972</v>
      </c>
      <c r="B184" s="3" t="s">
        <v>2696</v>
      </c>
      <c r="C184" s="3" t="s">
        <v>11904</v>
      </c>
      <c r="E184" s="23"/>
      <c r="F184" s="23"/>
    </row>
    <row r="185">
      <c r="A185" s="3" t="s">
        <v>11972</v>
      </c>
      <c r="B185" s="3" t="s">
        <v>1411</v>
      </c>
      <c r="C185" s="3" t="s">
        <v>157</v>
      </c>
      <c r="E185" s="23"/>
      <c r="F185" s="23"/>
    </row>
    <row r="186">
      <c r="A186" s="3" t="s">
        <v>11973</v>
      </c>
      <c r="B186" s="3" t="s">
        <v>6057</v>
      </c>
      <c r="C186" s="3" t="s">
        <v>11974</v>
      </c>
      <c r="E186" s="23"/>
      <c r="F186" s="23"/>
    </row>
    <row r="187">
      <c r="A187" s="3" t="s">
        <v>11973</v>
      </c>
      <c r="B187" s="3" t="s">
        <v>1411</v>
      </c>
      <c r="C187" s="3" t="s">
        <v>157</v>
      </c>
      <c r="E187" s="23"/>
      <c r="F187" s="23"/>
    </row>
    <row r="188">
      <c r="A188" s="3" t="s">
        <v>11975</v>
      </c>
      <c r="B188" s="3" t="s">
        <v>5514</v>
      </c>
      <c r="C188" s="3" t="s">
        <v>11976</v>
      </c>
      <c r="E188" s="23"/>
      <c r="F188" s="23"/>
    </row>
    <row r="189">
      <c r="A189" s="3" t="s">
        <v>7060</v>
      </c>
      <c r="B189" s="3" t="s">
        <v>6306</v>
      </c>
      <c r="C189" s="3" t="s">
        <v>11783</v>
      </c>
      <c r="E189" s="23"/>
      <c r="F189" s="23"/>
    </row>
    <row r="190">
      <c r="A190" s="3" t="s">
        <v>11977</v>
      </c>
      <c r="B190" s="3" t="s">
        <v>3673</v>
      </c>
      <c r="C190" s="25" t="s">
        <v>11978</v>
      </c>
      <c r="E190" s="23"/>
      <c r="F190" s="23"/>
    </row>
    <row r="191">
      <c r="A191" s="3" t="s">
        <v>11979</v>
      </c>
      <c r="B191" s="3" t="s">
        <v>6465</v>
      </c>
      <c r="C191" s="3" t="s">
        <v>11980</v>
      </c>
      <c r="E191" s="23"/>
      <c r="F191" s="23"/>
    </row>
    <row r="192">
      <c r="A192" s="3" t="s">
        <v>11981</v>
      </c>
      <c r="B192" s="3" t="s">
        <v>6783</v>
      </c>
      <c r="C192" s="3" t="s">
        <v>11780</v>
      </c>
      <c r="E192" s="23"/>
      <c r="F192" s="23"/>
    </row>
    <row r="193">
      <c r="A193" s="3" t="s">
        <v>11981</v>
      </c>
      <c r="B193" s="3" t="s">
        <v>565</v>
      </c>
      <c r="C193" s="3" t="s">
        <v>11861</v>
      </c>
      <c r="E193" s="23"/>
      <c r="F193" s="23"/>
    </row>
    <row r="194">
      <c r="A194" s="3" t="s">
        <v>11982</v>
      </c>
      <c r="B194" s="3" t="s">
        <v>4529</v>
      </c>
      <c r="C194" s="3" t="s">
        <v>11861</v>
      </c>
      <c r="E194" s="23"/>
      <c r="F194" s="23"/>
    </row>
    <row r="195">
      <c r="A195" s="3" t="s">
        <v>11983</v>
      </c>
      <c r="B195" s="3" t="s">
        <v>1875</v>
      </c>
      <c r="C195" s="3" t="s">
        <v>11934</v>
      </c>
      <c r="E195" s="23"/>
      <c r="F195" s="23"/>
    </row>
    <row r="196">
      <c r="A196" s="3" t="s">
        <v>11983</v>
      </c>
      <c r="B196" s="3" t="s">
        <v>1824</v>
      </c>
      <c r="C196" s="3" t="s">
        <v>91</v>
      </c>
      <c r="E196" s="23"/>
      <c r="F196" s="23"/>
    </row>
    <row r="197">
      <c r="A197" s="3" t="s">
        <v>8524</v>
      </c>
      <c r="B197" s="3" t="s">
        <v>1401</v>
      </c>
      <c r="C197" s="3" t="s">
        <v>11984</v>
      </c>
      <c r="E197" s="23"/>
      <c r="F197" s="23"/>
    </row>
    <row r="198">
      <c r="A198" s="3" t="s">
        <v>11985</v>
      </c>
      <c r="B198" s="3" t="s">
        <v>2302</v>
      </c>
      <c r="C198" s="3" t="s">
        <v>11986</v>
      </c>
      <c r="E198" s="23"/>
      <c r="F198" s="23"/>
    </row>
    <row r="199">
      <c r="A199" s="3" t="s">
        <v>11987</v>
      </c>
      <c r="B199" s="3" t="s">
        <v>1174</v>
      </c>
      <c r="C199" s="3" t="s">
        <v>108</v>
      </c>
      <c r="E199" s="24">
        <v>2015.0</v>
      </c>
      <c r="F199" s="24">
        <v>2019.0</v>
      </c>
    </row>
    <row r="200">
      <c r="A200" s="3" t="s">
        <v>11987</v>
      </c>
      <c r="B200" s="3" t="s">
        <v>6402</v>
      </c>
      <c r="C200" s="3" t="s">
        <v>108</v>
      </c>
      <c r="E200" s="24">
        <v>2019.0</v>
      </c>
      <c r="F200" s="23"/>
    </row>
    <row r="201">
      <c r="A201" s="3" t="s">
        <v>11988</v>
      </c>
      <c r="B201" s="3" t="s">
        <v>3979</v>
      </c>
      <c r="C201" s="3" t="s">
        <v>11809</v>
      </c>
      <c r="E201" s="23"/>
      <c r="F201" s="23"/>
    </row>
    <row r="202">
      <c r="A202" s="3" t="s">
        <v>11989</v>
      </c>
      <c r="B202" s="3" t="s">
        <v>5479</v>
      </c>
      <c r="C202" s="3" t="s">
        <v>11780</v>
      </c>
      <c r="E202" s="23"/>
      <c r="F202" s="23"/>
    </row>
    <row r="203">
      <c r="A203" s="3" t="s">
        <v>11989</v>
      </c>
      <c r="B203" s="3" t="s">
        <v>731</v>
      </c>
      <c r="C203" s="3" t="s">
        <v>91</v>
      </c>
      <c r="E203" s="23"/>
      <c r="F203" s="23"/>
    </row>
    <row r="204">
      <c r="A204" s="3" t="s">
        <v>11990</v>
      </c>
      <c r="B204" s="3" t="s">
        <v>2024</v>
      </c>
      <c r="C204" s="3" t="s">
        <v>11991</v>
      </c>
      <c r="E204" s="23"/>
      <c r="F204" s="23"/>
    </row>
    <row r="205">
      <c r="A205" s="3" t="s">
        <v>11992</v>
      </c>
      <c r="B205" s="3" t="s">
        <v>1983</v>
      </c>
      <c r="C205" s="3" t="s">
        <v>11934</v>
      </c>
      <c r="E205" s="23"/>
      <c r="F205" s="23"/>
    </row>
    <row r="206">
      <c r="A206" s="3" t="s">
        <v>11992</v>
      </c>
      <c r="B206" s="3" t="s">
        <v>1824</v>
      </c>
      <c r="C206" s="3" t="s">
        <v>91</v>
      </c>
      <c r="E206" s="23"/>
      <c r="F206" s="23"/>
    </row>
    <row r="207">
      <c r="A207" s="3" t="s">
        <v>11993</v>
      </c>
      <c r="B207" s="3" t="s">
        <v>767</v>
      </c>
      <c r="D207" s="3" t="s">
        <v>157</v>
      </c>
      <c r="E207" s="23"/>
      <c r="F207" s="23"/>
    </row>
    <row r="208">
      <c r="A208" s="3" t="s">
        <v>11993</v>
      </c>
      <c r="B208" s="3" t="s">
        <v>593</v>
      </c>
      <c r="C208" s="3" t="s">
        <v>11994</v>
      </c>
      <c r="D208" s="3" t="s">
        <v>134</v>
      </c>
      <c r="E208" s="23"/>
      <c r="F208" s="23"/>
    </row>
    <row r="209">
      <c r="A209" s="3" t="s">
        <v>11995</v>
      </c>
      <c r="B209" s="3" t="s">
        <v>4231</v>
      </c>
      <c r="C209" s="3" t="s">
        <v>11996</v>
      </c>
      <c r="E209" s="23"/>
      <c r="F209" s="23"/>
    </row>
    <row r="210">
      <c r="A210" s="3" t="s">
        <v>11995</v>
      </c>
      <c r="B210" s="3" t="s">
        <v>731</v>
      </c>
      <c r="C210" s="3" t="s">
        <v>91</v>
      </c>
      <c r="E210" s="23"/>
      <c r="F210" s="23"/>
    </row>
    <row r="211">
      <c r="A211" s="3" t="s">
        <v>11997</v>
      </c>
      <c r="B211" s="3" t="s">
        <v>767</v>
      </c>
      <c r="D211" s="3" t="s">
        <v>157</v>
      </c>
      <c r="E211" s="23"/>
      <c r="F211" s="23"/>
    </row>
    <row r="212">
      <c r="A212" s="3" t="s">
        <v>11997</v>
      </c>
      <c r="B212" s="3" t="s">
        <v>2330</v>
      </c>
      <c r="C212" s="3" t="s">
        <v>11998</v>
      </c>
      <c r="D212" s="3" t="s">
        <v>122</v>
      </c>
      <c r="E212" s="23"/>
      <c r="F212" s="23"/>
    </row>
    <row r="213">
      <c r="A213" s="3" t="s">
        <v>11999</v>
      </c>
      <c r="B213" s="3" t="s">
        <v>3979</v>
      </c>
      <c r="C213" s="3" t="s">
        <v>12000</v>
      </c>
      <c r="E213" s="23"/>
      <c r="F213" s="23"/>
    </row>
    <row r="214">
      <c r="A214" s="3" t="s">
        <v>11999</v>
      </c>
      <c r="B214" s="3" t="s">
        <v>1411</v>
      </c>
      <c r="C214" s="3" t="s">
        <v>157</v>
      </c>
      <c r="E214" s="23"/>
      <c r="F214" s="23"/>
    </row>
    <row r="215">
      <c r="A215" s="3" t="s">
        <v>8582</v>
      </c>
      <c r="B215" s="3" t="s">
        <v>1212</v>
      </c>
      <c r="C215" s="3" t="s">
        <v>12001</v>
      </c>
      <c r="E215" s="23"/>
      <c r="F215" s="23"/>
    </row>
    <row r="216">
      <c r="A216" s="3" t="s">
        <v>12002</v>
      </c>
      <c r="B216" s="3" t="s">
        <v>931</v>
      </c>
      <c r="C216" s="25" t="s">
        <v>12003</v>
      </c>
      <c r="E216" s="23"/>
      <c r="F216" s="23"/>
    </row>
    <row r="217">
      <c r="A217" s="3" t="s">
        <v>12004</v>
      </c>
      <c r="B217" s="3" t="s">
        <v>6613</v>
      </c>
      <c r="C217" s="3" t="s">
        <v>11780</v>
      </c>
      <c r="E217" s="24">
        <v>2010.0</v>
      </c>
      <c r="F217" s="23"/>
    </row>
    <row r="218">
      <c r="A218" t="s">
        <v>12005</v>
      </c>
      <c r="B218" s="3" t="s">
        <v>357</v>
      </c>
      <c r="C218" s="3" t="s">
        <v>11809</v>
      </c>
      <c r="E218" s="23"/>
      <c r="F218" s="23"/>
    </row>
    <row r="219">
      <c r="A219" s="3" t="s">
        <v>12006</v>
      </c>
      <c r="B219" s="3" t="s">
        <v>4910</v>
      </c>
      <c r="C219" s="25" t="s">
        <v>12007</v>
      </c>
      <c r="E219" s="23"/>
      <c r="F219" s="23"/>
    </row>
    <row r="220">
      <c r="A220" s="3" t="s">
        <v>12008</v>
      </c>
      <c r="B220" s="3" t="s">
        <v>5514</v>
      </c>
      <c r="C220" s="3" t="s">
        <v>12009</v>
      </c>
      <c r="E220" s="23"/>
      <c r="F220" s="23"/>
    </row>
    <row r="221">
      <c r="A221" s="3" t="s">
        <v>12010</v>
      </c>
      <c r="B221" s="3" t="s">
        <v>548</v>
      </c>
      <c r="C221" s="3" t="s">
        <v>11780</v>
      </c>
      <c r="D221" s="3" t="s">
        <v>108</v>
      </c>
      <c r="E221" s="23"/>
      <c r="F221" s="23"/>
    </row>
    <row r="222">
      <c r="A222" s="3" t="s">
        <v>12011</v>
      </c>
      <c r="B222" s="3" t="s">
        <v>12012</v>
      </c>
      <c r="C222" s="3" t="s">
        <v>12013</v>
      </c>
      <c r="E222" s="23"/>
      <c r="F222" s="23"/>
    </row>
    <row r="223">
      <c r="A223" s="3" t="s">
        <v>12014</v>
      </c>
      <c r="B223" s="3" t="s">
        <v>6885</v>
      </c>
      <c r="C223" s="3" t="s">
        <v>12015</v>
      </c>
      <c r="D223" s="3" t="s">
        <v>168</v>
      </c>
      <c r="E223" s="23"/>
      <c r="F223" s="23"/>
    </row>
    <row r="224">
      <c r="A224" s="3" t="s">
        <v>12014</v>
      </c>
      <c r="B224" s="3" t="s">
        <v>1398</v>
      </c>
      <c r="C224" s="3" t="s">
        <v>11800</v>
      </c>
      <c r="D224" s="3" t="s">
        <v>91</v>
      </c>
      <c r="E224" s="23"/>
      <c r="F224" s="23"/>
    </row>
    <row r="225">
      <c r="A225" s="3" t="s">
        <v>12014</v>
      </c>
      <c r="B225" s="3" t="s">
        <v>6876</v>
      </c>
      <c r="C225" s="3" t="s">
        <v>108</v>
      </c>
      <c r="D225" s="3" t="s">
        <v>108</v>
      </c>
      <c r="E225" s="23"/>
      <c r="F225" s="23"/>
    </row>
    <row r="226">
      <c r="A226" s="3" t="s">
        <v>12014</v>
      </c>
      <c r="B226" s="3" t="s">
        <v>4713</v>
      </c>
      <c r="C226" s="3" t="s">
        <v>108</v>
      </c>
      <c r="D226" s="3" t="s">
        <v>108</v>
      </c>
      <c r="E226" s="23"/>
      <c r="F226" s="23"/>
    </row>
    <row r="227">
      <c r="A227" s="3" t="s">
        <v>12014</v>
      </c>
      <c r="B227" s="3" t="s">
        <v>3906</v>
      </c>
      <c r="C227" s="3" t="s">
        <v>12016</v>
      </c>
      <c r="D227" s="3" t="s">
        <v>108</v>
      </c>
      <c r="E227" s="23"/>
      <c r="F227" s="23"/>
    </row>
    <row r="228">
      <c r="A228" s="3" t="s">
        <v>12017</v>
      </c>
      <c r="B228" s="3" t="s">
        <v>767</v>
      </c>
      <c r="D228" s="3" t="s">
        <v>157</v>
      </c>
      <c r="E228" s="23"/>
      <c r="F228" s="23"/>
    </row>
    <row r="229">
      <c r="A229" s="3" t="s">
        <v>12017</v>
      </c>
      <c r="B229" s="3" t="s">
        <v>2431</v>
      </c>
      <c r="D229" s="3" t="s">
        <v>134</v>
      </c>
      <c r="E229" s="23"/>
      <c r="F229" s="23"/>
    </row>
    <row r="230">
      <c r="A230" s="3" t="s">
        <v>12018</v>
      </c>
      <c r="B230" s="3" t="s">
        <v>1824</v>
      </c>
      <c r="C230" s="3" t="s">
        <v>91</v>
      </c>
      <c r="E230" s="23"/>
      <c r="F230" s="23"/>
    </row>
    <row r="231">
      <c r="A231" s="3" t="s">
        <v>12018</v>
      </c>
      <c r="B231" s="3" t="s">
        <v>6820</v>
      </c>
      <c r="C231" s="3" t="s">
        <v>11871</v>
      </c>
      <c r="E231" s="23"/>
      <c r="F231" s="23"/>
    </row>
    <row r="232">
      <c r="A232" s="3" t="s">
        <v>12018</v>
      </c>
      <c r="B232" s="3" t="s">
        <v>6557</v>
      </c>
      <c r="C232" s="3" t="s">
        <v>12019</v>
      </c>
      <c r="D232" s="3" t="s">
        <v>91</v>
      </c>
      <c r="E232" s="23"/>
      <c r="F232" s="23"/>
    </row>
    <row r="233">
      <c r="A233" s="3" t="s">
        <v>12020</v>
      </c>
      <c r="B233" s="3" t="s">
        <v>3226</v>
      </c>
      <c r="C233" s="3" t="s">
        <v>12021</v>
      </c>
      <c r="D233" s="3" t="s">
        <v>122</v>
      </c>
      <c r="E233" s="23"/>
      <c r="F233" s="23"/>
    </row>
    <row r="234">
      <c r="A234" s="3" t="s">
        <v>12020</v>
      </c>
      <c r="B234" s="3" t="s">
        <v>767</v>
      </c>
      <c r="D234" s="3" t="s">
        <v>157</v>
      </c>
      <c r="E234" s="23"/>
      <c r="F234" s="23"/>
    </row>
    <row r="235">
      <c r="A235" s="3" t="s">
        <v>12020</v>
      </c>
      <c r="B235" s="3" t="s">
        <v>1096</v>
      </c>
      <c r="C235" s="3" t="s">
        <v>12022</v>
      </c>
      <c r="D235" s="3" t="s">
        <v>157</v>
      </c>
      <c r="E235" s="23"/>
      <c r="F235" s="23"/>
    </row>
    <row r="236">
      <c r="A236" s="3" t="s">
        <v>12020</v>
      </c>
      <c r="B236" s="3" t="s">
        <v>6062</v>
      </c>
      <c r="C236" s="3" t="s">
        <v>12023</v>
      </c>
      <c r="D236" s="3" t="s">
        <v>91</v>
      </c>
      <c r="E236" s="23"/>
      <c r="F236" s="23"/>
    </row>
    <row r="237">
      <c r="A237" s="3" t="s">
        <v>12024</v>
      </c>
      <c r="B237" s="3" t="s">
        <v>1398</v>
      </c>
      <c r="C237" s="28" t="s">
        <v>11890</v>
      </c>
      <c r="D237" s="3" t="s">
        <v>91</v>
      </c>
      <c r="E237" s="23"/>
      <c r="F237" s="23"/>
    </row>
    <row r="238">
      <c r="A238" s="3" t="s">
        <v>12024</v>
      </c>
      <c r="B238" s="3" t="s">
        <v>6888</v>
      </c>
      <c r="C238" s="3" t="s">
        <v>168</v>
      </c>
      <c r="D238" s="3" t="s">
        <v>168</v>
      </c>
      <c r="E238" s="23"/>
      <c r="F238" s="23"/>
    </row>
    <row r="239">
      <c r="A239" s="3" t="s">
        <v>12024</v>
      </c>
      <c r="B239" s="3" t="s">
        <v>3034</v>
      </c>
      <c r="C239" s="3" t="s">
        <v>91</v>
      </c>
      <c r="D239" s="3" t="s">
        <v>91</v>
      </c>
      <c r="E239" s="23"/>
      <c r="F239" s="23"/>
    </row>
    <row r="240">
      <c r="A240" s="3" t="s">
        <v>7424</v>
      </c>
      <c r="B240" s="3" t="s">
        <v>6306</v>
      </c>
      <c r="C240" s="3" t="s">
        <v>11783</v>
      </c>
      <c r="E240" s="23"/>
      <c r="F240" s="23"/>
    </row>
    <row r="241">
      <c r="A241" s="3" t="s">
        <v>12025</v>
      </c>
      <c r="B241" s="3" t="s">
        <v>6658</v>
      </c>
      <c r="C241" s="3" t="s">
        <v>91</v>
      </c>
      <c r="E241" s="23"/>
      <c r="F241" s="23"/>
    </row>
    <row r="242">
      <c r="A242" s="3" t="s">
        <v>12026</v>
      </c>
      <c r="B242" s="3" t="s">
        <v>2255</v>
      </c>
      <c r="C242" s="3" t="s">
        <v>11780</v>
      </c>
      <c r="E242" s="23"/>
      <c r="F242" s="23"/>
    </row>
    <row r="243">
      <c r="A243" s="3" t="s">
        <v>12026</v>
      </c>
      <c r="B243" s="3" t="s">
        <v>1411</v>
      </c>
      <c r="C243" s="3" t="s">
        <v>157</v>
      </c>
      <c r="E243" s="23"/>
      <c r="F243" s="23"/>
    </row>
    <row r="244">
      <c r="A244" s="3" t="s">
        <v>12027</v>
      </c>
      <c r="B244" s="3" t="s">
        <v>3000</v>
      </c>
      <c r="C244" s="3" t="s">
        <v>168</v>
      </c>
      <c r="E244" s="23"/>
      <c r="F244" s="23"/>
    </row>
    <row r="245">
      <c r="A245" s="3" t="s">
        <v>12028</v>
      </c>
      <c r="B245" s="3" t="s">
        <v>2788</v>
      </c>
      <c r="C245" s="3" t="s">
        <v>11780</v>
      </c>
      <c r="E245" s="23"/>
      <c r="F245" s="23"/>
    </row>
    <row r="246">
      <c r="A246" s="3" t="s">
        <v>12029</v>
      </c>
      <c r="B246" s="3" t="s">
        <v>6048</v>
      </c>
      <c r="C246" s="3" t="s">
        <v>12030</v>
      </c>
      <c r="E246" s="23"/>
      <c r="F246" s="23"/>
    </row>
    <row r="247">
      <c r="A247" s="3" t="s">
        <v>12029</v>
      </c>
      <c r="B247" s="3" t="s">
        <v>1411</v>
      </c>
      <c r="C247" s="3" t="s">
        <v>157</v>
      </c>
      <c r="E247" s="23"/>
      <c r="F247" s="23"/>
    </row>
    <row r="248">
      <c r="A248" s="3" t="s">
        <v>12031</v>
      </c>
      <c r="B248" s="3" t="s">
        <v>1101</v>
      </c>
      <c r="C248" s="3" t="s">
        <v>12032</v>
      </c>
      <c r="E248" s="23"/>
      <c r="F248" s="23"/>
    </row>
    <row r="249">
      <c r="A249" s="3" t="s">
        <v>12031</v>
      </c>
      <c r="B249" s="3" t="s">
        <v>1242</v>
      </c>
      <c r="C249" s="3" t="s">
        <v>157</v>
      </c>
      <c r="E249" s="23"/>
      <c r="F249" s="23"/>
    </row>
    <row r="250">
      <c r="A250" t="s">
        <v>12033</v>
      </c>
      <c r="B250" s="3" t="s">
        <v>5377</v>
      </c>
      <c r="C250" s="3" t="s">
        <v>11817</v>
      </c>
      <c r="E250" s="23"/>
      <c r="F250" s="23"/>
    </row>
    <row r="251">
      <c r="A251" s="3" t="s">
        <v>12034</v>
      </c>
      <c r="B251" s="3" t="s">
        <v>533</v>
      </c>
      <c r="C251" s="3" t="s">
        <v>11780</v>
      </c>
      <c r="D251" s="3" t="s">
        <v>108</v>
      </c>
      <c r="E251" s="23"/>
      <c r="F251" s="23"/>
    </row>
    <row r="252">
      <c r="A252" s="3" t="s">
        <v>12035</v>
      </c>
      <c r="B252" s="3" t="s">
        <v>6444</v>
      </c>
      <c r="C252" s="25" t="s">
        <v>12036</v>
      </c>
      <c r="E252" s="23"/>
      <c r="F252" s="23"/>
    </row>
    <row r="253">
      <c r="A253" s="3" t="s">
        <v>12037</v>
      </c>
      <c r="B253" s="3" t="s">
        <v>767</v>
      </c>
      <c r="D253" s="3" t="s">
        <v>157</v>
      </c>
      <c r="E253" s="23"/>
      <c r="F253" s="23"/>
    </row>
    <row r="254">
      <c r="A254" t="s">
        <v>12038</v>
      </c>
      <c r="B254" s="3" t="s">
        <v>5159</v>
      </c>
      <c r="C254" s="3" t="s">
        <v>12039</v>
      </c>
      <c r="E254" s="23"/>
      <c r="F254" s="23"/>
    </row>
    <row r="255">
      <c r="A255" t="s">
        <v>12040</v>
      </c>
      <c r="B255" s="3" t="s">
        <v>6048</v>
      </c>
      <c r="C255" s="3" t="s">
        <v>12041</v>
      </c>
      <c r="E255" s="23"/>
      <c r="F255" s="23"/>
    </row>
    <row r="256">
      <c r="A256" s="3" t="s">
        <v>12042</v>
      </c>
      <c r="B256" s="3" t="s">
        <v>2336</v>
      </c>
      <c r="C256" s="3" t="s">
        <v>12043</v>
      </c>
      <c r="E256" s="23"/>
      <c r="F256" s="23"/>
    </row>
    <row r="257">
      <c r="A257" s="3" t="s">
        <v>12044</v>
      </c>
      <c r="B257" s="3" t="s">
        <v>767</v>
      </c>
      <c r="D257" s="3" t="s">
        <v>157</v>
      </c>
      <c r="E257" s="23"/>
      <c r="F257" s="23"/>
    </row>
    <row r="258">
      <c r="A258" s="3" t="s">
        <v>12044</v>
      </c>
      <c r="B258" s="3" t="s">
        <v>3084</v>
      </c>
      <c r="C258" s="3" t="s">
        <v>12045</v>
      </c>
      <c r="D258" s="3" t="s">
        <v>122</v>
      </c>
      <c r="E258" s="23"/>
      <c r="F258" s="23"/>
    </row>
    <row r="259">
      <c r="A259" s="3" t="s">
        <v>12044</v>
      </c>
      <c r="B259" s="3" t="s">
        <v>2542</v>
      </c>
      <c r="D259" s="3" t="s">
        <v>91</v>
      </c>
      <c r="E259" s="23"/>
      <c r="F259" s="23"/>
    </row>
    <row r="260">
      <c r="A260" s="3" t="s">
        <v>12046</v>
      </c>
      <c r="B260" s="3" t="s">
        <v>4669</v>
      </c>
      <c r="C260" s="25" t="s">
        <v>12047</v>
      </c>
      <c r="E260" s="23"/>
      <c r="F260" s="23"/>
    </row>
    <row r="261">
      <c r="A261" s="3" t="s">
        <v>12048</v>
      </c>
      <c r="B261" s="3" t="s">
        <v>5483</v>
      </c>
      <c r="C261" s="3" t="s">
        <v>12049</v>
      </c>
      <c r="E261" s="24">
        <v>2010.0</v>
      </c>
      <c r="F261" s="24">
        <v>2019.0</v>
      </c>
    </row>
    <row r="262">
      <c r="A262" s="3" t="s">
        <v>12050</v>
      </c>
      <c r="B262" s="3" t="s">
        <v>1112</v>
      </c>
      <c r="C262" s="25" t="s">
        <v>12051</v>
      </c>
      <c r="E262" s="23"/>
      <c r="F262" s="23"/>
    </row>
    <row r="263">
      <c r="A263" s="3" t="s">
        <v>7378</v>
      </c>
      <c r="B263" s="3" t="s">
        <v>665</v>
      </c>
      <c r="C263" s="3" t="s">
        <v>12052</v>
      </c>
      <c r="E263" s="23"/>
      <c r="F263" s="23"/>
    </row>
    <row r="264">
      <c r="A264" s="3" t="s">
        <v>12053</v>
      </c>
      <c r="B264" s="3" t="s">
        <v>6811</v>
      </c>
      <c r="C264" s="3" t="s">
        <v>11780</v>
      </c>
      <c r="E264" s="24">
        <v>2017.0</v>
      </c>
      <c r="F264" s="23"/>
    </row>
    <row r="265">
      <c r="A265" s="3" t="s">
        <v>12054</v>
      </c>
      <c r="B265" s="3" t="s">
        <v>1398</v>
      </c>
      <c r="C265" s="28" t="s">
        <v>11844</v>
      </c>
      <c r="D265" s="3" t="s">
        <v>91</v>
      </c>
      <c r="E265" s="23"/>
      <c r="F265" s="23"/>
    </row>
    <row r="266">
      <c r="A266" s="3" t="s">
        <v>12054</v>
      </c>
      <c r="B266" s="3" t="s">
        <v>2724</v>
      </c>
      <c r="C266" s="28" t="s">
        <v>12055</v>
      </c>
      <c r="D266" s="3" t="s">
        <v>122</v>
      </c>
      <c r="E266" s="23"/>
      <c r="F266" s="23"/>
    </row>
    <row r="267">
      <c r="A267" s="3" t="s">
        <v>12056</v>
      </c>
      <c r="B267" s="3" t="s">
        <v>1324</v>
      </c>
      <c r="C267" s="25" t="s">
        <v>12057</v>
      </c>
      <c r="E267" s="23"/>
      <c r="F267" s="23"/>
    </row>
    <row r="268">
      <c r="A268" s="3" t="s">
        <v>12058</v>
      </c>
      <c r="B268" s="3" t="s">
        <v>1427</v>
      </c>
      <c r="C268" s="3" t="s">
        <v>12003</v>
      </c>
      <c r="E268" s="23"/>
      <c r="F268" s="23"/>
    </row>
    <row r="269">
      <c r="A269" s="3" t="s">
        <v>12059</v>
      </c>
      <c r="B269" s="3" t="s">
        <v>767</v>
      </c>
      <c r="D269" s="3" t="s">
        <v>157</v>
      </c>
      <c r="E269" s="23"/>
      <c r="F269" s="23"/>
    </row>
    <row r="270">
      <c r="A270" s="3" t="s">
        <v>12059</v>
      </c>
      <c r="B270" s="3" t="s">
        <v>4635</v>
      </c>
      <c r="C270" s="3" t="s">
        <v>12060</v>
      </c>
      <c r="D270" s="3" t="s">
        <v>122</v>
      </c>
      <c r="E270" s="23"/>
      <c r="F270" s="23"/>
    </row>
    <row r="271">
      <c r="A271" s="3" t="s">
        <v>12061</v>
      </c>
      <c r="B271" s="3" t="s">
        <v>4463</v>
      </c>
      <c r="C271" s="3" t="s">
        <v>12062</v>
      </c>
      <c r="E271" s="24">
        <v>2017.0</v>
      </c>
      <c r="F271" s="23"/>
    </row>
    <row r="272">
      <c r="A272" s="3" t="s">
        <v>12063</v>
      </c>
      <c r="B272" s="3" t="s">
        <v>767</v>
      </c>
      <c r="D272" s="3" t="s">
        <v>157</v>
      </c>
      <c r="E272" s="23"/>
      <c r="F272" s="23"/>
    </row>
    <row r="273">
      <c r="A273" s="3" t="s">
        <v>12063</v>
      </c>
      <c r="B273" s="3" t="s">
        <v>1153</v>
      </c>
      <c r="C273" s="3" t="s">
        <v>12064</v>
      </c>
      <c r="D273" s="3" t="s">
        <v>122</v>
      </c>
      <c r="E273" s="23"/>
      <c r="F273" s="23"/>
    </row>
    <row r="274">
      <c r="A274" s="3" t="s">
        <v>12065</v>
      </c>
      <c r="B274" s="3" t="s">
        <v>1684</v>
      </c>
      <c r="C274" s="3" t="s">
        <v>12066</v>
      </c>
      <c r="D274" s="3" t="s">
        <v>108</v>
      </c>
      <c r="E274" s="23"/>
      <c r="F274" s="23"/>
    </row>
    <row r="275">
      <c r="A275" s="3" t="s">
        <v>12067</v>
      </c>
      <c r="B275" s="3" t="s">
        <v>6570</v>
      </c>
      <c r="C275" s="3" t="s">
        <v>11792</v>
      </c>
      <c r="D275" s="3" t="s">
        <v>108</v>
      </c>
      <c r="E275" s="24">
        <v>2020.0</v>
      </c>
      <c r="F275" s="23"/>
    </row>
    <row r="276">
      <c r="A276" s="3" t="s">
        <v>7823</v>
      </c>
      <c r="B276" s="3" t="s">
        <v>1401</v>
      </c>
      <c r="C276" s="3" t="s">
        <v>12068</v>
      </c>
      <c r="E276" s="23"/>
      <c r="F276" s="23"/>
    </row>
    <row r="277">
      <c r="A277" s="3" t="s">
        <v>6990</v>
      </c>
      <c r="B277" s="3" t="s">
        <v>4183</v>
      </c>
      <c r="C277" s="3" t="s">
        <v>12069</v>
      </c>
      <c r="E277" s="23"/>
      <c r="F277" s="23"/>
    </row>
    <row r="278">
      <c r="A278" s="3" t="s">
        <v>7080</v>
      </c>
      <c r="B278" s="3" t="s">
        <v>6200</v>
      </c>
      <c r="C278" s="3" t="s">
        <v>12070</v>
      </c>
      <c r="E278" s="23"/>
      <c r="F278" s="23"/>
    </row>
    <row r="279">
      <c r="A279" s="3" t="s">
        <v>12071</v>
      </c>
      <c r="B279" s="3" t="s">
        <v>2437</v>
      </c>
      <c r="C279" s="25" t="s">
        <v>12072</v>
      </c>
      <c r="E279" s="23"/>
      <c r="F279" s="23"/>
    </row>
    <row r="280">
      <c r="A280" s="3" t="s">
        <v>12073</v>
      </c>
      <c r="B280" s="3" t="s">
        <v>3591</v>
      </c>
      <c r="C280" s="3" t="s">
        <v>11782</v>
      </c>
      <c r="E280" s="23"/>
      <c r="F280" s="23"/>
    </row>
    <row r="281">
      <c r="A281" s="3" t="s">
        <v>12073</v>
      </c>
      <c r="B281" s="3" t="s">
        <v>1242</v>
      </c>
      <c r="C281" s="3" t="s">
        <v>157</v>
      </c>
      <c r="E281" s="23"/>
      <c r="F281" s="23"/>
    </row>
    <row r="282">
      <c r="A282" s="3" t="s">
        <v>12074</v>
      </c>
      <c r="B282" s="3" t="s">
        <v>1411</v>
      </c>
      <c r="C282" s="3" t="s">
        <v>157</v>
      </c>
      <c r="E282" s="23"/>
      <c r="F282" s="23"/>
    </row>
    <row r="283">
      <c r="A283" t="s">
        <v>12075</v>
      </c>
      <c r="B283" s="3" t="s">
        <v>6517</v>
      </c>
      <c r="C283" s="3" t="s">
        <v>12076</v>
      </c>
      <c r="E283" s="23"/>
      <c r="F283" s="23"/>
    </row>
    <row r="284">
      <c r="A284" s="3" t="s">
        <v>12077</v>
      </c>
      <c r="B284" s="3" t="s">
        <v>1503</v>
      </c>
      <c r="C284" s="25" t="s">
        <v>12078</v>
      </c>
      <c r="E284" s="23"/>
      <c r="F284" s="23"/>
    </row>
    <row r="285">
      <c r="A285" s="3" t="s">
        <v>12079</v>
      </c>
      <c r="B285" s="3" t="s">
        <v>931</v>
      </c>
      <c r="C285" s="25" t="s">
        <v>12003</v>
      </c>
      <c r="E285" s="23"/>
      <c r="F285" s="23"/>
    </row>
    <row r="286">
      <c r="A286" s="3" t="s">
        <v>12080</v>
      </c>
      <c r="B286" s="3" t="s">
        <v>653</v>
      </c>
      <c r="C286" s="3" t="s">
        <v>12081</v>
      </c>
      <c r="E286" s="23"/>
      <c r="F286" s="23"/>
    </row>
    <row r="287">
      <c r="A287" s="3" t="s">
        <v>12082</v>
      </c>
      <c r="B287" s="3" t="s">
        <v>767</v>
      </c>
      <c r="D287" s="3" t="s">
        <v>157</v>
      </c>
      <c r="E287" s="23"/>
      <c r="F287" s="23"/>
    </row>
    <row r="288">
      <c r="A288" s="3" t="s">
        <v>12083</v>
      </c>
      <c r="B288" s="3" t="s">
        <v>1411</v>
      </c>
      <c r="C288" s="3" t="s">
        <v>157</v>
      </c>
      <c r="E288" s="23"/>
      <c r="F288" s="23"/>
    </row>
    <row r="289">
      <c r="A289" s="3" t="s">
        <v>12084</v>
      </c>
      <c r="B289" s="3" t="s">
        <v>5381</v>
      </c>
      <c r="C289" s="3" t="s">
        <v>12085</v>
      </c>
      <c r="E289" s="23"/>
      <c r="F289" s="23"/>
    </row>
    <row r="290">
      <c r="A290" s="3" t="s">
        <v>12084</v>
      </c>
      <c r="B290" s="3" t="s">
        <v>1411</v>
      </c>
      <c r="C290" s="3" t="s">
        <v>157</v>
      </c>
      <c r="E290" s="23"/>
      <c r="F290" s="23"/>
    </row>
    <row r="291">
      <c r="A291" s="3" t="s">
        <v>12086</v>
      </c>
      <c r="B291" s="3" t="s">
        <v>1824</v>
      </c>
      <c r="C291" s="3" t="s">
        <v>91</v>
      </c>
      <c r="E291" s="23"/>
      <c r="F291" s="23"/>
    </row>
    <row r="292">
      <c r="A292" s="3" t="s">
        <v>12086</v>
      </c>
      <c r="B292" s="3" t="s">
        <v>6850</v>
      </c>
      <c r="C292" s="3" t="s">
        <v>11871</v>
      </c>
      <c r="E292" s="23"/>
      <c r="F292" s="23"/>
    </row>
    <row r="293">
      <c r="A293" t="s">
        <v>12087</v>
      </c>
      <c r="B293" s="3" t="s">
        <v>4970</v>
      </c>
      <c r="C293" s="3" t="s">
        <v>12088</v>
      </c>
      <c r="E293" s="23"/>
      <c r="F293" s="23"/>
    </row>
    <row r="294">
      <c r="A294" s="3" t="s">
        <v>12089</v>
      </c>
      <c r="B294" s="3" t="s">
        <v>4635</v>
      </c>
      <c r="C294" s="3" t="s">
        <v>12090</v>
      </c>
      <c r="E294" s="23"/>
      <c r="F294" s="23"/>
    </row>
    <row r="295">
      <c r="A295" s="3" t="s">
        <v>12089</v>
      </c>
      <c r="B295" s="3" t="s">
        <v>1340</v>
      </c>
      <c r="C295" s="3" t="s">
        <v>12091</v>
      </c>
      <c r="E295" s="23"/>
      <c r="F295" s="23"/>
    </row>
    <row r="296">
      <c r="A296" s="3" t="s">
        <v>12092</v>
      </c>
      <c r="B296" s="3" t="s">
        <v>5977</v>
      </c>
      <c r="C296" s="3" t="s">
        <v>11923</v>
      </c>
      <c r="E296" s="23"/>
      <c r="F296" s="23"/>
    </row>
    <row r="297">
      <c r="A297" s="3" t="s">
        <v>12092</v>
      </c>
      <c r="B297" s="3" t="s">
        <v>5974</v>
      </c>
      <c r="C297" s="3" t="s">
        <v>108</v>
      </c>
      <c r="E297" s="23"/>
      <c r="F297" s="23"/>
    </row>
    <row r="298">
      <c r="A298" s="3" t="s">
        <v>12092</v>
      </c>
      <c r="B298" s="3" t="s">
        <v>6385</v>
      </c>
      <c r="C298" s="3" t="s">
        <v>12003</v>
      </c>
      <c r="E298" s="23"/>
      <c r="F298" s="23"/>
    </row>
    <row r="299">
      <c r="A299" s="3" t="s">
        <v>12093</v>
      </c>
      <c r="B299" s="3" t="s">
        <v>350</v>
      </c>
      <c r="C299" s="3" t="s">
        <v>12094</v>
      </c>
      <c r="E299" s="23"/>
      <c r="F299" s="23"/>
    </row>
    <row r="300">
      <c r="A300" s="3" t="s">
        <v>12095</v>
      </c>
      <c r="B300" s="3" t="s">
        <v>653</v>
      </c>
      <c r="C300" s="3" t="s">
        <v>11780</v>
      </c>
      <c r="E300" s="24">
        <v>2009.0</v>
      </c>
      <c r="F300" s="24">
        <v>2011.0</v>
      </c>
    </row>
    <row r="301">
      <c r="A301" s="3" t="s">
        <v>12095</v>
      </c>
      <c r="B301" s="3" t="s">
        <v>2341</v>
      </c>
      <c r="C301" s="3" t="s">
        <v>12096</v>
      </c>
      <c r="E301" s="23"/>
      <c r="F301" s="23"/>
    </row>
    <row r="302">
      <c r="A302" s="3" t="s">
        <v>12095</v>
      </c>
      <c r="B302" s="3" t="s">
        <v>6048</v>
      </c>
      <c r="C302" s="3" t="s">
        <v>12097</v>
      </c>
      <c r="E302" s="24">
        <v>2001.0</v>
      </c>
      <c r="F302" s="24">
        <v>2004.0</v>
      </c>
    </row>
    <row r="303">
      <c r="A303" s="3" t="s">
        <v>12098</v>
      </c>
      <c r="B303" s="3" t="s">
        <v>1075</v>
      </c>
      <c r="C303" s="3" t="s">
        <v>12099</v>
      </c>
      <c r="E303" s="23"/>
      <c r="F303" s="23"/>
    </row>
    <row r="304">
      <c r="A304" s="3" t="s">
        <v>12100</v>
      </c>
      <c r="B304" s="3" t="s">
        <v>1178</v>
      </c>
      <c r="C304" s="3" t="s">
        <v>12101</v>
      </c>
      <c r="E304" s="23"/>
      <c r="F304" s="23"/>
    </row>
    <row r="305">
      <c r="A305" s="3" t="s">
        <v>12100</v>
      </c>
      <c r="B305" s="3" t="s">
        <v>731</v>
      </c>
      <c r="C305" s="3" t="s">
        <v>91</v>
      </c>
      <c r="E305" s="23"/>
      <c r="F305" s="23"/>
    </row>
    <row r="306">
      <c r="A306" s="3" t="s">
        <v>12102</v>
      </c>
      <c r="B306" s="3" t="s">
        <v>767</v>
      </c>
      <c r="D306" s="3" t="s">
        <v>157</v>
      </c>
      <c r="E306" s="23"/>
      <c r="F306" s="23"/>
    </row>
    <row r="307">
      <c r="A307" s="3" t="s">
        <v>12102</v>
      </c>
      <c r="B307" s="3" t="s">
        <v>5522</v>
      </c>
      <c r="C307" s="3" t="s">
        <v>12003</v>
      </c>
      <c r="D307" s="3" t="s">
        <v>134</v>
      </c>
      <c r="E307" s="23"/>
      <c r="F307" s="23"/>
    </row>
    <row r="308">
      <c r="A308" s="3" t="s">
        <v>12103</v>
      </c>
      <c r="B308" s="3" t="s">
        <v>3979</v>
      </c>
      <c r="C308" s="3" t="s">
        <v>11782</v>
      </c>
      <c r="E308" s="23"/>
      <c r="F308" s="23"/>
    </row>
    <row r="309">
      <c r="A309" s="3" t="s">
        <v>12104</v>
      </c>
      <c r="B309" s="3" t="s">
        <v>6306</v>
      </c>
      <c r="C309" s="3" t="s">
        <v>12105</v>
      </c>
      <c r="E309" s="23"/>
      <c r="F309" s="23"/>
    </row>
    <row r="310">
      <c r="A310" s="3" t="s">
        <v>12104</v>
      </c>
      <c r="B310" s="3" t="s">
        <v>1761</v>
      </c>
      <c r="C310" s="3" t="s">
        <v>91</v>
      </c>
      <c r="E310" s="23"/>
      <c r="F310" s="23"/>
    </row>
    <row r="311">
      <c r="A311" s="3" t="s">
        <v>8692</v>
      </c>
      <c r="B311" s="3" t="s">
        <v>6830</v>
      </c>
      <c r="C311" s="3" t="s">
        <v>11780</v>
      </c>
      <c r="E311" s="23"/>
      <c r="F311" s="23"/>
    </row>
    <row r="312">
      <c r="A312" s="3" t="s">
        <v>8692</v>
      </c>
      <c r="B312" s="3" t="s">
        <v>465</v>
      </c>
      <c r="C312" s="3" t="s">
        <v>91</v>
      </c>
      <c r="E312" s="23"/>
      <c r="F312" s="23"/>
    </row>
    <row r="313">
      <c r="A313" s="3" t="s">
        <v>12106</v>
      </c>
      <c r="B313" s="3" t="s">
        <v>4882</v>
      </c>
      <c r="C313" s="3" t="s">
        <v>12107</v>
      </c>
      <c r="E313" s="23"/>
      <c r="F313" s="23"/>
    </row>
    <row r="314">
      <c r="A314" s="3" t="s">
        <v>12106</v>
      </c>
      <c r="B314" s="3" t="s">
        <v>1761</v>
      </c>
      <c r="C314" s="3" t="s">
        <v>91</v>
      </c>
      <c r="E314" s="23"/>
      <c r="F314" s="23"/>
    </row>
    <row r="315">
      <c r="A315" s="3" t="s">
        <v>12108</v>
      </c>
      <c r="B315" s="3" t="s">
        <v>1398</v>
      </c>
      <c r="C315" s="28" t="s">
        <v>12109</v>
      </c>
      <c r="D315" s="3" t="s">
        <v>91</v>
      </c>
      <c r="E315" s="23"/>
      <c r="F315" s="23"/>
    </row>
    <row r="316">
      <c r="A316" s="3" t="s">
        <v>12108</v>
      </c>
      <c r="B316" s="3" t="s">
        <v>372</v>
      </c>
      <c r="C316" s="3" t="s">
        <v>9196</v>
      </c>
      <c r="D316" s="3" t="s">
        <v>108</v>
      </c>
      <c r="E316" s="23"/>
      <c r="F316" s="23"/>
    </row>
    <row r="317">
      <c r="A317" t="s">
        <v>12110</v>
      </c>
      <c r="B317" s="3" t="s">
        <v>2359</v>
      </c>
      <c r="C317" s="3" t="s">
        <v>12111</v>
      </c>
      <c r="E317" s="23"/>
      <c r="F317" s="23"/>
    </row>
    <row r="318">
      <c r="A318" s="3" t="s">
        <v>12112</v>
      </c>
      <c r="B318" s="3" t="s">
        <v>6729</v>
      </c>
      <c r="C318" s="25" t="s">
        <v>12113</v>
      </c>
      <c r="E318" s="23"/>
      <c r="F318" s="23"/>
    </row>
    <row r="319">
      <c r="A319" s="3" t="s">
        <v>12114</v>
      </c>
      <c r="B319" s="3" t="s">
        <v>1818</v>
      </c>
      <c r="C319" s="3" t="s">
        <v>12115</v>
      </c>
      <c r="E319" s="23"/>
      <c r="F319" s="23"/>
    </row>
    <row r="320">
      <c r="A320" s="3" t="s">
        <v>8675</v>
      </c>
      <c r="B320" s="3" t="s">
        <v>2004</v>
      </c>
      <c r="C320" s="3" t="s">
        <v>12116</v>
      </c>
      <c r="E320" s="23"/>
      <c r="F320" s="23"/>
    </row>
    <row r="321">
      <c r="A321" s="3" t="s">
        <v>12117</v>
      </c>
      <c r="B321" s="3" t="s">
        <v>6060</v>
      </c>
      <c r="C321" s="3" t="s">
        <v>12118</v>
      </c>
      <c r="E321" s="23"/>
      <c r="F321" s="23"/>
    </row>
    <row r="322">
      <c r="A322" s="3" t="s">
        <v>12119</v>
      </c>
      <c r="B322" s="3" t="s">
        <v>3716</v>
      </c>
      <c r="C322" s="3" t="s">
        <v>12120</v>
      </c>
      <c r="E322" s="23"/>
      <c r="F322" s="23"/>
    </row>
    <row r="323">
      <c r="A323" s="3" t="s">
        <v>12121</v>
      </c>
      <c r="B323" s="3" t="s">
        <v>4020</v>
      </c>
      <c r="C323" s="3" t="s">
        <v>12122</v>
      </c>
      <c r="E323" s="23"/>
      <c r="F323" s="23"/>
    </row>
    <row r="324">
      <c r="A324" s="3" t="s">
        <v>12123</v>
      </c>
      <c r="B324" s="3" t="s">
        <v>1478</v>
      </c>
      <c r="C324" s="3" t="s">
        <v>12124</v>
      </c>
      <c r="E324" s="23"/>
      <c r="F324" s="23"/>
    </row>
    <row r="325">
      <c r="A325" s="3" t="s">
        <v>12123</v>
      </c>
      <c r="B325" s="3" t="s">
        <v>1761</v>
      </c>
      <c r="C325" s="3" t="s">
        <v>91</v>
      </c>
      <c r="E325" s="23"/>
      <c r="F325" s="23"/>
    </row>
    <row r="326">
      <c r="A326" s="3" t="s">
        <v>12125</v>
      </c>
      <c r="B326" s="3" t="s">
        <v>1824</v>
      </c>
      <c r="C326" s="3" t="s">
        <v>11780</v>
      </c>
      <c r="E326" s="23"/>
      <c r="F326" s="23"/>
    </row>
    <row r="327">
      <c r="A327" s="3" t="s">
        <v>12126</v>
      </c>
      <c r="B327" s="3" t="s">
        <v>751</v>
      </c>
      <c r="C327" s="3" t="s">
        <v>12127</v>
      </c>
      <c r="E327" s="23"/>
      <c r="F327" s="23"/>
    </row>
    <row r="328">
      <c r="A328" s="3" t="s">
        <v>12128</v>
      </c>
      <c r="B328" s="3" t="s">
        <v>1824</v>
      </c>
      <c r="C328" s="3" t="s">
        <v>91</v>
      </c>
      <c r="E328" s="23"/>
      <c r="F328" s="23"/>
    </row>
    <row r="329">
      <c r="A329" s="3" t="s">
        <v>12128</v>
      </c>
      <c r="B329" s="3" t="s">
        <v>6101</v>
      </c>
      <c r="C329" s="3" t="s">
        <v>12129</v>
      </c>
      <c r="E329" s="23"/>
      <c r="F329" s="23"/>
    </row>
    <row r="330">
      <c r="A330" t="s">
        <v>12130</v>
      </c>
      <c r="B330" s="3" t="s">
        <v>5743</v>
      </c>
      <c r="C330" s="3" t="s">
        <v>12131</v>
      </c>
      <c r="E330" s="23"/>
      <c r="F330" s="23"/>
    </row>
    <row r="331">
      <c r="A331" t="s">
        <v>12132</v>
      </c>
      <c r="B331" s="3" t="s">
        <v>6048</v>
      </c>
      <c r="C331" s="3" t="s">
        <v>11782</v>
      </c>
      <c r="E331" s="23"/>
      <c r="F331" s="23"/>
    </row>
    <row r="332">
      <c r="A332" s="3" t="s">
        <v>8683</v>
      </c>
      <c r="B332" s="3" t="s">
        <v>5305</v>
      </c>
      <c r="C332" s="3" t="s">
        <v>12133</v>
      </c>
      <c r="E332" s="23"/>
      <c r="F332" s="23"/>
    </row>
    <row r="333">
      <c r="A333" s="3" t="s">
        <v>12134</v>
      </c>
      <c r="B333" s="3" t="s">
        <v>3371</v>
      </c>
      <c r="C333" s="3" t="s">
        <v>12135</v>
      </c>
      <c r="E333" s="23"/>
      <c r="F333" s="23"/>
    </row>
    <row r="334">
      <c r="A334" s="3" t="s">
        <v>12134</v>
      </c>
      <c r="B334" s="3" t="s">
        <v>6200</v>
      </c>
      <c r="C334" s="3" t="s">
        <v>12136</v>
      </c>
      <c r="E334" s="23"/>
      <c r="F334" s="23"/>
    </row>
    <row r="335">
      <c r="A335" s="3" t="s">
        <v>12137</v>
      </c>
      <c r="B335" s="3" t="s">
        <v>2004</v>
      </c>
      <c r="C335" s="3" t="s">
        <v>11934</v>
      </c>
      <c r="E335" s="23"/>
      <c r="F335" s="23"/>
    </row>
    <row r="336">
      <c r="A336" s="3" t="s">
        <v>12137</v>
      </c>
      <c r="B336" s="3" t="s">
        <v>1824</v>
      </c>
      <c r="C336" s="3" t="s">
        <v>91</v>
      </c>
      <c r="E336" s="23"/>
      <c r="F336" s="23"/>
    </row>
    <row r="337">
      <c r="A337" s="3" t="s">
        <v>12138</v>
      </c>
      <c r="B337" s="3" t="s">
        <v>6048</v>
      </c>
      <c r="C337" s="3" t="s">
        <v>12139</v>
      </c>
      <c r="E337" s="23"/>
      <c r="F337" s="23"/>
    </row>
    <row r="338">
      <c r="A338" s="3" t="s">
        <v>12138</v>
      </c>
      <c r="B338" s="3" t="s">
        <v>1761</v>
      </c>
      <c r="C338" s="3" t="s">
        <v>91</v>
      </c>
      <c r="E338" s="23"/>
      <c r="F338" s="23"/>
    </row>
    <row r="339">
      <c r="A339" s="3" t="s">
        <v>12140</v>
      </c>
      <c r="B339" s="3" t="s">
        <v>800</v>
      </c>
      <c r="C339" s="3" t="s">
        <v>12141</v>
      </c>
      <c r="E339" s="24">
        <v>2014.0</v>
      </c>
      <c r="F339" s="23"/>
    </row>
    <row r="340">
      <c r="A340" s="3" t="s">
        <v>12140</v>
      </c>
      <c r="B340" s="3" t="s">
        <v>5628</v>
      </c>
      <c r="C340" s="3" t="s">
        <v>11780</v>
      </c>
      <c r="E340" s="24">
        <v>2009.0</v>
      </c>
      <c r="F340" s="24">
        <v>2014.0</v>
      </c>
    </row>
    <row r="341">
      <c r="A341" s="3" t="s">
        <v>12142</v>
      </c>
      <c r="B341" s="3" t="s">
        <v>4606</v>
      </c>
      <c r="C341" s="3" t="s">
        <v>11780</v>
      </c>
      <c r="E341" s="24">
        <v>2002.0</v>
      </c>
      <c r="F341" s="23"/>
    </row>
    <row r="342">
      <c r="A342" s="3" t="s">
        <v>12142</v>
      </c>
      <c r="B342" s="3" t="s">
        <v>1411</v>
      </c>
      <c r="C342" s="3" t="s">
        <v>157</v>
      </c>
      <c r="E342" s="23"/>
      <c r="F342" s="23"/>
    </row>
    <row r="343">
      <c r="A343" s="3" t="s">
        <v>12142</v>
      </c>
      <c r="B343" s="3" t="s">
        <v>4106</v>
      </c>
      <c r="C343" s="3" t="s">
        <v>91</v>
      </c>
      <c r="E343" s="23"/>
      <c r="F343" s="23"/>
    </row>
    <row r="344">
      <c r="A344" s="3" t="s">
        <v>12143</v>
      </c>
      <c r="B344" s="3" t="s">
        <v>1398</v>
      </c>
      <c r="C344" s="28" t="s">
        <v>11948</v>
      </c>
      <c r="D344" s="3" t="s">
        <v>91</v>
      </c>
      <c r="E344" s="23"/>
      <c r="F344" s="23"/>
    </row>
    <row r="345">
      <c r="A345" s="3" t="s">
        <v>12144</v>
      </c>
      <c r="B345" s="3" t="s">
        <v>2542</v>
      </c>
      <c r="C345" s="3" t="s">
        <v>11848</v>
      </c>
      <c r="E345" s="24">
        <v>1999.0</v>
      </c>
      <c r="F345" s="23"/>
    </row>
    <row r="346">
      <c r="A346" s="3" t="s">
        <v>12144</v>
      </c>
      <c r="B346" s="3" t="s">
        <v>731</v>
      </c>
      <c r="C346" s="3" t="s">
        <v>91</v>
      </c>
      <c r="E346" s="23"/>
      <c r="F346" s="23"/>
    </row>
    <row r="347">
      <c r="A347" s="3" t="s">
        <v>12144</v>
      </c>
      <c r="B347" s="3" t="s">
        <v>1761</v>
      </c>
      <c r="C347" s="3" t="s">
        <v>91</v>
      </c>
      <c r="E347" s="23"/>
      <c r="F347" s="23"/>
    </row>
    <row r="348">
      <c r="A348" s="3" t="s">
        <v>8740</v>
      </c>
      <c r="B348" s="3" t="s">
        <v>1178</v>
      </c>
      <c r="C348" s="3" t="s">
        <v>12145</v>
      </c>
      <c r="E348" s="23"/>
      <c r="F348" s="23"/>
    </row>
    <row r="349">
      <c r="A349" s="3" t="s">
        <v>12146</v>
      </c>
      <c r="B349" s="3" t="s">
        <v>1478</v>
      </c>
      <c r="C349" s="3" t="s">
        <v>12147</v>
      </c>
      <c r="E349" s="23"/>
      <c r="F349" s="23"/>
    </row>
    <row r="350">
      <c r="A350" s="3" t="s">
        <v>12146</v>
      </c>
      <c r="B350" s="3" t="s">
        <v>1411</v>
      </c>
      <c r="C350" s="3" t="s">
        <v>157</v>
      </c>
      <c r="E350" s="23"/>
      <c r="F350" s="23"/>
    </row>
    <row r="351">
      <c r="A351" t="s">
        <v>12148</v>
      </c>
      <c r="B351" s="3" t="s">
        <v>6048</v>
      </c>
      <c r="C351" s="3" t="s">
        <v>11782</v>
      </c>
      <c r="E351" s="23"/>
      <c r="F351" s="23"/>
    </row>
    <row r="352">
      <c r="A352" s="3" t="s">
        <v>12149</v>
      </c>
      <c r="B352" s="3" t="s">
        <v>2296</v>
      </c>
      <c r="C352" s="25" t="s">
        <v>12150</v>
      </c>
      <c r="E352" s="23"/>
      <c r="F352" s="23"/>
    </row>
    <row r="353">
      <c r="A353" s="3" t="s">
        <v>8416</v>
      </c>
      <c r="B353" s="3" t="s">
        <v>1824</v>
      </c>
      <c r="C353" s="3" t="s">
        <v>12151</v>
      </c>
      <c r="D353" s="3" t="s">
        <v>122</v>
      </c>
      <c r="E353" s="23"/>
      <c r="F353" s="23"/>
    </row>
    <row r="354">
      <c r="A354" s="3" t="s">
        <v>12152</v>
      </c>
      <c r="B354" s="3" t="s">
        <v>4555</v>
      </c>
      <c r="C354" s="3" t="s">
        <v>12153</v>
      </c>
      <c r="E354" s="23"/>
      <c r="F354" s="23"/>
    </row>
    <row r="355">
      <c r="A355" s="3" t="s">
        <v>12152</v>
      </c>
      <c r="B355" s="3" t="s">
        <v>1411</v>
      </c>
      <c r="C355" s="3" t="s">
        <v>157</v>
      </c>
      <c r="E355" s="23"/>
      <c r="F355" s="23"/>
    </row>
    <row r="356">
      <c r="A356" s="3" t="s">
        <v>12154</v>
      </c>
      <c r="B356" s="3" t="s">
        <v>3313</v>
      </c>
      <c r="C356" s="25" t="s">
        <v>12155</v>
      </c>
      <c r="E356" s="23"/>
      <c r="F356" s="23"/>
    </row>
    <row r="357">
      <c r="A357" s="3" t="s">
        <v>7819</v>
      </c>
      <c r="B357" s="3" t="s">
        <v>2670</v>
      </c>
      <c r="C357" s="3" t="s">
        <v>12156</v>
      </c>
      <c r="E357" s="23"/>
      <c r="F357" s="23"/>
    </row>
    <row r="358">
      <c r="A358" t="s">
        <v>12157</v>
      </c>
      <c r="B358" s="3" t="s">
        <v>665</v>
      </c>
      <c r="C358" s="3" t="s">
        <v>12158</v>
      </c>
      <c r="E358" s="23"/>
      <c r="F358" s="23"/>
    </row>
    <row r="359">
      <c r="A359" s="3" t="s">
        <v>12157</v>
      </c>
      <c r="B359" s="3" t="s">
        <v>1761</v>
      </c>
      <c r="C359" s="3" t="s">
        <v>91</v>
      </c>
      <c r="E359" s="23"/>
      <c r="F359" s="23"/>
    </row>
    <row r="360">
      <c r="A360" s="3" t="s">
        <v>12157</v>
      </c>
      <c r="B360" s="3" t="s">
        <v>665</v>
      </c>
      <c r="C360" s="3" t="s">
        <v>12158</v>
      </c>
      <c r="E360" s="23"/>
      <c r="F360" s="23"/>
    </row>
    <row r="361">
      <c r="A361" s="3" t="s">
        <v>12159</v>
      </c>
      <c r="B361" s="3" t="s">
        <v>4404</v>
      </c>
      <c r="C361" s="3" t="s">
        <v>12160</v>
      </c>
      <c r="E361" s="23"/>
      <c r="F361" s="23"/>
    </row>
    <row r="362">
      <c r="A362" s="3" t="s">
        <v>12161</v>
      </c>
      <c r="B362" s="3" t="s">
        <v>3699</v>
      </c>
      <c r="C362" s="3" t="s">
        <v>12162</v>
      </c>
      <c r="E362" s="23"/>
      <c r="F362" s="23"/>
    </row>
    <row r="363">
      <c r="A363" s="3" t="s">
        <v>12163</v>
      </c>
      <c r="B363" s="3" t="s">
        <v>4463</v>
      </c>
      <c r="C363" s="3" t="s">
        <v>11782</v>
      </c>
      <c r="E363" s="23"/>
      <c r="F363" s="23"/>
    </row>
    <row r="364">
      <c r="A364" t="s">
        <v>12164</v>
      </c>
      <c r="B364" s="3" t="s">
        <v>1401</v>
      </c>
      <c r="C364" s="3" t="s">
        <v>12165</v>
      </c>
      <c r="E364" s="23"/>
      <c r="F364" s="23"/>
    </row>
    <row r="365">
      <c r="A365" s="3" t="s">
        <v>12164</v>
      </c>
      <c r="B365" s="3" t="s">
        <v>731</v>
      </c>
      <c r="C365" s="3" t="s">
        <v>91</v>
      </c>
      <c r="E365" s="23"/>
      <c r="F365" s="23"/>
    </row>
    <row r="366">
      <c r="A366" s="3" t="s">
        <v>12166</v>
      </c>
      <c r="B366" s="3" t="s">
        <v>5483</v>
      </c>
      <c r="C366" s="3" t="s">
        <v>12167</v>
      </c>
      <c r="E366" s="23"/>
      <c r="F366" s="23"/>
    </row>
    <row r="367">
      <c r="A367" s="3" t="s">
        <v>12168</v>
      </c>
      <c r="B367" s="3" t="s">
        <v>767</v>
      </c>
      <c r="D367" s="3" t="s">
        <v>157</v>
      </c>
      <c r="E367" s="23"/>
      <c r="F367" s="23"/>
    </row>
    <row r="368">
      <c r="A368" s="3" t="s">
        <v>12168</v>
      </c>
      <c r="B368" s="3" t="s">
        <v>2330</v>
      </c>
      <c r="C368" s="29" t="s">
        <v>12169</v>
      </c>
      <c r="D368" s="3" t="s">
        <v>122</v>
      </c>
      <c r="E368" s="23"/>
      <c r="F368" s="23"/>
    </row>
    <row r="369">
      <c r="A369" s="3" t="s">
        <v>12170</v>
      </c>
      <c r="B369" s="3" t="s">
        <v>1998</v>
      </c>
      <c r="C369" s="3" t="s">
        <v>11934</v>
      </c>
      <c r="E369" s="23"/>
      <c r="F369" s="23"/>
    </row>
    <row r="370">
      <c r="A370" s="3" t="s">
        <v>12170</v>
      </c>
      <c r="B370" s="3" t="s">
        <v>1824</v>
      </c>
      <c r="C370" s="3" t="s">
        <v>91</v>
      </c>
      <c r="E370" s="23"/>
      <c r="F370" s="23"/>
    </row>
    <row r="371">
      <c r="A371" s="3" t="s">
        <v>12171</v>
      </c>
      <c r="B371" s="3" t="s">
        <v>6436</v>
      </c>
      <c r="C371" s="3" t="s">
        <v>12172</v>
      </c>
      <c r="E371" s="23"/>
      <c r="F371" s="23"/>
    </row>
    <row r="372">
      <c r="A372" s="3" t="s">
        <v>12173</v>
      </c>
      <c r="B372" s="3" t="s">
        <v>4606</v>
      </c>
      <c r="C372" s="3" t="s">
        <v>91</v>
      </c>
      <c r="E372" s="24">
        <v>2008.0</v>
      </c>
      <c r="F372" s="23"/>
    </row>
    <row r="373">
      <c r="A373" s="3" t="s">
        <v>12174</v>
      </c>
      <c r="B373" s="3" t="s">
        <v>3834</v>
      </c>
      <c r="C373" s="3" t="s">
        <v>12175</v>
      </c>
      <c r="E373" s="23"/>
      <c r="F373" s="23"/>
    </row>
    <row r="374">
      <c r="A374" s="3" t="s">
        <v>7057</v>
      </c>
      <c r="B374" s="3" t="s">
        <v>6532</v>
      </c>
      <c r="C374" s="3" t="s">
        <v>11783</v>
      </c>
      <c r="E374" s="23"/>
      <c r="F374" s="23"/>
    </row>
    <row r="375">
      <c r="A375" s="3" t="s">
        <v>12176</v>
      </c>
      <c r="B375" s="3" t="s">
        <v>41</v>
      </c>
      <c r="C375" s="3" t="s">
        <v>77</v>
      </c>
      <c r="E375" s="24">
        <v>2019.0</v>
      </c>
      <c r="F375" s="23"/>
    </row>
    <row r="376">
      <c r="A376" s="3" t="s">
        <v>12176</v>
      </c>
      <c r="B376" s="3" t="s">
        <v>3272</v>
      </c>
      <c r="C376" s="3" t="s">
        <v>12177</v>
      </c>
      <c r="E376" s="23"/>
      <c r="F376" s="23"/>
    </row>
    <row r="377">
      <c r="A377" s="3" t="s">
        <v>12178</v>
      </c>
      <c r="B377" s="3" t="s">
        <v>6765</v>
      </c>
      <c r="C377" s="3" t="s">
        <v>11780</v>
      </c>
      <c r="E377" s="24">
        <v>2001.0</v>
      </c>
      <c r="F377" s="23"/>
    </row>
    <row r="378">
      <c r="A378" s="3" t="s">
        <v>12179</v>
      </c>
      <c r="B378" s="3" t="s">
        <v>1401</v>
      </c>
      <c r="C378" s="3" t="s">
        <v>146</v>
      </c>
      <c r="E378" s="24">
        <v>1986.0</v>
      </c>
      <c r="F378" s="23"/>
    </row>
    <row r="379">
      <c r="A379" s="3" t="s">
        <v>12180</v>
      </c>
      <c r="B379" s="3" t="s">
        <v>4412</v>
      </c>
      <c r="C379" s="3" t="s">
        <v>12181</v>
      </c>
      <c r="E379" s="23"/>
      <c r="F379" s="23"/>
    </row>
    <row r="380">
      <c r="A380" s="3" t="s">
        <v>7606</v>
      </c>
      <c r="B380" s="3" t="s">
        <v>5305</v>
      </c>
      <c r="C380" s="3" t="s">
        <v>12182</v>
      </c>
      <c r="E380" s="23"/>
      <c r="F380" s="23"/>
    </row>
    <row r="381">
      <c r="A381" s="3" t="s">
        <v>12183</v>
      </c>
      <c r="B381" s="3" t="s">
        <v>2780</v>
      </c>
      <c r="C381" s="3" t="s">
        <v>11800</v>
      </c>
      <c r="E381" s="23"/>
      <c r="F381" s="23"/>
    </row>
    <row r="382">
      <c r="A382" s="3" t="s">
        <v>12184</v>
      </c>
      <c r="B382" s="3" t="s">
        <v>4797</v>
      </c>
      <c r="C382" s="3" t="s">
        <v>91</v>
      </c>
      <c r="E382" s="23"/>
      <c r="F382" s="23"/>
    </row>
    <row r="383">
      <c r="A383" t="s">
        <v>12185</v>
      </c>
      <c r="B383" s="3" t="s">
        <v>6325</v>
      </c>
      <c r="C383" s="3" t="s">
        <v>11885</v>
      </c>
      <c r="E383" s="23"/>
      <c r="F383" s="23"/>
    </row>
    <row r="384">
      <c r="A384" s="3" t="s">
        <v>12186</v>
      </c>
      <c r="B384" s="3" t="s">
        <v>730</v>
      </c>
      <c r="C384" s="3" t="s">
        <v>11904</v>
      </c>
      <c r="E384" s="24">
        <v>2011.0</v>
      </c>
      <c r="F384" s="23"/>
    </row>
    <row r="385">
      <c r="A385" s="3" t="s">
        <v>12186</v>
      </c>
      <c r="B385" s="3" t="s">
        <v>731</v>
      </c>
      <c r="C385" s="3" t="s">
        <v>91</v>
      </c>
      <c r="E385" s="23"/>
      <c r="F385" s="23"/>
    </row>
    <row r="386">
      <c r="A386" s="3" t="s">
        <v>12187</v>
      </c>
      <c r="B386" s="3" t="s">
        <v>6295</v>
      </c>
      <c r="C386" s="3" t="s">
        <v>12188</v>
      </c>
      <c r="E386" s="23"/>
      <c r="F386" s="23"/>
    </row>
    <row r="387">
      <c r="A387" s="3" t="s">
        <v>12187</v>
      </c>
      <c r="B387" s="3" t="s">
        <v>731</v>
      </c>
      <c r="C387" s="3" t="s">
        <v>91</v>
      </c>
      <c r="E387" s="23"/>
      <c r="F387" s="23"/>
    </row>
    <row r="388">
      <c r="A388" s="3" t="s">
        <v>8121</v>
      </c>
      <c r="B388" s="3" t="s">
        <v>4643</v>
      </c>
      <c r="C388" s="3" t="s">
        <v>12189</v>
      </c>
      <c r="E388" s="23"/>
      <c r="F388" s="24">
        <v>2019.0</v>
      </c>
    </row>
    <row r="389">
      <c r="A389" s="3" t="s">
        <v>12190</v>
      </c>
      <c r="B389" s="3" t="s">
        <v>1489</v>
      </c>
      <c r="C389" s="3" t="s">
        <v>11780</v>
      </c>
      <c r="E389" s="24">
        <v>1996.0</v>
      </c>
      <c r="F389" s="23"/>
    </row>
    <row r="390">
      <c r="A390" s="3" t="s">
        <v>12190</v>
      </c>
      <c r="B390" s="3" t="s">
        <v>731</v>
      </c>
      <c r="C390" s="3" t="s">
        <v>91</v>
      </c>
      <c r="E390" s="23"/>
      <c r="F390" s="23"/>
    </row>
    <row r="391">
      <c r="A391" s="3" t="s">
        <v>12190</v>
      </c>
      <c r="B391" s="3" t="s">
        <v>1178</v>
      </c>
      <c r="C391" s="3" t="s">
        <v>12191</v>
      </c>
      <c r="E391" s="24">
        <v>1988.0</v>
      </c>
      <c r="F391" s="24">
        <v>1996.0</v>
      </c>
    </row>
    <row r="392">
      <c r="A392" s="3" t="s">
        <v>12190</v>
      </c>
      <c r="B392" s="3" t="s">
        <v>1761</v>
      </c>
      <c r="C392" s="3" t="s">
        <v>91</v>
      </c>
      <c r="E392" s="23"/>
      <c r="F392" s="23"/>
    </row>
    <row r="393">
      <c r="A393" s="3" t="s">
        <v>12190</v>
      </c>
      <c r="B393" s="3" t="s">
        <v>2230</v>
      </c>
      <c r="C393" s="3" t="s">
        <v>91</v>
      </c>
      <c r="E393" s="23"/>
      <c r="F393" s="23"/>
    </row>
    <row r="394">
      <c r="A394" s="3" t="s">
        <v>12190</v>
      </c>
      <c r="B394" s="3" t="s">
        <v>4893</v>
      </c>
      <c r="C394" s="3" t="s">
        <v>91</v>
      </c>
      <c r="E394" s="23"/>
      <c r="F394" s="23"/>
    </row>
    <row r="395">
      <c r="A395" s="3" t="s">
        <v>12190</v>
      </c>
      <c r="B395" s="3" t="s">
        <v>5128</v>
      </c>
      <c r="C395" s="3" t="s">
        <v>91</v>
      </c>
      <c r="E395" s="23"/>
      <c r="F395" s="23"/>
    </row>
    <row r="396">
      <c r="A396" s="3" t="s">
        <v>12190</v>
      </c>
      <c r="B396" s="3" t="s">
        <v>5227</v>
      </c>
      <c r="C396" s="3" t="s">
        <v>91</v>
      </c>
      <c r="E396" s="23"/>
      <c r="F396" s="23"/>
    </row>
    <row r="397">
      <c r="A397" s="3" t="s">
        <v>12192</v>
      </c>
      <c r="B397" s="3" t="s">
        <v>2330</v>
      </c>
      <c r="C397" s="3" t="s">
        <v>12193</v>
      </c>
      <c r="D397" s="3" t="s">
        <v>122</v>
      </c>
      <c r="E397" s="23"/>
      <c r="F397" s="23"/>
    </row>
    <row r="398">
      <c r="A398" s="3" t="s">
        <v>12192</v>
      </c>
      <c r="B398" s="3" t="s">
        <v>767</v>
      </c>
      <c r="D398" s="3" t="s">
        <v>157</v>
      </c>
      <c r="E398" s="23"/>
      <c r="F398" s="23"/>
    </row>
    <row r="399">
      <c r="A399" s="3" t="s">
        <v>12194</v>
      </c>
      <c r="B399" s="3" t="s">
        <v>3300</v>
      </c>
      <c r="C399" s="3" t="s">
        <v>108</v>
      </c>
      <c r="E399" s="23"/>
      <c r="F399" s="23"/>
    </row>
    <row r="400">
      <c r="A400" s="3" t="s">
        <v>12194</v>
      </c>
      <c r="B400" s="3" t="s">
        <v>1411</v>
      </c>
      <c r="C400" s="3" t="s">
        <v>157</v>
      </c>
      <c r="E400" s="23"/>
      <c r="F400" s="23"/>
    </row>
    <row r="401">
      <c r="A401" s="3" t="s">
        <v>12195</v>
      </c>
      <c r="B401" s="3" t="s">
        <v>625</v>
      </c>
      <c r="C401" s="3" t="s">
        <v>12196</v>
      </c>
      <c r="E401" s="23"/>
      <c r="F401" s="23"/>
    </row>
    <row r="402">
      <c r="A402" s="3" t="s">
        <v>12195</v>
      </c>
      <c r="B402" s="3" t="s">
        <v>1411</v>
      </c>
      <c r="C402" s="3" t="s">
        <v>157</v>
      </c>
      <c r="E402" s="23"/>
      <c r="F402" s="23"/>
    </row>
    <row r="403">
      <c r="A403" s="3" t="s">
        <v>12197</v>
      </c>
      <c r="B403" s="3" t="s">
        <v>5765</v>
      </c>
      <c r="C403" s="3" t="s">
        <v>12198</v>
      </c>
      <c r="E403" s="23"/>
      <c r="F403" s="23"/>
    </row>
    <row r="404">
      <c r="A404" s="3" t="s">
        <v>12197</v>
      </c>
      <c r="B404" s="3" t="s">
        <v>1411</v>
      </c>
      <c r="C404" s="3" t="s">
        <v>157</v>
      </c>
      <c r="E404" s="23"/>
      <c r="F404" s="23"/>
    </row>
    <row r="405">
      <c r="A405" s="3" t="s">
        <v>12199</v>
      </c>
      <c r="B405" s="3" t="s">
        <v>930</v>
      </c>
      <c r="C405" s="3" t="s">
        <v>12003</v>
      </c>
      <c r="E405" s="24">
        <v>2006.0</v>
      </c>
      <c r="F405" s="23"/>
    </row>
    <row r="406">
      <c r="A406" s="3" t="s">
        <v>12199</v>
      </c>
      <c r="B406" s="3" t="s">
        <v>6419</v>
      </c>
      <c r="C406" s="3" t="s">
        <v>12003</v>
      </c>
      <c r="E406" s="24">
        <v>1987.0</v>
      </c>
      <c r="F406" s="23"/>
    </row>
    <row r="407">
      <c r="A407" s="3" t="s">
        <v>12199</v>
      </c>
      <c r="B407" s="3" t="s">
        <v>5977</v>
      </c>
      <c r="C407" s="3" t="s">
        <v>11923</v>
      </c>
      <c r="E407" s="23"/>
      <c r="F407" s="23"/>
    </row>
    <row r="408">
      <c r="A408" s="3" t="s">
        <v>7284</v>
      </c>
      <c r="B408" s="3" t="s">
        <v>6306</v>
      </c>
      <c r="C408" s="3" t="s">
        <v>11783</v>
      </c>
      <c r="E408" s="23"/>
      <c r="F408" s="23"/>
    </row>
    <row r="409">
      <c r="A409" s="3" t="s">
        <v>7258</v>
      </c>
      <c r="B409" s="3" t="s">
        <v>1489</v>
      </c>
      <c r="C409" s="3" t="s">
        <v>12200</v>
      </c>
      <c r="E409" s="23"/>
      <c r="F409" s="23"/>
    </row>
    <row r="410">
      <c r="A410" s="3" t="s">
        <v>12201</v>
      </c>
      <c r="B410" s="3" t="s">
        <v>6411</v>
      </c>
      <c r="C410" s="3" t="s">
        <v>12202</v>
      </c>
      <c r="E410" s="23"/>
      <c r="F410" s="23"/>
    </row>
    <row r="411">
      <c r="A411" s="3" t="s">
        <v>12203</v>
      </c>
      <c r="B411" s="3" t="s">
        <v>1401</v>
      </c>
      <c r="C411" s="3" t="s">
        <v>12204</v>
      </c>
      <c r="E411" s="23"/>
      <c r="F411" s="23"/>
    </row>
    <row r="412">
      <c r="A412" s="3" t="s">
        <v>12205</v>
      </c>
      <c r="B412" s="3" t="s">
        <v>6436</v>
      </c>
      <c r="E412" s="23"/>
      <c r="F412" s="23"/>
    </row>
    <row r="413">
      <c r="A413" s="3" t="s">
        <v>7308</v>
      </c>
      <c r="B413" s="3" t="s">
        <v>4183</v>
      </c>
      <c r="C413" s="3" t="s">
        <v>12206</v>
      </c>
      <c r="E413" s="24">
        <v>2014.0</v>
      </c>
      <c r="F413" s="23"/>
    </row>
    <row r="414">
      <c r="A414" s="3" t="s">
        <v>7308</v>
      </c>
      <c r="B414" s="3" t="s">
        <v>731</v>
      </c>
      <c r="C414" s="3" t="s">
        <v>91</v>
      </c>
      <c r="E414" s="23"/>
      <c r="F414" s="23"/>
    </row>
    <row r="415">
      <c r="A415" s="3" t="s">
        <v>12207</v>
      </c>
      <c r="B415" s="3" t="s">
        <v>5095</v>
      </c>
      <c r="C415" s="25" t="s">
        <v>12208</v>
      </c>
      <c r="E415" s="23"/>
      <c r="F415" s="23"/>
    </row>
    <row r="416">
      <c r="A416" s="3" t="s">
        <v>12209</v>
      </c>
      <c r="B416" s="3" t="s">
        <v>3979</v>
      </c>
      <c r="C416" s="3" t="s">
        <v>12210</v>
      </c>
      <c r="E416" s="23"/>
      <c r="F416" s="23"/>
    </row>
    <row r="417">
      <c r="A417" s="3" t="s">
        <v>12209</v>
      </c>
      <c r="B417" s="3" t="s">
        <v>1411</v>
      </c>
      <c r="C417" s="3" t="s">
        <v>157</v>
      </c>
      <c r="E417" s="23"/>
      <c r="F417" s="23"/>
    </row>
    <row r="418">
      <c r="A418" s="3" t="s">
        <v>12209</v>
      </c>
      <c r="B418" s="3" t="s">
        <v>3979</v>
      </c>
      <c r="C418" s="3" t="s">
        <v>12210</v>
      </c>
      <c r="E418" s="23"/>
      <c r="F418" s="23"/>
    </row>
    <row r="419">
      <c r="A419" s="3" t="s">
        <v>12211</v>
      </c>
      <c r="B419" s="3" t="s">
        <v>574</v>
      </c>
      <c r="C419" s="3" t="s">
        <v>11783</v>
      </c>
      <c r="E419" s="23"/>
      <c r="F419" s="23"/>
    </row>
    <row r="420">
      <c r="A420" s="3" t="s">
        <v>12211</v>
      </c>
      <c r="B420" s="3" t="s">
        <v>5977</v>
      </c>
      <c r="C420" s="3" t="s">
        <v>11923</v>
      </c>
      <c r="E420" s="23"/>
      <c r="F420" s="23"/>
    </row>
    <row r="421">
      <c r="A421" s="3" t="s">
        <v>12212</v>
      </c>
      <c r="B421" s="3" t="s">
        <v>1398</v>
      </c>
      <c r="C421" s="28" t="s">
        <v>11890</v>
      </c>
      <c r="D421" s="3" t="s">
        <v>91</v>
      </c>
      <c r="E421" s="23"/>
      <c r="F421" s="23"/>
    </row>
    <row r="422">
      <c r="A422" s="3" t="s">
        <v>12212</v>
      </c>
      <c r="B422" s="3" t="s">
        <v>6898</v>
      </c>
      <c r="C422" s="3" t="s">
        <v>168</v>
      </c>
      <c r="D422" s="3" t="s">
        <v>168</v>
      </c>
      <c r="E422" s="23"/>
      <c r="F422" s="23"/>
    </row>
    <row r="423">
      <c r="A423" s="3" t="s">
        <v>12213</v>
      </c>
      <c r="B423" s="3" t="s">
        <v>4635</v>
      </c>
      <c r="C423" s="3" t="s">
        <v>12214</v>
      </c>
      <c r="E423" s="23"/>
      <c r="F423" s="23"/>
    </row>
    <row r="424">
      <c r="A424" s="3" t="s">
        <v>12213</v>
      </c>
      <c r="B424" s="3" t="s">
        <v>731</v>
      </c>
      <c r="C424" s="3" t="s">
        <v>91</v>
      </c>
      <c r="E424" s="23"/>
      <c r="F424" s="23"/>
    </row>
    <row r="425">
      <c r="A425" s="3" t="s">
        <v>12215</v>
      </c>
      <c r="B425" s="3" t="s">
        <v>3979</v>
      </c>
      <c r="C425" s="3" t="s">
        <v>12216</v>
      </c>
      <c r="E425" s="23"/>
      <c r="F425" s="23"/>
    </row>
    <row r="426">
      <c r="A426" s="3" t="s">
        <v>12215</v>
      </c>
      <c r="B426" s="3" t="s">
        <v>1411</v>
      </c>
      <c r="C426" s="3" t="s">
        <v>157</v>
      </c>
      <c r="E426" s="23"/>
      <c r="F426" s="23"/>
    </row>
    <row r="427">
      <c r="A427" s="3" t="s">
        <v>12217</v>
      </c>
      <c r="B427" s="3" t="s">
        <v>597</v>
      </c>
      <c r="C427" s="3" t="s">
        <v>12218</v>
      </c>
      <c r="E427" s="23"/>
      <c r="F427" s="23"/>
    </row>
    <row r="428">
      <c r="A428" s="3" t="s">
        <v>12219</v>
      </c>
      <c r="B428" s="3" t="s">
        <v>4097</v>
      </c>
      <c r="C428" s="3" t="s">
        <v>168</v>
      </c>
      <c r="E428" s="23"/>
      <c r="F428" s="23"/>
    </row>
    <row r="429">
      <c r="A429" s="3" t="s">
        <v>8559</v>
      </c>
      <c r="B429" s="3" t="s">
        <v>4191</v>
      </c>
      <c r="C429" s="3" t="s">
        <v>12220</v>
      </c>
      <c r="E429" s="23"/>
      <c r="F429" s="23"/>
    </row>
    <row r="430">
      <c r="A430" s="3" t="s">
        <v>12221</v>
      </c>
      <c r="B430" s="3" t="s">
        <v>4555</v>
      </c>
      <c r="C430" s="3" t="s">
        <v>12222</v>
      </c>
      <c r="E430" s="23"/>
      <c r="F430" s="23"/>
    </row>
    <row r="431">
      <c r="A431" s="3" t="s">
        <v>12223</v>
      </c>
      <c r="B431" s="3" t="s">
        <v>4934</v>
      </c>
      <c r="C431" s="3" t="s">
        <v>11986</v>
      </c>
      <c r="E431" s="23"/>
      <c r="F431" s="23"/>
    </row>
    <row r="432">
      <c r="A432" s="3" t="s">
        <v>7937</v>
      </c>
      <c r="B432" s="3" t="s">
        <v>4606</v>
      </c>
      <c r="C432" s="3" t="s">
        <v>12224</v>
      </c>
      <c r="E432" s="23"/>
      <c r="F432" s="24">
        <v>2020.0</v>
      </c>
    </row>
    <row r="433">
      <c r="A433" s="3" t="s">
        <v>12225</v>
      </c>
      <c r="B433" s="3" t="s">
        <v>12226</v>
      </c>
      <c r="C433" s="3" t="s">
        <v>11780</v>
      </c>
      <c r="E433" s="24">
        <v>2005.0</v>
      </c>
      <c r="F433" s="23"/>
    </row>
    <row r="434">
      <c r="A434" s="3" t="s">
        <v>12227</v>
      </c>
      <c r="B434" s="3" t="s">
        <v>5720</v>
      </c>
      <c r="C434" s="3" t="s">
        <v>168</v>
      </c>
      <c r="E434" s="23"/>
      <c r="F434" s="23"/>
    </row>
    <row r="435">
      <c r="A435" s="3" t="s">
        <v>8507</v>
      </c>
      <c r="B435" s="3" t="s">
        <v>4598</v>
      </c>
      <c r="C435" s="3" t="s">
        <v>12228</v>
      </c>
      <c r="E435" s="23"/>
      <c r="F435" s="23"/>
    </row>
    <row r="436">
      <c r="A436" s="3" t="s">
        <v>12229</v>
      </c>
      <c r="B436" s="3" t="s">
        <v>514</v>
      </c>
      <c r="C436" s="25" t="s">
        <v>12230</v>
      </c>
      <c r="E436" s="23"/>
      <c r="F436" s="23"/>
    </row>
    <row r="437">
      <c r="A437" s="3" t="s">
        <v>12231</v>
      </c>
      <c r="B437" s="3" t="s">
        <v>465</v>
      </c>
      <c r="C437" s="3" t="s">
        <v>11780</v>
      </c>
      <c r="E437" s="24">
        <v>2010.0</v>
      </c>
      <c r="F437" s="23"/>
    </row>
    <row r="438">
      <c r="A438" s="3" t="s">
        <v>12232</v>
      </c>
      <c r="B438" s="3" t="s">
        <v>6353</v>
      </c>
      <c r="C438" s="3" t="s">
        <v>11788</v>
      </c>
      <c r="E438" s="23"/>
      <c r="F438" s="23"/>
    </row>
    <row r="439">
      <c r="A439" s="3" t="s">
        <v>12233</v>
      </c>
      <c r="B439" s="3" t="s">
        <v>767</v>
      </c>
      <c r="D439" s="3" t="s">
        <v>157</v>
      </c>
      <c r="E439" s="23"/>
      <c r="F439" s="23"/>
    </row>
    <row r="440">
      <c r="A440" s="3" t="s">
        <v>12233</v>
      </c>
      <c r="B440" s="3" t="s">
        <v>6424</v>
      </c>
      <c r="C440" s="3" t="s">
        <v>12003</v>
      </c>
      <c r="D440" s="3" t="s">
        <v>134</v>
      </c>
      <c r="E440" s="23"/>
      <c r="F440" s="23"/>
    </row>
    <row r="441">
      <c r="A441" s="3" t="s">
        <v>12234</v>
      </c>
      <c r="B441" s="3" t="s">
        <v>1360</v>
      </c>
      <c r="C441" s="3" t="s">
        <v>108</v>
      </c>
      <c r="E441" s="23"/>
      <c r="F441" s="23"/>
    </row>
    <row r="442">
      <c r="A442" t="s">
        <v>12235</v>
      </c>
      <c r="B442" s="3" t="s">
        <v>1178</v>
      </c>
      <c r="C442" s="3" t="s">
        <v>11873</v>
      </c>
      <c r="E442" s="23"/>
      <c r="F442" s="23"/>
    </row>
    <row r="443">
      <c r="A443" s="3" t="s">
        <v>12236</v>
      </c>
      <c r="B443" s="3" t="s">
        <v>2774</v>
      </c>
      <c r="C443" s="3" t="s">
        <v>11780</v>
      </c>
      <c r="E443" s="23"/>
      <c r="F443" s="23"/>
    </row>
    <row r="444">
      <c r="A444" s="3" t="s">
        <v>12237</v>
      </c>
      <c r="B444" s="3" t="s">
        <v>1824</v>
      </c>
      <c r="C444" s="3" t="s">
        <v>91</v>
      </c>
      <c r="E444" s="23"/>
      <c r="F444" s="23"/>
    </row>
    <row r="445">
      <c r="A445" s="3" t="s">
        <v>12237</v>
      </c>
      <c r="B445" s="3" t="s">
        <v>5949</v>
      </c>
      <c r="C445" s="3" t="s">
        <v>11871</v>
      </c>
      <c r="E445" s="23"/>
      <c r="F445" s="23"/>
    </row>
    <row r="446">
      <c r="A446" s="3" t="s">
        <v>12238</v>
      </c>
      <c r="B446" s="3" t="s">
        <v>1723</v>
      </c>
      <c r="C446" s="3" t="s">
        <v>12239</v>
      </c>
      <c r="E446" s="23"/>
      <c r="F446" s="23"/>
    </row>
    <row r="447">
      <c r="A447" s="3" t="s">
        <v>12240</v>
      </c>
      <c r="B447" s="3" t="s">
        <v>1401</v>
      </c>
      <c r="C447" s="3" t="s">
        <v>12241</v>
      </c>
      <c r="E447" s="23"/>
      <c r="F447" s="23"/>
    </row>
    <row r="448">
      <c r="A448" s="3" t="s">
        <v>12242</v>
      </c>
      <c r="B448" s="3" t="s">
        <v>5434</v>
      </c>
      <c r="C448" s="3" t="s">
        <v>12243</v>
      </c>
      <c r="E448" s="23"/>
      <c r="F448" s="23"/>
    </row>
    <row r="449">
      <c r="A449" s="3" t="s">
        <v>12242</v>
      </c>
      <c r="B449" s="3" t="s">
        <v>1411</v>
      </c>
      <c r="C449" s="3" t="s">
        <v>157</v>
      </c>
      <c r="E449" s="23"/>
      <c r="F449" s="23"/>
    </row>
    <row r="450">
      <c r="A450" s="3" t="s">
        <v>12244</v>
      </c>
      <c r="B450" s="3" t="s">
        <v>3834</v>
      </c>
      <c r="C450" s="3" t="s">
        <v>12245</v>
      </c>
      <c r="E450" s="23"/>
      <c r="F450" s="23"/>
    </row>
    <row r="451">
      <c r="A451" s="3" t="s">
        <v>12244</v>
      </c>
      <c r="B451" s="3" t="s">
        <v>1411</v>
      </c>
      <c r="C451" s="3" t="s">
        <v>157</v>
      </c>
      <c r="E451" s="23"/>
      <c r="F451" s="23"/>
    </row>
    <row r="452">
      <c r="A452" s="3" t="s">
        <v>12246</v>
      </c>
      <c r="B452" s="3" t="s">
        <v>1594</v>
      </c>
      <c r="C452" s="3" t="s">
        <v>12247</v>
      </c>
      <c r="E452" s="23"/>
      <c r="F452" s="23"/>
    </row>
    <row r="453">
      <c r="A453" s="3" t="s">
        <v>12248</v>
      </c>
      <c r="B453" s="3" t="s">
        <v>6095</v>
      </c>
      <c r="C453" s="3" t="s">
        <v>12249</v>
      </c>
      <c r="E453" s="23"/>
      <c r="F453" s="23"/>
    </row>
    <row r="454">
      <c r="A454" s="3" t="s">
        <v>12250</v>
      </c>
      <c r="B454" s="3" t="s">
        <v>2223</v>
      </c>
      <c r="C454" s="25" t="s">
        <v>12251</v>
      </c>
      <c r="E454" s="23"/>
      <c r="F454" s="23"/>
    </row>
    <row r="455">
      <c r="A455" s="3" t="s">
        <v>8292</v>
      </c>
      <c r="B455" s="3" t="s">
        <v>3920</v>
      </c>
      <c r="C455" s="3" t="s">
        <v>11809</v>
      </c>
      <c r="E455" s="23"/>
      <c r="F455" s="23"/>
    </row>
    <row r="456">
      <c r="A456" s="3" t="s">
        <v>12252</v>
      </c>
      <c r="B456" s="3" t="s">
        <v>5759</v>
      </c>
      <c r="C456" s="3" t="s">
        <v>12253</v>
      </c>
      <c r="E456" s="23"/>
      <c r="F456" s="23"/>
    </row>
    <row r="457">
      <c r="A457" s="3" t="s">
        <v>12252</v>
      </c>
      <c r="B457" s="3" t="s">
        <v>1411</v>
      </c>
      <c r="C457" s="3" t="s">
        <v>157</v>
      </c>
      <c r="E457" s="23"/>
      <c r="F457" s="23"/>
    </row>
    <row r="458">
      <c r="A458" s="3" t="s">
        <v>12254</v>
      </c>
      <c r="B458" s="3" t="s">
        <v>548</v>
      </c>
      <c r="C458" s="3" t="s">
        <v>11969</v>
      </c>
      <c r="D458" s="3" t="s">
        <v>91</v>
      </c>
      <c r="E458" s="23"/>
      <c r="F458" s="23"/>
    </row>
    <row r="459">
      <c r="A459" s="3" t="s">
        <v>12254</v>
      </c>
      <c r="B459" s="3" t="s">
        <v>2500</v>
      </c>
      <c r="C459" s="20" t="s">
        <v>12255</v>
      </c>
      <c r="D459" s="3" t="s">
        <v>146</v>
      </c>
      <c r="E459" s="23"/>
      <c r="F459" s="23"/>
    </row>
    <row r="460">
      <c r="A460" s="3" t="s">
        <v>12256</v>
      </c>
      <c r="B460" s="3" t="s">
        <v>5159</v>
      </c>
      <c r="C460" s="3" t="s">
        <v>12257</v>
      </c>
      <c r="E460" s="23"/>
      <c r="F460" s="23"/>
    </row>
    <row r="461">
      <c r="A461" s="3" t="s">
        <v>12256</v>
      </c>
      <c r="B461" s="3" t="s">
        <v>731</v>
      </c>
      <c r="C461" s="3" t="s">
        <v>91</v>
      </c>
      <c r="E461" s="23"/>
      <c r="F461" s="23"/>
    </row>
    <row r="462">
      <c r="A462" s="3" t="s">
        <v>12258</v>
      </c>
      <c r="B462" s="3" t="s">
        <v>6388</v>
      </c>
      <c r="C462" s="28" t="s">
        <v>12259</v>
      </c>
      <c r="E462" s="23"/>
      <c r="F462" s="23"/>
    </row>
    <row r="463">
      <c r="A463" s="3" t="s">
        <v>7727</v>
      </c>
      <c r="B463" s="3" t="s">
        <v>5305</v>
      </c>
      <c r="C463" s="3" t="s">
        <v>11780</v>
      </c>
      <c r="E463" s="23"/>
      <c r="F463" s="23"/>
    </row>
    <row r="464">
      <c r="A464" s="3" t="s">
        <v>12260</v>
      </c>
      <c r="B464" s="3" t="s">
        <v>3815</v>
      </c>
      <c r="E464" s="23"/>
      <c r="F464" s="23"/>
    </row>
    <row r="465">
      <c r="A465" t="s">
        <v>12261</v>
      </c>
      <c r="B465" s="3" t="s">
        <v>3957</v>
      </c>
      <c r="C465" s="3" t="s">
        <v>12151</v>
      </c>
      <c r="E465" s="23"/>
      <c r="F465" s="23"/>
    </row>
    <row r="466">
      <c r="A466" s="3" t="s">
        <v>12262</v>
      </c>
      <c r="B466" s="3" t="s">
        <v>1761</v>
      </c>
      <c r="C466" s="3" t="s">
        <v>91</v>
      </c>
      <c r="E466" s="23"/>
      <c r="F466" s="23"/>
    </row>
    <row r="467">
      <c r="A467" s="3" t="s">
        <v>12262</v>
      </c>
      <c r="B467" s="3" t="s">
        <v>653</v>
      </c>
      <c r="C467" s="3" t="s">
        <v>12263</v>
      </c>
      <c r="E467" s="23"/>
      <c r="F467" s="23"/>
    </row>
    <row r="468">
      <c r="A468" s="3" t="s">
        <v>12264</v>
      </c>
      <c r="B468" s="3" t="s">
        <v>1151</v>
      </c>
      <c r="C468" s="25" t="s">
        <v>12265</v>
      </c>
      <c r="E468" s="23"/>
      <c r="F468" s="23"/>
    </row>
    <row r="469">
      <c r="A469" s="3" t="s">
        <v>12266</v>
      </c>
      <c r="B469" s="3" t="s">
        <v>1958</v>
      </c>
      <c r="C469" s="3" t="s">
        <v>12239</v>
      </c>
      <c r="E469" s="23"/>
      <c r="F469" s="23"/>
    </row>
    <row r="470">
      <c r="A470" s="3" t="s">
        <v>12267</v>
      </c>
      <c r="B470" s="3" t="s">
        <v>565</v>
      </c>
      <c r="C470" s="3" t="s">
        <v>11782</v>
      </c>
      <c r="E470" s="23"/>
      <c r="F470" s="23"/>
    </row>
    <row r="471">
      <c r="A471" s="3" t="s">
        <v>12268</v>
      </c>
      <c r="B471" s="3" t="s">
        <v>4192</v>
      </c>
      <c r="C471" s="3" t="s">
        <v>12269</v>
      </c>
      <c r="E471" s="23"/>
      <c r="F471" s="23"/>
    </row>
    <row r="472">
      <c r="A472" s="3" t="s">
        <v>12268</v>
      </c>
      <c r="B472" s="3" t="s">
        <v>731</v>
      </c>
      <c r="C472" s="3" t="s">
        <v>91</v>
      </c>
      <c r="E472" s="23"/>
      <c r="F472" s="23"/>
    </row>
    <row r="473">
      <c r="A473" s="3" t="s">
        <v>12270</v>
      </c>
      <c r="B473" s="3" t="s">
        <v>1364</v>
      </c>
      <c r="C473" s="3" t="s">
        <v>12175</v>
      </c>
      <c r="E473" s="24">
        <v>2018.0</v>
      </c>
      <c r="F473" s="23"/>
    </row>
    <row r="474">
      <c r="A474" s="3" t="s">
        <v>12271</v>
      </c>
      <c r="B474" s="3" t="s">
        <v>2002</v>
      </c>
      <c r="C474" s="3" t="s">
        <v>11871</v>
      </c>
      <c r="E474" s="23"/>
      <c r="F474" s="23"/>
    </row>
    <row r="475">
      <c r="A475" s="3" t="s">
        <v>12271</v>
      </c>
      <c r="B475" s="3" t="s">
        <v>1824</v>
      </c>
      <c r="C475" s="3" t="s">
        <v>91</v>
      </c>
      <c r="E475" s="23"/>
      <c r="F475" s="23"/>
    </row>
    <row r="476">
      <c r="A476" s="3" t="s">
        <v>12272</v>
      </c>
      <c r="B476" s="3" t="s">
        <v>5489</v>
      </c>
      <c r="C476" s="25" t="s">
        <v>108</v>
      </c>
      <c r="E476" s="23"/>
      <c r="F476" s="23"/>
    </row>
    <row r="477">
      <c r="A477" s="3" t="s">
        <v>12272</v>
      </c>
      <c r="B477" s="3" t="s">
        <v>1411</v>
      </c>
      <c r="C477" s="3" t="s">
        <v>157</v>
      </c>
      <c r="E477" s="23"/>
      <c r="F477" s="23"/>
    </row>
    <row r="478">
      <c r="A478" s="3" t="s">
        <v>12272</v>
      </c>
      <c r="B478" s="3" t="s">
        <v>767</v>
      </c>
      <c r="D478" s="3" t="s">
        <v>157</v>
      </c>
      <c r="E478" s="23"/>
      <c r="F478" s="23"/>
    </row>
    <row r="479">
      <c r="A479" s="3" t="s">
        <v>12273</v>
      </c>
      <c r="B479" s="3" t="s">
        <v>767</v>
      </c>
      <c r="D479" s="3" t="s">
        <v>157</v>
      </c>
      <c r="E479" s="23"/>
      <c r="F479" s="23"/>
    </row>
    <row r="480">
      <c r="A480" s="3" t="s">
        <v>12273</v>
      </c>
      <c r="B480" s="3" t="s">
        <v>6539</v>
      </c>
      <c r="C480" s="3" t="s">
        <v>12274</v>
      </c>
      <c r="D480" s="3" t="s">
        <v>122</v>
      </c>
      <c r="E480" s="23"/>
      <c r="F480" s="23"/>
    </row>
    <row r="481">
      <c r="A481" s="3" t="s">
        <v>12275</v>
      </c>
      <c r="B481" s="3" t="s">
        <v>3834</v>
      </c>
      <c r="C481" s="3" t="s">
        <v>12276</v>
      </c>
      <c r="E481" s="23"/>
      <c r="F481" s="23"/>
    </row>
    <row r="482">
      <c r="A482" t="s">
        <v>12277</v>
      </c>
      <c r="B482" s="3" t="s">
        <v>357</v>
      </c>
      <c r="C482" s="3" t="s">
        <v>12278</v>
      </c>
      <c r="E482" s="23"/>
      <c r="F482" s="23"/>
    </row>
    <row r="483">
      <c r="A483" s="3" t="s">
        <v>12279</v>
      </c>
      <c r="B483" s="3" t="s">
        <v>1130</v>
      </c>
      <c r="C483" s="115" t="s">
        <v>12280</v>
      </c>
      <c r="E483" s="23"/>
      <c r="F483" s="23"/>
    </row>
    <row r="484">
      <c r="A484" s="3" t="s">
        <v>12281</v>
      </c>
      <c r="B484" s="3" t="s">
        <v>1921</v>
      </c>
      <c r="C484" s="3" t="s">
        <v>11934</v>
      </c>
      <c r="E484" s="23"/>
      <c r="F484" s="23"/>
    </row>
    <row r="485">
      <c r="A485" s="3" t="s">
        <v>12281</v>
      </c>
      <c r="B485" s="3" t="s">
        <v>1824</v>
      </c>
      <c r="C485" s="3" t="s">
        <v>91</v>
      </c>
      <c r="E485" s="23"/>
      <c r="F485" s="23"/>
    </row>
    <row r="486">
      <c r="A486" s="3" t="s">
        <v>12282</v>
      </c>
      <c r="B486" s="3" t="s">
        <v>767</v>
      </c>
      <c r="D486" s="3" t="s">
        <v>157</v>
      </c>
      <c r="E486" s="23"/>
      <c r="F486" s="23"/>
    </row>
    <row r="487">
      <c r="A487" t="s">
        <v>12283</v>
      </c>
      <c r="B487" s="3" t="s">
        <v>1401</v>
      </c>
      <c r="C487" s="3" t="s">
        <v>11809</v>
      </c>
      <c r="E487" s="23"/>
      <c r="F487" s="23"/>
    </row>
    <row r="488">
      <c r="A488" s="3" t="s">
        <v>12284</v>
      </c>
      <c r="B488" s="3" t="s">
        <v>4409</v>
      </c>
      <c r="C488" s="3" t="s">
        <v>12285</v>
      </c>
      <c r="E488" s="23"/>
      <c r="F488" s="23"/>
    </row>
    <row r="489">
      <c r="A489" s="3" t="s">
        <v>12284</v>
      </c>
      <c r="B489" s="3" t="s">
        <v>1411</v>
      </c>
      <c r="C489" s="3" t="s">
        <v>157</v>
      </c>
      <c r="E489" s="23"/>
      <c r="F489" s="23"/>
    </row>
    <row r="490">
      <c r="A490" s="3" t="s">
        <v>12286</v>
      </c>
      <c r="B490" s="3" t="s">
        <v>5492</v>
      </c>
      <c r="C490" s="25" t="s">
        <v>12287</v>
      </c>
      <c r="E490" s="23"/>
      <c r="F490" s="23"/>
    </row>
    <row r="491">
      <c r="A491" s="3" t="s">
        <v>12288</v>
      </c>
      <c r="B491" s="3" t="s">
        <v>4568</v>
      </c>
      <c r="C491" s="3" t="s">
        <v>11782</v>
      </c>
      <c r="E491" s="23"/>
      <c r="F491" s="23"/>
    </row>
    <row r="492">
      <c r="A492" s="3" t="s">
        <v>12288</v>
      </c>
      <c r="B492" s="3" t="s">
        <v>1411</v>
      </c>
      <c r="C492" s="3" t="s">
        <v>157</v>
      </c>
      <c r="E492" s="23"/>
      <c r="F492" s="23"/>
    </row>
    <row r="493">
      <c r="A493" s="3" t="s">
        <v>12289</v>
      </c>
      <c r="B493" s="3" t="s">
        <v>3692</v>
      </c>
      <c r="C493" s="3" t="s">
        <v>12290</v>
      </c>
      <c r="E493" s="23"/>
      <c r="F493" s="23"/>
    </row>
    <row r="494">
      <c r="A494" s="3" t="s">
        <v>12291</v>
      </c>
      <c r="B494" s="3" t="s">
        <v>4463</v>
      </c>
      <c r="C494" s="3" t="s">
        <v>11782</v>
      </c>
      <c r="E494" s="23"/>
      <c r="F494" s="23"/>
    </row>
    <row r="495">
      <c r="A495" s="3" t="s">
        <v>12292</v>
      </c>
      <c r="B495" s="3" t="s">
        <v>5152</v>
      </c>
      <c r="C495" s="3" t="s">
        <v>11780</v>
      </c>
      <c r="E495" s="24">
        <v>2012.0</v>
      </c>
      <c r="F495" s="23"/>
    </row>
    <row r="496">
      <c r="A496" s="3" t="s">
        <v>12292</v>
      </c>
      <c r="B496" s="3" t="s">
        <v>731</v>
      </c>
      <c r="C496" s="3" t="s">
        <v>91</v>
      </c>
      <c r="E496" s="23"/>
      <c r="F496" s="23"/>
    </row>
    <row r="497">
      <c r="A497" s="3" t="s">
        <v>12293</v>
      </c>
      <c r="B497" s="3" t="s">
        <v>767</v>
      </c>
      <c r="D497" s="3" t="s">
        <v>157</v>
      </c>
      <c r="E497" s="23"/>
      <c r="F497" s="23"/>
    </row>
    <row r="498">
      <c r="A498" s="3" t="s">
        <v>12293</v>
      </c>
      <c r="B498" s="3" t="s">
        <v>1620</v>
      </c>
      <c r="C498" s="3" t="s">
        <v>12294</v>
      </c>
      <c r="D498" s="3" t="s">
        <v>122</v>
      </c>
      <c r="E498" s="23"/>
      <c r="F498" s="23"/>
    </row>
    <row r="499">
      <c r="A499" s="3" t="s">
        <v>12295</v>
      </c>
      <c r="B499" s="3" t="s">
        <v>4234</v>
      </c>
      <c r="C499" s="3" t="s">
        <v>12296</v>
      </c>
      <c r="E499" s="23"/>
      <c r="F499" s="23"/>
    </row>
    <row r="500">
      <c r="A500" s="3" t="s">
        <v>12297</v>
      </c>
      <c r="B500" s="3" t="s">
        <v>5381</v>
      </c>
      <c r="C500" s="3" t="s">
        <v>12298</v>
      </c>
      <c r="E500" s="23"/>
      <c r="F500" s="23"/>
    </row>
    <row r="501">
      <c r="A501" s="3" t="s">
        <v>12297</v>
      </c>
      <c r="B501" s="3" t="s">
        <v>1411</v>
      </c>
      <c r="C501" s="3" t="s">
        <v>157</v>
      </c>
      <c r="E501" s="23"/>
      <c r="F501" s="23"/>
    </row>
    <row r="502">
      <c r="A502" s="3" t="s">
        <v>12299</v>
      </c>
      <c r="B502" s="3" t="s">
        <v>4417</v>
      </c>
      <c r="C502" s="25" t="s">
        <v>12300</v>
      </c>
      <c r="E502" s="23"/>
      <c r="F502" s="23"/>
    </row>
    <row r="503">
      <c r="A503" s="3" t="s">
        <v>12301</v>
      </c>
      <c r="B503" s="3" t="s">
        <v>3371</v>
      </c>
      <c r="C503" s="3" t="s">
        <v>11780</v>
      </c>
      <c r="E503" s="23"/>
      <c r="F503" s="23"/>
    </row>
    <row r="504">
      <c r="A504" s="3" t="s">
        <v>12301</v>
      </c>
      <c r="B504" s="3" t="s">
        <v>565</v>
      </c>
      <c r="C504" s="3" t="s">
        <v>91</v>
      </c>
      <c r="E504" s="23"/>
      <c r="F504" s="23"/>
    </row>
    <row r="505">
      <c r="A505" s="3" t="s">
        <v>12301</v>
      </c>
      <c r="B505" s="3" t="s">
        <v>722</v>
      </c>
      <c r="C505" s="3" t="s">
        <v>12302</v>
      </c>
      <c r="E505" s="23"/>
      <c r="F505" s="23"/>
    </row>
    <row r="506">
      <c r="A506" s="3" t="s">
        <v>12303</v>
      </c>
      <c r="B506" s="3" t="s">
        <v>6510</v>
      </c>
      <c r="C506" s="3" t="s">
        <v>146</v>
      </c>
      <c r="E506" s="23"/>
      <c r="F506" s="23"/>
    </row>
    <row r="507">
      <c r="A507" s="3" t="s">
        <v>12304</v>
      </c>
      <c r="B507" s="3" t="s">
        <v>5653</v>
      </c>
      <c r="C507" s="3" t="s">
        <v>11782</v>
      </c>
      <c r="E507" s="23"/>
      <c r="F507" s="23"/>
    </row>
    <row r="508">
      <c r="A508" s="3" t="s">
        <v>12305</v>
      </c>
      <c r="B508" s="3" t="s">
        <v>3256</v>
      </c>
      <c r="C508" s="3" t="s">
        <v>12306</v>
      </c>
      <c r="E508" s="23"/>
      <c r="F508" s="23"/>
    </row>
    <row r="509">
      <c r="A509" s="3" t="s">
        <v>12305</v>
      </c>
      <c r="B509" s="3" t="s">
        <v>1411</v>
      </c>
      <c r="C509" s="3" t="s">
        <v>157</v>
      </c>
      <c r="E509" s="23"/>
      <c r="F509" s="23"/>
    </row>
    <row r="510">
      <c r="A510" s="3" t="s">
        <v>12307</v>
      </c>
      <c r="B510" s="3" t="s">
        <v>767</v>
      </c>
      <c r="D510" s="3" t="s">
        <v>157</v>
      </c>
      <c r="E510" s="23"/>
      <c r="F510" s="23"/>
    </row>
    <row r="511">
      <c r="A511" s="3" t="s">
        <v>12307</v>
      </c>
      <c r="B511" s="3" t="s">
        <v>3815</v>
      </c>
      <c r="D511" s="3" t="s">
        <v>91</v>
      </c>
      <c r="E511" s="23"/>
      <c r="F511" s="23"/>
    </row>
    <row r="512">
      <c r="A512" s="3" t="s">
        <v>12308</v>
      </c>
      <c r="B512" s="3" t="s">
        <v>1863</v>
      </c>
      <c r="C512" s="3" t="s">
        <v>11934</v>
      </c>
      <c r="E512" s="24">
        <v>2012.0</v>
      </c>
      <c r="F512" s="23"/>
    </row>
    <row r="513">
      <c r="A513" s="3" t="s">
        <v>12308</v>
      </c>
      <c r="B513" s="3" t="s">
        <v>1824</v>
      </c>
      <c r="C513" s="3" t="s">
        <v>91</v>
      </c>
      <c r="E513" s="23"/>
      <c r="F513" s="23"/>
    </row>
    <row r="514">
      <c r="A514" s="3" t="s">
        <v>12308</v>
      </c>
      <c r="B514" s="3" t="s">
        <v>6048</v>
      </c>
      <c r="C514" s="3" t="s">
        <v>12309</v>
      </c>
      <c r="E514" s="23"/>
      <c r="F514" s="23"/>
    </row>
    <row r="515">
      <c r="A515" s="3" t="s">
        <v>12308</v>
      </c>
      <c r="B515" s="3" t="s">
        <v>6557</v>
      </c>
      <c r="C515" s="3" t="s">
        <v>12019</v>
      </c>
      <c r="D515" s="3" t="s">
        <v>91</v>
      </c>
      <c r="E515" s="23"/>
      <c r="F515" s="23"/>
    </row>
    <row r="516">
      <c r="A516" s="3" t="s">
        <v>12310</v>
      </c>
      <c r="B516" s="3" t="s">
        <v>1711</v>
      </c>
      <c r="C516" s="25" t="s">
        <v>12311</v>
      </c>
      <c r="E516" s="23"/>
      <c r="F516" s="23"/>
    </row>
    <row r="517">
      <c r="A517" s="3" t="s">
        <v>12312</v>
      </c>
      <c r="B517" s="3" t="s">
        <v>2295</v>
      </c>
      <c r="C517" s="25" t="s">
        <v>11780</v>
      </c>
      <c r="E517" s="23"/>
      <c r="F517" s="23"/>
    </row>
    <row r="518">
      <c r="A518" s="3" t="s">
        <v>12313</v>
      </c>
      <c r="B518" s="3" t="s">
        <v>4606</v>
      </c>
      <c r="C518" s="3" t="s">
        <v>11879</v>
      </c>
      <c r="E518" s="23"/>
      <c r="F518" s="23"/>
    </row>
    <row r="519">
      <c r="A519" s="3" t="s">
        <v>7064</v>
      </c>
      <c r="B519" s="3" t="s">
        <v>6325</v>
      </c>
      <c r="C519" s="3" t="s">
        <v>11783</v>
      </c>
      <c r="E519" s="23"/>
      <c r="F519" s="23"/>
    </row>
    <row r="520">
      <c r="A520" s="3" t="s">
        <v>8237</v>
      </c>
      <c r="B520" s="3" t="s">
        <v>4235</v>
      </c>
      <c r="C520" s="3" t="s">
        <v>12314</v>
      </c>
      <c r="E520" s="23"/>
      <c r="F520" s="23"/>
    </row>
    <row r="521">
      <c r="A521" s="3" t="s">
        <v>12315</v>
      </c>
      <c r="B521" s="3" t="s">
        <v>919</v>
      </c>
      <c r="C521" s="3" t="s">
        <v>12316</v>
      </c>
      <c r="E521" s="23"/>
      <c r="F521" s="23"/>
    </row>
    <row r="522">
      <c r="A522" s="3" t="s">
        <v>12317</v>
      </c>
      <c r="B522" s="3" t="s">
        <v>5483</v>
      </c>
      <c r="C522" s="3" t="s">
        <v>11782</v>
      </c>
      <c r="E522" s="23"/>
      <c r="F522" s="23"/>
    </row>
    <row r="523">
      <c r="A523" s="3" t="s">
        <v>12318</v>
      </c>
      <c r="B523" s="3" t="s">
        <v>4635</v>
      </c>
      <c r="C523" s="3" t="s">
        <v>11792</v>
      </c>
      <c r="E523" s="24">
        <v>2019.0</v>
      </c>
      <c r="F523" s="23"/>
    </row>
    <row r="524">
      <c r="A524" s="3" t="s">
        <v>12318</v>
      </c>
      <c r="B524" s="3" t="s">
        <v>731</v>
      </c>
      <c r="C524" s="3" t="s">
        <v>91</v>
      </c>
      <c r="E524" s="23"/>
      <c r="F524" s="23"/>
    </row>
    <row r="525">
      <c r="A525" s="3" t="s">
        <v>12319</v>
      </c>
      <c r="B525" s="3" t="s">
        <v>5381</v>
      </c>
      <c r="C525" s="3" t="s">
        <v>12320</v>
      </c>
      <c r="E525" s="23"/>
      <c r="F525" s="23"/>
    </row>
    <row r="526">
      <c r="A526" s="3" t="s">
        <v>12319</v>
      </c>
      <c r="B526" s="3" t="s">
        <v>1411</v>
      </c>
      <c r="C526" s="3" t="s">
        <v>157</v>
      </c>
      <c r="E526" s="23"/>
      <c r="F526" s="23"/>
    </row>
    <row r="527">
      <c r="A527" s="3" t="s">
        <v>12321</v>
      </c>
      <c r="B527" s="3" t="s">
        <v>767</v>
      </c>
      <c r="D527" s="3" t="s">
        <v>157</v>
      </c>
      <c r="E527" s="23"/>
      <c r="F527" s="23"/>
    </row>
    <row r="528">
      <c r="A528" s="3" t="s">
        <v>12321</v>
      </c>
      <c r="B528" s="3" t="s">
        <v>3236</v>
      </c>
      <c r="C528" s="3" t="s">
        <v>12322</v>
      </c>
      <c r="D528" s="3" t="s">
        <v>122</v>
      </c>
      <c r="E528" s="23"/>
      <c r="F528" s="23"/>
    </row>
    <row r="529">
      <c r="A529" s="3" t="s">
        <v>12323</v>
      </c>
      <c r="B529" s="3" t="s">
        <v>6774</v>
      </c>
      <c r="C529" s="3" t="s">
        <v>12324</v>
      </c>
      <c r="E529" s="23"/>
      <c r="F529" s="23"/>
    </row>
    <row r="530">
      <c r="A530" s="3" t="s">
        <v>12323</v>
      </c>
      <c r="B530" s="3" t="s">
        <v>1411</v>
      </c>
      <c r="C530" s="3" t="s">
        <v>157</v>
      </c>
      <c r="E530" s="23"/>
      <c r="F530" s="23"/>
    </row>
    <row r="531">
      <c r="A531" s="3" t="s">
        <v>12325</v>
      </c>
      <c r="B531" s="3" t="s">
        <v>2994</v>
      </c>
      <c r="C531" s="25" t="s">
        <v>11809</v>
      </c>
      <c r="E531" s="23"/>
      <c r="F531" s="23"/>
    </row>
    <row r="532">
      <c r="A532" s="3" t="s">
        <v>12326</v>
      </c>
      <c r="B532" s="3" t="s">
        <v>1761</v>
      </c>
      <c r="C532" s="3" t="s">
        <v>91</v>
      </c>
      <c r="E532" s="23"/>
      <c r="F532" s="23"/>
    </row>
    <row r="533">
      <c r="A533" s="3" t="s">
        <v>12326</v>
      </c>
      <c r="B533" s="3" t="s">
        <v>6295</v>
      </c>
      <c r="C533" s="3" t="s">
        <v>12327</v>
      </c>
      <c r="E533" s="23"/>
      <c r="F533" s="23"/>
    </row>
    <row r="534">
      <c r="A534" s="3" t="s">
        <v>12328</v>
      </c>
      <c r="B534" s="3" t="s">
        <v>4465</v>
      </c>
      <c r="C534" s="3" t="s">
        <v>11782</v>
      </c>
      <c r="E534" s="23"/>
      <c r="F534" s="23"/>
    </row>
    <row r="535">
      <c r="A535" s="3" t="s">
        <v>12328</v>
      </c>
      <c r="B535" s="3" t="s">
        <v>731</v>
      </c>
      <c r="C535" s="3" t="s">
        <v>91</v>
      </c>
      <c r="E535" s="23"/>
      <c r="F535" s="23"/>
    </row>
    <row r="536">
      <c r="A536" s="3" t="s">
        <v>12329</v>
      </c>
      <c r="B536" s="3" t="s">
        <v>2682</v>
      </c>
      <c r="C536" s="3" t="s">
        <v>11780</v>
      </c>
      <c r="E536" s="23"/>
      <c r="F536" s="23"/>
    </row>
    <row r="537">
      <c r="A537" s="3" t="s">
        <v>12330</v>
      </c>
      <c r="B537" s="3" t="s">
        <v>6200</v>
      </c>
      <c r="C537" s="3" t="s">
        <v>12331</v>
      </c>
      <c r="E537" s="23"/>
      <c r="F537" s="23"/>
    </row>
    <row r="538">
      <c r="A538" s="3" t="s">
        <v>12332</v>
      </c>
      <c r="B538" s="3" t="s">
        <v>4408</v>
      </c>
      <c r="C538" s="25" t="s">
        <v>11780</v>
      </c>
      <c r="E538" s="23"/>
      <c r="F538" s="23"/>
    </row>
    <row r="539">
      <c r="A539" s="3" t="s">
        <v>12333</v>
      </c>
      <c r="B539" s="3" t="s">
        <v>1364</v>
      </c>
      <c r="C539" s="20" t="s">
        <v>12334</v>
      </c>
      <c r="E539" s="23"/>
      <c r="F539" s="23"/>
    </row>
    <row r="540">
      <c r="A540" s="3" t="s">
        <v>12333</v>
      </c>
      <c r="B540" s="3" t="s">
        <v>6741</v>
      </c>
      <c r="C540" s="3" t="s">
        <v>12335</v>
      </c>
      <c r="E540" s="23"/>
      <c r="F540" s="23"/>
    </row>
    <row r="541">
      <c r="A541" s="3" t="s">
        <v>12336</v>
      </c>
      <c r="B541" s="3" t="s">
        <v>6815</v>
      </c>
      <c r="C541" s="3" t="s">
        <v>11780</v>
      </c>
      <c r="E541" s="23"/>
      <c r="F541" s="23"/>
    </row>
    <row r="542">
      <c r="A542" s="3" t="s">
        <v>12337</v>
      </c>
      <c r="B542" s="3" t="s">
        <v>2070</v>
      </c>
      <c r="C542" s="3" t="s">
        <v>11934</v>
      </c>
      <c r="E542" s="23"/>
      <c r="F542" s="23"/>
    </row>
    <row r="543">
      <c r="A543" s="3" t="s">
        <v>12337</v>
      </c>
      <c r="B543" s="3" t="s">
        <v>1824</v>
      </c>
      <c r="C543" s="3" t="s">
        <v>91</v>
      </c>
      <c r="E543" s="23"/>
      <c r="F543" s="23"/>
    </row>
    <row r="544">
      <c r="A544" s="3" t="s">
        <v>12338</v>
      </c>
      <c r="B544" s="3" t="s">
        <v>1398</v>
      </c>
      <c r="C544" s="28" t="s">
        <v>11890</v>
      </c>
      <c r="D544" s="3" t="s">
        <v>91</v>
      </c>
      <c r="E544" s="23"/>
      <c r="F544" s="23"/>
    </row>
    <row r="545">
      <c r="A545" s="3" t="s">
        <v>6966</v>
      </c>
      <c r="B545" s="3" t="s">
        <v>6532</v>
      </c>
      <c r="C545" s="3" t="s">
        <v>11783</v>
      </c>
      <c r="E545" s="23"/>
      <c r="F545" s="23"/>
    </row>
    <row r="546">
      <c r="A546" s="3" t="s">
        <v>12339</v>
      </c>
      <c r="B546" s="3" t="s">
        <v>6510</v>
      </c>
      <c r="C546" s="3" t="s">
        <v>11780</v>
      </c>
      <c r="E546" s="23"/>
      <c r="F546" s="23"/>
    </row>
    <row r="547">
      <c r="A547" s="3" t="s">
        <v>12340</v>
      </c>
      <c r="B547" s="3" t="s">
        <v>767</v>
      </c>
      <c r="D547" s="3" t="s">
        <v>157</v>
      </c>
      <c r="E547" s="23"/>
      <c r="F547" s="23"/>
    </row>
    <row r="548">
      <c r="A548" s="3" t="s">
        <v>12341</v>
      </c>
      <c r="B548" s="3" t="s">
        <v>1411</v>
      </c>
      <c r="C548" s="3" t="s">
        <v>157</v>
      </c>
      <c r="E548" s="23"/>
      <c r="F548" s="23"/>
    </row>
    <row r="549">
      <c r="A549" s="3" t="s">
        <v>12342</v>
      </c>
      <c r="B549" s="3" t="s">
        <v>767</v>
      </c>
      <c r="D549" s="3" t="s">
        <v>157</v>
      </c>
      <c r="E549" s="23"/>
      <c r="F549" s="23"/>
    </row>
    <row r="550">
      <c r="A550" s="3" t="s">
        <v>12342</v>
      </c>
      <c r="B550" s="3" t="s">
        <v>1091</v>
      </c>
      <c r="C550" s="3" t="s">
        <v>12003</v>
      </c>
      <c r="D550" s="3" t="s">
        <v>134</v>
      </c>
      <c r="E550" s="23"/>
      <c r="F550" s="23"/>
    </row>
    <row r="551">
      <c r="A551" s="3" t="s">
        <v>12342</v>
      </c>
      <c r="B551" s="3" t="s">
        <v>1673</v>
      </c>
      <c r="C551" s="3" t="s">
        <v>108</v>
      </c>
      <c r="D551" s="3" t="s">
        <v>108</v>
      </c>
      <c r="E551" s="23"/>
      <c r="F551" s="23"/>
    </row>
    <row r="552">
      <c r="A552" s="3" t="s">
        <v>12343</v>
      </c>
      <c r="B552" s="3" t="s">
        <v>4893</v>
      </c>
      <c r="C552" s="25" t="s">
        <v>12344</v>
      </c>
      <c r="E552" s="23"/>
      <c r="F552" s="23"/>
    </row>
    <row r="553">
      <c r="A553" s="3" t="s">
        <v>12345</v>
      </c>
      <c r="B553" s="3" t="s">
        <v>1174</v>
      </c>
      <c r="C553" s="3" t="s">
        <v>11782</v>
      </c>
      <c r="E553" s="23"/>
      <c r="F553" s="23"/>
    </row>
    <row r="554">
      <c r="A554" s="3" t="s">
        <v>7901</v>
      </c>
      <c r="B554" s="3" t="s">
        <v>5381</v>
      </c>
      <c r="C554" s="3" t="s">
        <v>12346</v>
      </c>
      <c r="E554" s="23"/>
      <c r="F554" s="23"/>
    </row>
    <row r="555">
      <c r="A555" s="3" t="s">
        <v>12347</v>
      </c>
      <c r="B555" s="3" t="s">
        <v>1401</v>
      </c>
      <c r="C555" s="3" t="s">
        <v>11783</v>
      </c>
      <c r="E555" s="23"/>
      <c r="F555" s="24">
        <v>2020.0</v>
      </c>
    </row>
    <row r="556">
      <c r="A556" s="3" t="s">
        <v>12348</v>
      </c>
      <c r="B556" s="3" t="s">
        <v>6364</v>
      </c>
      <c r="C556" s="25" t="s">
        <v>12349</v>
      </c>
      <c r="E556" s="23"/>
      <c r="F556" s="23"/>
    </row>
    <row r="557">
      <c r="A557" s="3" t="s">
        <v>12350</v>
      </c>
      <c r="B557" s="3" t="s">
        <v>1823</v>
      </c>
      <c r="C557" s="3" t="s">
        <v>11934</v>
      </c>
      <c r="E557" s="23"/>
      <c r="F557" s="23"/>
    </row>
    <row r="558">
      <c r="A558" s="3" t="s">
        <v>12350</v>
      </c>
      <c r="B558" s="3" t="s">
        <v>1824</v>
      </c>
      <c r="C558" s="3" t="s">
        <v>91</v>
      </c>
      <c r="E558" s="23"/>
      <c r="F558" s="23"/>
    </row>
    <row r="559">
      <c r="A559" s="3" t="s">
        <v>12351</v>
      </c>
      <c r="B559" s="3" t="s">
        <v>2713</v>
      </c>
      <c r="C559" s="3" t="s">
        <v>12352</v>
      </c>
      <c r="E559" s="24">
        <v>2008.0</v>
      </c>
      <c r="F559" s="24">
        <v>2017.0</v>
      </c>
    </row>
    <row r="560">
      <c r="A560" s="3" t="s">
        <v>12351</v>
      </c>
      <c r="B560" s="3" t="s">
        <v>4612</v>
      </c>
      <c r="C560" s="3" t="s">
        <v>11986</v>
      </c>
      <c r="E560" s="24">
        <v>2017.0</v>
      </c>
      <c r="F560" s="23"/>
    </row>
    <row r="561">
      <c r="A561" s="3" t="s">
        <v>12353</v>
      </c>
      <c r="B561" s="3" t="s">
        <v>2573</v>
      </c>
      <c r="C561" s="3" t="s">
        <v>12354</v>
      </c>
      <c r="E561" s="23"/>
      <c r="F561" s="23"/>
    </row>
    <row r="562">
      <c r="A562" s="3" t="s">
        <v>12353</v>
      </c>
      <c r="B562" s="3" t="s">
        <v>1411</v>
      </c>
      <c r="C562" s="3" t="s">
        <v>157</v>
      </c>
      <c r="E562" s="23"/>
      <c r="F562" s="23"/>
    </row>
    <row r="563">
      <c r="A563" s="3" t="s">
        <v>12355</v>
      </c>
      <c r="B563" s="3" t="s">
        <v>41</v>
      </c>
      <c r="C563" s="3" t="s">
        <v>11800</v>
      </c>
      <c r="E563" s="24">
        <v>2019.0</v>
      </c>
      <c r="F563" s="23"/>
    </row>
    <row r="564">
      <c r="A564" s="3" t="s">
        <v>12356</v>
      </c>
      <c r="B564" s="3" t="s">
        <v>767</v>
      </c>
      <c r="D564" s="3" t="s">
        <v>157</v>
      </c>
      <c r="E564" s="23"/>
      <c r="F564" s="23"/>
    </row>
    <row r="565">
      <c r="A565" s="3" t="s">
        <v>12356</v>
      </c>
      <c r="B565" s="3" t="s">
        <v>3093</v>
      </c>
      <c r="C565" s="3" t="s">
        <v>12357</v>
      </c>
      <c r="D565" s="3" t="s">
        <v>122</v>
      </c>
      <c r="E565" s="23"/>
      <c r="F565" s="23"/>
    </row>
    <row r="566">
      <c r="A566" s="3" t="s">
        <v>12358</v>
      </c>
      <c r="B566" s="3" t="s">
        <v>3855</v>
      </c>
      <c r="C566" s="3" t="s">
        <v>12359</v>
      </c>
      <c r="E566" s="23"/>
      <c r="F566" s="23"/>
    </row>
    <row r="567">
      <c r="A567" s="3" t="s">
        <v>12358</v>
      </c>
      <c r="B567" s="3" t="s">
        <v>722</v>
      </c>
      <c r="C567" s="3" t="s">
        <v>91</v>
      </c>
      <c r="E567" s="23"/>
      <c r="F567" s="23"/>
    </row>
    <row r="568">
      <c r="A568" s="3" t="s">
        <v>12358</v>
      </c>
      <c r="B568" s="3" t="s">
        <v>1411</v>
      </c>
      <c r="C568" s="3" t="s">
        <v>157</v>
      </c>
      <c r="E568" s="23"/>
      <c r="F568" s="23"/>
    </row>
    <row r="569">
      <c r="A569" s="3" t="s">
        <v>12360</v>
      </c>
      <c r="B569" s="3" t="s">
        <v>6353</v>
      </c>
      <c r="C569" s="3" t="s">
        <v>12361</v>
      </c>
      <c r="E569" s="23"/>
      <c r="F569" s="23"/>
    </row>
    <row r="570">
      <c r="A570" s="3" t="s">
        <v>12360</v>
      </c>
      <c r="B570" s="3" t="s">
        <v>930</v>
      </c>
      <c r="C570" s="3" t="s">
        <v>11908</v>
      </c>
      <c r="E570" s="23"/>
      <c r="F570" s="23"/>
    </row>
    <row r="571">
      <c r="A571" s="3" t="s">
        <v>12360</v>
      </c>
      <c r="B571" s="3" t="s">
        <v>5977</v>
      </c>
      <c r="C571" s="3" t="s">
        <v>11923</v>
      </c>
      <c r="E571" s="23"/>
      <c r="F571" s="23"/>
    </row>
    <row r="572">
      <c r="A572" s="3" t="s">
        <v>12362</v>
      </c>
      <c r="B572" s="3" t="s">
        <v>1401</v>
      </c>
      <c r="C572" s="25" t="s">
        <v>12363</v>
      </c>
      <c r="E572" s="23"/>
      <c r="F572" s="23"/>
    </row>
    <row r="573">
      <c r="A573" s="3" t="s">
        <v>12364</v>
      </c>
      <c r="B573" s="3" t="s">
        <v>5152</v>
      </c>
      <c r="C573" s="3" t="s">
        <v>12365</v>
      </c>
      <c r="E573" s="23"/>
      <c r="F573" s="23"/>
    </row>
    <row r="574">
      <c r="A574" s="3" t="s">
        <v>12366</v>
      </c>
      <c r="B574" s="3" t="s">
        <v>5503</v>
      </c>
      <c r="C574" s="3" t="s">
        <v>12367</v>
      </c>
      <c r="E574" s="23"/>
      <c r="F574" s="23"/>
    </row>
    <row r="575">
      <c r="A575" s="3" t="s">
        <v>12366</v>
      </c>
      <c r="B575" s="3" t="s">
        <v>1411</v>
      </c>
      <c r="C575" s="3" t="s">
        <v>12368</v>
      </c>
      <c r="E575" s="23"/>
      <c r="F575" s="23"/>
    </row>
    <row r="576">
      <c r="A576" s="3" t="s">
        <v>12366</v>
      </c>
      <c r="B576" s="3" t="s">
        <v>767</v>
      </c>
      <c r="D576" s="3" t="s">
        <v>157</v>
      </c>
      <c r="E576" s="23"/>
      <c r="F576" s="23"/>
    </row>
    <row r="577">
      <c r="A577" s="3" t="s">
        <v>12366</v>
      </c>
      <c r="B577" s="3" t="s">
        <v>2117</v>
      </c>
      <c r="D577" s="3" t="s">
        <v>77</v>
      </c>
      <c r="E577" s="23"/>
      <c r="F577" s="23"/>
    </row>
    <row r="578">
      <c r="A578" s="3" t="s">
        <v>12366</v>
      </c>
      <c r="B578" s="3" t="s">
        <v>1292</v>
      </c>
      <c r="C578" s="3" t="s">
        <v>12369</v>
      </c>
      <c r="D578" s="3" t="s">
        <v>157</v>
      </c>
      <c r="E578" s="23"/>
      <c r="F578" s="23"/>
    </row>
    <row r="579">
      <c r="A579" s="3" t="s">
        <v>12370</v>
      </c>
      <c r="B579" s="3" t="s">
        <v>3979</v>
      </c>
      <c r="C579" s="3" t="s">
        <v>12000</v>
      </c>
      <c r="E579" s="23"/>
      <c r="F579" s="23"/>
    </row>
    <row r="580">
      <c r="A580" s="3" t="s">
        <v>12371</v>
      </c>
      <c r="B580" s="3" t="s">
        <v>767</v>
      </c>
      <c r="D580" s="3" t="s">
        <v>157</v>
      </c>
      <c r="E580" s="23"/>
      <c r="F580" s="23"/>
    </row>
    <row r="581">
      <c r="A581" s="3" t="s">
        <v>12371</v>
      </c>
      <c r="B581" s="3" t="s">
        <v>3223</v>
      </c>
      <c r="C581" s="3" t="s">
        <v>12372</v>
      </c>
      <c r="D581" s="3" t="s">
        <v>122</v>
      </c>
      <c r="E581" s="23"/>
      <c r="F581" s="23"/>
    </row>
    <row r="582">
      <c r="A582" t="s">
        <v>12373</v>
      </c>
      <c r="B582" s="3" t="s">
        <v>1535</v>
      </c>
      <c r="C582" s="3" t="s">
        <v>12374</v>
      </c>
      <c r="E582" s="23"/>
      <c r="F582" s="23"/>
    </row>
    <row r="583">
      <c r="A583" s="3" t="s">
        <v>12375</v>
      </c>
      <c r="B583" s="3" t="s">
        <v>2935</v>
      </c>
      <c r="C583" s="3" t="s">
        <v>12376</v>
      </c>
      <c r="E583" s="23"/>
      <c r="F583" s="23"/>
    </row>
    <row r="584">
      <c r="A584" s="3" t="s">
        <v>12375</v>
      </c>
      <c r="B584" s="3" t="s">
        <v>1411</v>
      </c>
      <c r="C584" s="3" t="s">
        <v>157</v>
      </c>
      <c r="E584" s="23"/>
      <c r="F584" s="23"/>
    </row>
    <row r="585">
      <c r="A585" s="3" t="s">
        <v>12377</v>
      </c>
      <c r="B585" s="3" t="s">
        <v>5429</v>
      </c>
      <c r="C585" s="3" t="s">
        <v>12378</v>
      </c>
      <c r="E585" s="23"/>
      <c r="F585" s="23"/>
    </row>
    <row r="586">
      <c r="A586" s="3" t="s">
        <v>12377</v>
      </c>
      <c r="B586" s="3" t="s">
        <v>1411</v>
      </c>
      <c r="C586" s="3" t="s">
        <v>157</v>
      </c>
      <c r="E586" s="23"/>
      <c r="F586" s="23"/>
    </row>
    <row r="587">
      <c r="A587" s="3" t="s">
        <v>12379</v>
      </c>
      <c r="B587" s="3" t="s">
        <v>6519</v>
      </c>
      <c r="C587" s="25" t="s">
        <v>12380</v>
      </c>
      <c r="E587" s="23"/>
      <c r="F587" s="23"/>
    </row>
    <row r="588">
      <c r="A588" s="3" t="s">
        <v>12381</v>
      </c>
      <c r="B588" s="3" t="s">
        <v>2111</v>
      </c>
      <c r="C588" s="25" t="s">
        <v>12382</v>
      </c>
      <c r="E588" s="23"/>
      <c r="F588" s="23"/>
    </row>
    <row r="589">
      <c r="A589" s="3" t="s">
        <v>12383</v>
      </c>
      <c r="B589" s="3" t="s">
        <v>1364</v>
      </c>
      <c r="C589" s="3" t="s">
        <v>11904</v>
      </c>
      <c r="E589" s="24">
        <v>2010.0</v>
      </c>
      <c r="F589" s="23"/>
    </row>
    <row r="590">
      <c r="A590" s="3" t="s">
        <v>12383</v>
      </c>
      <c r="B590" s="3" t="s">
        <v>3917</v>
      </c>
      <c r="C590" s="3" t="s">
        <v>11871</v>
      </c>
      <c r="E590" s="23"/>
      <c r="F590" s="23"/>
    </row>
    <row r="591">
      <c r="A591" s="3" t="s">
        <v>12384</v>
      </c>
      <c r="B591" s="3" t="s">
        <v>2414</v>
      </c>
      <c r="C591" s="25" t="s">
        <v>11800</v>
      </c>
      <c r="E591" s="23"/>
      <c r="F591" s="23"/>
    </row>
    <row r="592">
      <c r="A592" s="3" t="s">
        <v>12385</v>
      </c>
      <c r="B592" s="3" t="s">
        <v>4934</v>
      </c>
      <c r="C592" s="3" t="s">
        <v>11800</v>
      </c>
      <c r="E592" s="23"/>
      <c r="F592" s="23"/>
    </row>
    <row r="593">
      <c r="A593" s="3" t="s">
        <v>12385</v>
      </c>
      <c r="B593" s="3" t="s">
        <v>6765</v>
      </c>
      <c r="C593" s="3" t="s">
        <v>91</v>
      </c>
      <c r="E593" s="23"/>
      <c r="F593" s="23"/>
    </row>
    <row r="594">
      <c r="A594" s="3" t="s">
        <v>12386</v>
      </c>
      <c r="B594" s="3" t="s">
        <v>3766</v>
      </c>
      <c r="C594" s="3" t="s">
        <v>168</v>
      </c>
      <c r="E594" s="23"/>
      <c r="F594" s="23"/>
    </row>
    <row r="595">
      <c r="A595" s="3" t="s">
        <v>12387</v>
      </c>
      <c r="B595" s="3" t="s">
        <v>609</v>
      </c>
      <c r="C595" s="25" t="s">
        <v>12388</v>
      </c>
      <c r="E595" s="23"/>
      <c r="F595" s="23"/>
    </row>
    <row r="596">
      <c r="A596" s="3" t="s">
        <v>12389</v>
      </c>
      <c r="B596" s="3" t="s">
        <v>5159</v>
      </c>
      <c r="C596" s="3" t="s">
        <v>11817</v>
      </c>
      <c r="E596" s="24">
        <v>2019.0</v>
      </c>
      <c r="F596" s="23"/>
    </row>
    <row r="597">
      <c r="A597" s="3" t="s">
        <v>12389</v>
      </c>
      <c r="B597" s="3" t="s">
        <v>731</v>
      </c>
      <c r="C597" s="3" t="s">
        <v>91</v>
      </c>
      <c r="E597" s="23"/>
      <c r="F597" s="23"/>
    </row>
    <row r="598">
      <c r="A598" s="3" t="s">
        <v>12389</v>
      </c>
      <c r="B598" s="3" t="s">
        <v>6322</v>
      </c>
      <c r="C598" s="3" t="s">
        <v>12390</v>
      </c>
      <c r="E598" s="23"/>
      <c r="F598" s="24">
        <v>2019.0</v>
      </c>
    </row>
    <row r="599">
      <c r="A599" s="3" t="s">
        <v>12391</v>
      </c>
      <c r="B599" s="3" t="s">
        <v>1976</v>
      </c>
      <c r="C599" s="3" t="s">
        <v>11934</v>
      </c>
      <c r="E599" s="23"/>
      <c r="F599" s="23"/>
    </row>
    <row r="600">
      <c r="A600" s="3" t="s">
        <v>12391</v>
      </c>
      <c r="B600" s="3" t="s">
        <v>1824</v>
      </c>
      <c r="C600" s="3" t="s">
        <v>91</v>
      </c>
      <c r="E600" s="23"/>
      <c r="F600" s="23"/>
    </row>
    <row r="601">
      <c r="A601" s="3" t="s">
        <v>8005</v>
      </c>
      <c r="B601" s="3" t="s">
        <v>3226</v>
      </c>
      <c r="C601" s="3" t="s">
        <v>12392</v>
      </c>
      <c r="E601" s="23"/>
      <c r="F601" s="23"/>
    </row>
    <row r="602">
      <c r="A602" s="3" t="s">
        <v>12393</v>
      </c>
      <c r="B602" s="3" t="s">
        <v>6839</v>
      </c>
      <c r="C602" s="3" t="s">
        <v>11780</v>
      </c>
      <c r="E602" s="24">
        <v>2010.0</v>
      </c>
      <c r="F602" s="23"/>
    </row>
    <row r="603">
      <c r="A603" s="3" t="s">
        <v>12393</v>
      </c>
      <c r="B603" s="3" t="s">
        <v>1364</v>
      </c>
      <c r="C603" s="3" t="s">
        <v>12334</v>
      </c>
      <c r="E603" s="23"/>
      <c r="F603" s="24">
        <v>2010.0</v>
      </c>
    </row>
    <row r="604">
      <c r="A604" s="3" t="s">
        <v>12393</v>
      </c>
      <c r="B604" s="3" t="s">
        <v>6200</v>
      </c>
      <c r="C604" s="3" t="s">
        <v>12394</v>
      </c>
      <c r="E604" s="23"/>
      <c r="F604" s="23"/>
    </row>
    <row r="605">
      <c r="A605" s="3" t="s">
        <v>12395</v>
      </c>
      <c r="B605" s="3" t="s">
        <v>767</v>
      </c>
      <c r="D605" s="3" t="s">
        <v>157</v>
      </c>
      <c r="E605" s="23"/>
      <c r="F605" s="23"/>
    </row>
    <row r="606">
      <c r="A606" s="3" t="s">
        <v>12395</v>
      </c>
      <c r="B606" s="3" t="s">
        <v>3744</v>
      </c>
      <c r="C606" s="3" t="s">
        <v>12396</v>
      </c>
      <c r="D606" s="3" t="s">
        <v>122</v>
      </c>
      <c r="E606" s="23"/>
      <c r="F606" s="23"/>
    </row>
    <row r="607">
      <c r="A607" s="3" t="s">
        <v>12397</v>
      </c>
      <c r="B607" s="3" t="s">
        <v>5845</v>
      </c>
      <c r="C607" s="25" t="s">
        <v>12398</v>
      </c>
      <c r="E607" s="23"/>
      <c r="F607" s="23"/>
    </row>
    <row r="608">
      <c r="A608" s="3" t="s">
        <v>12399</v>
      </c>
      <c r="B608" s="3" t="s">
        <v>767</v>
      </c>
      <c r="D608" s="3" t="s">
        <v>157</v>
      </c>
      <c r="E608" s="23"/>
      <c r="F608" s="23"/>
    </row>
    <row r="609">
      <c r="A609" s="3" t="s">
        <v>12399</v>
      </c>
      <c r="B609" s="3" t="s">
        <v>1178</v>
      </c>
      <c r="C609" s="3" t="s">
        <v>11866</v>
      </c>
      <c r="D609" s="3" t="s">
        <v>146</v>
      </c>
      <c r="E609" s="23"/>
      <c r="F609" s="23"/>
    </row>
    <row r="610">
      <c r="A610" s="3" t="s">
        <v>12400</v>
      </c>
      <c r="B610" s="3" t="s">
        <v>4229</v>
      </c>
      <c r="C610" s="25" t="s">
        <v>12401</v>
      </c>
      <c r="E610" s="23"/>
      <c r="F610" s="23"/>
    </row>
    <row r="611">
      <c r="A611" s="3" t="s">
        <v>12402</v>
      </c>
      <c r="B611" s="3" t="s">
        <v>5888</v>
      </c>
      <c r="C611" s="25" t="s">
        <v>12403</v>
      </c>
      <c r="E611" s="23"/>
      <c r="F611" s="23"/>
    </row>
    <row r="612">
      <c r="A612" s="3" t="s">
        <v>12404</v>
      </c>
      <c r="B612" s="3" t="s">
        <v>530</v>
      </c>
      <c r="C612" s="3" t="s">
        <v>108</v>
      </c>
      <c r="E612" s="23"/>
      <c r="F612" s="23"/>
    </row>
    <row r="613">
      <c r="A613" s="3" t="s">
        <v>12405</v>
      </c>
      <c r="B613" s="3" t="s">
        <v>1761</v>
      </c>
      <c r="C613" s="3" t="s">
        <v>91</v>
      </c>
      <c r="E613" s="23"/>
      <c r="F613" s="23"/>
    </row>
    <row r="614">
      <c r="A614" s="3" t="s">
        <v>12405</v>
      </c>
      <c r="B614" s="3" t="s">
        <v>4465</v>
      </c>
      <c r="C614" s="3" t="s">
        <v>12406</v>
      </c>
      <c r="E614" s="23"/>
      <c r="F614" s="23"/>
    </row>
    <row r="615">
      <c r="A615" s="3" t="s">
        <v>12407</v>
      </c>
      <c r="B615" s="3" t="s">
        <v>1398</v>
      </c>
      <c r="C615" s="28" t="s">
        <v>11890</v>
      </c>
      <c r="D615" s="3" t="s">
        <v>91</v>
      </c>
      <c r="E615" s="23"/>
      <c r="F615" s="23"/>
    </row>
    <row r="616">
      <c r="A616" s="3" t="s">
        <v>12407</v>
      </c>
      <c r="B616" s="3" t="s">
        <v>1342</v>
      </c>
      <c r="D616" s="3" t="s">
        <v>157</v>
      </c>
      <c r="E616" s="23"/>
      <c r="F616" s="23"/>
    </row>
    <row r="617">
      <c r="A617" s="3" t="s">
        <v>12408</v>
      </c>
      <c r="B617" s="3" t="s">
        <v>1886</v>
      </c>
      <c r="C617" s="3" t="s">
        <v>11934</v>
      </c>
      <c r="E617" s="23"/>
      <c r="F617" s="23"/>
    </row>
    <row r="618">
      <c r="A618" s="3" t="s">
        <v>12408</v>
      </c>
      <c r="B618" s="3" t="s">
        <v>1824</v>
      </c>
      <c r="C618" s="3" t="s">
        <v>91</v>
      </c>
      <c r="E618" s="23"/>
      <c r="F618" s="23"/>
    </row>
    <row r="619">
      <c r="A619" s="3" t="s">
        <v>12409</v>
      </c>
      <c r="B619" s="3" t="s">
        <v>548</v>
      </c>
      <c r="C619" s="3" t="s">
        <v>11969</v>
      </c>
      <c r="D619" s="3" t="s">
        <v>91</v>
      </c>
      <c r="E619" s="23"/>
      <c r="F619" s="23"/>
    </row>
    <row r="620">
      <c r="A620" s="3" t="s">
        <v>12410</v>
      </c>
      <c r="B620" s="3" t="s">
        <v>2296</v>
      </c>
      <c r="C620" s="3" t="s">
        <v>11782</v>
      </c>
      <c r="E620" s="23"/>
      <c r="F620" s="23"/>
    </row>
    <row r="621">
      <c r="A621" t="s">
        <v>12411</v>
      </c>
      <c r="B621" s="3" t="s">
        <v>1535</v>
      </c>
      <c r="C621" s="3" t="s">
        <v>12412</v>
      </c>
      <c r="E621" s="23"/>
      <c r="F621" s="23"/>
    </row>
    <row r="622">
      <c r="A622" t="s">
        <v>7418</v>
      </c>
      <c r="B622" s="3" t="s">
        <v>1401</v>
      </c>
      <c r="C622" s="3" t="s">
        <v>12413</v>
      </c>
      <c r="E622" s="23"/>
      <c r="F622" s="23"/>
    </row>
    <row r="623">
      <c r="A623" s="3" t="s">
        <v>7418</v>
      </c>
      <c r="B623" s="3" t="s">
        <v>731</v>
      </c>
      <c r="C623" s="3" t="s">
        <v>91</v>
      </c>
      <c r="E623" s="23"/>
      <c r="F623" s="23"/>
    </row>
    <row r="624">
      <c r="A624" s="3" t="s">
        <v>12414</v>
      </c>
      <c r="B624" s="3" t="s">
        <v>4688</v>
      </c>
      <c r="C624" s="3" t="s">
        <v>168</v>
      </c>
      <c r="E624" s="23"/>
      <c r="F624" s="23"/>
    </row>
    <row r="625">
      <c r="A625" s="3" t="s">
        <v>12415</v>
      </c>
      <c r="B625" s="3" t="s">
        <v>1127</v>
      </c>
      <c r="E625" s="23"/>
      <c r="F625" s="23"/>
    </row>
    <row r="626">
      <c r="A626" t="s">
        <v>12416</v>
      </c>
      <c r="B626" s="3" t="s">
        <v>1535</v>
      </c>
      <c r="C626" s="3" t="s">
        <v>12412</v>
      </c>
      <c r="E626" s="23"/>
      <c r="F626" s="23"/>
    </row>
    <row r="627">
      <c r="A627" s="3" t="s">
        <v>12417</v>
      </c>
      <c r="B627" s="3" t="s">
        <v>1356</v>
      </c>
      <c r="C627" s="25" t="s">
        <v>12418</v>
      </c>
      <c r="E627" s="23"/>
      <c r="F627" s="23"/>
    </row>
    <row r="628">
      <c r="A628" s="3" t="s">
        <v>7980</v>
      </c>
      <c r="B628" s="3" t="s">
        <v>2682</v>
      </c>
      <c r="C628" s="3" t="s">
        <v>12419</v>
      </c>
      <c r="E628" s="23"/>
      <c r="F628" s="23"/>
    </row>
    <row r="629">
      <c r="A629" s="3" t="s">
        <v>12420</v>
      </c>
      <c r="B629" s="3" t="s">
        <v>2088</v>
      </c>
      <c r="C629" s="25" t="s">
        <v>12043</v>
      </c>
      <c r="E629" s="23"/>
      <c r="F629" s="23"/>
    </row>
    <row r="630">
      <c r="A630" t="s">
        <v>12421</v>
      </c>
      <c r="B630" s="3" t="s">
        <v>1535</v>
      </c>
      <c r="C630" s="3" t="s">
        <v>12422</v>
      </c>
      <c r="E630" s="23"/>
      <c r="F630" s="23"/>
    </row>
    <row r="631">
      <c r="A631" s="3" t="s">
        <v>12423</v>
      </c>
      <c r="B631" s="3" t="s">
        <v>1398</v>
      </c>
      <c r="C631" s="3" t="s">
        <v>12424</v>
      </c>
      <c r="D631" s="3" t="s">
        <v>91</v>
      </c>
      <c r="E631" s="23"/>
      <c r="F631" s="23"/>
    </row>
    <row r="632">
      <c r="A632" s="3" t="s">
        <v>12425</v>
      </c>
      <c r="B632" s="3" t="s">
        <v>5628</v>
      </c>
      <c r="C632" s="3" t="s">
        <v>12426</v>
      </c>
      <c r="E632" s="23"/>
      <c r="F632" s="23"/>
    </row>
    <row r="633">
      <c r="A633" s="3" t="s">
        <v>12427</v>
      </c>
      <c r="B633" s="3" t="s">
        <v>1109</v>
      </c>
      <c r="C633" s="25" t="s">
        <v>12428</v>
      </c>
      <c r="E633" s="23"/>
      <c r="F633" s="23"/>
    </row>
    <row r="634">
      <c r="A634" s="3" t="s">
        <v>12427</v>
      </c>
      <c r="B634" s="3" t="s">
        <v>767</v>
      </c>
      <c r="D634" s="3" t="s">
        <v>157</v>
      </c>
      <c r="E634" s="23"/>
      <c r="F634" s="23"/>
    </row>
    <row r="635">
      <c r="A635" s="3" t="s">
        <v>12427</v>
      </c>
      <c r="B635" s="3" t="s">
        <v>1109</v>
      </c>
      <c r="C635" s="3" t="s">
        <v>12428</v>
      </c>
      <c r="D635" s="3" t="s">
        <v>122</v>
      </c>
      <c r="E635" s="23"/>
      <c r="F635" s="23"/>
    </row>
    <row r="636">
      <c r="A636" s="3" t="s">
        <v>12429</v>
      </c>
      <c r="B636" s="3" t="s">
        <v>2099</v>
      </c>
      <c r="C636" s="25" t="s">
        <v>12430</v>
      </c>
      <c r="E636" s="23"/>
      <c r="F636" s="23"/>
    </row>
    <row r="637">
      <c r="A637" s="3" t="s">
        <v>12431</v>
      </c>
      <c r="B637" s="3" t="s">
        <v>1335</v>
      </c>
      <c r="C637" s="3" t="s">
        <v>12432</v>
      </c>
      <c r="E637" s="23"/>
      <c r="F637" s="23"/>
    </row>
    <row r="638">
      <c r="A638" s="3" t="s">
        <v>12431</v>
      </c>
      <c r="B638" s="3" t="s">
        <v>5736</v>
      </c>
      <c r="C638" s="3" t="s">
        <v>11780</v>
      </c>
      <c r="E638" s="23"/>
      <c r="F638" s="23"/>
    </row>
    <row r="639">
      <c r="A639" s="3" t="s">
        <v>12431</v>
      </c>
      <c r="B639" s="3" t="s">
        <v>722</v>
      </c>
      <c r="C639" s="3" t="s">
        <v>77</v>
      </c>
      <c r="E639" s="23"/>
      <c r="F639" s="23"/>
    </row>
    <row r="640">
      <c r="A640" s="3" t="s">
        <v>12433</v>
      </c>
      <c r="B640" s="3" t="s">
        <v>4212</v>
      </c>
      <c r="E640" s="23"/>
      <c r="F640" s="23"/>
    </row>
    <row r="641">
      <c r="A641" s="3" t="s">
        <v>12433</v>
      </c>
      <c r="B641" s="3" t="s">
        <v>6000</v>
      </c>
      <c r="E641" s="23"/>
      <c r="F641" s="23"/>
    </row>
    <row r="642">
      <c r="A642" s="3" t="s">
        <v>12434</v>
      </c>
      <c r="B642" s="3" t="s">
        <v>3226</v>
      </c>
      <c r="C642" s="25" t="s">
        <v>12435</v>
      </c>
      <c r="E642" s="23"/>
      <c r="F642" s="23"/>
    </row>
    <row r="643">
      <c r="A643" s="3" t="s">
        <v>6983</v>
      </c>
      <c r="B643" s="3" t="s">
        <v>6322</v>
      </c>
      <c r="C643" s="3" t="s">
        <v>12436</v>
      </c>
      <c r="E643" s="23"/>
      <c r="F643" s="23"/>
    </row>
    <row r="644">
      <c r="A644" s="3" t="s">
        <v>12437</v>
      </c>
      <c r="B644" s="3" t="s">
        <v>1906</v>
      </c>
      <c r="C644" s="3" t="s">
        <v>11934</v>
      </c>
      <c r="E644" s="23"/>
      <c r="F644" s="23"/>
    </row>
    <row r="645">
      <c r="A645" s="3" t="s">
        <v>12437</v>
      </c>
      <c r="B645" s="3" t="s">
        <v>1824</v>
      </c>
      <c r="C645" s="3" t="s">
        <v>91</v>
      </c>
      <c r="E645" s="23"/>
      <c r="F645" s="23"/>
    </row>
    <row r="646">
      <c r="A646" s="3" t="s">
        <v>12438</v>
      </c>
      <c r="B646" s="3" t="s">
        <v>6200</v>
      </c>
      <c r="C646" s="25" t="s">
        <v>11809</v>
      </c>
      <c r="E646" s="23"/>
      <c r="F646" s="23"/>
    </row>
    <row r="647">
      <c r="A647" s="3" t="s">
        <v>12439</v>
      </c>
      <c r="B647" s="3" t="s">
        <v>574</v>
      </c>
      <c r="C647" s="3" t="s">
        <v>12440</v>
      </c>
      <c r="E647" s="23"/>
      <c r="F647" s="23"/>
    </row>
    <row r="648">
      <c r="A648" s="3" t="s">
        <v>12439</v>
      </c>
      <c r="B648" s="3" t="s">
        <v>5977</v>
      </c>
      <c r="C648" s="3" t="s">
        <v>11923</v>
      </c>
      <c r="E648" s="23"/>
      <c r="F648" s="23"/>
    </row>
    <row r="649">
      <c r="A649" s="3" t="s">
        <v>8022</v>
      </c>
      <c r="B649" s="3" t="s">
        <v>370</v>
      </c>
      <c r="C649" s="3" t="s">
        <v>12441</v>
      </c>
      <c r="D649" s="3" t="s">
        <v>122</v>
      </c>
      <c r="E649" s="23"/>
      <c r="F649" s="24">
        <v>2020.0</v>
      </c>
    </row>
    <row r="650">
      <c r="A650" s="3" t="s">
        <v>8022</v>
      </c>
      <c r="B650" s="3" t="s">
        <v>1866</v>
      </c>
      <c r="C650" s="3" t="s">
        <v>157</v>
      </c>
      <c r="D650" s="3" t="s">
        <v>157</v>
      </c>
      <c r="E650" s="24">
        <v>2010.0</v>
      </c>
      <c r="F650" s="23"/>
    </row>
    <row r="651">
      <c r="A651" s="3" t="s">
        <v>8022</v>
      </c>
      <c r="B651" s="3" t="s">
        <v>2857</v>
      </c>
      <c r="C651" s="3" t="s">
        <v>12441</v>
      </c>
      <c r="D651" s="3" t="s">
        <v>122</v>
      </c>
      <c r="E651" s="24">
        <v>2020.0</v>
      </c>
      <c r="F651" s="23"/>
    </row>
    <row r="652">
      <c r="A652" s="3" t="s">
        <v>8022</v>
      </c>
      <c r="B652" s="3" t="s">
        <v>41</v>
      </c>
      <c r="C652" s="3" t="s">
        <v>77</v>
      </c>
      <c r="D652" s="3" t="s">
        <v>77</v>
      </c>
      <c r="E652" s="24">
        <v>2019.0</v>
      </c>
      <c r="F652" s="23"/>
    </row>
    <row r="653">
      <c r="A653" s="3" t="s">
        <v>8022</v>
      </c>
      <c r="B653" s="3" t="s">
        <v>3272</v>
      </c>
      <c r="C653" s="3" t="s">
        <v>12441</v>
      </c>
      <c r="D653" s="3" t="s">
        <v>122</v>
      </c>
      <c r="E653" s="24">
        <v>2009.0</v>
      </c>
      <c r="F653" s="23"/>
    </row>
    <row r="654">
      <c r="A654" s="3" t="s">
        <v>8022</v>
      </c>
      <c r="B654" s="3" t="s">
        <v>3671</v>
      </c>
      <c r="C654" s="3" t="s">
        <v>168</v>
      </c>
      <c r="D654" s="3" t="s">
        <v>168</v>
      </c>
      <c r="E654" s="24">
        <v>2016.0</v>
      </c>
      <c r="F654" s="23"/>
    </row>
    <row r="655">
      <c r="A655" s="3" t="s">
        <v>8022</v>
      </c>
      <c r="B655" s="3" t="s">
        <v>3773</v>
      </c>
      <c r="C655" s="3" t="s">
        <v>157</v>
      </c>
      <c r="D655" s="3" t="s">
        <v>157</v>
      </c>
      <c r="E655" s="24">
        <v>2014.0</v>
      </c>
      <c r="F655" s="23"/>
    </row>
    <row r="656">
      <c r="A656" s="3" t="s">
        <v>8022</v>
      </c>
      <c r="B656" s="3" t="s">
        <v>5489</v>
      </c>
      <c r="C656" s="3" t="s">
        <v>12442</v>
      </c>
      <c r="D656" s="3" t="s">
        <v>122</v>
      </c>
      <c r="E656" s="24">
        <v>2009.0</v>
      </c>
      <c r="F656" s="24">
        <v>2010.0</v>
      </c>
    </row>
    <row r="657">
      <c r="A657" s="3" t="s">
        <v>8022</v>
      </c>
      <c r="B657" s="3" t="s">
        <v>1411</v>
      </c>
      <c r="C657" s="3" t="s">
        <v>12368</v>
      </c>
      <c r="D657" s="3" t="s">
        <v>77</v>
      </c>
      <c r="E657" s="24">
        <v>2016.0</v>
      </c>
      <c r="F657" s="23"/>
    </row>
    <row r="658">
      <c r="A658" s="3" t="s">
        <v>8022</v>
      </c>
      <c r="B658" s="3" t="s">
        <v>767</v>
      </c>
      <c r="D658" s="3" t="s">
        <v>157</v>
      </c>
      <c r="E658" s="23"/>
      <c r="F658" s="23"/>
    </row>
    <row r="659">
      <c r="A659" s="3" t="s">
        <v>12443</v>
      </c>
      <c r="B659" s="3" t="s">
        <v>1824</v>
      </c>
      <c r="C659" s="3" t="s">
        <v>91</v>
      </c>
      <c r="E659" s="23"/>
      <c r="F659" s="23"/>
    </row>
    <row r="660">
      <c r="A660" s="3" t="s">
        <v>12443</v>
      </c>
      <c r="B660" s="3" t="s">
        <v>4988</v>
      </c>
      <c r="C660" s="3" t="s">
        <v>11871</v>
      </c>
      <c r="E660" s="23"/>
      <c r="F660" s="23"/>
    </row>
    <row r="661">
      <c r="A661" s="3" t="s">
        <v>8174</v>
      </c>
      <c r="B661" s="3" t="s">
        <v>2352</v>
      </c>
      <c r="C661" s="3" t="s">
        <v>12444</v>
      </c>
      <c r="E661" s="23"/>
      <c r="F661" s="23"/>
    </row>
    <row r="662">
      <c r="A662" s="3" t="s">
        <v>12445</v>
      </c>
      <c r="B662" s="3" t="s">
        <v>12446</v>
      </c>
      <c r="C662" s="3" t="s">
        <v>12447</v>
      </c>
      <c r="E662" s="23"/>
      <c r="F662" s="23"/>
    </row>
    <row r="663">
      <c r="A663" s="3" t="s">
        <v>12445</v>
      </c>
      <c r="B663" s="3" t="s">
        <v>4131</v>
      </c>
      <c r="C663" s="3" t="s">
        <v>12448</v>
      </c>
      <c r="E663" s="23"/>
      <c r="F663" s="23"/>
    </row>
    <row r="664">
      <c r="A664" s="3" t="s">
        <v>12445</v>
      </c>
      <c r="B664" s="3" t="s">
        <v>5429</v>
      </c>
      <c r="C664" s="3" t="s">
        <v>11928</v>
      </c>
      <c r="E664" s="23"/>
      <c r="F664" s="23"/>
    </row>
    <row r="665">
      <c r="A665" s="3" t="s">
        <v>12445</v>
      </c>
      <c r="B665" s="3" t="s">
        <v>1411</v>
      </c>
      <c r="C665" s="3" t="s">
        <v>157</v>
      </c>
      <c r="E665" s="23"/>
      <c r="F665" s="23"/>
    </row>
    <row r="666">
      <c r="A666" s="3" t="s">
        <v>12445</v>
      </c>
      <c r="B666" s="3" t="s">
        <v>1411</v>
      </c>
      <c r="C666" s="3" t="s">
        <v>157</v>
      </c>
      <c r="E666" s="23"/>
      <c r="F666" s="23"/>
    </row>
    <row r="667">
      <c r="A667" s="3" t="s">
        <v>12449</v>
      </c>
      <c r="B667" s="3" t="s">
        <v>3276</v>
      </c>
      <c r="C667" s="3" t="s">
        <v>12141</v>
      </c>
      <c r="E667" s="23"/>
      <c r="F667" s="23"/>
    </row>
    <row r="668">
      <c r="A668" s="3" t="s">
        <v>12450</v>
      </c>
      <c r="B668" s="3" t="s">
        <v>1918</v>
      </c>
      <c r="C668" s="3" t="s">
        <v>11934</v>
      </c>
      <c r="E668" s="23"/>
      <c r="F668" s="23"/>
    </row>
    <row r="669">
      <c r="A669" s="3" t="s">
        <v>12450</v>
      </c>
      <c r="B669" s="3" t="s">
        <v>1824</v>
      </c>
      <c r="C669" s="3" t="s">
        <v>91</v>
      </c>
      <c r="E669" s="23"/>
      <c r="F669" s="23"/>
    </row>
    <row r="670">
      <c r="A670" s="3" t="s">
        <v>12451</v>
      </c>
      <c r="B670" s="3" t="s">
        <v>6536</v>
      </c>
      <c r="C670" s="3" t="s">
        <v>12452</v>
      </c>
      <c r="E670" s="24">
        <v>2013.0</v>
      </c>
      <c r="F670" s="23"/>
    </row>
    <row r="671">
      <c r="A671" s="3" t="s">
        <v>12451</v>
      </c>
      <c r="B671" s="3" t="s">
        <v>5977</v>
      </c>
      <c r="C671" s="3" t="s">
        <v>11923</v>
      </c>
      <c r="E671" s="23"/>
      <c r="F671" s="23"/>
    </row>
    <row r="672">
      <c r="A672" s="3" t="s">
        <v>12453</v>
      </c>
      <c r="B672" s="3" t="s">
        <v>6726</v>
      </c>
      <c r="C672" s="3" t="s">
        <v>12454</v>
      </c>
      <c r="E672" s="24">
        <v>2015.0</v>
      </c>
      <c r="F672" s="23"/>
    </row>
    <row r="673">
      <c r="A673" s="3" t="s">
        <v>12455</v>
      </c>
      <c r="B673" s="3" t="s">
        <v>4555</v>
      </c>
      <c r="C673" s="3" t="s">
        <v>12456</v>
      </c>
      <c r="E673" s="24">
        <v>2018.0</v>
      </c>
      <c r="F673" s="23"/>
    </row>
    <row r="674">
      <c r="A674" s="3" t="s">
        <v>12455</v>
      </c>
      <c r="B674" s="3" t="s">
        <v>5483</v>
      </c>
      <c r="C674" s="3" t="s">
        <v>12457</v>
      </c>
      <c r="E674" s="23"/>
      <c r="F674" s="24">
        <v>2018.0</v>
      </c>
    </row>
    <row r="675">
      <c r="A675" s="3" t="s">
        <v>12458</v>
      </c>
      <c r="B675" s="3" t="s">
        <v>4895</v>
      </c>
      <c r="C675" s="3" t="s">
        <v>12459</v>
      </c>
      <c r="E675" s="23"/>
      <c r="F675" s="23"/>
    </row>
    <row r="676">
      <c r="A676" s="3" t="s">
        <v>12460</v>
      </c>
      <c r="B676" s="3" t="s">
        <v>1684</v>
      </c>
      <c r="C676" s="3" t="s">
        <v>12461</v>
      </c>
      <c r="D676" s="3" t="s">
        <v>91</v>
      </c>
      <c r="E676" s="23"/>
      <c r="F676" s="23"/>
    </row>
    <row r="677">
      <c r="A677" s="3" t="s">
        <v>8753</v>
      </c>
      <c r="B677" s="3" t="s">
        <v>6835</v>
      </c>
      <c r="C677" s="3" t="s">
        <v>11780</v>
      </c>
      <c r="E677" s="23"/>
      <c r="F677" s="23"/>
    </row>
    <row r="678">
      <c r="A678" s="3" t="s">
        <v>12462</v>
      </c>
      <c r="B678" s="3" t="s">
        <v>2079</v>
      </c>
      <c r="C678" s="3" t="s">
        <v>11934</v>
      </c>
      <c r="E678" s="23"/>
      <c r="F678" s="23"/>
    </row>
    <row r="679">
      <c r="A679" s="3" t="s">
        <v>12462</v>
      </c>
      <c r="B679" s="3" t="s">
        <v>1824</v>
      </c>
      <c r="C679" s="3" t="s">
        <v>91</v>
      </c>
      <c r="E679" s="23"/>
      <c r="F679" s="23"/>
    </row>
    <row r="680">
      <c r="A680" s="3" t="s">
        <v>12463</v>
      </c>
      <c r="B680" s="3" t="s">
        <v>1849</v>
      </c>
      <c r="C680" s="3" t="s">
        <v>11934</v>
      </c>
      <c r="E680" s="23"/>
      <c r="F680" s="23"/>
    </row>
    <row r="681">
      <c r="A681" s="3" t="s">
        <v>12463</v>
      </c>
      <c r="B681" s="3" t="s">
        <v>1824</v>
      </c>
      <c r="C681" s="3" t="s">
        <v>91</v>
      </c>
      <c r="E681" s="23"/>
      <c r="F681" s="23"/>
    </row>
    <row r="682">
      <c r="A682" s="3" t="s">
        <v>12464</v>
      </c>
      <c r="B682" s="3" t="s">
        <v>4276</v>
      </c>
      <c r="C682" s="3" t="s">
        <v>11780</v>
      </c>
      <c r="E682" s="23"/>
      <c r="F682" s="23"/>
    </row>
    <row r="683">
      <c r="A683" s="3" t="s">
        <v>12465</v>
      </c>
      <c r="B683" s="3" t="s">
        <v>1410</v>
      </c>
      <c r="C683" s="3" t="s">
        <v>11780</v>
      </c>
      <c r="E683" s="23"/>
      <c r="F683" s="23"/>
    </row>
    <row r="684">
      <c r="A684" s="3" t="s">
        <v>12465</v>
      </c>
      <c r="B684" s="3" t="s">
        <v>1411</v>
      </c>
      <c r="C684" s="3" t="s">
        <v>157</v>
      </c>
      <c r="E684" s="23"/>
      <c r="F684" s="23"/>
    </row>
    <row r="685">
      <c r="A685" s="3" t="s">
        <v>12466</v>
      </c>
      <c r="B685" s="3" t="s">
        <v>767</v>
      </c>
      <c r="D685" s="3" t="s">
        <v>157</v>
      </c>
      <c r="E685" s="23"/>
      <c r="F685" s="23"/>
    </row>
    <row r="686">
      <c r="A686" s="3" t="s">
        <v>12467</v>
      </c>
      <c r="B686" s="3" t="s">
        <v>800</v>
      </c>
      <c r="C686" s="3" t="s">
        <v>12245</v>
      </c>
      <c r="E686" s="23"/>
      <c r="F686" s="23"/>
    </row>
    <row r="687">
      <c r="A687" s="3" t="s">
        <v>12467</v>
      </c>
      <c r="B687" s="3" t="s">
        <v>1411</v>
      </c>
      <c r="C687" s="3" t="s">
        <v>157</v>
      </c>
      <c r="E687" s="23"/>
      <c r="F687" s="23"/>
    </row>
    <row r="688">
      <c r="A688" s="3" t="s">
        <v>12468</v>
      </c>
      <c r="B688" s="3" t="s">
        <v>1761</v>
      </c>
      <c r="C688" s="3" t="s">
        <v>91</v>
      </c>
      <c r="E688" s="23"/>
      <c r="F688" s="23"/>
    </row>
    <row r="689">
      <c r="A689" s="3" t="s">
        <v>12468</v>
      </c>
      <c r="B689" s="3" t="s">
        <v>2458</v>
      </c>
      <c r="C689" s="3" t="s">
        <v>12469</v>
      </c>
      <c r="E689" s="23"/>
      <c r="F689" s="23"/>
    </row>
    <row r="690">
      <c r="A690" s="3" t="s">
        <v>12470</v>
      </c>
      <c r="B690" s="3" t="s">
        <v>1398</v>
      </c>
      <c r="C690" s="3" t="s">
        <v>12471</v>
      </c>
      <c r="D690" s="3" t="s">
        <v>91</v>
      </c>
      <c r="E690" s="23"/>
      <c r="F690" s="23"/>
    </row>
    <row r="691">
      <c r="A691" s="3" t="s">
        <v>12472</v>
      </c>
      <c r="B691" s="3" t="s">
        <v>767</v>
      </c>
      <c r="D691" s="3" t="s">
        <v>157</v>
      </c>
      <c r="E691" s="23"/>
      <c r="F691" s="23"/>
    </row>
    <row r="692">
      <c r="A692" s="3" t="s">
        <v>12473</v>
      </c>
      <c r="B692" s="3" t="s">
        <v>1788</v>
      </c>
      <c r="C692" s="3" t="s">
        <v>12367</v>
      </c>
      <c r="E692" s="23"/>
      <c r="F692" s="23"/>
    </row>
    <row r="693">
      <c r="A693" s="3" t="s">
        <v>12473</v>
      </c>
      <c r="B693" s="3" t="s">
        <v>5765</v>
      </c>
      <c r="C693" s="3" t="s">
        <v>11780</v>
      </c>
      <c r="E693" s="24">
        <v>2003.0</v>
      </c>
      <c r="F693" s="24">
        <v>2015.0</v>
      </c>
    </row>
    <row r="694">
      <c r="A694" s="3" t="s">
        <v>12473</v>
      </c>
      <c r="B694" s="3" t="s">
        <v>6200</v>
      </c>
      <c r="C694" s="40" t="s">
        <v>12474</v>
      </c>
      <c r="E694" s="24">
        <v>1979.0</v>
      </c>
      <c r="F694" s="24">
        <v>2003.0</v>
      </c>
    </row>
    <row r="695">
      <c r="A695" s="3" t="s">
        <v>12475</v>
      </c>
      <c r="B695" s="3" t="s">
        <v>5244</v>
      </c>
      <c r="C695" s="3" t="s">
        <v>11782</v>
      </c>
      <c r="E695" s="23"/>
      <c r="F695" s="23"/>
    </row>
    <row r="696">
      <c r="A696" s="3" t="s">
        <v>12476</v>
      </c>
      <c r="B696" s="3" t="s">
        <v>3652</v>
      </c>
      <c r="C696" s="25" t="s">
        <v>12477</v>
      </c>
      <c r="E696" s="23"/>
      <c r="F696" s="23"/>
    </row>
    <row r="697">
      <c r="A697" s="3" t="s">
        <v>12478</v>
      </c>
      <c r="B697" s="3" t="s">
        <v>3834</v>
      </c>
      <c r="C697" s="3" t="s">
        <v>12479</v>
      </c>
      <c r="E697" s="24">
        <v>2016.0</v>
      </c>
      <c r="F697" s="23"/>
    </row>
    <row r="698">
      <c r="A698" s="3" t="s">
        <v>12480</v>
      </c>
      <c r="B698" s="3" t="s">
        <v>3289</v>
      </c>
      <c r="C698" s="25" t="s">
        <v>12481</v>
      </c>
      <c r="E698" s="23"/>
      <c r="F698" s="23"/>
    </row>
    <row r="699">
      <c r="A699" t="s">
        <v>12482</v>
      </c>
      <c r="B699" s="3" t="s">
        <v>1535</v>
      </c>
      <c r="C699" s="3" t="s">
        <v>12278</v>
      </c>
      <c r="E699" s="23"/>
      <c r="F699" s="23"/>
    </row>
    <row r="700">
      <c r="A700" s="3" t="s">
        <v>12483</v>
      </c>
      <c r="B700" s="3" t="s">
        <v>1489</v>
      </c>
      <c r="C700" s="3" t="s">
        <v>12484</v>
      </c>
      <c r="E700" s="23"/>
      <c r="F700" s="23"/>
    </row>
    <row r="701">
      <c r="A701" s="3" t="s">
        <v>12483</v>
      </c>
      <c r="B701" s="3" t="s">
        <v>731</v>
      </c>
      <c r="C701" s="3" t="s">
        <v>91</v>
      </c>
      <c r="E701" s="23"/>
      <c r="F701" s="23"/>
    </row>
    <row r="702">
      <c r="A702" s="3" t="s">
        <v>12483</v>
      </c>
      <c r="B702" s="3" t="s">
        <v>767</v>
      </c>
      <c r="D702" s="3" t="s">
        <v>157</v>
      </c>
      <c r="E702" s="23"/>
      <c r="F702" s="23"/>
    </row>
    <row r="703">
      <c r="A703" s="3" t="s">
        <v>12485</v>
      </c>
      <c r="B703" s="3" t="s">
        <v>4256</v>
      </c>
      <c r="C703" s="3" t="s">
        <v>108</v>
      </c>
      <c r="E703" s="23"/>
      <c r="F703" s="23"/>
    </row>
    <row r="704">
      <c r="A704" s="3" t="s">
        <v>12486</v>
      </c>
      <c r="B704" s="3" t="s">
        <v>6045</v>
      </c>
      <c r="C704" s="3" t="s">
        <v>12487</v>
      </c>
      <c r="E704" s="24">
        <v>2006.0</v>
      </c>
      <c r="F704" s="23"/>
    </row>
    <row r="705">
      <c r="A705" s="3" t="s">
        <v>12488</v>
      </c>
      <c r="B705" s="3" t="s">
        <v>5688</v>
      </c>
      <c r="C705" s="3" t="s">
        <v>11780</v>
      </c>
      <c r="E705" s="24">
        <v>2017.0</v>
      </c>
      <c r="F705" s="23"/>
    </row>
    <row r="706">
      <c r="A706" s="3" t="s">
        <v>7882</v>
      </c>
      <c r="B706" s="3" t="s">
        <v>1824</v>
      </c>
      <c r="C706" s="3" t="s">
        <v>12489</v>
      </c>
      <c r="D706" s="3" t="s">
        <v>122</v>
      </c>
      <c r="E706" s="23"/>
      <c r="F706" s="23"/>
    </row>
    <row r="707">
      <c r="A707" s="3" t="s">
        <v>8374</v>
      </c>
      <c r="B707" s="3" t="s">
        <v>2542</v>
      </c>
      <c r="C707" s="3" t="s">
        <v>12490</v>
      </c>
      <c r="E707" s="23"/>
      <c r="F707" s="23"/>
    </row>
    <row r="708">
      <c r="A708" s="3" t="s">
        <v>12491</v>
      </c>
      <c r="B708" s="3" t="s">
        <v>1824</v>
      </c>
      <c r="C708" s="3" t="s">
        <v>91</v>
      </c>
      <c r="E708" s="23"/>
      <c r="F708" s="23"/>
    </row>
    <row r="709">
      <c r="A709" s="3" t="s">
        <v>12491</v>
      </c>
      <c r="B709" s="3" t="s">
        <v>4988</v>
      </c>
      <c r="C709" s="3" t="s">
        <v>11871</v>
      </c>
      <c r="E709" s="23"/>
      <c r="F709" s="23"/>
    </row>
    <row r="710">
      <c r="A710" s="3" t="s">
        <v>12492</v>
      </c>
      <c r="B710" s="3" t="s">
        <v>1895</v>
      </c>
      <c r="C710" s="3" t="s">
        <v>11934</v>
      </c>
      <c r="E710" s="23"/>
      <c r="F710" s="23"/>
    </row>
    <row r="711">
      <c r="A711" s="3" t="s">
        <v>12492</v>
      </c>
      <c r="B711" s="3" t="s">
        <v>1824</v>
      </c>
      <c r="C711" s="3" t="s">
        <v>91</v>
      </c>
      <c r="E711" s="23"/>
      <c r="F711" s="23"/>
    </row>
    <row r="712">
      <c r="A712" s="3" t="s">
        <v>12493</v>
      </c>
      <c r="B712" s="3" t="s">
        <v>1134</v>
      </c>
      <c r="C712" s="3" t="s">
        <v>108</v>
      </c>
      <c r="E712" s="23"/>
      <c r="F712" s="23"/>
    </row>
    <row r="713">
      <c r="A713" s="3" t="s">
        <v>12494</v>
      </c>
      <c r="B713" s="3" t="s">
        <v>2004</v>
      </c>
      <c r="C713" s="3" t="s">
        <v>11934</v>
      </c>
      <c r="E713" s="23"/>
      <c r="F713" s="23"/>
    </row>
    <row r="714">
      <c r="A714" s="3" t="s">
        <v>12494</v>
      </c>
      <c r="B714" s="3" t="s">
        <v>1824</v>
      </c>
      <c r="C714" s="3" t="s">
        <v>91</v>
      </c>
      <c r="E714" s="23"/>
      <c r="F714" s="23"/>
    </row>
    <row r="715">
      <c r="A715" s="3" t="s">
        <v>12495</v>
      </c>
      <c r="B715" s="3" t="s">
        <v>2073</v>
      </c>
      <c r="C715" s="3" t="s">
        <v>11934</v>
      </c>
      <c r="E715" s="23"/>
      <c r="F715" s="23"/>
    </row>
    <row r="716">
      <c r="A716" s="3" t="s">
        <v>12495</v>
      </c>
      <c r="B716" s="3" t="s">
        <v>1824</v>
      </c>
      <c r="C716" s="3" t="s">
        <v>91</v>
      </c>
      <c r="E716" s="23"/>
      <c r="F716" s="23"/>
    </row>
    <row r="717">
      <c r="A717" s="3" t="s">
        <v>12496</v>
      </c>
      <c r="B717" s="3" t="s">
        <v>5130</v>
      </c>
      <c r="C717" s="3" t="s">
        <v>12497</v>
      </c>
      <c r="E717" s="23"/>
      <c r="F717" s="23"/>
    </row>
    <row r="718">
      <c r="A718" s="3" t="s">
        <v>12496</v>
      </c>
      <c r="B718" s="3" t="s">
        <v>1411</v>
      </c>
      <c r="C718" s="3" t="s">
        <v>157</v>
      </c>
      <c r="E718" s="23"/>
      <c r="F718" s="23"/>
    </row>
    <row r="719">
      <c r="A719" s="3" t="s">
        <v>12498</v>
      </c>
      <c r="B719" s="3" t="s">
        <v>4895</v>
      </c>
      <c r="C719" s="3" t="s">
        <v>12499</v>
      </c>
      <c r="E719" s="23"/>
      <c r="F719" s="23"/>
    </row>
    <row r="720">
      <c r="A720" t="s">
        <v>12500</v>
      </c>
      <c r="B720" s="3" t="s">
        <v>5743</v>
      </c>
      <c r="C720" s="3" t="s">
        <v>12501</v>
      </c>
      <c r="E720" s="23"/>
      <c r="F720" s="23"/>
    </row>
    <row r="721">
      <c r="A721" s="3" t="s">
        <v>8732</v>
      </c>
      <c r="B721" s="3" t="s">
        <v>6815</v>
      </c>
      <c r="C721" s="3" t="s">
        <v>11986</v>
      </c>
      <c r="E721" s="23"/>
      <c r="F721" s="23"/>
    </row>
    <row r="722">
      <c r="A722" s="3" t="s">
        <v>7127</v>
      </c>
      <c r="B722" s="3" t="s">
        <v>5045</v>
      </c>
      <c r="C722" s="3" t="s">
        <v>12502</v>
      </c>
      <c r="E722" s="23"/>
      <c r="F722" s="23"/>
    </row>
    <row r="723">
      <c r="A723" s="3" t="s">
        <v>12503</v>
      </c>
      <c r="B723" s="3" t="s">
        <v>1503</v>
      </c>
      <c r="C723" s="25" t="s">
        <v>12374</v>
      </c>
      <c r="E723" s="23"/>
      <c r="F723" s="23"/>
    </row>
    <row r="724">
      <c r="A724" s="3" t="s">
        <v>12504</v>
      </c>
      <c r="B724" s="3" t="s">
        <v>767</v>
      </c>
      <c r="D724" s="3" t="s">
        <v>157</v>
      </c>
      <c r="E724" s="23"/>
      <c r="F724" s="23"/>
    </row>
    <row r="725">
      <c r="A725" s="3" t="s">
        <v>12505</v>
      </c>
      <c r="B725" s="3" t="s">
        <v>1486</v>
      </c>
      <c r="C725" s="3" t="s">
        <v>11986</v>
      </c>
      <c r="E725" s="23"/>
      <c r="F725" s="23"/>
    </row>
    <row r="726">
      <c r="A726" s="3" t="s">
        <v>12505</v>
      </c>
      <c r="B726" s="3" t="s">
        <v>1411</v>
      </c>
      <c r="C726" s="3" t="s">
        <v>157</v>
      </c>
      <c r="E726" s="23"/>
      <c r="F726" s="23"/>
    </row>
    <row r="727">
      <c r="A727" t="s">
        <v>12506</v>
      </c>
      <c r="B727" s="3" t="s">
        <v>6325</v>
      </c>
      <c r="C727" s="20" t="s">
        <v>12507</v>
      </c>
      <c r="E727" s="23"/>
      <c r="F727" s="23"/>
    </row>
    <row r="728">
      <c r="A728" s="3" t="s">
        <v>6947</v>
      </c>
      <c r="B728" s="3" t="s">
        <v>1112</v>
      </c>
      <c r="C728" s="3" t="s">
        <v>11783</v>
      </c>
      <c r="E728" s="23"/>
      <c r="F728" s="23"/>
    </row>
    <row r="729">
      <c r="A729" s="3" t="s">
        <v>12508</v>
      </c>
      <c r="B729" s="3" t="s">
        <v>767</v>
      </c>
      <c r="D729" s="3" t="s">
        <v>157</v>
      </c>
      <c r="E729" s="23"/>
      <c r="F729" s="23"/>
    </row>
    <row r="730">
      <c r="A730" s="3" t="s">
        <v>12508</v>
      </c>
      <c r="B730" s="3" t="s">
        <v>4377</v>
      </c>
      <c r="C730" s="3" t="s">
        <v>12509</v>
      </c>
      <c r="D730" s="3" t="s">
        <v>122</v>
      </c>
      <c r="E730" s="23"/>
      <c r="F730" s="23"/>
    </row>
    <row r="731">
      <c r="A731" s="3" t="s">
        <v>12510</v>
      </c>
      <c r="B731" s="3" t="s">
        <v>767</v>
      </c>
      <c r="D731" s="3" t="s">
        <v>157</v>
      </c>
      <c r="E731" s="23"/>
      <c r="F731" s="23"/>
    </row>
    <row r="732">
      <c r="A732" s="3" t="s">
        <v>12510</v>
      </c>
      <c r="B732" s="3" t="s">
        <v>6356</v>
      </c>
      <c r="C732" s="3" t="s">
        <v>12511</v>
      </c>
      <c r="D732" s="3" t="s">
        <v>122</v>
      </c>
      <c r="E732" s="23"/>
      <c r="F732" s="23"/>
    </row>
    <row r="733">
      <c r="A733" s="3" t="s">
        <v>12510</v>
      </c>
      <c r="B733" s="3" t="s">
        <v>6364</v>
      </c>
      <c r="C733" s="3" t="s">
        <v>12511</v>
      </c>
      <c r="D733" s="3" t="s">
        <v>122</v>
      </c>
      <c r="E733" s="23"/>
      <c r="F733" s="23"/>
    </row>
    <row r="734">
      <c r="A734" s="3" t="s">
        <v>12512</v>
      </c>
      <c r="B734" s="3" t="s">
        <v>6356</v>
      </c>
      <c r="C734" s="25" t="s">
        <v>12513</v>
      </c>
      <c r="E734" s="23"/>
      <c r="F734" s="23"/>
    </row>
    <row r="735">
      <c r="A735" s="3" t="s">
        <v>12514</v>
      </c>
      <c r="B735" s="3" t="s">
        <v>4491</v>
      </c>
      <c r="C735" s="3" t="s">
        <v>168</v>
      </c>
      <c r="E735" s="23"/>
      <c r="F735" s="23"/>
    </row>
    <row r="736">
      <c r="A736" s="3" t="s">
        <v>12515</v>
      </c>
      <c r="B736" s="3" t="s">
        <v>5483</v>
      </c>
      <c r="C736" s="3" t="s">
        <v>12516</v>
      </c>
      <c r="E736" s="24">
        <v>2013.0</v>
      </c>
      <c r="F736" s="23"/>
    </row>
    <row r="737">
      <c r="A737" s="3" t="s">
        <v>12517</v>
      </c>
      <c r="B737" s="3" t="s">
        <v>4635</v>
      </c>
      <c r="C737" s="3" t="s">
        <v>12518</v>
      </c>
      <c r="E737" s="24">
        <v>2010.0</v>
      </c>
      <c r="F737" s="23"/>
    </row>
    <row r="738">
      <c r="A738" s="3" t="s">
        <v>12517</v>
      </c>
      <c r="B738" s="3" t="s">
        <v>731</v>
      </c>
      <c r="C738" s="3" t="s">
        <v>91</v>
      </c>
      <c r="E738" s="23"/>
      <c r="F738" s="23"/>
    </row>
    <row r="739">
      <c r="A739" s="3" t="s">
        <v>12519</v>
      </c>
      <c r="B739" s="3" t="s">
        <v>1306</v>
      </c>
      <c r="C739" s="3" t="s">
        <v>12520</v>
      </c>
      <c r="D739" s="3" t="s">
        <v>146</v>
      </c>
      <c r="E739" s="23"/>
      <c r="F739" s="23"/>
    </row>
    <row r="740">
      <c r="A740" s="3" t="s">
        <v>12521</v>
      </c>
      <c r="B740" s="3" t="s">
        <v>4846</v>
      </c>
      <c r="C740" s="3" t="s">
        <v>12522</v>
      </c>
      <c r="E740" s="23"/>
      <c r="F740" s="23"/>
    </row>
    <row r="741">
      <c r="A741" s="3" t="s">
        <v>12523</v>
      </c>
      <c r="B741" s="3" t="s">
        <v>1461</v>
      </c>
      <c r="C741" s="3" t="s">
        <v>12524</v>
      </c>
      <c r="E741" s="23"/>
      <c r="F741" s="23"/>
    </row>
    <row r="742">
      <c r="A742" s="3" t="s">
        <v>12523</v>
      </c>
      <c r="B742" s="3" t="s">
        <v>1411</v>
      </c>
      <c r="C742" s="3" t="s">
        <v>157</v>
      </c>
      <c r="E742" s="23"/>
      <c r="F742" s="23"/>
    </row>
    <row r="743">
      <c r="A743" t="s">
        <v>12525</v>
      </c>
      <c r="B743" s="3" t="s">
        <v>4192</v>
      </c>
      <c r="C743" s="3" t="s">
        <v>12526</v>
      </c>
      <c r="E743" s="23"/>
      <c r="F743" s="23"/>
    </row>
    <row r="744">
      <c r="A744" s="3" t="s">
        <v>12527</v>
      </c>
      <c r="B744" s="3" t="s">
        <v>498</v>
      </c>
      <c r="C744" s="3" t="s">
        <v>12113</v>
      </c>
      <c r="E744" s="23"/>
      <c r="F744" s="23"/>
    </row>
    <row r="745">
      <c r="A745" s="3" t="s">
        <v>12528</v>
      </c>
      <c r="B745" s="3" t="s">
        <v>5508</v>
      </c>
      <c r="C745" s="3" t="s">
        <v>11780</v>
      </c>
      <c r="E745" s="23"/>
      <c r="F745" s="23"/>
    </row>
    <row r="746">
      <c r="A746" s="3" t="s">
        <v>12529</v>
      </c>
      <c r="B746" s="3" t="s">
        <v>772</v>
      </c>
      <c r="C746" s="25" t="s">
        <v>12530</v>
      </c>
      <c r="E746" s="23"/>
      <c r="F746" s="23"/>
    </row>
    <row r="747">
      <c r="A747" s="3" t="s">
        <v>12531</v>
      </c>
      <c r="B747" s="3" t="s">
        <v>800</v>
      </c>
      <c r="C747" s="3" t="s">
        <v>11782</v>
      </c>
      <c r="E747" s="23"/>
      <c r="F747" s="23"/>
    </row>
    <row r="748">
      <c r="A748" s="3" t="s">
        <v>7781</v>
      </c>
      <c r="B748" s="3" t="s">
        <v>574</v>
      </c>
      <c r="C748" s="3" t="s">
        <v>12532</v>
      </c>
      <c r="E748" s="23"/>
      <c r="F748" s="23"/>
    </row>
    <row r="749">
      <c r="A749" s="3" t="s">
        <v>12533</v>
      </c>
      <c r="B749" s="3" t="s">
        <v>3893</v>
      </c>
      <c r="C749" s="3" t="s">
        <v>11780</v>
      </c>
      <c r="E749" s="24">
        <v>2017.0</v>
      </c>
      <c r="F749" s="23"/>
    </row>
    <row r="750">
      <c r="A750" t="s">
        <v>12534</v>
      </c>
      <c r="B750" s="3" t="s">
        <v>5152</v>
      </c>
      <c r="C750" s="3" t="s">
        <v>12535</v>
      </c>
      <c r="E750" s="23"/>
      <c r="F750" s="23"/>
    </row>
    <row r="751">
      <c r="A751" s="3" t="s">
        <v>12536</v>
      </c>
      <c r="B751" s="3" t="s">
        <v>1489</v>
      </c>
      <c r="C751" s="3" t="s">
        <v>11877</v>
      </c>
      <c r="E751" s="23"/>
      <c r="F751" s="23"/>
    </row>
    <row r="752">
      <c r="A752" s="3" t="s">
        <v>12536</v>
      </c>
      <c r="B752" s="3" t="s">
        <v>731</v>
      </c>
      <c r="C752" s="3" t="s">
        <v>91</v>
      </c>
      <c r="E752" s="23"/>
      <c r="F752" s="23"/>
    </row>
    <row r="753">
      <c r="A753" s="3" t="s">
        <v>12537</v>
      </c>
      <c r="B753" s="3" t="s">
        <v>533</v>
      </c>
      <c r="C753" s="3" t="s">
        <v>12538</v>
      </c>
      <c r="D753" s="3" t="s">
        <v>91</v>
      </c>
      <c r="E753" s="23"/>
      <c r="F753" s="23"/>
    </row>
    <row r="754">
      <c r="A754" s="3" t="s">
        <v>12539</v>
      </c>
      <c r="B754" s="3" t="s">
        <v>1174</v>
      </c>
      <c r="C754" s="3" t="s">
        <v>12540</v>
      </c>
      <c r="E754" s="23"/>
      <c r="F754" s="23"/>
    </row>
    <row r="755">
      <c r="A755" t="s">
        <v>12541</v>
      </c>
      <c r="B755" s="3" t="s">
        <v>1641</v>
      </c>
      <c r="C755" s="3" t="s">
        <v>12542</v>
      </c>
      <c r="E755" s="23"/>
      <c r="F755" s="23"/>
    </row>
    <row r="756">
      <c r="A756" s="3" t="s">
        <v>12543</v>
      </c>
      <c r="B756" s="3" t="s">
        <v>1913</v>
      </c>
      <c r="C756" s="3" t="s">
        <v>11965</v>
      </c>
      <c r="E756" s="24">
        <v>2014.0</v>
      </c>
      <c r="F756" s="23"/>
    </row>
    <row r="757">
      <c r="A757" s="3" t="s">
        <v>12543</v>
      </c>
      <c r="B757" s="3" t="s">
        <v>1411</v>
      </c>
      <c r="C757" s="3" t="s">
        <v>157</v>
      </c>
      <c r="E757" s="23"/>
      <c r="F757" s="23"/>
    </row>
    <row r="758">
      <c r="A758" s="3" t="s">
        <v>12544</v>
      </c>
      <c r="B758" s="3" t="s">
        <v>5483</v>
      </c>
      <c r="C758" s="3" t="s">
        <v>12545</v>
      </c>
      <c r="E758" s="23"/>
      <c r="F758" s="23"/>
    </row>
    <row r="759">
      <c r="A759" s="3" t="s">
        <v>8601</v>
      </c>
      <c r="B759" s="3" t="s">
        <v>5981</v>
      </c>
      <c r="C759" s="3" t="s">
        <v>12546</v>
      </c>
      <c r="E759" s="23"/>
      <c r="F759" s="23"/>
    </row>
    <row r="760">
      <c r="A760" s="3" t="s">
        <v>12547</v>
      </c>
      <c r="B760" s="3" t="s">
        <v>2794</v>
      </c>
      <c r="C760" s="3" t="s">
        <v>11780</v>
      </c>
      <c r="E760" s="24">
        <v>2015.0</v>
      </c>
      <c r="F760" s="23"/>
    </row>
    <row r="761">
      <c r="A761" s="3" t="s">
        <v>12548</v>
      </c>
      <c r="B761" s="3" t="s">
        <v>5751</v>
      </c>
      <c r="C761" s="28" t="s">
        <v>12175</v>
      </c>
      <c r="E761" s="23"/>
      <c r="F761" s="23"/>
    </row>
    <row r="762">
      <c r="A762" s="3" t="s">
        <v>12548</v>
      </c>
      <c r="B762" s="3" t="s">
        <v>1411</v>
      </c>
      <c r="C762" s="3" t="s">
        <v>157</v>
      </c>
      <c r="E762" s="23"/>
      <c r="F762" s="23"/>
    </row>
    <row r="763">
      <c r="A763" s="3" t="s">
        <v>12549</v>
      </c>
      <c r="B763" s="3" t="s">
        <v>2866</v>
      </c>
      <c r="C763" s="3" t="s">
        <v>11780</v>
      </c>
      <c r="E763" s="23"/>
      <c r="F763" s="23"/>
    </row>
    <row r="764">
      <c r="A764" s="3" t="s">
        <v>12550</v>
      </c>
      <c r="B764" s="3" t="s">
        <v>2085</v>
      </c>
      <c r="C764" s="3" t="s">
        <v>11934</v>
      </c>
      <c r="E764" s="23"/>
      <c r="F764" s="23"/>
    </row>
    <row r="765">
      <c r="A765" s="3" t="s">
        <v>12550</v>
      </c>
      <c r="B765" s="3" t="s">
        <v>1824</v>
      </c>
      <c r="C765" s="3" t="s">
        <v>91</v>
      </c>
      <c r="E765" s="23"/>
      <c r="F765" s="23"/>
    </row>
    <row r="766">
      <c r="A766" s="3" t="s">
        <v>12551</v>
      </c>
      <c r="B766" s="3" t="s">
        <v>427</v>
      </c>
      <c r="C766" s="25" t="s">
        <v>11780</v>
      </c>
      <c r="E766" s="23"/>
      <c r="F766" s="23"/>
    </row>
    <row r="767">
      <c r="A767" s="3" t="s">
        <v>12552</v>
      </c>
      <c r="B767" s="3" t="s">
        <v>4612</v>
      </c>
      <c r="C767" s="3" t="s">
        <v>12553</v>
      </c>
      <c r="E767" s="23"/>
      <c r="F767" s="23"/>
    </row>
    <row r="768">
      <c r="A768" s="3" t="s">
        <v>12552</v>
      </c>
      <c r="B768" s="3" t="s">
        <v>1411</v>
      </c>
      <c r="C768" s="3" t="s">
        <v>157</v>
      </c>
      <c r="E768" s="23"/>
      <c r="F768" s="23"/>
    </row>
    <row r="769">
      <c r="A769" t="s">
        <v>12554</v>
      </c>
      <c r="B769" s="3" t="s">
        <v>1535</v>
      </c>
      <c r="C769" s="3" t="s">
        <v>12555</v>
      </c>
      <c r="E769" s="23"/>
      <c r="F769" s="23"/>
    </row>
    <row r="770">
      <c r="A770" s="3" t="s">
        <v>12556</v>
      </c>
      <c r="B770" s="3" t="s">
        <v>6411</v>
      </c>
      <c r="C770" s="3" t="s">
        <v>12003</v>
      </c>
      <c r="E770" s="23"/>
      <c r="F770" s="23"/>
    </row>
    <row r="771">
      <c r="A771" s="3" t="s">
        <v>12557</v>
      </c>
      <c r="B771" s="3" t="s">
        <v>3966</v>
      </c>
      <c r="C771" s="3" t="s">
        <v>12558</v>
      </c>
      <c r="E771" s="23"/>
      <c r="F771" s="23"/>
    </row>
    <row r="772">
      <c r="A772" s="3" t="s">
        <v>12559</v>
      </c>
      <c r="B772" s="3" t="s">
        <v>5152</v>
      </c>
      <c r="C772" s="3" t="s">
        <v>11895</v>
      </c>
      <c r="E772" s="24">
        <v>2010.0</v>
      </c>
      <c r="F772" s="23"/>
    </row>
    <row r="773">
      <c r="A773" s="3" t="s">
        <v>12559</v>
      </c>
      <c r="B773" s="3" t="s">
        <v>731</v>
      </c>
      <c r="C773" s="3" t="s">
        <v>91</v>
      </c>
      <c r="E773" s="23"/>
      <c r="F773" s="23"/>
    </row>
    <row r="774">
      <c r="A774" s="3" t="s">
        <v>12560</v>
      </c>
      <c r="B774" s="3" t="s">
        <v>6045</v>
      </c>
      <c r="C774" s="3" t="s">
        <v>12561</v>
      </c>
      <c r="E774" s="24">
        <v>2012.0</v>
      </c>
      <c r="F774" s="23"/>
    </row>
    <row r="775">
      <c r="A775" s="3" t="s">
        <v>12562</v>
      </c>
      <c r="B775" s="3" t="s">
        <v>3665</v>
      </c>
      <c r="C775" s="3" t="s">
        <v>11792</v>
      </c>
      <c r="E775" s="23"/>
      <c r="F775" s="23"/>
    </row>
    <row r="776">
      <c r="A776" s="3" t="s">
        <v>12563</v>
      </c>
      <c r="B776" s="3" t="s">
        <v>2859</v>
      </c>
      <c r="C776" s="3" t="s">
        <v>12003</v>
      </c>
      <c r="E776" s="23"/>
      <c r="F776" s="23"/>
    </row>
    <row r="777">
      <c r="A777" s="3" t="s">
        <v>12563</v>
      </c>
      <c r="B777" s="3" t="s">
        <v>5977</v>
      </c>
      <c r="C777" s="3" t="s">
        <v>11923</v>
      </c>
      <c r="E777" s="23"/>
      <c r="F777" s="23"/>
    </row>
    <row r="778">
      <c r="A778" s="3" t="s">
        <v>12563</v>
      </c>
      <c r="B778" s="3" t="s">
        <v>6379</v>
      </c>
      <c r="C778" s="3" t="s">
        <v>12003</v>
      </c>
      <c r="E778" s="23"/>
      <c r="F778" s="23"/>
    </row>
    <row r="779">
      <c r="A779" t="s">
        <v>12564</v>
      </c>
      <c r="B779" s="3" t="s">
        <v>1503</v>
      </c>
      <c r="C779" s="3" t="s">
        <v>11946</v>
      </c>
      <c r="E779" s="23"/>
      <c r="F779" s="23"/>
    </row>
    <row r="780">
      <c r="A780" s="3" t="s">
        <v>12565</v>
      </c>
      <c r="B780" s="3" t="s">
        <v>767</v>
      </c>
      <c r="D780" s="3" t="s">
        <v>157</v>
      </c>
      <c r="E780" s="23"/>
      <c r="F780" s="23"/>
    </row>
    <row r="781">
      <c r="A781" s="3" t="s">
        <v>12565</v>
      </c>
      <c r="B781" s="3" t="s">
        <v>2420</v>
      </c>
      <c r="C781" s="3" t="s">
        <v>12566</v>
      </c>
      <c r="D781" s="3" t="s">
        <v>108</v>
      </c>
      <c r="E781" s="23"/>
      <c r="F781" s="23"/>
    </row>
    <row r="782">
      <c r="A782" s="3" t="s">
        <v>12567</v>
      </c>
      <c r="B782" s="3" t="s">
        <v>1824</v>
      </c>
      <c r="C782" s="3" t="s">
        <v>91</v>
      </c>
      <c r="E782" s="23"/>
      <c r="F782" s="23"/>
    </row>
    <row r="783">
      <c r="A783" s="3" t="s">
        <v>12567</v>
      </c>
      <c r="B783" s="3" t="s">
        <v>4988</v>
      </c>
      <c r="C783" s="3" t="s">
        <v>11871</v>
      </c>
      <c r="E783" s="23"/>
      <c r="F783" s="23"/>
    </row>
    <row r="784">
      <c r="A784" t="s">
        <v>12568</v>
      </c>
      <c r="B784" s="3" t="s">
        <v>6325</v>
      </c>
      <c r="C784" s="3" t="s">
        <v>11782</v>
      </c>
      <c r="E784" s="23"/>
      <c r="F784" s="24">
        <v>2020.0</v>
      </c>
    </row>
    <row r="785">
      <c r="A785" s="3" t="s">
        <v>12569</v>
      </c>
      <c r="B785" s="3" t="s">
        <v>1411</v>
      </c>
      <c r="C785" s="3" t="s">
        <v>157</v>
      </c>
      <c r="E785" s="23"/>
      <c r="F785" s="23"/>
    </row>
    <row r="786">
      <c r="A786" s="3" t="s">
        <v>12570</v>
      </c>
      <c r="B786" s="3" t="s">
        <v>767</v>
      </c>
      <c r="D786" s="3" t="s">
        <v>157</v>
      </c>
      <c r="E786" s="23"/>
      <c r="F786" s="23"/>
    </row>
    <row r="787">
      <c r="A787" s="3" t="s">
        <v>12571</v>
      </c>
      <c r="B787" s="3" t="s">
        <v>3280</v>
      </c>
      <c r="C787" s="25" t="s">
        <v>11809</v>
      </c>
      <c r="E787" s="23"/>
      <c r="F787" s="23"/>
    </row>
    <row r="788">
      <c r="A788" s="3" t="s">
        <v>12572</v>
      </c>
      <c r="B788" s="3" t="s">
        <v>3236</v>
      </c>
      <c r="C788" s="25" t="s">
        <v>12573</v>
      </c>
      <c r="E788" s="23"/>
      <c r="F788" s="23"/>
    </row>
    <row r="789">
      <c r="A789" s="3" t="s">
        <v>12574</v>
      </c>
      <c r="B789" s="3" t="s">
        <v>4539</v>
      </c>
      <c r="C789" s="3" t="s">
        <v>11912</v>
      </c>
      <c r="E789" s="23"/>
      <c r="F789" s="23"/>
    </row>
    <row r="790">
      <c r="A790" s="3" t="s">
        <v>12574</v>
      </c>
      <c r="B790" s="3" t="s">
        <v>1411</v>
      </c>
      <c r="C790" s="3" t="s">
        <v>157</v>
      </c>
      <c r="E790" s="23"/>
      <c r="F790" s="23"/>
    </row>
    <row r="791">
      <c r="A791" s="3" t="s">
        <v>7737</v>
      </c>
      <c r="B791" s="3" t="s">
        <v>1283</v>
      </c>
      <c r="C791" s="3" t="s">
        <v>91</v>
      </c>
      <c r="E791" s="23"/>
      <c r="F791" s="23"/>
    </row>
    <row r="792">
      <c r="A792" s="3" t="s">
        <v>7737</v>
      </c>
      <c r="B792" s="3" t="s">
        <v>6830</v>
      </c>
      <c r="C792" s="3" t="s">
        <v>11783</v>
      </c>
      <c r="E792" s="23"/>
      <c r="F792" s="23"/>
    </row>
    <row r="793">
      <c r="A793" s="3" t="s">
        <v>12575</v>
      </c>
      <c r="B793" s="3" t="s">
        <v>4555</v>
      </c>
      <c r="C793" s="3" t="s">
        <v>12276</v>
      </c>
      <c r="E793" s="23"/>
      <c r="F793" s="23"/>
    </row>
    <row r="794">
      <c r="A794" s="3" t="s">
        <v>12576</v>
      </c>
      <c r="B794" s="3" t="s">
        <v>767</v>
      </c>
      <c r="D794" s="3" t="s">
        <v>157</v>
      </c>
      <c r="E794" s="23"/>
      <c r="F794" s="23"/>
    </row>
    <row r="795">
      <c r="A795" s="3" t="s">
        <v>12576</v>
      </c>
      <c r="B795" s="3" t="s">
        <v>2252</v>
      </c>
      <c r="C795" s="3" t="s">
        <v>11780</v>
      </c>
      <c r="D795" s="3" t="s">
        <v>108</v>
      </c>
      <c r="E795" s="23"/>
      <c r="F795" s="23"/>
    </row>
    <row r="796">
      <c r="A796" s="3" t="s">
        <v>12577</v>
      </c>
      <c r="B796" s="3" t="s">
        <v>4612</v>
      </c>
      <c r="C796" s="3" t="s">
        <v>108</v>
      </c>
      <c r="E796" s="23"/>
      <c r="F796" s="23"/>
    </row>
    <row r="797">
      <c r="A797" s="3" t="s">
        <v>12577</v>
      </c>
      <c r="B797" s="3" t="s">
        <v>1411</v>
      </c>
      <c r="C797" s="3" t="s">
        <v>157</v>
      </c>
      <c r="E797" s="23"/>
      <c r="F797" s="23"/>
    </row>
    <row r="798">
      <c r="A798" s="3" t="s">
        <v>12578</v>
      </c>
      <c r="B798" s="3" t="s">
        <v>1958</v>
      </c>
      <c r="C798" s="3" t="s">
        <v>12151</v>
      </c>
      <c r="E798" s="23"/>
      <c r="F798" s="23"/>
    </row>
    <row r="799">
      <c r="A799" s="3" t="s">
        <v>12579</v>
      </c>
      <c r="B799" s="3" t="s">
        <v>4555</v>
      </c>
      <c r="C799" s="3" t="s">
        <v>12580</v>
      </c>
      <c r="E799" s="23"/>
      <c r="F799" s="23"/>
    </row>
    <row r="800">
      <c r="A800" s="3" t="s">
        <v>12581</v>
      </c>
      <c r="B800" s="3" t="s">
        <v>6295</v>
      </c>
      <c r="C800" s="3" t="s">
        <v>12582</v>
      </c>
      <c r="E800" s="23"/>
      <c r="F800" s="23"/>
    </row>
    <row r="801">
      <c r="A801" s="3" t="s">
        <v>12581</v>
      </c>
      <c r="B801" s="3" t="s">
        <v>731</v>
      </c>
      <c r="C801" s="3" t="s">
        <v>91</v>
      </c>
      <c r="E801" s="23"/>
      <c r="F801" s="23"/>
    </row>
    <row r="802">
      <c r="A802" s="3" t="s">
        <v>12583</v>
      </c>
      <c r="B802" s="3" t="s">
        <v>3710</v>
      </c>
      <c r="C802" s="3" t="s">
        <v>12584</v>
      </c>
      <c r="E802" s="23"/>
      <c r="F802" s="23"/>
    </row>
    <row r="803">
      <c r="A803" s="3" t="s">
        <v>12585</v>
      </c>
      <c r="B803" s="3" t="s">
        <v>4555</v>
      </c>
      <c r="C803" s="3" t="s">
        <v>12586</v>
      </c>
      <c r="E803" s="23"/>
      <c r="F803" s="23"/>
    </row>
    <row r="804">
      <c r="A804" s="3" t="s">
        <v>12587</v>
      </c>
      <c r="B804" s="3" t="s">
        <v>1673</v>
      </c>
      <c r="C804" s="25" t="s">
        <v>12588</v>
      </c>
      <c r="E804" s="23"/>
      <c r="F804" s="23"/>
    </row>
    <row r="805">
      <c r="A805" s="3" t="s">
        <v>12587</v>
      </c>
      <c r="B805" s="3" t="s">
        <v>1411</v>
      </c>
      <c r="C805" s="3" t="s">
        <v>157</v>
      </c>
      <c r="E805" s="23"/>
      <c r="F805" s="23"/>
    </row>
    <row r="806">
      <c r="A806" s="3" t="s">
        <v>12589</v>
      </c>
      <c r="B806" s="3" t="s">
        <v>1174</v>
      </c>
      <c r="C806" s="3" t="s">
        <v>11809</v>
      </c>
      <c r="E806" s="23"/>
      <c r="F806" s="23"/>
    </row>
    <row r="807">
      <c r="A807" s="3" t="s">
        <v>7172</v>
      </c>
      <c r="B807" s="3" t="s">
        <v>1489</v>
      </c>
      <c r="C807" s="3" t="s">
        <v>12590</v>
      </c>
      <c r="E807" s="23"/>
      <c r="F807" s="23"/>
    </row>
    <row r="808">
      <c r="A808" s="3" t="s">
        <v>12591</v>
      </c>
      <c r="B808" s="3" t="s">
        <v>6713</v>
      </c>
      <c r="C808" s="3" t="s">
        <v>12592</v>
      </c>
      <c r="E808" s="23"/>
      <c r="F808" s="23"/>
    </row>
    <row r="809">
      <c r="A809" s="3" t="s">
        <v>12591</v>
      </c>
      <c r="B809" s="3" t="s">
        <v>731</v>
      </c>
      <c r="C809" s="3" t="s">
        <v>91</v>
      </c>
      <c r="E809" s="23"/>
      <c r="F809" s="23"/>
    </row>
    <row r="810">
      <c r="A810" s="3" t="s">
        <v>12591</v>
      </c>
      <c r="B810" s="3" t="s">
        <v>1761</v>
      </c>
      <c r="C810" s="3" t="s">
        <v>91</v>
      </c>
      <c r="E810" s="23"/>
      <c r="F810" s="23"/>
    </row>
    <row r="811">
      <c r="A811" s="3" t="s">
        <v>12593</v>
      </c>
      <c r="B811" s="3" t="s">
        <v>722</v>
      </c>
      <c r="C811" s="3" t="s">
        <v>12107</v>
      </c>
      <c r="E811" s="23"/>
      <c r="F811" s="23"/>
    </row>
    <row r="812">
      <c r="A812" s="3" t="s">
        <v>12593</v>
      </c>
      <c r="B812" s="3" t="s">
        <v>1411</v>
      </c>
      <c r="C812" s="3" t="s">
        <v>157</v>
      </c>
      <c r="E812" s="23"/>
      <c r="F812" s="23"/>
    </row>
    <row r="813">
      <c r="A813" s="3" t="s">
        <v>12594</v>
      </c>
      <c r="B813" s="3" t="s">
        <v>2082</v>
      </c>
      <c r="C813" s="3" t="s">
        <v>11934</v>
      </c>
      <c r="E813" s="23"/>
      <c r="F813" s="23"/>
    </row>
    <row r="814">
      <c r="A814" s="3" t="s">
        <v>12594</v>
      </c>
      <c r="B814" s="3" t="s">
        <v>1824</v>
      </c>
      <c r="C814" s="3" t="s">
        <v>91</v>
      </c>
      <c r="E814" s="23"/>
      <c r="F814" s="23"/>
    </row>
    <row r="815">
      <c r="A815" s="3" t="s">
        <v>7923</v>
      </c>
      <c r="B815" s="3" t="s">
        <v>370</v>
      </c>
      <c r="C815" s="3" t="s">
        <v>108</v>
      </c>
      <c r="E815" s="23"/>
      <c r="F815" s="24">
        <v>2020.0</v>
      </c>
    </row>
    <row r="816">
      <c r="A816" s="3" t="s">
        <v>7923</v>
      </c>
      <c r="B816" s="3" t="s">
        <v>2857</v>
      </c>
      <c r="C816" s="3" t="s">
        <v>108</v>
      </c>
      <c r="E816" s="24">
        <v>2020.0</v>
      </c>
      <c r="F816" s="23"/>
    </row>
    <row r="817">
      <c r="A817" s="3" t="s">
        <v>7923</v>
      </c>
      <c r="B817" s="3" t="s">
        <v>41</v>
      </c>
      <c r="C817" s="3" t="s">
        <v>77</v>
      </c>
      <c r="E817" s="24">
        <v>2019.0</v>
      </c>
      <c r="F817" s="23"/>
    </row>
    <row r="818">
      <c r="A818" s="3" t="s">
        <v>7923</v>
      </c>
      <c r="B818" s="3" t="s">
        <v>2859</v>
      </c>
      <c r="C818" s="3" t="s">
        <v>12595</v>
      </c>
      <c r="D818" s="3" t="s">
        <v>134</v>
      </c>
      <c r="E818" s="23"/>
      <c r="F818" s="23"/>
    </row>
    <row r="819">
      <c r="A819" s="3" t="s">
        <v>12596</v>
      </c>
      <c r="B819" s="3" t="s">
        <v>1620</v>
      </c>
      <c r="C819" s="3" t="s">
        <v>12597</v>
      </c>
      <c r="E819" s="23"/>
      <c r="F819" s="23"/>
    </row>
    <row r="820">
      <c r="A820" s="3" t="s">
        <v>12598</v>
      </c>
      <c r="B820" s="3" t="s">
        <v>5765</v>
      </c>
      <c r="C820" s="3" t="s">
        <v>12599</v>
      </c>
      <c r="E820" s="23"/>
      <c r="F820" s="23"/>
    </row>
    <row r="821">
      <c r="A821" s="3" t="s">
        <v>12598</v>
      </c>
      <c r="B821" s="3" t="s">
        <v>1411</v>
      </c>
      <c r="C821" s="3" t="s">
        <v>157</v>
      </c>
      <c r="E821" s="23"/>
      <c r="F821" s="23"/>
    </row>
    <row r="822">
      <c r="A822" s="3" t="s">
        <v>12600</v>
      </c>
      <c r="B822" s="3" t="s">
        <v>1804</v>
      </c>
      <c r="C822" s="3" t="s">
        <v>12601</v>
      </c>
      <c r="E822" s="23"/>
      <c r="F822" s="23"/>
    </row>
    <row r="823">
      <c r="A823" s="3" t="s">
        <v>12600</v>
      </c>
      <c r="B823" s="3" t="s">
        <v>1411</v>
      </c>
      <c r="C823" s="3" t="s">
        <v>157</v>
      </c>
      <c r="E823" s="23"/>
      <c r="F823" s="23"/>
    </row>
    <row r="824">
      <c r="A824" s="3" t="s">
        <v>7066</v>
      </c>
      <c r="B824" s="3" t="s">
        <v>1863</v>
      </c>
      <c r="C824" s="3" t="s">
        <v>12602</v>
      </c>
      <c r="E824" s="23"/>
      <c r="F824" s="23"/>
    </row>
    <row r="825">
      <c r="A825" s="3" t="s">
        <v>12603</v>
      </c>
      <c r="B825" s="3" t="s">
        <v>3961</v>
      </c>
      <c r="C825" s="3" t="s">
        <v>91</v>
      </c>
      <c r="E825" s="23"/>
      <c r="F825" s="23"/>
    </row>
    <row r="826">
      <c r="A826" s="3" t="s">
        <v>12603</v>
      </c>
      <c r="B826" s="3" t="s">
        <v>4234</v>
      </c>
      <c r="C826" s="3" t="s">
        <v>12604</v>
      </c>
      <c r="E826" s="23"/>
      <c r="F826" s="23"/>
    </row>
    <row r="827">
      <c r="A827" s="3" t="s">
        <v>12605</v>
      </c>
      <c r="B827" s="3" t="s">
        <v>3605</v>
      </c>
      <c r="C827" s="3" t="s">
        <v>11925</v>
      </c>
      <c r="E827" s="23"/>
      <c r="F827" s="23"/>
    </row>
    <row r="828">
      <c r="A828" s="3" t="s">
        <v>12605</v>
      </c>
      <c r="B828" s="3" t="s">
        <v>6411</v>
      </c>
      <c r="C828" s="3" t="s">
        <v>12606</v>
      </c>
      <c r="E828" s="23"/>
      <c r="F828" s="23"/>
    </row>
    <row r="829">
      <c r="A829" s="3" t="s">
        <v>12607</v>
      </c>
      <c r="B829" s="3" t="s">
        <v>5765</v>
      </c>
      <c r="C829" s="3" t="s">
        <v>11782</v>
      </c>
      <c r="E829" s="23"/>
      <c r="F829" s="23"/>
    </row>
    <row r="830">
      <c r="A830" t="s">
        <v>12608</v>
      </c>
      <c r="B830" s="3" t="s">
        <v>5743</v>
      </c>
      <c r="C830" s="3" t="s">
        <v>12609</v>
      </c>
      <c r="E830" s="23"/>
      <c r="F830" s="23"/>
    </row>
    <row r="831">
      <c r="A831" s="3" t="s">
        <v>12610</v>
      </c>
      <c r="B831" s="3" t="s">
        <v>6729</v>
      </c>
      <c r="E831" s="23"/>
      <c r="F831" s="23"/>
    </row>
    <row r="832">
      <c r="A832" s="3" t="s">
        <v>12611</v>
      </c>
      <c r="B832" s="3" t="s">
        <v>1852</v>
      </c>
      <c r="C832" s="3" t="s">
        <v>11934</v>
      </c>
      <c r="E832" s="23"/>
      <c r="F832" s="23"/>
    </row>
    <row r="833">
      <c r="A833" s="3" t="s">
        <v>12611</v>
      </c>
      <c r="B833" s="3" t="s">
        <v>1824</v>
      </c>
      <c r="C833" s="3" t="s">
        <v>91</v>
      </c>
      <c r="E833" s="23"/>
      <c r="F833" s="23"/>
    </row>
    <row r="834">
      <c r="A834" s="3" t="s">
        <v>12612</v>
      </c>
      <c r="B834" s="3" t="s">
        <v>1130</v>
      </c>
      <c r="E834" s="23"/>
      <c r="F834" s="23"/>
    </row>
    <row r="835">
      <c r="A835" s="3" t="s">
        <v>12613</v>
      </c>
      <c r="B835" s="3" t="s">
        <v>767</v>
      </c>
      <c r="D835" s="3" t="s">
        <v>157</v>
      </c>
      <c r="E835" s="23"/>
      <c r="F835" s="23"/>
    </row>
    <row r="836">
      <c r="A836" s="3" t="s">
        <v>12613</v>
      </c>
      <c r="B836" s="3" t="s">
        <v>6394</v>
      </c>
      <c r="C836" s="3" t="s">
        <v>12003</v>
      </c>
      <c r="D836" s="3" t="s">
        <v>134</v>
      </c>
      <c r="E836" s="23"/>
      <c r="F836" s="23"/>
    </row>
    <row r="837">
      <c r="A837" s="3" t="s">
        <v>12613</v>
      </c>
      <c r="B837" s="3" t="s">
        <v>1140</v>
      </c>
      <c r="D837" s="3" t="s">
        <v>77</v>
      </c>
      <c r="E837" s="23"/>
      <c r="F837" s="23"/>
    </row>
    <row r="838">
      <c r="A838" s="3" t="s">
        <v>12613</v>
      </c>
      <c r="B838" s="3" t="s">
        <v>4635</v>
      </c>
      <c r="D838" s="3" t="s">
        <v>77</v>
      </c>
      <c r="E838" s="23"/>
      <c r="F838" s="23"/>
    </row>
    <row r="839">
      <c r="A839" s="3" t="s">
        <v>12613</v>
      </c>
      <c r="B839" s="3" t="s">
        <v>4438</v>
      </c>
      <c r="D839" s="3" t="s">
        <v>157</v>
      </c>
      <c r="E839" s="23"/>
      <c r="F839" s="23"/>
    </row>
    <row r="840">
      <c r="A840" s="3" t="s">
        <v>12614</v>
      </c>
      <c r="B840" s="3" t="s">
        <v>3526</v>
      </c>
      <c r="C840" s="25" t="s">
        <v>12615</v>
      </c>
      <c r="E840" s="23"/>
      <c r="F840" s="23"/>
    </row>
    <row r="841">
      <c r="A841" s="3" t="s">
        <v>12616</v>
      </c>
      <c r="B841" s="3" t="s">
        <v>3855</v>
      </c>
      <c r="C841" s="3" t="s">
        <v>11809</v>
      </c>
      <c r="E841" s="23"/>
      <c r="F841" s="23"/>
    </row>
    <row r="842">
      <c r="A842" s="3" t="s">
        <v>12616</v>
      </c>
      <c r="B842" s="3" t="s">
        <v>1411</v>
      </c>
      <c r="C842" s="3" t="s">
        <v>157</v>
      </c>
      <c r="E842" s="23"/>
      <c r="F842" s="23"/>
    </row>
    <row r="843">
      <c r="A843" s="3" t="s">
        <v>12617</v>
      </c>
      <c r="B843" s="3" t="s">
        <v>5795</v>
      </c>
      <c r="C843" s="3" t="s">
        <v>11788</v>
      </c>
      <c r="E843" s="23"/>
      <c r="F843" s="23"/>
    </row>
    <row r="844">
      <c r="A844" s="3" t="s">
        <v>7733</v>
      </c>
      <c r="B844" s="3" t="s">
        <v>2542</v>
      </c>
      <c r="C844" s="3" t="s">
        <v>12618</v>
      </c>
      <c r="E844" s="23"/>
      <c r="F844" s="23"/>
    </row>
    <row r="845">
      <c r="A845" s="3" t="s">
        <v>6954</v>
      </c>
      <c r="B845" s="3" t="s">
        <v>2526</v>
      </c>
      <c r="C845" s="3" t="s">
        <v>11783</v>
      </c>
      <c r="E845" s="23"/>
      <c r="F845" s="23"/>
    </row>
    <row r="846">
      <c r="A846" t="s">
        <v>12619</v>
      </c>
      <c r="B846" s="3" t="s">
        <v>406</v>
      </c>
      <c r="C846" s="3" t="s">
        <v>12620</v>
      </c>
      <c r="E846" s="23"/>
      <c r="F846" s="23"/>
    </row>
    <row r="847">
      <c r="A847" s="3" t="s">
        <v>12621</v>
      </c>
      <c r="B847" s="3" t="s">
        <v>767</v>
      </c>
      <c r="D847" s="3" t="s">
        <v>157</v>
      </c>
      <c r="E847" s="23"/>
      <c r="F847" s="23"/>
    </row>
    <row r="848">
      <c r="A848" s="3" t="s">
        <v>12621</v>
      </c>
      <c r="B848" s="3" t="s">
        <v>2330</v>
      </c>
      <c r="C848" s="3" t="s">
        <v>12622</v>
      </c>
      <c r="D848" s="3" t="s">
        <v>122</v>
      </c>
      <c r="E848" s="23"/>
      <c r="F848" s="23"/>
    </row>
    <row r="849">
      <c r="A849" s="3" t="s">
        <v>12623</v>
      </c>
      <c r="B849" s="3" t="s">
        <v>5765</v>
      </c>
      <c r="C849" s="3" t="s">
        <v>11879</v>
      </c>
      <c r="E849" s="23"/>
      <c r="F849" s="24">
        <v>2020.0</v>
      </c>
    </row>
    <row r="850">
      <c r="A850" s="3" t="s">
        <v>12624</v>
      </c>
      <c r="B850" s="3" t="s">
        <v>2646</v>
      </c>
      <c r="C850" s="3" t="s">
        <v>11871</v>
      </c>
      <c r="D850" s="3" t="s">
        <v>91</v>
      </c>
      <c r="E850" s="23"/>
      <c r="F850" s="23"/>
    </row>
    <row r="851">
      <c r="A851" s="3" t="s">
        <v>12624</v>
      </c>
      <c r="B851" s="3" t="s">
        <v>1824</v>
      </c>
      <c r="C851" s="3" t="s">
        <v>91</v>
      </c>
      <c r="D851" s="3" t="s">
        <v>91</v>
      </c>
      <c r="E851" s="23"/>
      <c r="F851" s="23"/>
    </row>
    <row r="852">
      <c r="A852" s="3" t="s">
        <v>12625</v>
      </c>
      <c r="B852" s="3" t="s">
        <v>1597</v>
      </c>
      <c r="C852" s="25" t="s">
        <v>12626</v>
      </c>
      <c r="E852" s="23"/>
      <c r="F852" s="23"/>
    </row>
    <row r="853">
      <c r="A853" s="3" t="s">
        <v>7774</v>
      </c>
      <c r="B853" s="3" t="s">
        <v>6408</v>
      </c>
      <c r="C853" s="3" t="s">
        <v>12627</v>
      </c>
      <c r="E853" s="23"/>
      <c r="F853" s="23"/>
    </row>
    <row r="854">
      <c r="A854" s="3" t="s">
        <v>7774</v>
      </c>
      <c r="B854" s="3" t="s">
        <v>1411</v>
      </c>
      <c r="C854" s="3" t="s">
        <v>12368</v>
      </c>
      <c r="D854" s="3" t="s">
        <v>77</v>
      </c>
      <c r="E854" s="23"/>
      <c r="F854" s="23"/>
    </row>
    <row r="855">
      <c r="A855" s="3" t="s">
        <v>12628</v>
      </c>
      <c r="B855" s="3" t="s">
        <v>6057</v>
      </c>
      <c r="C855" s="25" t="s">
        <v>12629</v>
      </c>
      <c r="E855" s="23"/>
      <c r="F855" s="24"/>
    </row>
    <row r="856">
      <c r="A856" s="3" t="s">
        <v>12630</v>
      </c>
      <c r="B856" s="3" t="s">
        <v>6376</v>
      </c>
      <c r="C856" s="3" t="s">
        <v>12631</v>
      </c>
      <c r="D856" s="3" t="s">
        <v>134</v>
      </c>
      <c r="E856" s="23"/>
      <c r="F856" s="23"/>
    </row>
    <row r="857">
      <c r="A857" s="3" t="s">
        <v>12630</v>
      </c>
      <c r="B857" s="3" t="s">
        <v>767</v>
      </c>
      <c r="D857" s="3" t="s">
        <v>157</v>
      </c>
      <c r="E857" s="23"/>
      <c r="F857" s="23"/>
    </row>
    <row r="858">
      <c r="A858" s="3" t="s">
        <v>12544</v>
      </c>
      <c r="B858" s="3" t="s">
        <v>767</v>
      </c>
      <c r="C858" s="3" t="s">
        <v>12369</v>
      </c>
      <c r="D858" s="3" t="s">
        <v>157</v>
      </c>
      <c r="E858" s="23"/>
      <c r="F858" s="23"/>
    </row>
    <row r="859">
      <c r="A859" s="3" t="s">
        <v>12519</v>
      </c>
      <c r="B859" s="3" t="s">
        <v>767</v>
      </c>
      <c r="D859" s="3" t="s">
        <v>157</v>
      </c>
      <c r="E859" s="23"/>
      <c r="F859" s="23"/>
    </row>
    <row r="860">
      <c r="A860" s="3" t="s">
        <v>12632</v>
      </c>
      <c r="B860" s="3" t="s">
        <v>6048</v>
      </c>
      <c r="C860" s="3" t="s">
        <v>12633</v>
      </c>
      <c r="E860" s="23"/>
      <c r="F860" s="23"/>
    </row>
    <row r="861">
      <c r="A861" s="3" t="s">
        <v>12632</v>
      </c>
      <c r="B861" s="3" t="s">
        <v>767</v>
      </c>
      <c r="D861" s="3" t="s">
        <v>157</v>
      </c>
      <c r="E861" s="23"/>
      <c r="F861" s="23"/>
    </row>
    <row r="862">
      <c r="A862" s="3" t="s">
        <v>12634</v>
      </c>
      <c r="B862" s="3" t="s">
        <v>767</v>
      </c>
      <c r="D862" s="3" t="s">
        <v>157</v>
      </c>
      <c r="E862" s="23"/>
      <c r="F862" s="23"/>
    </row>
    <row r="863">
      <c r="A863" s="3" t="s">
        <v>12634</v>
      </c>
      <c r="B863" s="3" t="s">
        <v>1283</v>
      </c>
      <c r="C863" s="3" t="s">
        <v>11780</v>
      </c>
      <c r="D863" s="3" t="s">
        <v>108</v>
      </c>
      <c r="E863" s="23"/>
      <c r="F863" s="23"/>
    </row>
    <row r="864">
      <c r="A864" s="3" t="s">
        <v>12635</v>
      </c>
      <c r="B864" s="3" t="s">
        <v>1294</v>
      </c>
      <c r="C864" s="3" t="s">
        <v>12369</v>
      </c>
      <c r="D864" s="3" t="s">
        <v>157</v>
      </c>
      <c r="E864" s="23"/>
      <c r="F864" s="23"/>
    </row>
    <row r="865">
      <c r="A865" s="3" t="s">
        <v>12635</v>
      </c>
      <c r="B865" s="3" t="s">
        <v>767</v>
      </c>
      <c r="D865" s="3" t="s">
        <v>157</v>
      </c>
      <c r="E865" s="23"/>
      <c r="F865" s="23"/>
    </row>
    <row r="866">
      <c r="A866" s="3" t="s">
        <v>12635</v>
      </c>
      <c r="B866" s="3" t="s">
        <v>3055</v>
      </c>
      <c r="C866" s="3" t="s">
        <v>12636</v>
      </c>
      <c r="D866" s="3" t="s">
        <v>146</v>
      </c>
      <c r="E866" s="23"/>
      <c r="F866" s="23"/>
    </row>
    <row r="867">
      <c r="A867" s="3" t="s">
        <v>12635</v>
      </c>
      <c r="B867" s="3" t="s">
        <v>1684</v>
      </c>
      <c r="C867" s="3" t="s">
        <v>12637</v>
      </c>
      <c r="D867" s="3" t="s">
        <v>157</v>
      </c>
      <c r="E867" s="23"/>
      <c r="F867" s="23"/>
    </row>
    <row r="868">
      <c r="A868" s="3" t="s">
        <v>12638</v>
      </c>
      <c r="B868" s="3" t="s">
        <v>767</v>
      </c>
      <c r="D868" s="3" t="s">
        <v>157</v>
      </c>
      <c r="E868" s="23"/>
      <c r="F868" s="23"/>
    </row>
    <row r="869">
      <c r="A869" s="3" t="s">
        <v>12638</v>
      </c>
      <c r="B869" s="3" t="s">
        <v>5522</v>
      </c>
      <c r="C869" s="3" t="s">
        <v>12003</v>
      </c>
      <c r="D869" s="3" t="s">
        <v>134</v>
      </c>
      <c r="E869" s="23"/>
      <c r="F869" s="23"/>
    </row>
    <row r="870">
      <c r="A870" s="3" t="s">
        <v>12638</v>
      </c>
      <c r="B870" s="3" t="s">
        <v>6909</v>
      </c>
      <c r="C870" s="3" t="s">
        <v>9196</v>
      </c>
      <c r="D870" s="3" t="s">
        <v>108</v>
      </c>
      <c r="E870" s="23"/>
      <c r="F870" s="23"/>
    </row>
    <row r="871">
      <c r="A871" s="3" t="s">
        <v>12639</v>
      </c>
      <c r="B871" s="3" t="s">
        <v>6912</v>
      </c>
      <c r="C871" s="3" t="s">
        <v>12640</v>
      </c>
      <c r="D871" s="3" t="s">
        <v>134</v>
      </c>
      <c r="E871" s="23"/>
      <c r="F871" s="23"/>
    </row>
    <row r="872">
      <c r="A872" s="3" t="s">
        <v>12639</v>
      </c>
      <c r="B872" s="3" t="s">
        <v>767</v>
      </c>
      <c r="D872" s="3" t="s">
        <v>157</v>
      </c>
      <c r="E872" s="23"/>
      <c r="F872" s="23"/>
    </row>
    <row r="873">
      <c r="A873" s="3" t="s">
        <v>12641</v>
      </c>
      <c r="B873" s="3" t="s">
        <v>767</v>
      </c>
      <c r="D873" s="3" t="s">
        <v>157</v>
      </c>
      <c r="E873" s="23"/>
      <c r="F873" s="23"/>
    </row>
    <row r="874">
      <c r="A874" s="3" t="s">
        <v>12641</v>
      </c>
      <c r="B874" s="3" t="s">
        <v>1197</v>
      </c>
      <c r="C874" s="3" t="s">
        <v>12642</v>
      </c>
      <c r="D874" s="3" t="s">
        <v>146</v>
      </c>
      <c r="E874" s="23"/>
      <c r="F874" s="23"/>
    </row>
    <row r="875">
      <c r="A875" s="3" t="s">
        <v>12643</v>
      </c>
      <c r="B875" s="3" t="s">
        <v>6915</v>
      </c>
      <c r="C875" s="29" t="s">
        <v>12644</v>
      </c>
      <c r="D875" s="3" t="s">
        <v>146</v>
      </c>
      <c r="E875" s="23"/>
      <c r="F875" s="23"/>
    </row>
    <row r="876">
      <c r="A876" s="3" t="s">
        <v>12643</v>
      </c>
      <c r="B876" s="3" t="s">
        <v>767</v>
      </c>
      <c r="D876" s="3" t="s">
        <v>157</v>
      </c>
      <c r="E876" s="23"/>
      <c r="F876" s="23"/>
    </row>
    <row r="877">
      <c r="A877" s="3" t="s">
        <v>12645</v>
      </c>
      <c r="B877" s="3" t="s">
        <v>767</v>
      </c>
      <c r="D877" s="3" t="s">
        <v>157</v>
      </c>
      <c r="E877" s="23"/>
      <c r="F877" s="23"/>
    </row>
    <row r="878">
      <c r="A878" s="3" t="s">
        <v>12645</v>
      </c>
      <c r="B878" s="3" t="s">
        <v>6390</v>
      </c>
      <c r="C878" s="3" t="s">
        <v>12177</v>
      </c>
      <c r="D878" s="3" t="s">
        <v>134</v>
      </c>
      <c r="E878" s="23"/>
      <c r="F878" s="23"/>
    </row>
    <row r="879">
      <c r="A879" s="3" t="s">
        <v>12646</v>
      </c>
      <c r="B879" s="3" t="s">
        <v>767</v>
      </c>
      <c r="D879" s="3" t="s">
        <v>157</v>
      </c>
      <c r="E879" s="23"/>
      <c r="F879" s="23"/>
    </row>
    <row r="880">
      <c r="A880" s="3" t="s">
        <v>12646</v>
      </c>
      <c r="B880" s="3" t="s">
        <v>1683</v>
      </c>
      <c r="C880" s="3" t="s">
        <v>12647</v>
      </c>
      <c r="D880" s="3" t="s">
        <v>122</v>
      </c>
      <c r="E880" s="23"/>
      <c r="F880" s="23"/>
    </row>
    <row r="881">
      <c r="A881" s="3" t="s">
        <v>12648</v>
      </c>
      <c r="B881" s="3" t="s">
        <v>767</v>
      </c>
      <c r="D881" s="3" t="s">
        <v>157</v>
      </c>
      <c r="E881" s="23"/>
      <c r="F881" s="23"/>
    </row>
    <row r="882">
      <c r="A882" s="3" t="s">
        <v>12648</v>
      </c>
      <c r="B882" s="3" t="s">
        <v>1091</v>
      </c>
      <c r="C882" s="3" t="s">
        <v>12649</v>
      </c>
      <c r="D882" s="3" t="s">
        <v>177</v>
      </c>
      <c r="E882" s="23"/>
      <c r="F882" s="23"/>
    </row>
    <row r="883">
      <c r="A883" s="3" t="s">
        <v>12650</v>
      </c>
      <c r="B883" s="3" t="s">
        <v>4477</v>
      </c>
      <c r="C883" s="3" t="s">
        <v>12651</v>
      </c>
      <c r="D883" s="3" t="s">
        <v>122</v>
      </c>
      <c r="E883" s="23"/>
      <c r="F883" s="23"/>
    </row>
    <row r="884">
      <c r="A884" s="3" t="s">
        <v>12650</v>
      </c>
      <c r="B884" s="3" t="s">
        <v>767</v>
      </c>
      <c r="D884" s="3" t="s">
        <v>157</v>
      </c>
      <c r="E884" s="23"/>
      <c r="F884" s="23"/>
    </row>
    <row r="885">
      <c r="A885" s="3" t="s">
        <v>12517</v>
      </c>
      <c r="B885" s="3" t="s">
        <v>767</v>
      </c>
      <c r="D885" s="3" t="s">
        <v>157</v>
      </c>
      <c r="E885" s="23"/>
      <c r="F885" s="23"/>
    </row>
    <row r="886">
      <c r="A886" s="3" t="s">
        <v>12652</v>
      </c>
      <c r="B886" s="3" t="s">
        <v>3834</v>
      </c>
      <c r="C886" s="3" t="s">
        <v>11904</v>
      </c>
      <c r="D886" s="3" t="s">
        <v>108</v>
      </c>
      <c r="E886" s="24">
        <v>2022.0</v>
      </c>
      <c r="F886" s="23"/>
    </row>
    <row r="887">
      <c r="A887" s="3" t="s">
        <v>12653</v>
      </c>
      <c r="B887" s="3" t="s">
        <v>3834</v>
      </c>
      <c r="C887" s="3" t="s">
        <v>11904</v>
      </c>
      <c r="D887" s="3" t="s">
        <v>108</v>
      </c>
      <c r="E887" s="24">
        <v>2021.0</v>
      </c>
      <c r="F887" s="24">
        <v>2022.0</v>
      </c>
    </row>
    <row r="888">
      <c r="E888" s="23"/>
      <c r="F888" s="23"/>
    </row>
    <row r="889">
      <c r="E889" s="23"/>
      <c r="F889" s="23"/>
    </row>
    <row r="890">
      <c r="E890" s="23"/>
      <c r="F890" s="23"/>
    </row>
    <row r="891">
      <c r="E891" s="23"/>
      <c r="F891" s="23"/>
    </row>
    <row r="892">
      <c r="E892" s="23"/>
      <c r="F892" s="23"/>
    </row>
    <row r="893">
      <c r="E893" s="23"/>
      <c r="F893" s="23"/>
    </row>
    <row r="894">
      <c r="E894" s="23"/>
      <c r="F894" s="23"/>
    </row>
    <row r="895">
      <c r="E895" s="23"/>
      <c r="F895" s="23"/>
    </row>
    <row r="896">
      <c r="E896" s="23"/>
      <c r="F896" s="23"/>
    </row>
    <row r="897">
      <c r="E897" s="23"/>
      <c r="F897" s="23"/>
    </row>
    <row r="898">
      <c r="E898" s="23"/>
      <c r="F898" s="23"/>
    </row>
    <row r="899">
      <c r="E899" s="23"/>
      <c r="F899" s="23"/>
    </row>
    <row r="900">
      <c r="E900" s="23"/>
      <c r="F900" s="23"/>
    </row>
    <row r="901">
      <c r="E901" s="23"/>
      <c r="F901" s="23"/>
    </row>
    <row r="902">
      <c r="E902" s="23"/>
      <c r="F902" s="23"/>
    </row>
    <row r="903">
      <c r="E903" s="23"/>
      <c r="F903" s="23"/>
    </row>
    <row r="904">
      <c r="E904" s="23"/>
      <c r="F904" s="23"/>
    </row>
    <row r="905">
      <c r="E905" s="23"/>
      <c r="F905" s="23"/>
    </row>
    <row r="906">
      <c r="E906" s="23"/>
      <c r="F906" s="23"/>
    </row>
    <row r="907">
      <c r="E907" s="23"/>
      <c r="F907" s="23"/>
    </row>
    <row r="908">
      <c r="E908" s="23"/>
      <c r="F908" s="23"/>
    </row>
    <row r="909">
      <c r="E909" s="23"/>
      <c r="F909" s="23"/>
    </row>
    <row r="910">
      <c r="E910" s="23"/>
      <c r="F910" s="23"/>
    </row>
    <row r="911">
      <c r="E911" s="23"/>
      <c r="F911" s="23"/>
    </row>
    <row r="912">
      <c r="E912" s="23"/>
      <c r="F912" s="23"/>
    </row>
    <row r="913">
      <c r="E913" s="23"/>
      <c r="F913" s="23"/>
    </row>
    <row r="914">
      <c r="E914" s="23"/>
      <c r="F914" s="23"/>
    </row>
    <row r="915">
      <c r="E915" s="23"/>
      <c r="F915" s="23"/>
    </row>
    <row r="916">
      <c r="E916" s="23"/>
      <c r="F916" s="23"/>
    </row>
    <row r="917">
      <c r="E917" s="23"/>
      <c r="F917" s="23"/>
    </row>
    <row r="918">
      <c r="E918" s="23"/>
      <c r="F918" s="23"/>
    </row>
    <row r="919">
      <c r="E919" s="23"/>
      <c r="F919" s="23"/>
    </row>
    <row r="920">
      <c r="E920" s="23"/>
      <c r="F920" s="23"/>
    </row>
    <row r="921">
      <c r="E921" s="23"/>
      <c r="F921" s="23"/>
    </row>
    <row r="922">
      <c r="E922" s="23"/>
      <c r="F922" s="23"/>
    </row>
    <row r="923">
      <c r="E923" s="23"/>
      <c r="F923" s="23"/>
    </row>
    <row r="924">
      <c r="E924" s="23"/>
      <c r="F924" s="23"/>
    </row>
    <row r="925">
      <c r="E925" s="23"/>
      <c r="F925" s="23"/>
    </row>
    <row r="926">
      <c r="E926" s="23"/>
      <c r="F926" s="23"/>
    </row>
    <row r="927">
      <c r="E927" s="23"/>
      <c r="F927" s="23"/>
    </row>
    <row r="928">
      <c r="E928" s="23"/>
      <c r="F928" s="23"/>
    </row>
    <row r="929">
      <c r="E929" s="23"/>
      <c r="F929" s="23"/>
    </row>
    <row r="930">
      <c r="E930" s="23"/>
      <c r="F930" s="23"/>
    </row>
    <row r="931">
      <c r="E931" s="23"/>
      <c r="F931" s="23"/>
    </row>
    <row r="932">
      <c r="E932" s="23"/>
      <c r="F932" s="23"/>
    </row>
    <row r="933">
      <c r="E933" s="23"/>
      <c r="F933" s="23"/>
    </row>
    <row r="934">
      <c r="E934" s="23"/>
      <c r="F934" s="23"/>
    </row>
    <row r="935">
      <c r="E935" s="23"/>
      <c r="F935" s="23"/>
    </row>
    <row r="936">
      <c r="E936" s="23"/>
      <c r="F936" s="23"/>
    </row>
    <row r="937">
      <c r="E937" s="23"/>
      <c r="F937" s="23"/>
    </row>
    <row r="938">
      <c r="E938" s="23"/>
      <c r="F938" s="23"/>
    </row>
    <row r="939">
      <c r="E939" s="23"/>
      <c r="F939" s="23"/>
    </row>
    <row r="940">
      <c r="E940" s="23"/>
      <c r="F940" s="23"/>
    </row>
    <row r="941">
      <c r="E941" s="23"/>
      <c r="F941" s="23"/>
    </row>
    <row r="942">
      <c r="E942" s="23"/>
      <c r="F942" s="23"/>
    </row>
    <row r="943">
      <c r="E943" s="23"/>
      <c r="F943" s="23"/>
    </row>
    <row r="944">
      <c r="E944" s="23"/>
      <c r="F944" s="23"/>
    </row>
    <row r="945">
      <c r="E945" s="23"/>
      <c r="F945" s="23"/>
    </row>
    <row r="946">
      <c r="E946" s="23"/>
      <c r="F946" s="23"/>
    </row>
    <row r="947">
      <c r="E947" s="23"/>
      <c r="F947" s="23"/>
    </row>
    <row r="948">
      <c r="E948" s="23"/>
      <c r="F948" s="23"/>
    </row>
    <row r="949">
      <c r="E949" s="23"/>
      <c r="F949" s="23"/>
    </row>
    <row r="950">
      <c r="E950" s="23"/>
      <c r="F950" s="23"/>
    </row>
    <row r="951">
      <c r="E951" s="23"/>
      <c r="F951" s="23"/>
    </row>
    <row r="952">
      <c r="E952" s="23"/>
      <c r="F952" s="23"/>
    </row>
    <row r="953">
      <c r="E953" s="23"/>
      <c r="F953" s="23"/>
    </row>
    <row r="954">
      <c r="E954" s="23"/>
      <c r="F954" s="23"/>
    </row>
    <row r="955">
      <c r="E955" s="23"/>
      <c r="F955" s="23"/>
    </row>
    <row r="956">
      <c r="E956" s="23"/>
      <c r="F956" s="23"/>
    </row>
    <row r="957">
      <c r="E957" s="23"/>
      <c r="F957" s="23"/>
    </row>
    <row r="958">
      <c r="E958" s="23"/>
      <c r="F958" s="23"/>
    </row>
    <row r="959">
      <c r="E959" s="23"/>
      <c r="F959" s="23"/>
    </row>
    <row r="960">
      <c r="E960" s="23"/>
      <c r="F960" s="23"/>
    </row>
    <row r="961">
      <c r="E961" s="23"/>
      <c r="F961" s="23"/>
    </row>
    <row r="962">
      <c r="E962" s="23"/>
      <c r="F962" s="23"/>
    </row>
    <row r="963">
      <c r="E963" s="23"/>
      <c r="F963" s="23"/>
    </row>
    <row r="964">
      <c r="E964" s="23"/>
      <c r="F964" s="23"/>
    </row>
    <row r="965">
      <c r="E965" s="23"/>
      <c r="F965" s="23"/>
    </row>
    <row r="966">
      <c r="E966" s="23"/>
      <c r="F966" s="23"/>
    </row>
    <row r="967">
      <c r="E967" s="23"/>
      <c r="F967" s="23"/>
    </row>
    <row r="968">
      <c r="E968" s="23"/>
      <c r="F968" s="23"/>
    </row>
    <row r="969">
      <c r="E969" s="23"/>
      <c r="F969" s="23"/>
    </row>
    <row r="970">
      <c r="E970" s="23"/>
      <c r="F970" s="23"/>
    </row>
    <row r="971">
      <c r="E971" s="23"/>
      <c r="F971" s="23"/>
    </row>
    <row r="972">
      <c r="E972" s="23"/>
      <c r="F972" s="23"/>
    </row>
    <row r="973">
      <c r="E973" s="23"/>
      <c r="F973" s="23"/>
    </row>
    <row r="974">
      <c r="E974" s="23"/>
      <c r="F974" s="23"/>
    </row>
    <row r="975">
      <c r="E975" s="23"/>
      <c r="F975" s="23"/>
    </row>
    <row r="976">
      <c r="E976" s="23"/>
      <c r="F976" s="23"/>
    </row>
    <row r="977">
      <c r="E977" s="23"/>
      <c r="F977" s="23"/>
    </row>
    <row r="978">
      <c r="E978" s="23"/>
      <c r="F978" s="23"/>
    </row>
    <row r="979">
      <c r="E979" s="23"/>
      <c r="F979" s="23"/>
    </row>
    <row r="980">
      <c r="E980" s="23"/>
      <c r="F980" s="23"/>
    </row>
    <row r="981">
      <c r="E981" s="23"/>
      <c r="F981" s="23"/>
    </row>
    <row r="982">
      <c r="E982" s="23"/>
      <c r="F982" s="23"/>
    </row>
    <row r="983">
      <c r="E983" s="23"/>
      <c r="F983" s="23"/>
    </row>
    <row r="984">
      <c r="E984" s="23"/>
      <c r="F984" s="23"/>
    </row>
    <row r="985">
      <c r="E985" s="23"/>
      <c r="F985" s="23"/>
    </row>
    <row r="986">
      <c r="E986" s="23"/>
      <c r="F986" s="23"/>
    </row>
    <row r="987">
      <c r="E987" s="23"/>
      <c r="F987" s="23"/>
    </row>
    <row r="988">
      <c r="E988" s="23"/>
      <c r="F988" s="23"/>
    </row>
    <row r="989">
      <c r="E989" s="23"/>
      <c r="F989" s="23"/>
    </row>
    <row r="990">
      <c r="E990" s="23"/>
      <c r="F990" s="23"/>
    </row>
    <row r="991">
      <c r="E991" s="23"/>
      <c r="F991" s="23"/>
    </row>
    <row r="992">
      <c r="E992" s="23"/>
      <c r="F992" s="23"/>
    </row>
    <row r="993">
      <c r="E993" s="23"/>
      <c r="F993" s="23"/>
    </row>
    <row r="994">
      <c r="E994" s="23"/>
      <c r="F994" s="23"/>
    </row>
    <row r="995">
      <c r="E995" s="23"/>
      <c r="F995" s="23"/>
    </row>
    <row r="996">
      <c r="E996" s="23"/>
      <c r="F996" s="23"/>
    </row>
    <row r="997">
      <c r="E997" s="23"/>
      <c r="F997" s="23"/>
    </row>
    <row r="998">
      <c r="E998" s="23"/>
      <c r="F998" s="23"/>
    </row>
  </sheetData>
  <dataValidations>
    <dataValidation type="list" allowBlank="1" sqref="B2:B998">
      <formula1>Organizations!$A$2:$A$2500</formula1>
    </dataValidation>
    <dataValidation type="list" allowBlank="1" sqref="A2:A998">
      <formula1>People!$A$2:$A$799</formula1>
    </dataValidation>
    <dataValidation type="list" allowBlank="1" sqref="D2:D998">
      <formula1>Vocabularies!$J$2:$J$30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43"/>
    <col customWidth="1" min="2" max="2" width="33.29"/>
  </cols>
  <sheetData>
    <row r="1">
      <c r="A1" s="1" t="s">
        <v>8794</v>
      </c>
      <c r="B1" s="1" t="s">
        <v>7588</v>
      </c>
      <c r="C1" s="1" t="s">
        <v>12654</v>
      </c>
      <c r="D1" s="2"/>
      <c r="E1" s="2"/>
      <c r="F1" s="2"/>
      <c r="G1" s="2"/>
      <c r="H1" s="2"/>
      <c r="I1" s="2"/>
      <c r="J1" s="2"/>
      <c r="K1" s="2"/>
      <c r="L1" s="2"/>
      <c r="M1" s="2"/>
      <c r="N1" s="2"/>
      <c r="O1" s="2"/>
      <c r="P1" s="2"/>
      <c r="Q1" s="2"/>
      <c r="R1" s="2"/>
      <c r="S1" s="2"/>
      <c r="T1" s="2"/>
      <c r="U1" s="2"/>
      <c r="V1" s="2"/>
      <c r="W1" s="2"/>
      <c r="X1" s="2"/>
      <c r="Y1" s="2"/>
      <c r="Z1" s="2"/>
    </row>
    <row r="2">
      <c r="A2" s="3" t="s">
        <v>7679</v>
      </c>
      <c r="B2" s="3" t="s">
        <v>7678</v>
      </c>
      <c r="C2" s="3" t="s">
        <v>12655</v>
      </c>
    </row>
    <row r="3">
      <c r="A3" s="3" t="s">
        <v>8022</v>
      </c>
      <c r="B3" s="3" t="s">
        <v>8021</v>
      </c>
      <c r="C3" s="3" t="s">
        <v>12655</v>
      </c>
    </row>
    <row r="4">
      <c r="A4" s="3" t="s">
        <v>8022</v>
      </c>
      <c r="B4" s="3" t="s">
        <v>8058</v>
      </c>
      <c r="C4" s="3" t="s">
        <v>12655</v>
      </c>
    </row>
    <row r="5">
      <c r="A5" s="3" t="s">
        <v>7923</v>
      </c>
      <c r="B5" s="3" t="s">
        <v>8058</v>
      </c>
    </row>
    <row r="6">
      <c r="A6" s="3" t="s">
        <v>12176</v>
      </c>
      <c r="B6" s="3" t="s">
        <v>8058</v>
      </c>
    </row>
    <row r="7">
      <c r="A7" s="3" t="s">
        <v>11958</v>
      </c>
      <c r="B7" s="3" t="s">
        <v>8058</v>
      </c>
    </row>
    <row r="8">
      <c r="A8" s="3" t="s">
        <v>11803</v>
      </c>
      <c r="B8" s="3" t="s">
        <v>8058</v>
      </c>
    </row>
    <row r="9">
      <c r="A9" s="3" t="s">
        <v>12355</v>
      </c>
      <c r="B9" s="3" t="s">
        <v>8058</v>
      </c>
    </row>
    <row r="10">
      <c r="A10" s="3" t="s">
        <v>12351</v>
      </c>
      <c r="B10" s="3" t="s">
        <v>8058</v>
      </c>
    </row>
    <row r="11">
      <c r="A11" s="3" t="s">
        <v>11979</v>
      </c>
      <c r="B11" s="3" t="s">
        <v>8058</v>
      </c>
    </row>
    <row r="12">
      <c r="A12" s="3" t="s">
        <v>7733</v>
      </c>
      <c r="B12" s="3" t="s">
        <v>7732</v>
      </c>
      <c r="C12" s="3" t="s">
        <v>12655</v>
      </c>
    </row>
    <row r="13">
      <c r="A13" s="3" t="s">
        <v>7727</v>
      </c>
      <c r="B13" s="3" t="s">
        <v>7726</v>
      </c>
      <c r="C13" s="3" t="s">
        <v>12655</v>
      </c>
    </row>
    <row r="14">
      <c r="A14" s="3" t="s">
        <v>7679</v>
      </c>
      <c r="B14" s="3" t="s">
        <v>7678</v>
      </c>
      <c r="C14" s="3" t="s">
        <v>12655</v>
      </c>
    </row>
    <row r="15">
      <c r="A15" s="3" t="s">
        <v>7606</v>
      </c>
      <c r="B15" s="3" t="s">
        <v>7605</v>
      </c>
      <c r="C15" s="3" t="s">
        <v>12655</v>
      </c>
    </row>
    <row r="16">
      <c r="A16" s="3" t="s">
        <v>7737</v>
      </c>
      <c r="B16" s="3" t="s">
        <v>7736</v>
      </c>
      <c r="C16" s="3" t="s">
        <v>12655</v>
      </c>
    </row>
    <row r="17">
      <c r="A17" s="3" t="s">
        <v>7781</v>
      </c>
      <c r="B17" s="14" t="s">
        <v>7780</v>
      </c>
      <c r="C17" s="3" t="s">
        <v>12655</v>
      </c>
    </row>
    <row r="18">
      <c r="A18" s="3" t="s">
        <v>7797</v>
      </c>
      <c r="B18" s="3" t="s">
        <v>7796</v>
      </c>
      <c r="C18" s="3" t="s">
        <v>12655</v>
      </c>
    </row>
    <row r="19">
      <c r="A19" s="3" t="s">
        <v>7814</v>
      </c>
      <c r="B19" s="3" t="s">
        <v>7813</v>
      </c>
      <c r="C19" s="3" t="s">
        <v>12655</v>
      </c>
    </row>
    <row r="20">
      <c r="A20" s="3" t="s">
        <v>7823</v>
      </c>
      <c r="B20" s="3" t="s">
        <v>7821</v>
      </c>
      <c r="C20" s="3" t="s">
        <v>12655</v>
      </c>
    </row>
    <row r="21">
      <c r="A21" s="3" t="s">
        <v>7840</v>
      </c>
      <c r="B21" s="3" t="s">
        <v>7839</v>
      </c>
      <c r="C21" s="3" t="s">
        <v>12655</v>
      </c>
    </row>
    <row r="22">
      <c r="A22" s="3" t="s">
        <v>7901</v>
      </c>
      <c r="B22" s="3" t="s">
        <v>7900</v>
      </c>
      <c r="C22" s="3" t="s">
        <v>12655</v>
      </c>
    </row>
    <row r="23">
      <c r="A23" s="3" t="s">
        <v>7923</v>
      </c>
      <c r="B23" s="3" t="s">
        <v>7922</v>
      </c>
      <c r="C23" s="3" t="s">
        <v>12655</v>
      </c>
    </row>
    <row r="24">
      <c r="A24" s="3" t="s">
        <v>12176</v>
      </c>
      <c r="B24" s="3" t="s">
        <v>7922</v>
      </c>
    </row>
    <row r="25">
      <c r="A25" s="3" t="s">
        <v>11958</v>
      </c>
      <c r="B25" s="3" t="s">
        <v>7922</v>
      </c>
    </row>
    <row r="26">
      <c r="A26" s="3" t="s">
        <v>11803</v>
      </c>
      <c r="B26" s="3" t="s">
        <v>7922</v>
      </c>
    </row>
    <row r="27">
      <c r="A27" s="3" t="s">
        <v>12355</v>
      </c>
      <c r="B27" s="3" t="s">
        <v>7922</v>
      </c>
    </row>
    <row r="28">
      <c r="A28" s="3" t="s">
        <v>8022</v>
      </c>
      <c r="B28" s="3" t="s">
        <v>7922</v>
      </c>
    </row>
    <row r="29">
      <c r="A29" s="3" t="s">
        <v>7937</v>
      </c>
      <c r="B29" s="3" t="s">
        <v>7936</v>
      </c>
      <c r="C29" s="3" t="s">
        <v>12655</v>
      </c>
    </row>
    <row r="30">
      <c r="A30" s="3" t="s">
        <v>7980</v>
      </c>
      <c r="B30" s="3" t="s">
        <v>7978</v>
      </c>
      <c r="C30" s="3" t="s">
        <v>12655</v>
      </c>
    </row>
    <row r="31">
      <c r="A31" s="3" t="s">
        <v>8005</v>
      </c>
      <c r="B31" s="3" t="s">
        <v>8003</v>
      </c>
      <c r="C31" s="3" t="s">
        <v>12655</v>
      </c>
    </row>
    <row r="32">
      <c r="A32" s="3" t="s">
        <v>11929</v>
      </c>
      <c r="B32" s="3" t="s">
        <v>8523</v>
      </c>
      <c r="C32" s="3" t="s">
        <v>12656</v>
      </c>
    </row>
    <row r="33">
      <c r="A33" s="3" t="s">
        <v>8541</v>
      </c>
      <c r="B33" s="3" t="s">
        <v>8540</v>
      </c>
      <c r="C33" s="3" t="s">
        <v>12655</v>
      </c>
    </row>
    <row r="34">
      <c r="A34" s="3" t="s">
        <v>8524</v>
      </c>
      <c r="B34" s="3" t="s">
        <v>8523</v>
      </c>
      <c r="C34" s="3" t="s">
        <v>12655</v>
      </c>
    </row>
    <row r="35">
      <c r="A35" s="3" t="s">
        <v>8507</v>
      </c>
      <c r="B35" s="3" t="s">
        <v>8506</v>
      </c>
      <c r="C35" s="3" t="s">
        <v>12655</v>
      </c>
    </row>
    <row r="36">
      <c r="A36" s="3" t="s">
        <v>8559</v>
      </c>
      <c r="B36" s="3" t="s">
        <v>8558</v>
      </c>
      <c r="C36" s="3" t="s">
        <v>12655</v>
      </c>
    </row>
    <row r="37">
      <c r="A37" s="3" t="s">
        <v>8564</v>
      </c>
      <c r="B37" s="3" t="s">
        <v>8562</v>
      </c>
      <c r="C37" s="3" t="s">
        <v>12655</v>
      </c>
    </row>
    <row r="38">
      <c r="A38" s="3" t="s">
        <v>8582</v>
      </c>
      <c r="B38" s="3" t="s">
        <v>8581</v>
      </c>
      <c r="C38" s="3" t="s">
        <v>12655</v>
      </c>
    </row>
    <row r="39">
      <c r="A39" s="3" t="s">
        <v>8649</v>
      </c>
      <c r="B39" s="3" t="s">
        <v>8648</v>
      </c>
      <c r="C39" s="3" t="s">
        <v>12655</v>
      </c>
    </row>
    <row r="40">
      <c r="A40" s="3" t="s">
        <v>8675</v>
      </c>
      <c r="B40" s="3" t="s">
        <v>8674</v>
      </c>
      <c r="C40" s="3" t="s">
        <v>12655</v>
      </c>
    </row>
    <row r="41">
      <c r="A41" s="3" t="s">
        <v>8683</v>
      </c>
      <c r="B41" s="3" t="s">
        <v>8681</v>
      </c>
      <c r="C41" s="3" t="s">
        <v>12655</v>
      </c>
    </row>
    <row r="42">
      <c r="A42" s="3" t="s">
        <v>8692</v>
      </c>
      <c r="B42" s="3" t="s">
        <v>8691</v>
      </c>
      <c r="C42" s="3" t="s">
        <v>12655</v>
      </c>
    </row>
    <row r="43">
      <c r="A43" s="3" t="s">
        <v>8692</v>
      </c>
      <c r="B43" s="3" t="s">
        <v>8695</v>
      </c>
      <c r="C43" s="3" t="s">
        <v>12655</v>
      </c>
    </row>
    <row r="44">
      <c r="A44" s="3" t="s">
        <v>8707</v>
      </c>
      <c r="B44" s="3" t="s">
        <v>8706</v>
      </c>
      <c r="C44" s="3" t="s">
        <v>12655</v>
      </c>
    </row>
    <row r="45">
      <c r="A45" s="3" t="s">
        <v>8707</v>
      </c>
      <c r="B45" s="3" t="s">
        <v>8709</v>
      </c>
      <c r="C45" s="3" t="s">
        <v>12655</v>
      </c>
    </row>
    <row r="46">
      <c r="A46" s="3" t="s">
        <v>8692</v>
      </c>
      <c r="B46" s="3" t="s">
        <v>8716</v>
      </c>
      <c r="C46" s="3" t="s">
        <v>12655</v>
      </c>
    </row>
    <row r="47">
      <c r="A47" s="3" t="s">
        <v>8732</v>
      </c>
      <c r="B47" s="3" t="s">
        <v>8730</v>
      </c>
      <c r="C47" s="3" t="s">
        <v>12655</v>
      </c>
    </row>
    <row r="48">
      <c r="A48" s="3" t="s">
        <v>8740</v>
      </c>
      <c r="B48" s="3" t="s">
        <v>8739</v>
      </c>
      <c r="C48" s="3" t="s">
        <v>12655</v>
      </c>
    </row>
    <row r="49">
      <c r="A49" s="3" t="s">
        <v>8746</v>
      </c>
      <c r="B49" s="3" t="s">
        <v>8745</v>
      </c>
      <c r="C49" s="3" t="s">
        <v>12655</v>
      </c>
    </row>
    <row r="50">
      <c r="A50" s="3" t="s">
        <v>8753</v>
      </c>
      <c r="B50" s="3" t="s">
        <v>8752</v>
      </c>
      <c r="C50" s="3" t="s">
        <v>12655</v>
      </c>
    </row>
  </sheetData>
  <dataValidations>
    <dataValidation type="list" allowBlank="1" sqref="B2:B16 B18:B1000">
      <formula1>Projects!$A$2:$A$796</formula1>
    </dataValidation>
    <dataValidation type="list" allowBlank="1" sqref="A2:A1000">
      <formula1>People!$A$2:$A$799</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7.57"/>
    <col customWidth="1" min="4" max="4" width="5.14"/>
  </cols>
  <sheetData>
    <row r="1">
      <c r="A1" s="16" t="s">
        <v>336</v>
      </c>
      <c r="B1" s="16" t="s">
        <v>322</v>
      </c>
      <c r="C1" s="16" t="s">
        <v>58</v>
      </c>
      <c r="D1" s="16" t="s">
        <v>12657</v>
      </c>
      <c r="E1" s="16" t="s">
        <v>330</v>
      </c>
      <c r="F1" s="16" t="s">
        <v>59</v>
      </c>
      <c r="G1" s="16" t="s">
        <v>12658</v>
      </c>
      <c r="H1" s="16" t="s">
        <v>12659</v>
      </c>
      <c r="I1" s="16" t="s">
        <v>331</v>
      </c>
      <c r="J1" s="18" t="s">
        <v>333</v>
      </c>
      <c r="K1" s="18" t="s">
        <v>334</v>
      </c>
      <c r="L1" s="18" t="s">
        <v>335</v>
      </c>
      <c r="M1" s="19" t="s">
        <v>6938</v>
      </c>
      <c r="N1" s="1" t="s">
        <v>6939</v>
      </c>
      <c r="O1" s="1" t="s">
        <v>6940</v>
      </c>
      <c r="P1" s="63"/>
      <c r="Q1" s="63"/>
      <c r="R1" s="63"/>
      <c r="S1" s="63"/>
      <c r="T1" s="63"/>
      <c r="U1" s="63"/>
      <c r="V1" s="63"/>
      <c r="W1" s="63"/>
      <c r="X1" s="63"/>
      <c r="Y1" s="63"/>
      <c r="Z1" s="63"/>
      <c r="AA1" s="63"/>
    </row>
    <row r="2">
      <c r="A2" s="28" t="s">
        <v>12660</v>
      </c>
      <c r="B2" s="61"/>
      <c r="C2" s="20" t="s">
        <v>145</v>
      </c>
      <c r="D2" s="20">
        <v>2019.0</v>
      </c>
      <c r="E2" s="20" t="s">
        <v>12661</v>
      </c>
      <c r="F2" s="20" t="s">
        <v>76</v>
      </c>
      <c r="G2" s="20" t="s">
        <v>6991</v>
      </c>
      <c r="H2" s="20" t="s">
        <v>6992</v>
      </c>
      <c r="I2" s="64" t="s">
        <v>12662</v>
      </c>
      <c r="J2" s="61"/>
      <c r="K2" s="61"/>
      <c r="L2" s="61"/>
      <c r="M2" s="61"/>
      <c r="N2" s="61"/>
      <c r="O2" s="61"/>
      <c r="P2" s="61"/>
      <c r="Q2" s="61"/>
      <c r="R2" s="61"/>
      <c r="S2" s="61"/>
      <c r="T2" s="61"/>
      <c r="U2" s="61"/>
      <c r="V2" s="61"/>
      <c r="W2" s="61"/>
      <c r="X2" s="61"/>
      <c r="Y2" s="61"/>
      <c r="Z2" s="61"/>
      <c r="AA2" s="61"/>
    </row>
    <row r="3">
      <c r="A3" s="3" t="s">
        <v>12663</v>
      </c>
      <c r="B3" s="20"/>
      <c r="C3" s="20" t="s">
        <v>133</v>
      </c>
      <c r="D3" s="20">
        <v>1990.0</v>
      </c>
      <c r="E3" s="20" t="s">
        <v>12664</v>
      </c>
      <c r="F3" s="20" t="s">
        <v>76</v>
      </c>
      <c r="G3" s="20" t="s">
        <v>71</v>
      </c>
      <c r="H3" s="20" t="s">
        <v>71</v>
      </c>
      <c r="I3" s="64" t="s">
        <v>12665</v>
      </c>
      <c r="J3" s="61"/>
      <c r="K3" s="61"/>
      <c r="L3" s="61"/>
      <c r="M3" s="61"/>
      <c r="N3" s="61"/>
      <c r="O3" s="61"/>
      <c r="P3" s="61"/>
      <c r="Q3" s="61"/>
      <c r="R3" s="61"/>
      <c r="S3" s="61"/>
      <c r="T3" s="61"/>
      <c r="U3" s="61"/>
      <c r="V3" s="61"/>
      <c r="W3" s="61"/>
      <c r="X3" s="61"/>
      <c r="Y3" s="61"/>
      <c r="Z3" s="61"/>
      <c r="AA3" s="61"/>
    </row>
    <row r="4">
      <c r="A4" s="20" t="s">
        <v>893</v>
      </c>
      <c r="B4" s="28" t="s">
        <v>12666</v>
      </c>
      <c r="C4" s="20" t="s">
        <v>133</v>
      </c>
      <c r="D4" s="20">
        <v>2017.0</v>
      </c>
      <c r="E4" s="20" t="s">
        <v>12667</v>
      </c>
      <c r="F4" s="20" t="s">
        <v>107</v>
      </c>
      <c r="G4" s="20" t="s">
        <v>234</v>
      </c>
      <c r="H4" s="61"/>
      <c r="I4" s="64" t="s">
        <v>12668</v>
      </c>
      <c r="J4" s="61"/>
      <c r="K4" s="61"/>
      <c r="L4" s="61"/>
      <c r="M4" s="61"/>
      <c r="N4" s="61"/>
      <c r="O4" s="61"/>
      <c r="P4" s="61"/>
      <c r="Q4" s="61"/>
      <c r="R4" s="61"/>
      <c r="S4" s="61"/>
      <c r="T4" s="61"/>
      <c r="U4" s="61"/>
      <c r="V4" s="61"/>
      <c r="W4" s="61"/>
      <c r="X4" s="61"/>
      <c r="Y4" s="61"/>
      <c r="Z4" s="61"/>
      <c r="AA4" s="61"/>
    </row>
    <row r="5">
      <c r="A5" s="20" t="s">
        <v>12669</v>
      </c>
      <c r="B5" s="20"/>
      <c r="C5" s="20" t="s">
        <v>133</v>
      </c>
      <c r="D5" s="20">
        <v>1940.0</v>
      </c>
      <c r="E5" s="20" t="s">
        <v>2706</v>
      </c>
      <c r="F5" s="20" t="s">
        <v>76</v>
      </c>
      <c r="G5" s="20" t="s">
        <v>71</v>
      </c>
      <c r="H5" s="20" t="s">
        <v>71</v>
      </c>
      <c r="I5" s="64" t="s">
        <v>12670</v>
      </c>
      <c r="J5" s="20" t="s">
        <v>12671</v>
      </c>
      <c r="K5" s="61"/>
      <c r="L5" s="61"/>
      <c r="M5" s="61"/>
      <c r="N5" s="61"/>
      <c r="O5" s="61"/>
      <c r="P5" s="61"/>
      <c r="Q5" s="61"/>
      <c r="R5" s="61"/>
      <c r="S5" s="61"/>
      <c r="T5" s="61"/>
      <c r="U5" s="61"/>
      <c r="V5" s="61"/>
      <c r="W5" s="61"/>
      <c r="X5" s="61"/>
      <c r="Y5" s="61"/>
      <c r="Z5" s="61"/>
      <c r="AA5" s="61"/>
    </row>
    <row r="6">
      <c r="A6" s="20" t="s">
        <v>12672</v>
      </c>
      <c r="B6" s="61"/>
      <c r="C6" s="20" t="s">
        <v>89</v>
      </c>
      <c r="D6" s="20">
        <v>2013.0</v>
      </c>
      <c r="E6" s="20" t="s">
        <v>12673</v>
      </c>
      <c r="F6" s="20" t="s">
        <v>121</v>
      </c>
      <c r="G6" s="20" t="s">
        <v>71</v>
      </c>
      <c r="H6" s="20" t="s">
        <v>71</v>
      </c>
      <c r="I6" s="64" t="s">
        <v>12674</v>
      </c>
      <c r="J6" s="61"/>
      <c r="K6" s="61"/>
      <c r="L6" s="61"/>
      <c r="M6" s="61"/>
      <c r="N6" s="61"/>
      <c r="O6" s="61"/>
      <c r="P6" s="61"/>
      <c r="Q6" s="61"/>
      <c r="R6" s="61"/>
      <c r="S6" s="61"/>
      <c r="T6" s="61"/>
      <c r="U6" s="61"/>
      <c r="V6" s="61"/>
      <c r="W6" s="61"/>
      <c r="X6" s="61"/>
      <c r="Y6" s="61"/>
      <c r="Z6" s="61"/>
      <c r="AA6" s="61"/>
    </row>
    <row r="7">
      <c r="A7" s="20" t="s">
        <v>12675</v>
      </c>
      <c r="B7" s="20"/>
      <c r="C7" s="20" t="s">
        <v>120</v>
      </c>
      <c r="D7" s="61"/>
      <c r="E7" s="20" t="s">
        <v>601</v>
      </c>
      <c r="F7" s="20" t="s">
        <v>121</v>
      </c>
      <c r="G7" s="61"/>
      <c r="H7" s="20" t="s">
        <v>183</v>
      </c>
      <c r="I7" s="64" t="s">
        <v>12676</v>
      </c>
      <c r="J7" s="20" t="s">
        <v>657</v>
      </c>
      <c r="K7" s="61"/>
      <c r="L7" s="61"/>
      <c r="M7" s="61"/>
      <c r="N7" s="61"/>
      <c r="O7" s="61"/>
      <c r="P7" s="61"/>
      <c r="Q7" s="61"/>
      <c r="R7" s="61"/>
      <c r="S7" s="61"/>
      <c r="T7" s="61"/>
      <c r="U7" s="61"/>
      <c r="V7" s="61"/>
      <c r="W7" s="61"/>
      <c r="X7" s="61"/>
      <c r="Y7" s="61"/>
      <c r="Z7" s="61"/>
      <c r="AA7" s="61"/>
    </row>
    <row r="8">
      <c r="A8" s="20" t="s">
        <v>12677</v>
      </c>
      <c r="B8" s="20"/>
      <c r="C8" s="20" t="s">
        <v>120</v>
      </c>
      <c r="D8" s="61"/>
      <c r="E8" s="20" t="s">
        <v>601</v>
      </c>
      <c r="F8" s="20" t="s">
        <v>121</v>
      </c>
      <c r="G8" s="61"/>
      <c r="H8" s="20" t="s">
        <v>129</v>
      </c>
      <c r="I8" s="64" t="s">
        <v>12678</v>
      </c>
      <c r="J8" s="20" t="s">
        <v>657</v>
      </c>
      <c r="K8" s="61"/>
      <c r="L8" s="61"/>
      <c r="M8" s="61"/>
      <c r="N8" s="61"/>
      <c r="O8" s="61"/>
      <c r="P8" s="61"/>
      <c r="Q8" s="61"/>
      <c r="R8" s="61"/>
      <c r="S8" s="61"/>
      <c r="T8" s="61"/>
      <c r="U8" s="61"/>
      <c r="V8" s="61"/>
      <c r="W8" s="61"/>
      <c r="X8" s="61"/>
      <c r="Y8" s="61"/>
      <c r="Z8" s="61"/>
      <c r="AA8" s="61"/>
    </row>
    <row r="9">
      <c r="A9" s="20" t="s">
        <v>7576</v>
      </c>
      <c r="B9" s="20" t="s">
        <v>12679</v>
      </c>
      <c r="C9" s="20" t="s">
        <v>133</v>
      </c>
      <c r="D9" s="20">
        <v>2021.0</v>
      </c>
      <c r="E9" s="20" t="s">
        <v>12680</v>
      </c>
      <c r="F9" s="20" t="s">
        <v>107</v>
      </c>
      <c r="G9" s="20" t="s">
        <v>71</v>
      </c>
      <c r="H9" s="20" t="s">
        <v>71</v>
      </c>
      <c r="I9" s="64" t="s">
        <v>12681</v>
      </c>
      <c r="J9" s="61"/>
      <c r="K9" s="61"/>
      <c r="L9" s="61"/>
      <c r="M9" s="61"/>
      <c r="N9" s="61"/>
      <c r="O9" s="61"/>
      <c r="P9" s="61"/>
      <c r="Q9" s="61"/>
      <c r="R9" s="61"/>
      <c r="S9" s="61"/>
      <c r="T9" s="61"/>
      <c r="U9" s="61"/>
      <c r="V9" s="61"/>
      <c r="W9" s="61"/>
      <c r="X9" s="61"/>
      <c r="Y9" s="61"/>
      <c r="Z9" s="61"/>
      <c r="AA9" s="61"/>
    </row>
    <row r="10">
      <c r="A10" s="3" t="s">
        <v>12682</v>
      </c>
      <c r="B10" s="61"/>
      <c r="C10" s="20" t="s">
        <v>75</v>
      </c>
      <c r="D10" s="20">
        <v>2002.0</v>
      </c>
      <c r="E10" s="20" t="s">
        <v>12683</v>
      </c>
      <c r="F10" s="20" t="s">
        <v>90</v>
      </c>
      <c r="G10" s="20" t="s">
        <v>297</v>
      </c>
      <c r="H10" s="20" t="s">
        <v>235</v>
      </c>
      <c r="I10" s="64" t="s">
        <v>12684</v>
      </c>
      <c r="J10" s="61"/>
      <c r="K10" s="61"/>
      <c r="L10" s="61"/>
      <c r="M10" s="61"/>
      <c r="N10" s="61"/>
      <c r="O10" s="61"/>
      <c r="P10" s="61"/>
      <c r="Q10" s="61"/>
      <c r="R10" s="61"/>
      <c r="S10" s="61"/>
      <c r="T10" s="61"/>
      <c r="U10" s="61"/>
      <c r="V10" s="61"/>
      <c r="W10" s="61"/>
      <c r="X10" s="61"/>
      <c r="Y10" s="61"/>
      <c r="Z10" s="61"/>
      <c r="AA10" s="61"/>
    </row>
    <row r="11">
      <c r="A11" s="20" t="s">
        <v>12685</v>
      </c>
      <c r="B11" s="20" t="s">
        <v>12686</v>
      </c>
      <c r="C11" s="20" t="s">
        <v>133</v>
      </c>
      <c r="D11" s="20">
        <v>2002.0</v>
      </c>
      <c r="E11" s="61"/>
      <c r="F11" s="20" t="s">
        <v>107</v>
      </c>
      <c r="G11" s="20" t="s">
        <v>71</v>
      </c>
      <c r="H11" s="20" t="s">
        <v>71</v>
      </c>
      <c r="I11" s="64" t="s">
        <v>12687</v>
      </c>
      <c r="J11" s="61"/>
      <c r="K11" s="61"/>
      <c r="L11" s="61"/>
      <c r="M11" s="61"/>
      <c r="N11" s="61"/>
      <c r="O11" s="61"/>
      <c r="P11" s="61"/>
      <c r="Q11" s="61"/>
      <c r="R11" s="61"/>
      <c r="S11" s="61"/>
      <c r="T11" s="61"/>
      <c r="U11" s="61"/>
      <c r="V11" s="61"/>
      <c r="W11" s="61"/>
      <c r="X11" s="61"/>
      <c r="Y11" s="61"/>
      <c r="Z11" s="61"/>
      <c r="AA11" s="61"/>
    </row>
    <row r="12">
      <c r="A12" s="20" t="s">
        <v>12688</v>
      </c>
      <c r="B12" s="61"/>
      <c r="C12" s="20" t="s">
        <v>133</v>
      </c>
      <c r="D12" s="61"/>
      <c r="E12" s="20" t="s">
        <v>12689</v>
      </c>
      <c r="F12" s="20" t="s">
        <v>107</v>
      </c>
      <c r="G12" s="20" t="s">
        <v>12690</v>
      </c>
      <c r="H12" s="20" t="s">
        <v>12691</v>
      </c>
      <c r="I12" s="64" t="s">
        <v>12692</v>
      </c>
      <c r="J12" s="20" t="s">
        <v>1311</v>
      </c>
      <c r="K12" s="61"/>
      <c r="L12" s="61"/>
      <c r="M12" s="61"/>
      <c r="N12" s="61"/>
      <c r="O12" s="61"/>
      <c r="P12" s="61"/>
      <c r="Q12" s="61"/>
      <c r="R12" s="61"/>
      <c r="S12" s="61"/>
      <c r="T12" s="61"/>
      <c r="U12" s="61"/>
      <c r="V12" s="61"/>
      <c r="W12" s="61"/>
      <c r="X12" s="61"/>
      <c r="Y12" s="61"/>
      <c r="Z12" s="61"/>
      <c r="AA12" s="61"/>
    </row>
    <row r="13">
      <c r="A13" s="53" t="s">
        <v>7532</v>
      </c>
      <c r="B13" s="53" t="s">
        <v>7419</v>
      </c>
      <c r="C13" s="20" t="s">
        <v>133</v>
      </c>
      <c r="D13" s="20">
        <v>2018.0</v>
      </c>
      <c r="E13" s="20" t="s">
        <v>12693</v>
      </c>
      <c r="F13" s="20" t="s">
        <v>107</v>
      </c>
      <c r="G13" s="20" t="s">
        <v>71</v>
      </c>
      <c r="H13" s="20" t="s">
        <v>71</v>
      </c>
      <c r="I13" s="64" t="s">
        <v>12694</v>
      </c>
      <c r="J13" s="61"/>
      <c r="K13" s="61"/>
      <c r="L13" s="61"/>
      <c r="M13" s="61"/>
      <c r="N13" s="61"/>
      <c r="O13" s="61"/>
      <c r="P13" s="61"/>
      <c r="Q13" s="61"/>
      <c r="R13" s="61"/>
      <c r="S13" s="61"/>
      <c r="T13" s="61"/>
      <c r="U13" s="61"/>
      <c r="V13" s="61"/>
      <c r="W13" s="61"/>
      <c r="X13" s="61"/>
      <c r="Y13" s="61"/>
      <c r="Z13" s="61"/>
      <c r="AA13" s="61"/>
    </row>
    <row r="14">
      <c r="A14" s="20" t="s">
        <v>12695</v>
      </c>
      <c r="B14" s="20"/>
      <c r="C14" s="20" t="s">
        <v>133</v>
      </c>
      <c r="D14" s="20">
        <v>1984.0</v>
      </c>
      <c r="E14" s="61"/>
      <c r="F14" s="20" t="s">
        <v>107</v>
      </c>
      <c r="G14" s="61"/>
      <c r="H14" s="61"/>
      <c r="I14" s="61"/>
      <c r="J14" s="61"/>
      <c r="K14" s="61"/>
      <c r="L14" s="61"/>
      <c r="M14" s="61"/>
      <c r="N14" s="61"/>
      <c r="O14" s="61"/>
      <c r="P14" s="61"/>
      <c r="Q14" s="61"/>
      <c r="R14" s="61"/>
      <c r="S14" s="61"/>
      <c r="T14" s="61"/>
      <c r="U14" s="61"/>
      <c r="V14" s="61"/>
      <c r="W14" s="61"/>
      <c r="X14" s="61"/>
      <c r="Y14" s="61"/>
      <c r="Z14" s="61"/>
      <c r="AA14" s="61"/>
    </row>
    <row r="15">
      <c r="A15" s="20" t="s">
        <v>12696</v>
      </c>
      <c r="B15" s="20" t="s">
        <v>12697</v>
      </c>
      <c r="C15" s="20" t="s">
        <v>133</v>
      </c>
      <c r="D15" s="20">
        <v>1970.0</v>
      </c>
      <c r="E15" s="61"/>
      <c r="F15" s="20" t="s">
        <v>107</v>
      </c>
      <c r="G15" s="20" t="s">
        <v>71</v>
      </c>
      <c r="H15" s="20" t="s">
        <v>71</v>
      </c>
      <c r="I15" s="64" t="s">
        <v>12698</v>
      </c>
      <c r="J15" s="61"/>
      <c r="K15" s="61"/>
      <c r="L15" s="61"/>
      <c r="M15" s="61"/>
      <c r="N15" s="61"/>
      <c r="O15" s="61"/>
      <c r="P15" s="61"/>
      <c r="Q15" s="61"/>
      <c r="R15" s="61"/>
      <c r="S15" s="61"/>
      <c r="T15" s="61"/>
      <c r="U15" s="61"/>
      <c r="V15" s="61"/>
      <c r="W15" s="61"/>
      <c r="X15" s="61"/>
      <c r="Y15" s="61"/>
      <c r="Z15" s="61"/>
      <c r="AA15" s="61"/>
    </row>
    <row r="16">
      <c r="A16" s="3" t="s">
        <v>7006</v>
      </c>
      <c r="B16" s="61"/>
      <c r="C16" s="20" t="s">
        <v>133</v>
      </c>
      <c r="D16" s="20">
        <v>1995.0</v>
      </c>
      <c r="E16" s="20" t="s">
        <v>12699</v>
      </c>
      <c r="F16" s="20" t="s">
        <v>107</v>
      </c>
      <c r="G16" s="20" t="s">
        <v>71</v>
      </c>
      <c r="H16" s="20" t="s">
        <v>71</v>
      </c>
      <c r="I16" s="61"/>
      <c r="J16" s="61"/>
      <c r="K16" s="61"/>
      <c r="L16" s="61"/>
      <c r="M16" s="61"/>
      <c r="N16" s="61"/>
      <c r="O16" s="61"/>
      <c r="P16" s="61"/>
      <c r="Q16" s="61"/>
      <c r="R16" s="61"/>
      <c r="S16" s="61"/>
      <c r="T16" s="61"/>
      <c r="U16" s="61"/>
      <c r="V16" s="61"/>
      <c r="W16" s="61"/>
      <c r="X16" s="61"/>
      <c r="Y16" s="61"/>
      <c r="Z16" s="61"/>
      <c r="AA16" s="61"/>
    </row>
    <row r="17">
      <c r="A17" s="20" t="s">
        <v>12700</v>
      </c>
      <c r="B17" s="61"/>
      <c r="C17" s="20" t="s">
        <v>145</v>
      </c>
      <c r="D17" s="61"/>
      <c r="E17" s="20" t="s">
        <v>12701</v>
      </c>
      <c r="F17" s="20" t="s">
        <v>107</v>
      </c>
      <c r="G17" s="20" t="s">
        <v>71</v>
      </c>
      <c r="H17" s="20" t="s">
        <v>71</v>
      </c>
      <c r="I17" s="64" t="s">
        <v>12702</v>
      </c>
      <c r="J17" s="61"/>
      <c r="K17" s="61"/>
      <c r="L17" s="61"/>
      <c r="M17" s="61"/>
      <c r="N17" s="61"/>
      <c r="O17" s="61"/>
      <c r="P17" s="61"/>
      <c r="Q17" s="61"/>
      <c r="R17" s="61"/>
      <c r="S17" s="61"/>
      <c r="T17" s="61"/>
      <c r="U17" s="61"/>
      <c r="V17" s="61"/>
      <c r="W17" s="61"/>
      <c r="X17" s="61"/>
      <c r="Y17" s="61"/>
      <c r="Z17" s="61"/>
      <c r="AA17" s="61"/>
    </row>
    <row r="18">
      <c r="A18" s="3" t="s">
        <v>7012</v>
      </c>
      <c r="B18" s="20"/>
      <c r="C18" s="20" t="s">
        <v>133</v>
      </c>
      <c r="D18" s="20">
        <v>2007.0</v>
      </c>
      <c r="E18" s="61"/>
      <c r="F18" s="20" t="s">
        <v>107</v>
      </c>
      <c r="G18" s="61"/>
      <c r="H18" s="61"/>
      <c r="I18" s="61"/>
      <c r="J18" s="61"/>
      <c r="K18" s="61"/>
      <c r="L18" s="61"/>
      <c r="M18" s="61"/>
      <c r="N18" s="61"/>
      <c r="O18" s="61"/>
      <c r="P18" s="61"/>
      <c r="Q18" s="61"/>
      <c r="R18" s="61"/>
      <c r="S18" s="61"/>
      <c r="T18" s="61"/>
      <c r="U18" s="61"/>
      <c r="V18" s="61"/>
      <c r="W18" s="61"/>
      <c r="X18" s="61"/>
      <c r="Y18" s="61"/>
      <c r="Z18" s="61"/>
      <c r="AA18" s="61"/>
    </row>
    <row r="19">
      <c r="A19" s="3" t="s">
        <v>6972</v>
      </c>
      <c r="B19" s="20" t="s">
        <v>12703</v>
      </c>
      <c r="C19" s="20" t="s">
        <v>133</v>
      </c>
      <c r="D19" s="20">
        <v>2006.0</v>
      </c>
      <c r="E19" s="20" t="s">
        <v>6971</v>
      </c>
      <c r="F19" s="20" t="s">
        <v>107</v>
      </c>
      <c r="G19" s="20" t="s">
        <v>71</v>
      </c>
      <c r="H19" s="20" t="s">
        <v>71</v>
      </c>
      <c r="I19" s="64" t="s">
        <v>12704</v>
      </c>
      <c r="J19" s="61"/>
      <c r="K19" s="61"/>
      <c r="L19" s="61"/>
      <c r="M19" s="61"/>
      <c r="N19" s="61"/>
      <c r="O19" s="61"/>
      <c r="P19" s="61"/>
      <c r="Q19" s="61"/>
      <c r="R19" s="61"/>
      <c r="S19" s="61"/>
      <c r="T19" s="61"/>
      <c r="U19" s="61"/>
      <c r="V19" s="61"/>
      <c r="W19" s="61"/>
      <c r="X19" s="61"/>
      <c r="Y19" s="61"/>
      <c r="Z19" s="61"/>
      <c r="AA19" s="61"/>
    </row>
    <row r="20">
      <c r="A20" s="20" t="s">
        <v>12705</v>
      </c>
      <c r="B20" s="61"/>
      <c r="C20" s="20" t="s">
        <v>89</v>
      </c>
      <c r="D20" s="61"/>
      <c r="E20" s="20" t="s">
        <v>12706</v>
      </c>
      <c r="F20" s="20" t="s">
        <v>121</v>
      </c>
      <c r="G20" s="20" t="s">
        <v>71</v>
      </c>
      <c r="H20" s="20" t="s">
        <v>71</v>
      </c>
      <c r="I20" s="64" t="s">
        <v>12707</v>
      </c>
      <c r="J20" s="61"/>
      <c r="K20" s="61"/>
      <c r="L20" s="61"/>
      <c r="M20" s="61"/>
      <c r="N20" s="61"/>
      <c r="O20" s="61"/>
      <c r="P20" s="61"/>
      <c r="Q20" s="61"/>
      <c r="R20" s="61"/>
      <c r="S20" s="61"/>
      <c r="T20" s="61"/>
      <c r="U20" s="61"/>
      <c r="V20" s="61"/>
      <c r="W20" s="61"/>
      <c r="X20" s="61"/>
      <c r="Y20" s="61"/>
      <c r="Z20" s="61"/>
      <c r="AA20" s="61"/>
    </row>
    <row r="21">
      <c r="A21" s="3" t="s">
        <v>12708</v>
      </c>
      <c r="B21" s="20" t="s">
        <v>12709</v>
      </c>
      <c r="C21" s="20" t="s">
        <v>133</v>
      </c>
      <c r="D21" s="20">
        <v>2021.0</v>
      </c>
      <c r="E21" s="20" t="s">
        <v>12710</v>
      </c>
      <c r="F21" s="20" t="s">
        <v>107</v>
      </c>
      <c r="G21" s="20" t="s">
        <v>71</v>
      </c>
      <c r="H21" s="20" t="s">
        <v>71</v>
      </c>
      <c r="I21" s="64" t="s">
        <v>12711</v>
      </c>
      <c r="J21" s="61"/>
      <c r="K21" s="61"/>
      <c r="L21" s="61"/>
      <c r="M21" s="61"/>
      <c r="N21" s="61"/>
      <c r="O21" s="61"/>
      <c r="P21" s="61"/>
      <c r="Q21" s="61"/>
      <c r="R21" s="61"/>
      <c r="S21" s="61"/>
      <c r="T21" s="61"/>
      <c r="U21" s="61"/>
      <c r="V21" s="61"/>
      <c r="W21" s="61"/>
      <c r="X21" s="61"/>
      <c r="Y21" s="61"/>
      <c r="Z21" s="61"/>
      <c r="AA21" s="61"/>
    </row>
    <row r="22">
      <c r="A22" s="20" t="s">
        <v>12712</v>
      </c>
      <c r="B22" s="20"/>
      <c r="C22" s="20" t="s">
        <v>133</v>
      </c>
      <c r="D22" s="20">
        <v>1977.0</v>
      </c>
      <c r="E22" s="61"/>
      <c r="F22" s="20" t="s">
        <v>107</v>
      </c>
      <c r="G22" s="20" t="s">
        <v>71</v>
      </c>
      <c r="H22" s="20" t="s">
        <v>71</v>
      </c>
      <c r="I22" s="61"/>
      <c r="J22" s="61"/>
      <c r="K22" s="61"/>
      <c r="L22" s="61"/>
      <c r="M22" s="61"/>
      <c r="N22" s="61"/>
      <c r="O22" s="61"/>
      <c r="P22" s="61"/>
      <c r="Q22" s="61"/>
      <c r="R22" s="61"/>
      <c r="S22" s="61"/>
      <c r="T22" s="61"/>
      <c r="U22" s="61"/>
      <c r="V22" s="61"/>
      <c r="W22" s="61"/>
      <c r="X22" s="61"/>
      <c r="Y22" s="61"/>
      <c r="Z22" s="61"/>
      <c r="AA22" s="61"/>
    </row>
    <row r="23">
      <c r="A23" s="3" t="s">
        <v>12713</v>
      </c>
      <c r="B23" s="20"/>
      <c r="C23" s="20" t="s">
        <v>133</v>
      </c>
      <c r="D23" s="20">
        <v>1967.0</v>
      </c>
      <c r="E23" s="61"/>
      <c r="F23" s="20" t="s">
        <v>107</v>
      </c>
      <c r="G23" s="61"/>
      <c r="H23" s="61"/>
      <c r="I23" s="61"/>
      <c r="J23" s="61"/>
      <c r="K23" s="61"/>
      <c r="L23" s="61"/>
      <c r="M23" s="61"/>
      <c r="N23" s="61"/>
      <c r="O23" s="61"/>
      <c r="P23" s="61"/>
      <c r="Q23" s="61"/>
      <c r="R23" s="61"/>
      <c r="S23" s="61"/>
      <c r="T23" s="61"/>
      <c r="U23" s="61"/>
      <c r="V23" s="61"/>
      <c r="W23" s="61"/>
      <c r="X23" s="61"/>
      <c r="Y23" s="61"/>
      <c r="Z23" s="61"/>
      <c r="AA23" s="61"/>
    </row>
    <row r="24">
      <c r="A24" s="20" t="s">
        <v>12714</v>
      </c>
      <c r="B24" s="61"/>
      <c r="C24" s="20" t="s">
        <v>120</v>
      </c>
      <c r="D24" s="20">
        <v>1994.0</v>
      </c>
      <c r="E24" s="20" t="s">
        <v>12715</v>
      </c>
      <c r="F24" s="20" t="s">
        <v>107</v>
      </c>
      <c r="G24" s="20" t="s">
        <v>71</v>
      </c>
      <c r="H24" s="20" t="s">
        <v>71</v>
      </c>
      <c r="I24" s="64" t="s">
        <v>12716</v>
      </c>
      <c r="J24" s="20" t="s">
        <v>1383</v>
      </c>
      <c r="K24" s="61"/>
      <c r="L24" s="61"/>
      <c r="M24" s="61"/>
      <c r="N24" s="61"/>
      <c r="O24" s="61"/>
      <c r="P24" s="61"/>
      <c r="Q24" s="61"/>
      <c r="R24" s="61"/>
      <c r="S24" s="61"/>
      <c r="T24" s="61"/>
      <c r="U24" s="61"/>
      <c r="V24" s="61"/>
      <c r="W24" s="61"/>
      <c r="X24" s="61"/>
      <c r="Y24" s="61"/>
      <c r="Z24" s="61"/>
      <c r="AA24" s="61"/>
    </row>
    <row r="25">
      <c r="A25" s="20" t="s">
        <v>12717</v>
      </c>
      <c r="B25" s="61"/>
      <c r="C25" s="20" t="s">
        <v>120</v>
      </c>
      <c r="D25" s="61"/>
      <c r="E25" s="61"/>
      <c r="F25" s="20" t="s">
        <v>107</v>
      </c>
      <c r="G25" s="61"/>
      <c r="H25" s="61"/>
      <c r="I25" s="61"/>
      <c r="J25" s="61"/>
      <c r="K25" s="61"/>
      <c r="L25" s="61"/>
      <c r="M25" s="61"/>
      <c r="N25" s="61"/>
      <c r="O25" s="61"/>
      <c r="P25" s="61"/>
      <c r="Q25" s="61"/>
      <c r="R25" s="61"/>
      <c r="S25" s="61"/>
      <c r="T25" s="61"/>
      <c r="U25" s="61"/>
      <c r="V25" s="61"/>
      <c r="W25" s="61"/>
      <c r="X25" s="61"/>
      <c r="Y25" s="61"/>
      <c r="Z25" s="61"/>
      <c r="AA25" s="61"/>
    </row>
    <row r="26">
      <c r="A26" s="56" t="s">
        <v>12718</v>
      </c>
      <c r="B26" s="20"/>
      <c r="C26" s="20" t="s">
        <v>133</v>
      </c>
      <c r="D26" s="20">
        <v>1995.0</v>
      </c>
      <c r="E26" s="61"/>
      <c r="F26" s="20" t="s">
        <v>107</v>
      </c>
      <c r="G26" s="61"/>
      <c r="H26" s="61"/>
      <c r="I26" s="64" t="s">
        <v>12719</v>
      </c>
      <c r="J26" s="61"/>
      <c r="K26" s="61"/>
      <c r="L26" s="61"/>
      <c r="M26" s="61"/>
      <c r="N26" s="61"/>
      <c r="O26" s="61"/>
      <c r="P26" s="61"/>
      <c r="Q26" s="61"/>
      <c r="R26" s="61"/>
      <c r="S26" s="61"/>
      <c r="T26" s="61"/>
      <c r="U26" s="61"/>
      <c r="V26" s="61"/>
      <c r="W26" s="61"/>
      <c r="X26" s="61"/>
      <c r="Y26" s="61"/>
      <c r="Z26" s="61"/>
      <c r="AA26" s="61"/>
    </row>
    <row r="27">
      <c r="A27" s="3" t="s">
        <v>6967</v>
      </c>
      <c r="B27" s="20" t="s">
        <v>12720</v>
      </c>
      <c r="C27" s="20" t="s">
        <v>133</v>
      </c>
      <c r="D27" s="20">
        <v>1992.0</v>
      </c>
      <c r="E27" s="20" t="s">
        <v>12721</v>
      </c>
      <c r="F27" s="20" t="s">
        <v>76</v>
      </c>
      <c r="G27" s="61"/>
      <c r="H27" s="20" t="s">
        <v>129</v>
      </c>
      <c r="I27" s="61"/>
      <c r="J27" s="20" t="s">
        <v>1383</v>
      </c>
      <c r="K27" s="20" t="s">
        <v>558</v>
      </c>
      <c r="L27" s="61"/>
      <c r="M27" s="61"/>
      <c r="N27" s="61"/>
      <c r="O27" s="61"/>
      <c r="P27" s="61"/>
      <c r="Q27" s="61"/>
      <c r="R27" s="61"/>
      <c r="S27" s="61"/>
      <c r="T27" s="61"/>
      <c r="U27" s="61"/>
      <c r="V27" s="61"/>
      <c r="W27" s="61"/>
      <c r="X27" s="61"/>
      <c r="Y27" s="61"/>
      <c r="Z27" s="61"/>
      <c r="AA27" s="61"/>
    </row>
    <row r="28">
      <c r="A28" s="3" t="s">
        <v>12722</v>
      </c>
      <c r="B28" s="20" t="s">
        <v>12723</v>
      </c>
      <c r="C28" s="20" t="s">
        <v>89</v>
      </c>
      <c r="D28" s="61"/>
      <c r="E28" s="3" t="s">
        <v>1449</v>
      </c>
      <c r="F28" s="20" t="s">
        <v>121</v>
      </c>
      <c r="G28" s="20" t="s">
        <v>71</v>
      </c>
      <c r="H28" s="20" t="s">
        <v>71</v>
      </c>
      <c r="I28" s="64" t="s">
        <v>12724</v>
      </c>
      <c r="J28" s="61"/>
      <c r="K28" s="61"/>
      <c r="L28" s="61"/>
      <c r="M28" s="61"/>
      <c r="N28" s="61"/>
      <c r="O28" s="61"/>
      <c r="P28" s="61"/>
      <c r="Q28" s="61"/>
      <c r="R28" s="61"/>
      <c r="S28" s="61"/>
      <c r="T28" s="61"/>
      <c r="U28" s="61"/>
      <c r="V28" s="61"/>
      <c r="W28" s="61"/>
      <c r="X28" s="61"/>
      <c r="Y28" s="61"/>
      <c r="Z28" s="61"/>
      <c r="AA28" s="61"/>
    </row>
    <row r="29">
      <c r="A29" s="20" t="s">
        <v>12725</v>
      </c>
      <c r="B29" s="20" t="s">
        <v>12726</v>
      </c>
      <c r="C29" s="20" t="s">
        <v>133</v>
      </c>
      <c r="D29" s="20">
        <v>1970.0</v>
      </c>
      <c r="E29" s="20" t="s">
        <v>12727</v>
      </c>
      <c r="F29" s="20" t="s">
        <v>76</v>
      </c>
      <c r="G29" s="20" t="s">
        <v>71</v>
      </c>
      <c r="H29" s="20" t="s">
        <v>71</v>
      </c>
      <c r="I29" s="64" t="s">
        <v>12728</v>
      </c>
      <c r="J29" s="61"/>
      <c r="K29" s="61"/>
      <c r="L29" s="61"/>
      <c r="M29" s="61"/>
      <c r="N29" s="61"/>
      <c r="O29" s="61"/>
      <c r="P29" s="61"/>
      <c r="Q29" s="61"/>
      <c r="R29" s="61"/>
      <c r="S29" s="61"/>
      <c r="T29" s="61"/>
      <c r="U29" s="61"/>
      <c r="V29" s="61"/>
      <c r="W29" s="61"/>
      <c r="X29" s="61"/>
      <c r="Y29" s="61"/>
      <c r="Z29" s="61"/>
      <c r="AA29" s="61"/>
    </row>
    <row r="30">
      <c r="A30" s="20" t="s">
        <v>12729</v>
      </c>
      <c r="B30" s="20" t="s">
        <v>12730</v>
      </c>
      <c r="C30" s="20" t="s">
        <v>133</v>
      </c>
      <c r="D30" s="20">
        <v>1972.0</v>
      </c>
      <c r="E30" s="20" t="s">
        <v>8509</v>
      </c>
      <c r="F30" s="20" t="s">
        <v>76</v>
      </c>
      <c r="G30" s="20" t="s">
        <v>71</v>
      </c>
      <c r="H30" s="20" t="s">
        <v>71</v>
      </c>
      <c r="I30" s="64" t="s">
        <v>12731</v>
      </c>
      <c r="J30" s="61"/>
      <c r="K30" s="61"/>
      <c r="L30" s="61"/>
      <c r="M30" s="61"/>
      <c r="N30" s="61"/>
      <c r="O30" s="61"/>
      <c r="P30" s="61"/>
      <c r="Q30" s="61"/>
      <c r="R30" s="61"/>
      <c r="S30" s="61"/>
      <c r="T30" s="61"/>
      <c r="U30" s="61"/>
      <c r="V30" s="61"/>
      <c r="W30" s="61"/>
      <c r="X30" s="61"/>
      <c r="Y30" s="61"/>
      <c r="Z30" s="61"/>
      <c r="AA30" s="61"/>
    </row>
    <row r="31">
      <c r="A31" s="20" t="s">
        <v>7238</v>
      </c>
      <c r="B31" s="20" t="s">
        <v>12732</v>
      </c>
      <c r="C31" s="20" t="s">
        <v>133</v>
      </c>
      <c r="D31" s="20">
        <v>2015.0</v>
      </c>
      <c r="E31" s="20" t="s">
        <v>7237</v>
      </c>
      <c r="F31" s="20" t="s">
        <v>107</v>
      </c>
      <c r="G31" s="20" t="s">
        <v>71</v>
      </c>
      <c r="H31" s="20" t="s">
        <v>71</v>
      </c>
      <c r="I31" s="64" t="s">
        <v>12733</v>
      </c>
      <c r="J31" s="61"/>
      <c r="K31" s="61"/>
      <c r="L31" s="61"/>
      <c r="M31" s="61"/>
      <c r="N31" s="61"/>
      <c r="O31" s="61"/>
      <c r="P31" s="61"/>
      <c r="Q31" s="61"/>
      <c r="R31" s="61"/>
      <c r="S31" s="61"/>
      <c r="T31" s="61"/>
      <c r="U31" s="61"/>
      <c r="V31" s="61"/>
      <c r="W31" s="61"/>
      <c r="X31" s="61"/>
      <c r="Y31" s="61"/>
      <c r="Z31" s="61"/>
      <c r="AA31" s="61"/>
    </row>
    <row r="32">
      <c r="A32" s="20" t="s">
        <v>12734</v>
      </c>
      <c r="B32" s="61"/>
      <c r="C32" s="20" t="s">
        <v>120</v>
      </c>
      <c r="D32" s="20">
        <v>2004.0</v>
      </c>
      <c r="E32" s="20" t="s">
        <v>12715</v>
      </c>
      <c r="F32" s="20" t="s">
        <v>107</v>
      </c>
      <c r="G32" s="20" t="s">
        <v>71</v>
      </c>
      <c r="H32" s="20" t="s">
        <v>71</v>
      </c>
      <c r="I32" s="64" t="s">
        <v>12735</v>
      </c>
      <c r="J32" s="20" t="s">
        <v>4964</v>
      </c>
      <c r="K32" s="61"/>
      <c r="L32" s="61"/>
      <c r="M32" s="61"/>
      <c r="N32" s="61"/>
      <c r="O32" s="61"/>
      <c r="P32" s="61"/>
      <c r="Q32" s="61"/>
      <c r="R32" s="61"/>
      <c r="S32" s="61"/>
      <c r="T32" s="61"/>
      <c r="U32" s="61"/>
      <c r="V32" s="61"/>
      <c r="W32" s="61"/>
      <c r="X32" s="61"/>
      <c r="Y32" s="61"/>
      <c r="Z32" s="61"/>
      <c r="AA32" s="61"/>
    </row>
    <row r="33">
      <c r="A33" s="20" t="s">
        <v>12736</v>
      </c>
      <c r="B33" s="61"/>
      <c r="C33" s="20" t="s">
        <v>75</v>
      </c>
      <c r="D33" s="20">
        <v>1922.0</v>
      </c>
      <c r="E33" s="20" t="s">
        <v>12737</v>
      </c>
      <c r="F33" s="20" t="s">
        <v>107</v>
      </c>
      <c r="G33" s="20" t="s">
        <v>12738</v>
      </c>
      <c r="H33" s="20" t="s">
        <v>12739</v>
      </c>
      <c r="I33" s="64" t="s">
        <v>12740</v>
      </c>
      <c r="J33" s="61"/>
      <c r="K33" s="61"/>
      <c r="L33" s="61"/>
      <c r="M33" s="61"/>
      <c r="N33" s="61"/>
      <c r="O33" s="61"/>
      <c r="P33" s="61"/>
      <c r="Q33" s="61"/>
      <c r="R33" s="61"/>
      <c r="S33" s="61"/>
      <c r="T33" s="61"/>
      <c r="U33" s="61"/>
      <c r="V33" s="61"/>
      <c r="W33" s="61"/>
      <c r="X33" s="61"/>
      <c r="Y33" s="61"/>
      <c r="Z33" s="61"/>
      <c r="AA33" s="61"/>
    </row>
    <row r="34">
      <c r="A34" s="20" t="s">
        <v>12741</v>
      </c>
      <c r="B34" s="20"/>
      <c r="C34" s="20" t="s">
        <v>89</v>
      </c>
      <c r="D34" s="61"/>
      <c r="E34" s="20" t="s">
        <v>1362</v>
      </c>
      <c r="F34" s="20" t="s">
        <v>121</v>
      </c>
      <c r="G34" s="20" t="s">
        <v>71</v>
      </c>
      <c r="H34" s="20" t="s">
        <v>71</v>
      </c>
      <c r="I34" s="64" t="s">
        <v>12742</v>
      </c>
      <c r="J34" s="20" t="s">
        <v>657</v>
      </c>
      <c r="K34" s="61"/>
      <c r="L34" s="61"/>
      <c r="M34" s="61"/>
      <c r="N34" s="61"/>
      <c r="O34" s="61"/>
      <c r="P34" s="61"/>
      <c r="Q34" s="61"/>
      <c r="R34" s="61"/>
      <c r="S34" s="61"/>
      <c r="T34" s="61"/>
      <c r="U34" s="61"/>
      <c r="V34" s="61"/>
      <c r="W34" s="61"/>
      <c r="X34" s="61"/>
      <c r="Y34" s="61"/>
      <c r="Z34" s="61"/>
      <c r="AA34" s="61"/>
    </row>
    <row r="35">
      <c r="A35" s="20" t="s">
        <v>12743</v>
      </c>
      <c r="B35" s="3" t="s">
        <v>12744</v>
      </c>
      <c r="C35" s="20" t="s">
        <v>133</v>
      </c>
      <c r="D35" s="20">
        <v>2009.0</v>
      </c>
      <c r="E35" s="20" t="s">
        <v>12745</v>
      </c>
      <c r="F35" s="20" t="s">
        <v>107</v>
      </c>
      <c r="G35" s="20" t="s">
        <v>12746</v>
      </c>
      <c r="H35" s="20" t="s">
        <v>129</v>
      </c>
      <c r="I35" s="61"/>
      <c r="J35" s="61"/>
      <c r="K35" s="61"/>
      <c r="L35" s="61"/>
      <c r="M35" s="61"/>
      <c r="N35" s="61"/>
      <c r="O35" s="61"/>
      <c r="P35" s="61"/>
      <c r="Q35" s="61"/>
      <c r="R35" s="61"/>
      <c r="S35" s="61"/>
      <c r="T35" s="61"/>
      <c r="U35" s="61"/>
      <c r="V35" s="61"/>
      <c r="W35" s="61"/>
      <c r="X35" s="61"/>
      <c r="Y35" s="61"/>
      <c r="Z35" s="61"/>
      <c r="AA35" s="61"/>
    </row>
    <row r="36">
      <c r="A36" s="20" t="s">
        <v>12747</v>
      </c>
      <c r="B36" s="61"/>
      <c r="C36" s="20" t="s">
        <v>133</v>
      </c>
      <c r="D36" s="20">
        <v>1959.0</v>
      </c>
      <c r="E36" s="20" t="s">
        <v>12748</v>
      </c>
      <c r="F36" s="20" t="s">
        <v>107</v>
      </c>
      <c r="G36" s="20" t="s">
        <v>182</v>
      </c>
      <c r="H36" s="20" t="s">
        <v>2213</v>
      </c>
      <c r="I36" s="64" t="s">
        <v>12749</v>
      </c>
      <c r="J36" s="61"/>
      <c r="K36" s="61"/>
      <c r="L36" s="61"/>
      <c r="M36" s="61"/>
      <c r="N36" s="61"/>
      <c r="O36" s="61"/>
      <c r="P36" s="61"/>
      <c r="Q36" s="61"/>
      <c r="R36" s="61"/>
      <c r="S36" s="61"/>
      <c r="T36" s="61"/>
      <c r="U36" s="61"/>
      <c r="V36" s="61"/>
      <c r="W36" s="61"/>
      <c r="X36" s="61"/>
      <c r="Y36" s="61"/>
      <c r="Z36" s="61"/>
      <c r="AA36" s="61"/>
    </row>
    <row r="37">
      <c r="A37" s="20" t="s">
        <v>7144</v>
      </c>
      <c r="B37" s="20" t="s">
        <v>12750</v>
      </c>
      <c r="C37" s="20" t="s">
        <v>133</v>
      </c>
      <c r="D37" s="20">
        <v>1973.0</v>
      </c>
      <c r="E37" s="20" t="s">
        <v>2706</v>
      </c>
      <c r="F37" s="20" t="s">
        <v>76</v>
      </c>
      <c r="G37" s="20" t="s">
        <v>71</v>
      </c>
      <c r="H37" s="20" t="s">
        <v>71</v>
      </c>
      <c r="I37" s="64" t="s">
        <v>12751</v>
      </c>
      <c r="K37" s="61"/>
      <c r="L37" s="61"/>
      <c r="M37" s="61"/>
      <c r="N37" s="61"/>
      <c r="O37" s="61"/>
      <c r="P37" s="61"/>
      <c r="Q37" s="61"/>
      <c r="R37" s="61"/>
      <c r="S37" s="61"/>
      <c r="T37" s="61"/>
      <c r="U37" s="61"/>
      <c r="V37" s="61"/>
      <c r="W37" s="61"/>
      <c r="X37" s="61"/>
      <c r="Y37" s="61"/>
      <c r="Z37" s="61"/>
      <c r="AA37" s="61"/>
    </row>
    <row r="38">
      <c r="A38" s="20" t="s">
        <v>12752</v>
      </c>
      <c r="B38" s="20" t="s">
        <v>12753</v>
      </c>
      <c r="C38" s="20" t="s">
        <v>133</v>
      </c>
      <c r="D38" s="20">
        <v>2007.0</v>
      </c>
      <c r="E38" s="20" t="s">
        <v>12754</v>
      </c>
      <c r="F38" s="20" t="s">
        <v>76</v>
      </c>
      <c r="G38" s="20" t="s">
        <v>71</v>
      </c>
      <c r="H38" s="20" t="s">
        <v>71</v>
      </c>
      <c r="I38" s="64" t="s">
        <v>12755</v>
      </c>
      <c r="J38" s="61"/>
      <c r="K38" s="61"/>
      <c r="L38" s="61"/>
      <c r="M38" s="61"/>
      <c r="N38" s="61"/>
      <c r="O38" s="61"/>
      <c r="P38" s="61"/>
      <c r="Q38" s="61"/>
      <c r="R38" s="61"/>
      <c r="S38" s="61"/>
      <c r="T38" s="61"/>
      <c r="U38" s="61"/>
      <c r="V38" s="61"/>
      <c r="W38" s="61"/>
      <c r="X38" s="61"/>
      <c r="Y38" s="61"/>
      <c r="Z38" s="61"/>
      <c r="AA38" s="61"/>
    </row>
    <row r="39">
      <c r="A39" s="20" t="s">
        <v>12756</v>
      </c>
      <c r="B39" s="61"/>
      <c r="C39" s="20" t="s">
        <v>133</v>
      </c>
      <c r="D39" s="20">
        <v>2005.0</v>
      </c>
      <c r="E39" s="20" t="s">
        <v>12757</v>
      </c>
      <c r="F39" s="20" t="s">
        <v>76</v>
      </c>
      <c r="G39" s="20" t="s">
        <v>71</v>
      </c>
      <c r="H39" s="20" t="s">
        <v>71</v>
      </c>
      <c r="I39" s="64" t="s">
        <v>12758</v>
      </c>
      <c r="J39" s="61"/>
      <c r="K39" s="61"/>
      <c r="L39" s="61"/>
      <c r="M39" s="61"/>
      <c r="N39" s="61"/>
      <c r="O39" s="61"/>
      <c r="P39" s="61"/>
      <c r="Q39" s="61"/>
      <c r="R39" s="61"/>
      <c r="S39" s="61"/>
      <c r="T39" s="61"/>
      <c r="U39" s="61"/>
      <c r="V39" s="61"/>
      <c r="W39" s="61"/>
      <c r="X39" s="61"/>
      <c r="Y39" s="61"/>
      <c r="Z39" s="61"/>
      <c r="AA39" s="61"/>
    </row>
    <row r="40">
      <c r="A40" s="3" t="s">
        <v>7379</v>
      </c>
      <c r="B40" s="20"/>
      <c r="C40" s="20" t="s">
        <v>106</v>
      </c>
      <c r="D40" s="61"/>
      <c r="E40" s="61"/>
      <c r="F40" s="20" t="s">
        <v>107</v>
      </c>
      <c r="G40" s="61"/>
      <c r="H40" s="61"/>
      <c r="I40" s="61"/>
      <c r="J40" s="61"/>
      <c r="K40" s="61"/>
      <c r="L40" s="61"/>
      <c r="M40" s="61"/>
      <c r="N40" s="61"/>
      <c r="O40" s="61"/>
      <c r="P40" s="61"/>
      <c r="Q40" s="61"/>
      <c r="R40" s="61"/>
      <c r="S40" s="61"/>
      <c r="T40" s="61"/>
      <c r="U40" s="61"/>
      <c r="V40" s="61"/>
      <c r="W40" s="61"/>
      <c r="X40" s="61"/>
      <c r="Y40" s="61"/>
      <c r="Z40" s="61"/>
      <c r="AA40" s="61"/>
    </row>
    <row r="41">
      <c r="A41" s="28" t="s">
        <v>12759</v>
      </c>
      <c r="B41" s="61"/>
      <c r="C41" s="20" t="s">
        <v>106</v>
      </c>
      <c r="D41" s="20">
        <v>2020.0</v>
      </c>
      <c r="E41" s="20" t="s">
        <v>12760</v>
      </c>
      <c r="F41" s="20" t="s">
        <v>107</v>
      </c>
      <c r="G41" s="20" t="s">
        <v>71</v>
      </c>
      <c r="H41" s="20" t="s">
        <v>71</v>
      </c>
      <c r="I41" s="64" t="s">
        <v>12761</v>
      </c>
      <c r="J41" s="61"/>
      <c r="K41" s="61"/>
      <c r="L41" s="61"/>
      <c r="M41" s="61"/>
      <c r="N41" s="61"/>
      <c r="O41" s="61"/>
      <c r="P41" s="61"/>
      <c r="Q41" s="61"/>
      <c r="R41" s="61"/>
      <c r="S41" s="61"/>
      <c r="T41" s="61"/>
      <c r="U41" s="61"/>
      <c r="V41" s="61"/>
      <c r="W41" s="61"/>
      <c r="X41" s="61"/>
      <c r="Y41" s="61"/>
      <c r="Z41" s="61"/>
      <c r="AA41" s="61"/>
    </row>
    <row r="42">
      <c r="A42" s="20" t="s">
        <v>1095</v>
      </c>
      <c r="B42" s="20"/>
      <c r="C42" s="20" t="s">
        <v>106</v>
      </c>
      <c r="D42" s="20">
        <v>2020.0</v>
      </c>
      <c r="E42" s="20" t="s">
        <v>12762</v>
      </c>
      <c r="F42" s="20" t="s">
        <v>107</v>
      </c>
      <c r="G42" s="20" t="s">
        <v>71</v>
      </c>
      <c r="H42" s="20" t="s">
        <v>71</v>
      </c>
      <c r="I42" s="64" t="s">
        <v>12763</v>
      </c>
      <c r="J42" s="61"/>
      <c r="K42" s="61"/>
      <c r="L42" s="61"/>
      <c r="M42" s="61"/>
      <c r="N42" s="61"/>
      <c r="O42" s="61"/>
      <c r="P42" s="61"/>
      <c r="Q42" s="61"/>
      <c r="R42" s="61"/>
      <c r="S42" s="61"/>
      <c r="T42" s="61"/>
      <c r="U42" s="61"/>
      <c r="V42" s="61"/>
      <c r="W42" s="61"/>
      <c r="X42" s="61"/>
      <c r="Y42" s="61"/>
      <c r="Z42" s="61"/>
      <c r="AA42" s="61"/>
    </row>
    <row r="43">
      <c r="A43" s="3" t="s">
        <v>7071</v>
      </c>
      <c r="B43" s="20"/>
      <c r="C43" s="20" t="s">
        <v>133</v>
      </c>
      <c r="D43" s="20">
        <v>2018.0</v>
      </c>
      <c r="E43" s="61"/>
      <c r="F43" s="20" t="s">
        <v>76</v>
      </c>
      <c r="G43" s="20" t="s">
        <v>71</v>
      </c>
      <c r="H43" s="20" t="s">
        <v>71</v>
      </c>
      <c r="I43" s="64" t="s">
        <v>12764</v>
      </c>
      <c r="J43" s="61"/>
      <c r="K43" s="61"/>
      <c r="L43" s="61"/>
      <c r="M43" s="61"/>
      <c r="N43" s="61"/>
      <c r="O43" s="61"/>
      <c r="P43" s="61"/>
      <c r="Q43" s="61"/>
      <c r="R43" s="61"/>
      <c r="S43" s="61"/>
      <c r="T43" s="61"/>
      <c r="U43" s="61"/>
      <c r="V43" s="61"/>
      <c r="W43" s="61"/>
      <c r="X43" s="61"/>
      <c r="Y43" s="61"/>
      <c r="Z43" s="61"/>
      <c r="AA43" s="61"/>
    </row>
    <row r="44">
      <c r="A44" s="20" t="s">
        <v>7362</v>
      </c>
      <c r="B44" s="61"/>
      <c r="C44" s="20" t="s">
        <v>133</v>
      </c>
      <c r="D44" s="20">
        <v>1976.0</v>
      </c>
      <c r="E44" s="20" t="s">
        <v>12765</v>
      </c>
      <c r="F44" s="20" t="s">
        <v>76</v>
      </c>
      <c r="G44" s="20" t="s">
        <v>71</v>
      </c>
      <c r="H44" s="20" t="s">
        <v>71</v>
      </c>
      <c r="I44" s="64" t="s">
        <v>12766</v>
      </c>
      <c r="J44" s="61"/>
      <c r="K44" s="61"/>
      <c r="L44" s="61"/>
      <c r="M44" s="61"/>
      <c r="N44" s="61"/>
      <c r="O44" s="61"/>
      <c r="P44" s="61"/>
      <c r="Q44" s="61"/>
      <c r="R44" s="61"/>
      <c r="S44" s="61"/>
      <c r="T44" s="61"/>
      <c r="U44" s="61"/>
      <c r="V44" s="61"/>
      <c r="W44" s="61"/>
      <c r="X44" s="61"/>
      <c r="Y44" s="61"/>
      <c r="Z44" s="61"/>
      <c r="AA44" s="61"/>
    </row>
    <row r="45">
      <c r="A45" s="20" t="s">
        <v>12767</v>
      </c>
      <c r="B45" s="20"/>
      <c r="C45" s="20" t="s">
        <v>133</v>
      </c>
      <c r="D45" s="61"/>
      <c r="E45" s="61"/>
      <c r="F45" s="61"/>
      <c r="G45" s="61"/>
      <c r="H45" s="61"/>
      <c r="I45" s="61"/>
      <c r="J45" s="61"/>
      <c r="K45" s="61"/>
      <c r="L45" s="61"/>
      <c r="M45" s="61"/>
      <c r="N45" s="61"/>
      <c r="O45" s="61"/>
      <c r="P45" s="61"/>
      <c r="Q45" s="61"/>
      <c r="R45" s="61"/>
      <c r="S45" s="61"/>
      <c r="T45" s="61"/>
      <c r="U45" s="61"/>
      <c r="V45" s="61"/>
      <c r="W45" s="61"/>
      <c r="X45" s="61"/>
      <c r="Y45" s="61"/>
      <c r="Z45" s="61"/>
      <c r="AA45" s="61"/>
    </row>
    <row r="46">
      <c r="A46" s="20" t="s">
        <v>12768</v>
      </c>
      <c r="B46" s="61"/>
      <c r="C46" s="20" t="s">
        <v>89</v>
      </c>
      <c r="D46" s="20">
        <v>1999.0</v>
      </c>
      <c r="E46" s="61"/>
      <c r="F46" s="20" t="s">
        <v>121</v>
      </c>
      <c r="G46" s="3" t="s">
        <v>12769</v>
      </c>
      <c r="H46" s="61"/>
      <c r="I46" s="64" t="s">
        <v>12770</v>
      </c>
      <c r="J46" s="20" t="s">
        <v>4197</v>
      </c>
      <c r="K46" s="61"/>
      <c r="L46" s="61"/>
      <c r="M46" s="61"/>
      <c r="N46" s="61"/>
      <c r="O46" s="61"/>
      <c r="P46" s="61"/>
      <c r="Q46" s="61"/>
      <c r="R46" s="61"/>
      <c r="S46" s="61"/>
      <c r="T46" s="61"/>
      <c r="U46" s="61"/>
      <c r="V46" s="61"/>
      <c r="W46" s="61"/>
      <c r="X46" s="61"/>
      <c r="Y46" s="61"/>
      <c r="Z46" s="61"/>
      <c r="AA46" s="61"/>
    </row>
    <row r="47">
      <c r="A47" s="20" t="s">
        <v>12771</v>
      </c>
      <c r="B47" s="61"/>
      <c r="C47" s="20" t="s">
        <v>133</v>
      </c>
      <c r="D47" s="20" t="s">
        <v>12772</v>
      </c>
      <c r="E47" s="20" t="s">
        <v>4563</v>
      </c>
      <c r="F47" s="20" t="s">
        <v>76</v>
      </c>
      <c r="G47" s="20" t="s">
        <v>71</v>
      </c>
      <c r="H47" s="20" t="s">
        <v>71</v>
      </c>
      <c r="I47" s="64" t="s">
        <v>12773</v>
      </c>
      <c r="J47" s="61"/>
      <c r="K47" s="61"/>
      <c r="L47" s="61"/>
      <c r="M47" s="61"/>
      <c r="N47" s="61"/>
      <c r="O47" s="61"/>
      <c r="P47" s="61"/>
      <c r="Q47" s="61"/>
      <c r="R47" s="61"/>
      <c r="S47" s="61"/>
      <c r="T47" s="61"/>
      <c r="U47" s="61"/>
      <c r="V47" s="61"/>
      <c r="W47" s="61"/>
      <c r="X47" s="61"/>
      <c r="Y47" s="61"/>
      <c r="Z47" s="61"/>
      <c r="AA47" s="61"/>
    </row>
    <row r="48">
      <c r="A48" s="20" t="s">
        <v>12774</v>
      </c>
      <c r="B48" s="20" t="s">
        <v>12775</v>
      </c>
      <c r="C48" s="20" t="s">
        <v>133</v>
      </c>
      <c r="D48" s="20">
        <v>2011.0</v>
      </c>
      <c r="E48" s="20" t="s">
        <v>12776</v>
      </c>
      <c r="F48" s="20" t="s">
        <v>76</v>
      </c>
      <c r="G48" s="20" t="s">
        <v>71</v>
      </c>
      <c r="H48" s="20" t="s">
        <v>71</v>
      </c>
      <c r="I48" s="64" t="s">
        <v>12777</v>
      </c>
      <c r="J48" s="61"/>
      <c r="K48" s="61"/>
      <c r="L48" s="61"/>
      <c r="M48" s="61"/>
      <c r="N48" s="61"/>
      <c r="O48" s="61"/>
      <c r="P48" s="61"/>
      <c r="Q48" s="61"/>
      <c r="R48" s="61"/>
      <c r="S48" s="61"/>
      <c r="T48" s="61"/>
      <c r="U48" s="61"/>
      <c r="V48" s="61"/>
      <c r="W48" s="61"/>
      <c r="X48" s="61"/>
      <c r="Y48" s="61"/>
      <c r="Z48" s="61"/>
      <c r="AA48" s="61"/>
    </row>
    <row r="49">
      <c r="A49" s="116" t="s">
        <v>12778</v>
      </c>
      <c r="B49" s="20" t="s">
        <v>12779</v>
      </c>
      <c r="C49" s="20" t="s">
        <v>133</v>
      </c>
      <c r="D49" s="20">
        <v>1983.0</v>
      </c>
      <c r="E49" s="3" t="s">
        <v>737</v>
      </c>
      <c r="F49" s="20" t="s">
        <v>107</v>
      </c>
      <c r="G49" s="20" t="s">
        <v>318</v>
      </c>
      <c r="H49" s="20" t="s">
        <v>235</v>
      </c>
      <c r="I49" s="64" t="s">
        <v>12780</v>
      </c>
      <c r="J49" s="61"/>
      <c r="K49" s="61"/>
      <c r="L49" s="61"/>
      <c r="M49" s="61"/>
      <c r="N49" s="61"/>
      <c r="O49" s="61"/>
      <c r="P49" s="61"/>
      <c r="Q49" s="61"/>
      <c r="R49" s="61"/>
      <c r="S49" s="61"/>
      <c r="T49" s="61"/>
      <c r="U49" s="61"/>
      <c r="V49" s="61"/>
      <c r="W49" s="61"/>
      <c r="X49" s="61"/>
      <c r="Y49" s="61"/>
      <c r="Z49" s="61"/>
      <c r="AA49" s="61"/>
    </row>
    <row r="50">
      <c r="A50" s="20" t="s">
        <v>12781</v>
      </c>
      <c r="B50" s="61"/>
      <c r="C50" s="20" t="s">
        <v>120</v>
      </c>
      <c r="D50" s="20">
        <v>2012.0</v>
      </c>
      <c r="E50" s="20" t="s">
        <v>4540</v>
      </c>
      <c r="F50" s="20" t="s">
        <v>107</v>
      </c>
      <c r="G50" s="20" t="s">
        <v>71</v>
      </c>
      <c r="H50" s="20" t="s">
        <v>71</v>
      </c>
      <c r="I50" s="64" t="s">
        <v>12716</v>
      </c>
      <c r="J50" s="61"/>
      <c r="K50" s="61"/>
      <c r="L50" s="61"/>
      <c r="M50" s="61"/>
      <c r="N50" s="61"/>
      <c r="O50" s="61"/>
      <c r="P50" s="61"/>
      <c r="Q50" s="61"/>
      <c r="R50" s="61"/>
      <c r="S50" s="61"/>
      <c r="T50" s="61"/>
      <c r="U50" s="61"/>
      <c r="V50" s="61"/>
      <c r="W50" s="61"/>
      <c r="X50" s="61"/>
      <c r="Y50" s="61"/>
      <c r="Z50" s="61"/>
      <c r="AA50" s="61"/>
    </row>
    <row r="51">
      <c r="A51" s="20" t="s">
        <v>12782</v>
      </c>
      <c r="B51" s="20"/>
      <c r="C51" s="20" t="s">
        <v>120</v>
      </c>
      <c r="D51" s="20">
        <v>2019.0</v>
      </c>
      <c r="E51" s="20" t="s">
        <v>12783</v>
      </c>
      <c r="F51" s="20" t="s">
        <v>76</v>
      </c>
      <c r="G51" s="61"/>
      <c r="H51" s="61"/>
      <c r="I51" s="61"/>
      <c r="J51" s="20" t="s">
        <v>1055</v>
      </c>
      <c r="K51" s="20" t="s">
        <v>418</v>
      </c>
      <c r="L51" s="61"/>
      <c r="M51" s="61"/>
      <c r="N51" s="61"/>
      <c r="O51" s="61"/>
      <c r="P51" s="61"/>
      <c r="Q51" s="61"/>
      <c r="R51" s="61"/>
      <c r="S51" s="61"/>
      <c r="T51" s="61"/>
      <c r="U51" s="61"/>
      <c r="V51" s="61"/>
      <c r="W51" s="61"/>
      <c r="X51" s="61"/>
      <c r="Y51" s="61"/>
      <c r="Z51" s="61"/>
      <c r="AA51" s="61"/>
    </row>
    <row r="52">
      <c r="A52" s="117" t="s">
        <v>12784</v>
      </c>
      <c r="B52" s="3" t="s">
        <v>12785</v>
      </c>
      <c r="C52" s="20" t="s">
        <v>106</v>
      </c>
      <c r="D52" s="20">
        <v>2018.0</v>
      </c>
      <c r="E52" s="20" t="s">
        <v>4540</v>
      </c>
      <c r="F52" s="20" t="s">
        <v>76</v>
      </c>
      <c r="G52" s="20" t="s">
        <v>71</v>
      </c>
      <c r="H52" s="20" t="s">
        <v>71</v>
      </c>
      <c r="I52" s="64" t="s">
        <v>12786</v>
      </c>
      <c r="J52" s="3" t="s">
        <v>12787</v>
      </c>
      <c r="K52" s="61"/>
      <c r="L52" s="61"/>
      <c r="M52" s="61"/>
      <c r="N52" s="61"/>
      <c r="O52" s="61"/>
      <c r="P52" s="61"/>
      <c r="Q52" s="61"/>
      <c r="R52" s="61"/>
      <c r="S52" s="61"/>
      <c r="T52" s="61"/>
      <c r="U52" s="61"/>
      <c r="V52" s="61"/>
      <c r="W52" s="61"/>
      <c r="X52" s="61"/>
      <c r="Y52" s="61"/>
      <c r="Z52" s="61"/>
      <c r="AA52" s="61"/>
    </row>
    <row r="53">
      <c r="A53" s="3" t="s">
        <v>12788</v>
      </c>
      <c r="B53" s="20" t="s">
        <v>12789</v>
      </c>
      <c r="C53" s="20" t="s">
        <v>133</v>
      </c>
      <c r="D53" s="20">
        <v>2021.0</v>
      </c>
      <c r="E53" s="20" t="s">
        <v>12790</v>
      </c>
      <c r="F53" s="20" t="s">
        <v>76</v>
      </c>
      <c r="G53" s="20" t="s">
        <v>71</v>
      </c>
      <c r="H53" s="20" t="s">
        <v>71</v>
      </c>
      <c r="I53" s="64" t="s">
        <v>12791</v>
      </c>
      <c r="J53" s="61"/>
      <c r="K53" s="61"/>
      <c r="L53" s="61"/>
      <c r="M53" s="61"/>
      <c r="N53" s="61"/>
      <c r="O53" s="61"/>
      <c r="P53" s="61"/>
      <c r="Q53" s="61"/>
      <c r="R53" s="61"/>
      <c r="S53" s="61"/>
      <c r="T53" s="61"/>
      <c r="U53" s="61"/>
      <c r="V53" s="61"/>
      <c r="W53" s="61"/>
      <c r="X53" s="61"/>
      <c r="Y53" s="61"/>
      <c r="Z53" s="61"/>
      <c r="AA53" s="61"/>
    </row>
    <row r="54">
      <c r="A54" s="40" t="s">
        <v>7243</v>
      </c>
      <c r="B54" s="20" t="s">
        <v>12792</v>
      </c>
      <c r="C54" s="20" t="s">
        <v>133</v>
      </c>
      <c r="D54" s="20">
        <v>2002.0</v>
      </c>
      <c r="E54" s="20" t="s">
        <v>12793</v>
      </c>
      <c r="F54" s="20" t="s">
        <v>107</v>
      </c>
      <c r="G54" s="20" t="s">
        <v>71</v>
      </c>
      <c r="H54" s="20" t="s">
        <v>71</v>
      </c>
      <c r="I54" s="64" t="s">
        <v>12794</v>
      </c>
      <c r="J54" s="61"/>
      <c r="K54" s="61"/>
      <c r="L54" s="61"/>
      <c r="M54" s="61"/>
      <c r="N54" s="61"/>
      <c r="O54" s="61"/>
      <c r="P54" s="61"/>
      <c r="Q54" s="61"/>
      <c r="R54" s="61"/>
      <c r="S54" s="61"/>
      <c r="T54" s="61"/>
      <c r="U54" s="61"/>
      <c r="V54" s="61"/>
      <c r="W54" s="61"/>
      <c r="X54" s="61"/>
      <c r="Y54" s="61"/>
      <c r="Z54" s="61"/>
      <c r="AA54" s="61"/>
    </row>
    <row r="55">
      <c r="A55" s="20" t="s">
        <v>12795</v>
      </c>
      <c r="B55" s="61"/>
      <c r="C55" s="20" t="s">
        <v>120</v>
      </c>
      <c r="D55" s="61"/>
      <c r="E55" s="61"/>
      <c r="F55" s="20" t="s">
        <v>76</v>
      </c>
      <c r="G55" s="61"/>
      <c r="H55" s="61"/>
      <c r="I55" s="61"/>
      <c r="K55" s="61"/>
      <c r="L55" s="61"/>
      <c r="M55" s="61"/>
      <c r="N55" s="61"/>
      <c r="O55" s="61"/>
      <c r="P55" s="61"/>
      <c r="Q55" s="61"/>
      <c r="R55" s="61"/>
      <c r="S55" s="61"/>
      <c r="T55" s="61"/>
      <c r="U55" s="61"/>
      <c r="V55" s="61"/>
      <c r="W55" s="61"/>
      <c r="X55" s="61"/>
      <c r="Y55" s="61"/>
      <c r="Z55" s="61"/>
      <c r="AA55" s="61"/>
    </row>
    <row r="56">
      <c r="A56" s="28" t="s">
        <v>12796</v>
      </c>
      <c r="B56" s="61"/>
      <c r="C56" s="20" t="s">
        <v>75</v>
      </c>
      <c r="D56" s="20">
        <v>1989.0</v>
      </c>
      <c r="E56" s="20" t="s">
        <v>12797</v>
      </c>
      <c r="F56" s="20" t="s">
        <v>90</v>
      </c>
      <c r="G56" s="20" t="s">
        <v>12798</v>
      </c>
      <c r="H56" s="20" t="s">
        <v>12799</v>
      </c>
      <c r="I56" s="64" t="s">
        <v>12800</v>
      </c>
      <c r="J56" s="61"/>
      <c r="K56" s="61"/>
      <c r="L56" s="61"/>
      <c r="M56" s="61"/>
      <c r="N56" s="61"/>
      <c r="O56" s="61"/>
      <c r="P56" s="61"/>
      <c r="Q56" s="61"/>
      <c r="R56" s="61"/>
      <c r="S56" s="61"/>
      <c r="T56" s="61"/>
      <c r="U56" s="61"/>
      <c r="V56" s="61"/>
      <c r="W56" s="61"/>
      <c r="X56" s="61"/>
      <c r="Y56" s="61"/>
      <c r="Z56" s="61"/>
      <c r="AA56" s="61"/>
    </row>
    <row r="57">
      <c r="A57" s="20" t="s">
        <v>12801</v>
      </c>
      <c r="B57" s="20" t="s">
        <v>12802</v>
      </c>
      <c r="C57" s="20" t="s">
        <v>75</v>
      </c>
      <c r="D57" s="20">
        <v>2010.0</v>
      </c>
      <c r="E57" s="20" t="s">
        <v>12803</v>
      </c>
      <c r="F57" s="20" t="s">
        <v>90</v>
      </c>
      <c r="G57" s="20" t="s">
        <v>3393</v>
      </c>
      <c r="H57" s="20" t="s">
        <v>12804</v>
      </c>
      <c r="I57" s="64" t="s">
        <v>12805</v>
      </c>
      <c r="J57" s="20" t="s">
        <v>12806</v>
      </c>
      <c r="K57" s="61"/>
      <c r="L57" s="61"/>
      <c r="M57" s="61"/>
      <c r="N57" s="61"/>
      <c r="O57" s="61"/>
      <c r="P57" s="61"/>
      <c r="Q57" s="61"/>
      <c r="R57" s="61"/>
      <c r="S57" s="61"/>
      <c r="T57" s="61"/>
      <c r="U57" s="61"/>
      <c r="V57" s="61"/>
      <c r="W57" s="61"/>
      <c r="X57" s="61"/>
      <c r="Y57" s="61"/>
      <c r="Z57" s="61"/>
      <c r="AA57" s="61"/>
    </row>
    <row r="58">
      <c r="A58" s="20" t="s">
        <v>12807</v>
      </c>
      <c r="B58" s="20"/>
      <c r="C58" s="20" t="s">
        <v>133</v>
      </c>
      <c r="D58" s="61"/>
      <c r="E58" s="61"/>
      <c r="F58" s="20" t="s">
        <v>76</v>
      </c>
      <c r="G58" s="61"/>
      <c r="H58" s="61"/>
      <c r="I58" s="61"/>
      <c r="J58" s="61"/>
      <c r="K58" s="61"/>
      <c r="L58" s="61"/>
      <c r="M58" s="61"/>
      <c r="N58" s="61"/>
      <c r="O58" s="61"/>
      <c r="P58" s="61"/>
      <c r="Q58" s="61"/>
      <c r="R58" s="61"/>
      <c r="S58" s="61"/>
      <c r="T58" s="61"/>
      <c r="U58" s="61"/>
      <c r="V58" s="61"/>
      <c r="W58" s="61"/>
      <c r="X58" s="61"/>
      <c r="Y58" s="61"/>
      <c r="Z58" s="61"/>
      <c r="AA58" s="61"/>
    </row>
    <row r="59">
      <c r="A59" s="34" t="s">
        <v>12808</v>
      </c>
      <c r="B59" s="28" t="s">
        <v>12809</v>
      </c>
      <c r="C59" s="20" t="s">
        <v>133</v>
      </c>
      <c r="D59" s="20">
        <v>2004.0</v>
      </c>
      <c r="E59" s="20" t="s">
        <v>12810</v>
      </c>
      <c r="F59" s="20" t="s">
        <v>107</v>
      </c>
      <c r="G59" s="61"/>
      <c r="H59" s="20" t="s">
        <v>495</v>
      </c>
      <c r="I59" s="64" t="s">
        <v>12811</v>
      </c>
      <c r="J59" s="61"/>
      <c r="K59" s="61"/>
      <c r="L59" s="61"/>
      <c r="M59" s="61"/>
      <c r="N59" s="61"/>
      <c r="O59" s="61"/>
      <c r="P59" s="61"/>
      <c r="Q59" s="61"/>
      <c r="R59" s="61"/>
      <c r="S59" s="61"/>
      <c r="T59" s="61"/>
      <c r="U59" s="61"/>
      <c r="V59" s="61"/>
      <c r="W59" s="61"/>
      <c r="X59" s="61"/>
      <c r="Y59" s="61"/>
      <c r="Z59" s="61"/>
      <c r="AA59" s="61"/>
    </row>
    <row r="60">
      <c r="A60" s="3" t="s">
        <v>7278</v>
      </c>
      <c r="B60" s="20"/>
      <c r="C60" s="20" t="s">
        <v>133</v>
      </c>
      <c r="D60" s="61"/>
      <c r="E60" s="61"/>
      <c r="F60" s="20" t="s">
        <v>107</v>
      </c>
      <c r="G60" s="61"/>
      <c r="H60" s="61"/>
      <c r="I60" s="61"/>
      <c r="J60" s="61"/>
      <c r="K60" s="61"/>
      <c r="L60" s="61"/>
      <c r="M60" s="61"/>
      <c r="N60" s="61"/>
      <c r="O60" s="61"/>
      <c r="P60" s="61"/>
      <c r="Q60" s="61"/>
      <c r="R60" s="61"/>
      <c r="S60" s="61"/>
      <c r="T60" s="61"/>
      <c r="U60" s="61"/>
      <c r="V60" s="61"/>
      <c r="W60" s="61"/>
      <c r="X60" s="61"/>
      <c r="Y60" s="61"/>
      <c r="Z60" s="61"/>
      <c r="AA60" s="61"/>
    </row>
    <row r="61">
      <c r="A61" s="34" t="s">
        <v>12812</v>
      </c>
      <c r="B61" s="61"/>
      <c r="C61" s="20" t="s">
        <v>75</v>
      </c>
      <c r="D61" s="20">
        <v>2007.0</v>
      </c>
      <c r="E61" s="20" t="s">
        <v>12813</v>
      </c>
      <c r="F61" s="20" t="s">
        <v>90</v>
      </c>
      <c r="G61" s="20" t="s">
        <v>320</v>
      </c>
      <c r="H61" s="20" t="s">
        <v>3401</v>
      </c>
      <c r="I61" s="64" t="s">
        <v>12814</v>
      </c>
      <c r="J61" s="61"/>
      <c r="K61" s="61"/>
      <c r="L61" s="61"/>
      <c r="M61" s="61"/>
      <c r="N61" s="61"/>
      <c r="O61" s="61"/>
      <c r="P61" s="61"/>
      <c r="Q61" s="61"/>
      <c r="R61" s="61"/>
      <c r="S61" s="61"/>
      <c r="T61" s="61"/>
      <c r="U61" s="61"/>
      <c r="V61" s="61"/>
      <c r="W61" s="61"/>
      <c r="X61" s="61"/>
      <c r="Y61" s="61"/>
      <c r="Z61" s="61"/>
      <c r="AA61" s="61"/>
    </row>
    <row r="62">
      <c r="A62" s="20" t="s">
        <v>12815</v>
      </c>
      <c r="B62" s="20"/>
      <c r="C62" s="20" t="s">
        <v>133</v>
      </c>
      <c r="D62" s="61"/>
      <c r="E62" s="61"/>
      <c r="F62" s="20" t="s">
        <v>76</v>
      </c>
      <c r="G62" s="61"/>
      <c r="H62" s="61"/>
      <c r="I62" s="61"/>
      <c r="J62" s="61"/>
      <c r="K62" s="61"/>
      <c r="L62" s="61"/>
      <c r="M62" s="61"/>
      <c r="N62" s="61"/>
      <c r="O62" s="61"/>
      <c r="P62" s="61"/>
      <c r="Q62" s="61"/>
      <c r="R62" s="61"/>
      <c r="S62" s="61"/>
      <c r="T62" s="61"/>
      <c r="U62" s="61"/>
      <c r="V62" s="61"/>
      <c r="W62" s="61"/>
      <c r="X62" s="61"/>
      <c r="Y62" s="61"/>
      <c r="Z62" s="61"/>
      <c r="AA62" s="61"/>
    </row>
    <row r="63">
      <c r="A63" s="3" t="s">
        <v>12816</v>
      </c>
      <c r="C63" s="20" t="s">
        <v>133</v>
      </c>
      <c r="D63" s="61"/>
      <c r="E63" s="61"/>
      <c r="F63" s="20" t="s">
        <v>107</v>
      </c>
      <c r="G63" s="61"/>
      <c r="H63" s="61"/>
      <c r="I63" s="61"/>
      <c r="J63" s="61"/>
      <c r="K63" s="61"/>
      <c r="L63" s="61"/>
      <c r="M63" s="61"/>
      <c r="N63" s="61"/>
      <c r="O63" s="61"/>
      <c r="P63" s="61"/>
      <c r="Q63" s="61"/>
      <c r="R63" s="61"/>
      <c r="S63" s="61"/>
      <c r="T63" s="61"/>
      <c r="U63" s="61"/>
      <c r="V63" s="61"/>
      <c r="W63" s="61"/>
      <c r="X63" s="61"/>
      <c r="Y63" s="61"/>
      <c r="Z63" s="61"/>
      <c r="AA63" s="61"/>
    </row>
    <row r="64">
      <c r="A64" s="3" t="s">
        <v>12817</v>
      </c>
      <c r="B64" s="20"/>
      <c r="C64" s="20" t="s">
        <v>133</v>
      </c>
      <c r="D64" s="61"/>
      <c r="E64" s="61"/>
      <c r="F64" s="20" t="s">
        <v>107</v>
      </c>
      <c r="G64" s="61"/>
      <c r="H64" s="61"/>
      <c r="I64" s="61"/>
      <c r="J64" s="61"/>
      <c r="K64" s="61"/>
      <c r="L64" s="61"/>
      <c r="M64" s="61"/>
      <c r="N64" s="61"/>
      <c r="O64" s="61"/>
      <c r="P64" s="61"/>
      <c r="Q64" s="61"/>
      <c r="R64" s="61"/>
      <c r="S64" s="61"/>
      <c r="T64" s="61"/>
      <c r="U64" s="61"/>
      <c r="V64" s="61"/>
      <c r="W64" s="61"/>
      <c r="X64" s="61"/>
      <c r="Y64" s="61"/>
      <c r="Z64" s="61"/>
      <c r="AA64" s="61"/>
    </row>
    <row r="65">
      <c r="A65" s="20" t="s">
        <v>12818</v>
      </c>
      <c r="B65" s="20"/>
      <c r="C65" s="20" t="s">
        <v>133</v>
      </c>
      <c r="D65" s="61"/>
      <c r="E65" s="61"/>
      <c r="F65" s="20" t="s">
        <v>76</v>
      </c>
      <c r="G65" s="61"/>
      <c r="H65" s="61"/>
      <c r="I65" s="61"/>
      <c r="J65" s="61"/>
      <c r="K65" s="61"/>
      <c r="L65" s="61"/>
      <c r="M65" s="61"/>
      <c r="N65" s="61"/>
      <c r="O65" s="61"/>
      <c r="P65" s="61"/>
      <c r="Q65" s="61"/>
      <c r="R65" s="61"/>
      <c r="S65" s="61"/>
      <c r="T65" s="61"/>
      <c r="U65" s="61"/>
      <c r="V65" s="61"/>
      <c r="W65" s="61"/>
      <c r="X65" s="61"/>
      <c r="Y65" s="61"/>
      <c r="Z65" s="61"/>
      <c r="AA65" s="61"/>
    </row>
    <row r="66">
      <c r="A66" s="20" t="s">
        <v>12819</v>
      </c>
      <c r="B66" s="20"/>
      <c r="C66" s="20" t="s">
        <v>133</v>
      </c>
      <c r="D66" s="20">
        <v>1918.0</v>
      </c>
      <c r="E66" s="61"/>
      <c r="F66" s="20" t="s">
        <v>76</v>
      </c>
      <c r="G66" s="61"/>
      <c r="H66" s="61"/>
      <c r="I66" s="61"/>
      <c r="J66" s="61"/>
      <c r="K66" s="61"/>
      <c r="L66" s="61"/>
      <c r="M66" s="61"/>
      <c r="N66" s="61"/>
      <c r="O66" s="61"/>
      <c r="P66" s="61"/>
      <c r="Q66" s="61"/>
      <c r="R66" s="61"/>
      <c r="S66" s="61"/>
      <c r="T66" s="61"/>
      <c r="U66" s="61"/>
      <c r="V66" s="61"/>
      <c r="W66" s="61"/>
      <c r="X66" s="61"/>
      <c r="Y66" s="61"/>
      <c r="Z66" s="61"/>
      <c r="AA66" s="61"/>
    </row>
    <row r="67">
      <c r="A67" s="28" t="s">
        <v>12820</v>
      </c>
      <c r="B67" s="20"/>
      <c r="C67" s="20" t="s">
        <v>120</v>
      </c>
      <c r="D67" s="20">
        <v>2020.0</v>
      </c>
      <c r="E67" s="61"/>
      <c r="F67" s="20" t="s">
        <v>76</v>
      </c>
      <c r="G67" s="20" t="s">
        <v>71</v>
      </c>
      <c r="H67" s="20" t="s">
        <v>71</v>
      </c>
      <c r="I67" s="64" t="s">
        <v>12821</v>
      </c>
      <c r="J67" s="61"/>
      <c r="K67" s="61"/>
      <c r="L67" s="61"/>
      <c r="M67" s="61"/>
      <c r="N67" s="61"/>
      <c r="O67" s="61"/>
      <c r="P67" s="61"/>
      <c r="Q67" s="61"/>
      <c r="R67" s="61"/>
      <c r="S67" s="61"/>
      <c r="T67" s="61"/>
      <c r="U67" s="61"/>
      <c r="V67" s="61"/>
      <c r="W67" s="61"/>
      <c r="X67" s="61"/>
      <c r="Y67" s="61"/>
      <c r="Z67" s="61"/>
      <c r="AA67" s="61"/>
    </row>
    <row r="68">
      <c r="A68" s="20" t="s">
        <v>12822</v>
      </c>
      <c r="B68" s="20" t="s">
        <v>12823</v>
      </c>
      <c r="C68" s="20" t="s">
        <v>133</v>
      </c>
      <c r="D68" s="20">
        <v>1969.0</v>
      </c>
      <c r="E68" s="61"/>
      <c r="F68" s="20" t="s">
        <v>76</v>
      </c>
      <c r="G68" s="20" t="s">
        <v>71</v>
      </c>
      <c r="H68" s="20" t="s">
        <v>71</v>
      </c>
      <c r="I68" s="64" t="s">
        <v>12824</v>
      </c>
      <c r="J68" s="61"/>
      <c r="K68" s="61"/>
      <c r="L68" s="61"/>
      <c r="M68" s="61"/>
      <c r="N68" s="61"/>
      <c r="O68" s="61"/>
      <c r="P68" s="61"/>
      <c r="Q68" s="61"/>
      <c r="R68" s="61"/>
      <c r="S68" s="61"/>
      <c r="T68" s="61"/>
      <c r="U68" s="61"/>
      <c r="V68" s="61"/>
      <c r="W68" s="61"/>
      <c r="X68" s="61"/>
      <c r="Y68" s="61"/>
      <c r="Z68" s="61"/>
      <c r="AA68" s="61"/>
    </row>
    <row r="69">
      <c r="A69" s="3" t="s">
        <v>12825</v>
      </c>
      <c r="B69" s="20"/>
      <c r="C69" s="20" t="s">
        <v>133</v>
      </c>
      <c r="D69" s="61"/>
      <c r="E69" s="61"/>
      <c r="F69" s="20" t="s">
        <v>107</v>
      </c>
      <c r="G69" s="61"/>
      <c r="H69" s="61"/>
      <c r="I69" s="61"/>
      <c r="J69" s="61"/>
      <c r="K69" s="61"/>
      <c r="L69" s="61"/>
      <c r="M69" s="61"/>
      <c r="N69" s="61"/>
      <c r="O69" s="61"/>
      <c r="P69" s="61"/>
      <c r="Q69" s="61"/>
      <c r="R69" s="61"/>
      <c r="S69" s="61"/>
      <c r="T69" s="61"/>
      <c r="U69" s="61"/>
      <c r="V69" s="61"/>
      <c r="W69" s="61"/>
      <c r="X69" s="61"/>
      <c r="Y69" s="61"/>
      <c r="Z69" s="61"/>
      <c r="AA69" s="61"/>
    </row>
    <row r="70">
      <c r="A70" s="20" t="s">
        <v>12826</v>
      </c>
      <c r="B70" s="20" t="s">
        <v>12827</v>
      </c>
      <c r="C70" s="20" t="s">
        <v>145</v>
      </c>
      <c r="D70" s="61"/>
      <c r="E70" s="20" t="s">
        <v>2745</v>
      </c>
      <c r="F70" s="20" t="s">
        <v>76</v>
      </c>
      <c r="G70" s="20" t="s">
        <v>71</v>
      </c>
      <c r="H70" s="20" t="s">
        <v>71</v>
      </c>
      <c r="I70" s="64" t="s">
        <v>12828</v>
      </c>
      <c r="J70" s="61"/>
      <c r="K70" s="20" t="s">
        <v>12829</v>
      </c>
      <c r="L70" s="61"/>
      <c r="M70" s="61"/>
      <c r="N70" s="61"/>
      <c r="O70" s="61"/>
      <c r="P70" s="61"/>
      <c r="Q70" s="61"/>
      <c r="R70" s="61"/>
      <c r="S70" s="61"/>
      <c r="T70" s="61"/>
      <c r="U70" s="61"/>
      <c r="V70" s="61"/>
      <c r="W70" s="61"/>
      <c r="X70" s="61"/>
      <c r="Y70" s="61"/>
      <c r="Z70" s="61"/>
      <c r="AA70" s="61"/>
    </row>
    <row r="71">
      <c r="A71" s="28" t="s">
        <v>7561</v>
      </c>
      <c r="B71" s="20" t="s">
        <v>12830</v>
      </c>
      <c r="C71" s="20" t="s">
        <v>133</v>
      </c>
      <c r="D71" s="20">
        <v>2000.0</v>
      </c>
      <c r="E71" s="20" t="s">
        <v>7560</v>
      </c>
      <c r="F71" s="20" t="s">
        <v>76</v>
      </c>
      <c r="G71" s="20" t="s">
        <v>71</v>
      </c>
      <c r="H71" s="20" t="s">
        <v>71</v>
      </c>
      <c r="I71" s="64" t="s">
        <v>7562</v>
      </c>
      <c r="J71" s="20" t="s">
        <v>657</v>
      </c>
      <c r="K71" s="61"/>
      <c r="L71" s="61"/>
      <c r="M71" s="61"/>
      <c r="N71" s="61"/>
      <c r="O71" s="61"/>
      <c r="P71" s="61"/>
      <c r="Q71" s="61"/>
      <c r="R71" s="61"/>
      <c r="S71" s="61"/>
      <c r="T71" s="61"/>
      <c r="U71" s="61"/>
      <c r="V71" s="61"/>
      <c r="W71" s="61"/>
      <c r="X71" s="61"/>
      <c r="Y71" s="61"/>
      <c r="Z71" s="61"/>
      <c r="AA71" s="61"/>
    </row>
    <row r="72">
      <c r="A72" s="3" t="s">
        <v>7317</v>
      </c>
      <c r="B72" s="20" t="s">
        <v>12831</v>
      </c>
      <c r="C72" s="20" t="s">
        <v>133</v>
      </c>
      <c r="D72" s="61"/>
      <c r="E72" s="61"/>
      <c r="F72" s="20" t="s">
        <v>76</v>
      </c>
      <c r="G72" s="61"/>
      <c r="H72" s="61"/>
      <c r="I72" s="61"/>
      <c r="J72" s="61"/>
      <c r="K72" s="61"/>
      <c r="L72" s="61"/>
      <c r="M72" s="61"/>
      <c r="N72" s="61"/>
      <c r="O72" s="61"/>
      <c r="P72" s="61"/>
      <c r="Q72" s="61"/>
      <c r="R72" s="61"/>
      <c r="S72" s="61"/>
      <c r="T72" s="61"/>
      <c r="U72" s="61"/>
      <c r="V72" s="61"/>
      <c r="W72" s="61"/>
      <c r="X72" s="61"/>
      <c r="Y72" s="61"/>
      <c r="Z72" s="61"/>
      <c r="AA72" s="61"/>
    </row>
    <row r="73">
      <c r="A73" s="3" t="s">
        <v>12832</v>
      </c>
      <c r="B73" s="20"/>
      <c r="C73" s="20" t="s">
        <v>133</v>
      </c>
      <c r="D73" s="20">
        <v>2020.0</v>
      </c>
      <c r="E73" s="20" t="s">
        <v>1285</v>
      </c>
      <c r="F73" s="20" t="s">
        <v>76</v>
      </c>
      <c r="G73" s="61"/>
      <c r="H73" s="20" t="s">
        <v>129</v>
      </c>
      <c r="I73" s="61"/>
      <c r="J73" s="61"/>
      <c r="K73" s="61"/>
      <c r="L73" s="61"/>
      <c r="M73" s="61"/>
      <c r="N73" s="61"/>
      <c r="O73" s="61"/>
      <c r="P73" s="61"/>
      <c r="Q73" s="61"/>
      <c r="R73" s="61"/>
      <c r="S73" s="61"/>
      <c r="T73" s="61"/>
      <c r="U73" s="61"/>
      <c r="V73" s="61"/>
      <c r="W73" s="61"/>
      <c r="X73" s="61"/>
      <c r="Y73" s="61"/>
      <c r="Z73" s="61"/>
      <c r="AA73" s="61"/>
    </row>
    <row r="74">
      <c r="A74" s="3" t="s">
        <v>7334</v>
      </c>
      <c r="B74" s="20"/>
      <c r="C74" s="20" t="s">
        <v>133</v>
      </c>
      <c r="D74" s="61"/>
      <c r="E74" s="61"/>
      <c r="F74" s="20" t="s">
        <v>107</v>
      </c>
      <c r="G74" s="61"/>
      <c r="H74" s="61"/>
      <c r="I74" s="61"/>
      <c r="J74" s="61"/>
      <c r="K74" s="61"/>
      <c r="L74" s="61"/>
      <c r="M74" s="61"/>
      <c r="N74" s="61"/>
      <c r="O74" s="61"/>
      <c r="P74" s="61"/>
      <c r="Q74" s="61"/>
      <c r="R74" s="61"/>
      <c r="S74" s="61"/>
      <c r="T74" s="61"/>
      <c r="U74" s="61"/>
      <c r="V74" s="61"/>
      <c r="W74" s="61"/>
      <c r="X74" s="61"/>
      <c r="Y74" s="61"/>
      <c r="Z74" s="61"/>
      <c r="AA74" s="61"/>
    </row>
    <row r="75">
      <c r="A75" s="3" t="s">
        <v>12833</v>
      </c>
      <c r="B75" s="20" t="s">
        <v>12834</v>
      </c>
      <c r="C75" s="20" t="s">
        <v>133</v>
      </c>
      <c r="D75" s="20">
        <v>1991.0</v>
      </c>
      <c r="E75" s="3" t="s">
        <v>737</v>
      </c>
      <c r="F75" s="20" t="s">
        <v>107</v>
      </c>
      <c r="G75" s="20" t="s">
        <v>318</v>
      </c>
      <c r="H75" s="20" t="s">
        <v>235</v>
      </c>
      <c r="I75" s="64" t="s">
        <v>12835</v>
      </c>
      <c r="J75" s="61"/>
      <c r="K75" s="61"/>
      <c r="L75" s="61"/>
      <c r="M75" s="61"/>
      <c r="N75" s="61"/>
      <c r="O75" s="61"/>
      <c r="P75" s="61"/>
      <c r="Q75" s="61"/>
      <c r="R75" s="61"/>
      <c r="S75" s="61"/>
      <c r="T75" s="61"/>
      <c r="U75" s="61"/>
      <c r="V75" s="61"/>
      <c r="W75" s="61"/>
      <c r="X75" s="61"/>
      <c r="Y75" s="61"/>
      <c r="Z75" s="61"/>
      <c r="AA75" s="61"/>
    </row>
    <row r="76">
      <c r="A76" s="20" t="s">
        <v>12836</v>
      </c>
      <c r="B76" s="61"/>
      <c r="C76" s="20" t="s">
        <v>133</v>
      </c>
      <c r="D76" s="20">
        <v>1957.0</v>
      </c>
      <c r="E76" s="20" t="s">
        <v>12748</v>
      </c>
      <c r="F76" s="20" t="s">
        <v>107</v>
      </c>
      <c r="G76" s="20" t="s">
        <v>275</v>
      </c>
      <c r="H76" s="20" t="s">
        <v>3438</v>
      </c>
      <c r="I76" s="64" t="s">
        <v>12837</v>
      </c>
      <c r="J76" s="61"/>
      <c r="K76" s="61"/>
      <c r="L76" s="61"/>
      <c r="M76" s="61"/>
      <c r="N76" s="61"/>
      <c r="O76" s="61"/>
      <c r="P76" s="61"/>
      <c r="Q76" s="61"/>
      <c r="R76" s="61"/>
      <c r="S76" s="61"/>
      <c r="T76" s="61"/>
      <c r="U76" s="61"/>
      <c r="V76" s="61"/>
      <c r="W76" s="61"/>
      <c r="X76" s="61"/>
      <c r="Y76" s="61"/>
      <c r="Z76" s="61"/>
      <c r="AA76" s="61"/>
    </row>
    <row r="77">
      <c r="A77" s="20" t="s">
        <v>12838</v>
      </c>
      <c r="B77" s="61"/>
      <c r="C77" s="20" t="s">
        <v>75</v>
      </c>
      <c r="D77" s="20">
        <v>2000.0</v>
      </c>
      <c r="E77" s="20" t="s">
        <v>12839</v>
      </c>
      <c r="F77" s="20" t="s">
        <v>90</v>
      </c>
      <c r="G77" s="20" t="s">
        <v>1867</v>
      </c>
      <c r="H77" s="20" t="s">
        <v>129</v>
      </c>
      <c r="I77" s="64" t="s">
        <v>12840</v>
      </c>
      <c r="J77" s="20" t="s">
        <v>12806</v>
      </c>
      <c r="K77" s="61"/>
      <c r="L77" s="61"/>
      <c r="M77" s="61"/>
      <c r="N77" s="61"/>
      <c r="O77" s="61"/>
      <c r="P77" s="61"/>
      <c r="Q77" s="61"/>
      <c r="R77" s="61"/>
      <c r="S77" s="61"/>
      <c r="T77" s="61"/>
      <c r="U77" s="61"/>
      <c r="V77" s="61"/>
      <c r="W77" s="61"/>
      <c r="X77" s="61"/>
      <c r="Y77" s="61"/>
      <c r="Z77" s="61"/>
      <c r="AA77" s="61"/>
    </row>
    <row r="78">
      <c r="A78" s="3" t="s">
        <v>12841</v>
      </c>
      <c r="B78" s="20" t="s">
        <v>12842</v>
      </c>
      <c r="C78" s="20" t="s">
        <v>75</v>
      </c>
      <c r="D78" s="20">
        <v>2003.0</v>
      </c>
      <c r="E78" s="20" t="s">
        <v>12843</v>
      </c>
      <c r="F78" s="20" t="s">
        <v>90</v>
      </c>
      <c r="G78" s="20" t="s">
        <v>852</v>
      </c>
      <c r="H78" s="20" t="s">
        <v>12844</v>
      </c>
      <c r="I78" s="64" t="s">
        <v>12845</v>
      </c>
      <c r="J78" s="61"/>
      <c r="K78" s="61"/>
      <c r="L78" s="61"/>
      <c r="M78" s="61"/>
      <c r="N78" s="61"/>
      <c r="O78" s="61"/>
      <c r="P78" s="61"/>
      <c r="Q78" s="61"/>
      <c r="R78" s="61"/>
      <c r="S78" s="61"/>
      <c r="T78" s="61"/>
      <c r="U78" s="61"/>
      <c r="V78" s="61"/>
      <c r="W78" s="61"/>
      <c r="X78" s="61"/>
      <c r="Y78" s="61"/>
      <c r="Z78" s="61"/>
      <c r="AA78" s="61"/>
    </row>
    <row r="79">
      <c r="A79" s="34" t="s">
        <v>12846</v>
      </c>
      <c r="B79" s="61"/>
      <c r="C79" s="20" t="s">
        <v>133</v>
      </c>
      <c r="D79" s="20">
        <v>1939.0</v>
      </c>
      <c r="E79" s="20" t="s">
        <v>11180</v>
      </c>
      <c r="F79" s="20" t="s">
        <v>76</v>
      </c>
      <c r="G79" s="20" t="s">
        <v>71</v>
      </c>
      <c r="H79" s="20" t="s">
        <v>71</v>
      </c>
      <c r="I79" s="64" t="s">
        <v>12847</v>
      </c>
      <c r="J79" s="61"/>
      <c r="K79" s="61"/>
      <c r="L79" s="61"/>
      <c r="M79" s="61"/>
      <c r="N79" s="61"/>
      <c r="O79" s="61"/>
      <c r="P79" s="61"/>
      <c r="Q79" s="61"/>
      <c r="R79" s="61"/>
      <c r="S79" s="61"/>
      <c r="T79" s="61"/>
      <c r="U79" s="61"/>
      <c r="V79" s="61"/>
      <c r="W79" s="61"/>
      <c r="X79" s="61"/>
      <c r="Y79" s="61"/>
      <c r="Z79" s="61"/>
      <c r="AA79" s="61"/>
    </row>
    <row r="80">
      <c r="A80" s="3" t="s">
        <v>7368</v>
      </c>
      <c r="B80" s="20" t="s">
        <v>12848</v>
      </c>
      <c r="C80" s="20" t="s">
        <v>133</v>
      </c>
      <c r="D80" s="20">
        <v>2019.0</v>
      </c>
      <c r="E80" s="20" t="s">
        <v>12849</v>
      </c>
      <c r="F80" s="20" t="s">
        <v>107</v>
      </c>
      <c r="G80" s="20" t="s">
        <v>71</v>
      </c>
      <c r="H80" s="20" t="s">
        <v>71</v>
      </c>
      <c r="I80" s="64" t="s">
        <v>12850</v>
      </c>
      <c r="J80" s="61"/>
      <c r="K80" s="61"/>
      <c r="L80" s="61"/>
      <c r="M80" s="61"/>
      <c r="N80" s="61"/>
      <c r="O80" s="61"/>
      <c r="P80" s="61"/>
      <c r="Q80" s="61"/>
      <c r="R80" s="61"/>
      <c r="S80" s="61"/>
      <c r="T80" s="61"/>
      <c r="U80" s="61"/>
      <c r="V80" s="61"/>
      <c r="W80" s="61"/>
      <c r="X80" s="61"/>
      <c r="Y80" s="61"/>
      <c r="Z80" s="61"/>
      <c r="AA80" s="61"/>
    </row>
    <row r="81">
      <c r="A81" s="20" t="s">
        <v>12851</v>
      </c>
      <c r="B81" s="20" t="s">
        <v>12792</v>
      </c>
      <c r="C81" s="20" t="s">
        <v>133</v>
      </c>
      <c r="D81" s="20">
        <v>2002.0</v>
      </c>
      <c r="E81" s="20" t="s">
        <v>12852</v>
      </c>
      <c r="F81" s="20" t="s">
        <v>107</v>
      </c>
      <c r="G81" s="20" t="s">
        <v>71</v>
      </c>
      <c r="H81" s="20" t="s">
        <v>71</v>
      </c>
      <c r="I81" s="64" t="s">
        <v>12794</v>
      </c>
      <c r="J81" s="61"/>
      <c r="K81" s="61"/>
      <c r="L81" s="61"/>
      <c r="M81" s="61"/>
      <c r="N81" s="61"/>
      <c r="O81" s="61"/>
      <c r="P81" s="61"/>
      <c r="Q81" s="61"/>
      <c r="R81" s="61"/>
      <c r="S81" s="61"/>
      <c r="T81" s="61"/>
      <c r="U81" s="61"/>
      <c r="V81" s="61"/>
      <c r="W81" s="61"/>
      <c r="X81" s="61"/>
      <c r="Y81" s="61"/>
      <c r="Z81" s="61"/>
      <c r="AA81" s="61"/>
    </row>
    <row r="82">
      <c r="A82" s="20" t="s">
        <v>7048</v>
      </c>
      <c r="B82" s="20"/>
      <c r="C82" s="20" t="s">
        <v>133</v>
      </c>
      <c r="D82" s="61"/>
      <c r="E82" s="61"/>
      <c r="F82" s="61"/>
      <c r="G82" s="61"/>
      <c r="H82" s="61"/>
      <c r="I82" s="61"/>
      <c r="J82" s="61"/>
      <c r="K82" s="61"/>
      <c r="L82" s="61"/>
      <c r="M82" s="61"/>
      <c r="N82" s="61"/>
      <c r="O82" s="61"/>
      <c r="P82" s="61"/>
      <c r="Q82" s="61"/>
      <c r="R82" s="61"/>
      <c r="S82" s="61"/>
      <c r="T82" s="61"/>
      <c r="U82" s="61"/>
      <c r="V82" s="61"/>
      <c r="W82" s="61"/>
      <c r="X82" s="61"/>
      <c r="Y82" s="61"/>
      <c r="Z82" s="61"/>
      <c r="AA82" s="61"/>
    </row>
    <row r="83">
      <c r="A83" s="20" t="s">
        <v>12853</v>
      </c>
      <c r="B83" s="61"/>
      <c r="C83" s="20" t="s">
        <v>75</v>
      </c>
      <c r="D83" s="20">
        <v>2001.0</v>
      </c>
      <c r="E83" s="20" t="s">
        <v>12854</v>
      </c>
      <c r="F83" s="20" t="s">
        <v>90</v>
      </c>
      <c r="G83" s="20" t="s">
        <v>12855</v>
      </c>
      <c r="H83" s="20" t="s">
        <v>12856</v>
      </c>
      <c r="I83" s="64" t="s">
        <v>12857</v>
      </c>
      <c r="J83" s="61"/>
      <c r="K83" s="61"/>
      <c r="L83" s="61"/>
      <c r="M83" s="61"/>
      <c r="N83" s="61"/>
      <c r="O83" s="61"/>
      <c r="P83" s="61"/>
      <c r="Q83" s="61"/>
      <c r="R83" s="61"/>
      <c r="S83" s="61"/>
      <c r="T83" s="61"/>
      <c r="U83" s="61"/>
      <c r="V83" s="61"/>
      <c r="W83" s="61"/>
      <c r="X83" s="61"/>
      <c r="Y83" s="61"/>
      <c r="Z83" s="61"/>
      <c r="AA83" s="61"/>
    </row>
    <row r="84">
      <c r="A84" s="3" t="s">
        <v>12858</v>
      </c>
      <c r="B84" s="20" t="s">
        <v>12859</v>
      </c>
      <c r="C84" s="20" t="s">
        <v>133</v>
      </c>
      <c r="D84" s="61"/>
      <c r="E84" s="61"/>
      <c r="F84" s="61"/>
      <c r="G84" s="61"/>
      <c r="H84" s="61"/>
      <c r="I84" s="61"/>
      <c r="J84" s="61"/>
      <c r="K84" s="61"/>
      <c r="L84" s="61"/>
      <c r="M84" s="61"/>
      <c r="N84" s="61"/>
      <c r="O84" s="61"/>
      <c r="P84" s="61"/>
      <c r="Q84" s="61"/>
      <c r="R84" s="61"/>
      <c r="S84" s="61"/>
      <c r="T84" s="61"/>
      <c r="U84" s="61"/>
      <c r="V84" s="61"/>
      <c r="W84" s="61"/>
      <c r="X84" s="61"/>
      <c r="Y84" s="61"/>
      <c r="Z84" s="61"/>
      <c r="AA84" s="61"/>
    </row>
    <row r="85">
      <c r="A85" s="20" t="s">
        <v>12860</v>
      </c>
      <c r="B85" s="20"/>
      <c r="C85" s="20" t="s">
        <v>133</v>
      </c>
      <c r="D85" s="61"/>
      <c r="E85" s="20" t="s">
        <v>12861</v>
      </c>
      <c r="F85" s="20" t="s">
        <v>107</v>
      </c>
      <c r="G85" s="61"/>
      <c r="H85" s="61"/>
      <c r="I85" s="61"/>
      <c r="J85" s="20" t="s">
        <v>12862</v>
      </c>
      <c r="K85" s="61"/>
      <c r="L85" s="61"/>
      <c r="M85" s="61"/>
      <c r="N85" s="61"/>
      <c r="O85" s="61"/>
      <c r="P85" s="61"/>
      <c r="Q85" s="61"/>
      <c r="R85" s="61"/>
      <c r="S85" s="61"/>
      <c r="T85" s="61"/>
      <c r="U85" s="61"/>
      <c r="V85" s="61"/>
      <c r="W85" s="61"/>
      <c r="X85" s="61"/>
      <c r="Y85" s="61"/>
      <c r="Z85" s="61"/>
      <c r="AA85" s="61"/>
    </row>
    <row r="86">
      <c r="A86" s="20" t="s">
        <v>12863</v>
      </c>
      <c r="B86" s="20" t="s">
        <v>12864</v>
      </c>
      <c r="C86" s="20" t="s">
        <v>133</v>
      </c>
      <c r="D86" s="20">
        <v>1992.0</v>
      </c>
      <c r="E86" s="3" t="s">
        <v>5195</v>
      </c>
      <c r="F86" s="20" t="s">
        <v>107</v>
      </c>
      <c r="G86" s="20" t="s">
        <v>246</v>
      </c>
      <c r="H86" s="20" t="s">
        <v>235</v>
      </c>
      <c r="I86" s="61"/>
      <c r="J86" s="61"/>
      <c r="K86" s="61"/>
      <c r="L86" s="61"/>
      <c r="M86" s="61"/>
      <c r="N86" s="61"/>
      <c r="O86" s="61"/>
      <c r="P86" s="61"/>
      <c r="Q86" s="61"/>
      <c r="R86" s="61"/>
      <c r="S86" s="61"/>
      <c r="T86" s="61"/>
      <c r="U86" s="61"/>
      <c r="V86" s="61"/>
      <c r="W86" s="61"/>
      <c r="X86" s="61"/>
      <c r="Y86" s="61"/>
      <c r="Z86" s="61"/>
      <c r="AA86" s="61"/>
    </row>
    <row r="87">
      <c r="A87" s="3" t="s">
        <v>7425</v>
      </c>
      <c r="B87" s="20"/>
      <c r="C87" s="20" t="s">
        <v>133</v>
      </c>
      <c r="D87" s="61"/>
      <c r="E87" s="61"/>
      <c r="F87" s="20" t="s">
        <v>107</v>
      </c>
      <c r="G87" s="61"/>
      <c r="H87" s="61"/>
      <c r="I87" s="61"/>
      <c r="J87" s="61"/>
      <c r="K87" s="61"/>
      <c r="L87" s="61"/>
      <c r="M87" s="61"/>
      <c r="N87" s="61"/>
      <c r="O87" s="61"/>
      <c r="P87" s="61"/>
      <c r="Q87" s="61"/>
      <c r="R87" s="61"/>
      <c r="S87" s="61"/>
      <c r="T87" s="61"/>
      <c r="U87" s="61"/>
      <c r="V87" s="61"/>
      <c r="W87" s="61"/>
      <c r="X87" s="61"/>
      <c r="Y87" s="61"/>
      <c r="Z87" s="61"/>
      <c r="AA87" s="61"/>
    </row>
    <row r="88">
      <c r="A88" s="3" t="s">
        <v>7427</v>
      </c>
      <c r="B88" s="20" t="s">
        <v>12865</v>
      </c>
      <c r="C88" s="20" t="s">
        <v>133</v>
      </c>
      <c r="D88" s="20">
        <v>2014.0</v>
      </c>
      <c r="E88" s="61"/>
      <c r="F88" s="20" t="s">
        <v>107</v>
      </c>
      <c r="G88" s="61"/>
      <c r="H88" s="61"/>
      <c r="I88" s="64" t="s">
        <v>12866</v>
      </c>
      <c r="J88" s="61"/>
      <c r="K88" s="61"/>
      <c r="L88" s="61"/>
      <c r="M88" s="61"/>
      <c r="N88" s="61"/>
      <c r="O88" s="61"/>
      <c r="P88" s="61"/>
      <c r="Q88" s="61"/>
      <c r="R88" s="61"/>
      <c r="S88" s="61"/>
      <c r="T88" s="61"/>
      <c r="U88" s="61"/>
      <c r="V88" s="61"/>
      <c r="W88" s="61"/>
      <c r="X88" s="61"/>
      <c r="Y88" s="61"/>
      <c r="Z88" s="61"/>
      <c r="AA88" s="61"/>
    </row>
    <row r="89">
      <c r="A89" s="20" t="s">
        <v>12867</v>
      </c>
      <c r="B89" s="20" t="s">
        <v>12868</v>
      </c>
      <c r="C89" s="20" t="s">
        <v>133</v>
      </c>
      <c r="D89" s="20">
        <v>2017.0</v>
      </c>
      <c r="E89" s="20" t="s">
        <v>12869</v>
      </c>
      <c r="F89" s="20" t="s">
        <v>107</v>
      </c>
      <c r="G89" s="20" t="s">
        <v>246</v>
      </c>
      <c r="H89" s="20" t="s">
        <v>235</v>
      </c>
      <c r="I89" s="64" t="s">
        <v>12870</v>
      </c>
      <c r="J89" s="61"/>
      <c r="K89" s="61"/>
      <c r="L89" s="61"/>
      <c r="M89" s="61"/>
      <c r="N89" s="61"/>
      <c r="O89" s="61"/>
      <c r="P89" s="61"/>
      <c r="Q89" s="61"/>
      <c r="R89" s="61"/>
      <c r="S89" s="61"/>
      <c r="T89" s="61"/>
      <c r="U89" s="61"/>
      <c r="V89" s="61"/>
      <c r="W89" s="61"/>
      <c r="X89" s="61"/>
      <c r="Y89" s="61"/>
      <c r="Z89" s="61"/>
      <c r="AA89" s="61"/>
    </row>
    <row r="90">
      <c r="A90" s="20" t="s">
        <v>12871</v>
      </c>
      <c r="B90" s="20" t="s">
        <v>12872</v>
      </c>
      <c r="C90" s="20" t="s">
        <v>133</v>
      </c>
      <c r="D90" s="20">
        <v>2016.0</v>
      </c>
      <c r="E90" s="20" t="s">
        <v>12873</v>
      </c>
      <c r="F90" s="20" t="s">
        <v>90</v>
      </c>
      <c r="G90" s="20" t="s">
        <v>318</v>
      </c>
      <c r="H90" s="20" t="s">
        <v>566</v>
      </c>
      <c r="I90" s="64" t="s">
        <v>12874</v>
      </c>
      <c r="J90" s="61"/>
      <c r="K90" s="61"/>
      <c r="L90" s="61"/>
      <c r="M90" s="61"/>
      <c r="N90" s="61"/>
      <c r="O90" s="61"/>
      <c r="P90" s="61"/>
      <c r="Q90" s="61"/>
      <c r="R90" s="61"/>
      <c r="S90" s="61"/>
      <c r="T90" s="61"/>
      <c r="U90" s="61"/>
      <c r="V90" s="61"/>
      <c r="W90" s="61"/>
      <c r="X90" s="61"/>
      <c r="Y90" s="61"/>
      <c r="Z90" s="61"/>
      <c r="AA90" s="61"/>
    </row>
    <row r="91">
      <c r="A91" s="20" t="s">
        <v>12875</v>
      </c>
      <c r="B91" s="61"/>
      <c r="C91" s="20" t="s">
        <v>120</v>
      </c>
      <c r="D91" s="61"/>
      <c r="E91" s="61"/>
      <c r="F91" s="20" t="s">
        <v>107</v>
      </c>
      <c r="G91" s="20"/>
      <c r="H91" s="61"/>
      <c r="I91" s="64" t="s">
        <v>12876</v>
      </c>
      <c r="J91" s="61"/>
      <c r="K91" s="61"/>
      <c r="L91" s="61"/>
      <c r="M91" s="61"/>
      <c r="N91" s="61"/>
      <c r="O91" s="61"/>
      <c r="P91" s="61"/>
      <c r="Q91" s="61"/>
      <c r="R91" s="61"/>
      <c r="S91" s="61"/>
      <c r="T91" s="61"/>
      <c r="U91" s="61"/>
      <c r="V91" s="61"/>
      <c r="W91" s="61"/>
      <c r="X91" s="61"/>
      <c r="Y91" s="61"/>
      <c r="Z91" s="61"/>
      <c r="AA91" s="61"/>
    </row>
    <row r="92">
      <c r="A92" s="20" t="s">
        <v>12877</v>
      </c>
      <c r="B92" s="61"/>
      <c r="C92" s="20" t="s">
        <v>89</v>
      </c>
      <c r="D92" s="20">
        <v>2014.0</v>
      </c>
      <c r="E92" s="61"/>
      <c r="F92" s="20" t="s">
        <v>121</v>
      </c>
      <c r="G92" s="20" t="s">
        <v>311</v>
      </c>
      <c r="H92" s="20" t="s">
        <v>183</v>
      </c>
      <c r="I92" s="64" t="s">
        <v>12878</v>
      </c>
      <c r="J92" s="61"/>
      <c r="K92" s="20" t="s">
        <v>441</v>
      </c>
      <c r="L92" s="61"/>
      <c r="M92" s="61"/>
      <c r="N92" s="61"/>
      <c r="O92" s="61"/>
      <c r="P92" s="61"/>
      <c r="Q92" s="61"/>
      <c r="R92" s="61"/>
      <c r="S92" s="61"/>
      <c r="T92" s="61"/>
      <c r="U92" s="61"/>
      <c r="V92" s="61"/>
      <c r="W92" s="61"/>
      <c r="X92" s="61"/>
      <c r="Y92" s="61"/>
      <c r="Z92" s="61"/>
      <c r="AA92" s="61"/>
    </row>
    <row r="93">
      <c r="A93" s="20" t="s">
        <v>12879</v>
      </c>
      <c r="B93" s="61"/>
      <c r="C93" s="20" t="s">
        <v>120</v>
      </c>
      <c r="D93" s="20">
        <v>2013.0</v>
      </c>
      <c r="E93" s="20" t="s">
        <v>12715</v>
      </c>
      <c r="F93" s="20" t="s">
        <v>107</v>
      </c>
      <c r="G93" s="20" t="s">
        <v>71</v>
      </c>
      <c r="H93" s="20" t="s">
        <v>71</v>
      </c>
      <c r="I93" s="64" t="s">
        <v>12716</v>
      </c>
      <c r="J93" s="20" t="s">
        <v>2943</v>
      </c>
      <c r="K93" s="61"/>
      <c r="L93" s="61"/>
      <c r="M93" s="61"/>
      <c r="N93" s="61"/>
      <c r="O93" s="61"/>
      <c r="P93" s="61"/>
      <c r="Q93" s="61"/>
      <c r="R93" s="61"/>
      <c r="S93" s="61"/>
      <c r="T93" s="61"/>
      <c r="U93" s="61"/>
      <c r="V93" s="61"/>
      <c r="W93" s="61"/>
      <c r="X93" s="61"/>
      <c r="Y93" s="61"/>
      <c r="Z93" s="61"/>
      <c r="AA93" s="61"/>
    </row>
    <row r="94">
      <c r="A94" s="20" t="s">
        <v>12880</v>
      </c>
      <c r="B94" s="20"/>
      <c r="C94" s="20" t="s">
        <v>133</v>
      </c>
      <c r="D94" s="20">
        <v>1977.0</v>
      </c>
      <c r="E94" s="20" t="s">
        <v>12881</v>
      </c>
      <c r="F94" s="20" t="s">
        <v>107</v>
      </c>
      <c r="G94" s="20" t="s">
        <v>309</v>
      </c>
      <c r="H94" s="20" t="s">
        <v>129</v>
      </c>
      <c r="I94" s="64" t="s">
        <v>12882</v>
      </c>
      <c r="J94" s="3" t="s">
        <v>12883</v>
      </c>
      <c r="K94" s="20" t="s">
        <v>8588</v>
      </c>
      <c r="L94" s="61"/>
      <c r="M94" s="61"/>
      <c r="N94" s="61"/>
      <c r="O94" s="61"/>
      <c r="P94" s="61"/>
      <c r="Q94" s="61"/>
      <c r="R94" s="61"/>
      <c r="S94" s="61"/>
      <c r="T94" s="61"/>
      <c r="U94" s="61"/>
      <c r="V94" s="61"/>
      <c r="W94" s="61"/>
      <c r="X94" s="61"/>
      <c r="Y94" s="61"/>
      <c r="Z94" s="61"/>
      <c r="AA94" s="61"/>
    </row>
    <row r="95">
      <c r="A95" s="20" t="s">
        <v>12884</v>
      </c>
      <c r="B95" s="20"/>
      <c r="C95" s="20" t="s">
        <v>133</v>
      </c>
      <c r="D95" s="61"/>
      <c r="E95" s="20" t="s">
        <v>12885</v>
      </c>
      <c r="F95" s="20" t="s">
        <v>107</v>
      </c>
      <c r="G95" s="61"/>
      <c r="H95" s="61"/>
      <c r="I95" s="61"/>
      <c r="J95" s="61"/>
      <c r="K95" s="61"/>
      <c r="L95" s="61"/>
      <c r="M95" s="61"/>
      <c r="N95" s="61"/>
      <c r="O95" s="61"/>
      <c r="P95" s="61"/>
      <c r="Q95" s="61"/>
      <c r="R95" s="61"/>
      <c r="S95" s="61"/>
      <c r="T95" s="61"/>
      <c r="U95" s="61"/>
      <c r="V95" s="61"/>
      <c r="W95" s="61"/>
      <c r="X95" s="61"/>
      <c r="Y95" s="61"/>
      <c r="Z95" s="61"/>
      <c r="AA95" s="61"/>
    </row>
    <row r="96">
      <c r="A96" s="28" t="s">
        <v>12886</v>
      </c>
      <c r="B96" s="20" t="s">
        <v>12887</v>
      </c>
      <c r="C96" s="20" t="s">
        <v>106</v>
      </c>
      <c r="D96" s="20">
        <v>2021.0</v>
      </c>
      <c r="E96" s="20" t="s">
        <v>344</v>
      </c>
      <c r="F96" s="20" t="s">
        <v>76</v>
      </c>
      <c r="G96" s="20" t="s">
        <v>71</v>
      </c>
      <c r="H96" s="20" t="s">
        <v>71</v>
      </c>
      <c r="I96" s="64" t="s">
        <v>12888</v>
      </c>
      <c r="J96" s="61"/>
      <c r="K96" s="61"/>
      <c r="L96" s="61"/>
      <c r="M96" s="61"/>
      <c r="N96" s="61"/>
      <c r="O96" s="61"/>
      <c r="P96" s="61"/>
      <c r="Q96" s="61"/>
      <c r="R96" s="61"/>
      <c r="S96" s="61"/>
      <c r="T96" s="61"/>
      <c r="U96" s="61"/>
      <c r="V96" s="61"/>
      <c r="W96" s="61"/>
      <c r="X96" s="61"/>
      <c r="Y96" s="61"/>
      <c r="Z96" s="61"/>
      <c r="AA96" s="61"/>
    </row>
    <row r="97">
      <c r="A97" s="20" t="s">
        <v>7469</v>
      </c>
      <c r="B97" s="20" t="s">
        <v>12889</v>
      </c>
      <c r="C97" s="20" t="s">
        <v>133</v>
      </c>
      <c r="D97" s="20">
        <v>2016.0</v>
      </c>
      <c r="E97" s="20" t="s">
        <v>344</v>
      </c>
      <c r="F97" s="20" t="s">
        <v>107</v>
      </c>
      <c r="G97" s="20" t="s">
        <v>71</v>
      </c>
      <c r="H97" s="20" t="s">
        <v>71</v>
      </c>
      <c r="I97" s="64" t="s">
        <v>12890</v>
      </c>
      <c r="J97" s="61"/>
      <c r="K97" s="61"/>
      <c r="L97" s="61"/>
      <c r="M97" s="61"/>
      <c r="N97" s="61"/>
      <c r="O97" s="61"/>
      <c r="P97" s="61"/>
      <c r="Q97" s="61"/>
      <c r="R97" s="61"/>
      <c r="S97" s="61"/>
      <c r="T97" s="61"/>
      <c r="U97" s="61"/>
      <c r="V97" s="61"/>
      <c r="W97" s="61"/>
      <c r="X97" s="61"/>
      <c r="Y97" s="61"/>
      <c r="Z97" s="61"/>
      <c r="AA97" s="61"/>
    </row>
    <row r="98">
      <c r="A98" s="20" t="s">
        <v>12891</v>
      </c>
      <c r="B98" s="20" t="s">
        <v>12892</v>
      </c>
      <c r="C98" s="20" t="s">
        <v>75</v>
      </c>
      <c r="D98" s="20">
        <v>2008.0</v>
      </c>
      <c r="E98" s="20" t="s">
        <v>12893</v>
      </c>
      <c r="F98" s="20" t="s">
        <v>90</v>
      </c>
      <c r="G98" s="20" t="s">
        <v>12894</v>
      </c>
      <c r="H98" s="20" t="s">
        <v>209</v>
      </c>
      <c r="I98" s="64" t="s">
        <v>12895</v>
      </c>
      <c r="J98" s="61"/>
      <c r="K98" s="61"/>
      <c r="L98" s="61"/>
      <c r="M98" s="61"/>
      <c r="N98" s="61"/>
      <c r="O98" s="61"/>
      <c r="P98" s="61"/>
      <c r="Q98" s="61"/>
      <c r="R98" s="61"/>
      <c r="S98" s="61"/>
      <c r="T98" s="61"/>
      <c r="U98" s="61"/>
      <c r="V98" s="61"/>
      <c r="W98" s="61"/>
      <c r="X98" s="61"/>
      <c r="Y98" s="61"/>
      <c r="Z98" s="61"/>
      <c r="AA98" s="61"/>
    </row>
    <row r="99">
      <c r="A99" s="3" t="s">
        <v>7455</v>
      </c>
      <c r="B99" s="20" t="s">
        <v>12896</v>
      </c>
      <c r="C99" s="20" t="s">
        <v>133</v>
      </c>
      <c r="D99" s="20">
        <v>2014.0</v>
      </c>
      <c r="E99" s="20" t="s">
        <v>12897</v>
      </c>
      <c r="F99" s="20" t="s">
        <v>107</v>
      </c>
      <c r="G99" s="20" t="s">
        <v>71</v>
      </c>
      <c r="H99" s="20" t="s">
        <v>71</v>
      </c>
      <c r="I99" s="64" t="s">
        <v>12898</v>
      </c>
      <c r="J99" s="61"/>
      <c r="K99" s="61"/>
      <c r="L99" s="61"/>
      <c r="M99" s="61"/>
      <c r="N99" s="61"/>
      <c r="O99" s="61"/>
      <c r="P99" s="61"/>
      <c r="Q99" s="61"/>
      <c r="R99" s="61"/>
      <c r="S99" s="61"/>
      <c r="T99" s="61"/>
      <c r="U99" s="61"/>
      <c r="V99" s="61"/>
      <c r="W99" s="61"/>
      <c r="X99" s="61"/>
      <c r="Y99" s="61"/>
      <c r="Z99" s="61"/>
      <c r="AA99" s="61"/>
    </row>
    <row r="100">
      <c r="A100" s="3" t="s">
        <v>12899</v>
      </c>
      <c r="B100" s="20" t="s">
        <v>12900</v>
      </c>
      <c r="C100" s="20" t="s">
        <v>133</v>
      </c>
      <c r="D100" s="20">
        <v>2002.0</v>
      </c>
      <c r="E100" s="61"/>
      <c r="F100" s="20" t="s">
        <v>107</v>
      </c>
      <c r="G100" s="61"/>
      <c r="H100" s="61"/>
      <c r="I100" s="61"/>
      <c r="J100" s="61"/>
      <c r="K100" s="61"/>
      <c r="L100" s="61"/>
      <c r="M100" s="61"/>
      <c r="N100" s="61"/>
      <c r="O100" s="61"/>
      <c r="P100" s="61"/>
      <c r="Q100" s="61"/>
      <c r="R100" s="61"/>
      <c r="S100" s="61"/>
      <c r="T100" s="61"/>
      <c r="U100" s="61"/>
      <c r="V100" s="61"/>
      <c r="W100" s="61"/>
      <c r="X100" s="61"/>
      <c r="Y100" s="61"/>
      <c r="Z100" s="61"/>
      <c r="AA100" s="61"/>
    </row>
    <row r="101">
      <c r="A101" s="3" t="s">
        <v>12901</v>
      </c>
      <c r="B101" s="20"/>
      <c r="C101" s="20" t="s">
        <v>133</v>
      </c>
      <c r="D101" s="20">
        <v>1954.0</v>
      </c>
      <c r="E101" s="20" t="s">
        <v>1756</v>
      </c>
      <c r="F101" s="20" t="s">
        <v>76</v>
      </c>
      <c r="G101" s="61"/>
      <c r="H101" s="61"/>
      <c r="I101" s="61"/>
      <c r="J101" s="61"/>
      <c r="K101" s="61"/>
      <c r="L101" s="61"/>
      <c r="M101" s="61"/>
      <c r="N101" s="61"/>
      <c r="O101" s="61"/>
      <c r="P101" s="61"/>
      <c r="Q101" s="61"/>
      <c r="R101" s="61"/>
      <c r="S101" s="61"/>
      <c r="T101" s="61"/>
      <c r="U101" s="61"/>
      <c r="V101" s="61"/>
      <c r="W101" s="61"/>
      <c r="X101" s="61"/>
      <c r="Y101" s="61"/>
      <c r="Z101" s="61"/>
      <c r="AA101" s="61"/>
    </row>
    <row r="102">
      <c r="A102" s="20" t="s">
        <v>12902</v>
      </c>
      <c r="B102" s="20"/>
      <c r="C102" s="20" t="s">
        <v>133</v>
      </c>
      <c r="D102" s="61"/>
      <c r="E102" s="61"/>
      <c r="F102" s="20" t="s">
        <v>76</v>
      </c>
      <c r="G102" s="61"/>
      <c r="H102" s="61"/>
      <c r="I102" s="61"/>
      <c r="J102" s="61"/>
      <c r="K102" s="61"/>
      <c r="L102" s="61"/>
      <c r="M102" s="61"/>
      <c r="N102" s="61"/>
      <c r="O102" s="61"/>
      <c r="P102" s="61"/>
      <c r="Q102" s="61"/>
      <c r="R102" s="61"/>
      <c r="S102" s="61"/>
      <c r="T102" s="61"/>
      <c r="U102" s="61"/>
      <c r="V102" s="61"/>
      <c r="W102" s="61"/>
      <c r="X102" s="61"/>
      <c r="Y102" s="61"/>
      <c r="Z102" s="61"/>
      <c r="AA102" s="61"/>
    </row>
    <row r="103">
      <c r="A103" s="3" t="s">
        <v>12903</v>
      </c>
      <c r="B103" s="20"/>
      <c r="C103" s="20" t="s">
        <v>133</v>
      </c>
      <c r="D103" s="20">
        <v>1947.0</v>
      </c>
      <c r="E103" s="61"/>
      <c r="F103" s="20" t="s">
        <v>107</v>
      </c>
      <c r="G103" s="61"/>
      <c r="H103" s="61"/>
      <c r="I103" s="61"/>
      <c r="J103" s="61"/>
      <c r="K103" s="61"/>
      <c r="L103" s="61"/>
      <c r="M103" s="61"/>
      <c r="N103" s="61"/>
      <c r="O103" s="61"/>
      <c r="P103" s="61"/>
      <c r="Q103" s="61"/>
      <c r="R103" s="61"/>
      <c r="S103" s="61"/>
      <c r="T103" s="61"/>
      <c r="U103" s="61"/>
      <c r="V103" s="61"/>
      <c r="W103" s="61"/>
      <c r="X103" s="61"/>
      <c r="Y103" s="61"/>
      <c r="Z103" s="61"/>
      <c r="AA103" s="61"/>
    </row>
    <row r="104">
      <c r="A104" s="20" t="s">
        <v>12904</v>
      </c>
      <c r="B104" s="61"/>
      <c r="C104" s="20" t="s">
        <v>120</v>
      </c>
      <c r="D104" s="20">
        <v>2011.0</v>
      </c>
      <c r="E104" s="20" t="s">
        <v>12905</v>
      </c>
      <c r="F104" s="20" t="s">
        <v>107</v>
      </c>
      <c r="G104" s="20" t="s">
        <v>71</v>
      </c>
      <c r="H104" s="20" t="s">
        <v>71</v>
      </c>
      <c r="I104" s="64" t="s">
        <v>12716</v>
      </c>
      <c r="J104" s="61"/>
      <c r="K104" s="61"/>
      <c r="L104" s="61"/>
      <c r="M104" s="61"/>
      <c r="N104" s="61"/>
      <c r="O104" s="61"/>
      <c r="P104" s="61"/>
      <c r="Q104" s="61"/>
      <c r="R104" s="61"/>
      <c r="S104" s="61"/>
      <c r="T104" s="61"/>
      <c r="U104" s="61"/>
      <c r="V104" s="61"/>
      <c r="W104" s="61"/>
      <c r="X104" s="61"/>
      <c r="Y104" s="61"/>
      <c r="Z104" s="61"/>
      <c r="AA104" s="61"/>
    </row>
    <row r="105">
      <c r="A105" s="3" t="s">
        <v>7536</v>
      </c>
      <c r="B105" s="20"/>
      <c r="C105" s="20" t="s">
        <v>133</v>
      </c>
      <c r="D105" s="20">
        <v>1937.0</v>
      </c>
      <c r="E105" s="20"/>
      <c r="F105" s="20" t="s">
        <v>76</v>
      </c>
      <c r="G105" s="61"/>
      <c r="H105" s="61"/>
      <c r="I105" s="61"/>
      <c r="J105" s="61"/>
      <c r="K105" s="61"/>
      <c r="L105" s="61"/>
      <c r="M105" s="61"/>
      <c r="N105" s="61"/>
      <c r="O105" s="61"/>
      <c r="P105" s="61"/>
      <c r="Q105" s="61"/>
      <c r="R105" s="61"/>
      <c r="S105" s="61"/>
      <c r="T105" s="61"/>
      <c r="U105" s="61"/>
      <c r="V105" s="61"/>
      <c r="W105" s="61"/>
      <c r="X105" s="61"/>
      <c r="Y105" s="61"/>
      <c r="Z105" s="61"/>
      <c r="AA105" s="61"/>
    </row>
    <row r="106">
      <c r="A106" s="20" t="s">
        <v>12906</v>
      </c>
      <c r="B106" s="3" t="s">
        <v>12907</v>
      </c>
      <c r="C106" s="20" t="s">
        <v>133</v>
      </c>
      <c r="D106" s="20">
        <v>1971.0</v>
      </c>
      <c r="E106" s="20" t="s">
        <v>2360</v>
      </c>
      <c r="F106" s="20" t="s">
        <v>107</v>
      </c>
      <c r="G106" s="20" t="s">
        <v>71</v>
      </c>
      <c r="H106" s="20" t="s">
        <v>71</v>
      </c>
      <c r="I106" s="64" t="s">
        <v>12908</v>
      </c>
      <c r="J106" s="61"/>
      <c r="K106" s="61"/>
      <c r="L106" s="61"/>
      <c r="M106" s="61"/>
      <c r="N106" s="61"/>
      <c r="O106" s="61"/>
      <c r="P106" s="61"/>
      <c r="Q106" s="61"/>
      <c r="R106" s="61"/>
      <c r="S106" s="61"/>
      <c r="T106" s="61"/>
      <c r="U106" s="61"/>
      <c r="V106" s="61"/>
      <c r="W106" s="61"/>
      <c r="X106" s="61"/>
      <c r="Y106" s="61"/>
      <c r="Z106" s="61"/>
      <c r="AA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row>
  </sheetData>
  <dataValidations>
    <dataValidation type="list" allowBlank="1" sqref="E2:E999">
      <formula1>Vocabularies!$A$2:$A$501</formula1>
    </dataValidation>
    <dataValidation type="list" allowBlank="1" sqref="H2:H5 H7:H19 H21:H999">
      <formula1>Vocabularies!$C$2:$C$99</formula1>
    </dataValidation>
    <dataValidation type="list" allowBlank="1" sqref="C2:C999">
      <formula1>Vocabularies!$H$2:$H$100</formula1>
    </dataValidation>
    <dataValidation type="list" allowBlank="1" sqref="F2:F999">
      <formula1>Vocabularies!$I$2:$I$99</formula1>
    </dataValidation>
    <dataValidation type="list" allowBlank="1" sqref="G2:G5 G6:H6 G7:G19 G20:H20 G21:G999">
      <formula1>Vocabularies!$B$2:$B$99</formula1>
    </dataValidation>
  </dataValidation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5"/>
    <hyperlink r:id="rId14" ref="I17"/>
    <hyperlink r:id="rId15" ref="I19"/>
    <hyperlink r:id="rId16" ref="I20"/>
    <hyperlink r:id="rId17" ref="I21"/>
    <hyperlink r:id="rId18" ref="I24"/>
    <hyperlink r:id="rId19" ref="I26"/>
    <hyperlink r:id="rId20" ref="I28"/>
    <hyperlink r:id="rId21" ref="I29"/>
    <hyperlink r:id="rId22" ref="I30"/>
    <hyperlink r:id="rId23" ref="I31"/>
    <hyperlink r:id="rId24" ref="I32"/>
    <hyperlink r:id="rId25" ref="I33"/>
    <hyperlink r:id="rId26" ref="I34"/>
    <hyperlink r:id="rId27" ref="I36"/>
    <hyperlink r:id="rId28" ref="I37"/>
    <hyperlink r:id="rId29" ref="I38"/>
    <hyperlink r:id="rId30" ref="I39"/>
    <hyperlink r:id="rId31" ref="I41"/>
    <hyperlink r:id="rId32" ref="I42"/>
    <hyperlink r:id="rId33" ref="I43"/>
    <hyperlink r:id="rId34" ref="I44"/>
    <hyperlink r:id="rId35" ref="I46"/>
    <hyperlink r:id="rId36" ref="I47"/>
    <hyperlink r:id="rId37" ref="I48"/>
    <hyperlink r:id="rId38" ref="I49"/>
    <hyperlink r:id="rId39" ref="I50"/>
    <hyperlink r:id="rId40" ref="I52"/>
    <hyperlink r:id="rId41" ref="I53"/>
    <hyperlink r:id="rId42" ref="I54"/>
    <hyperlink r:id="rId43" ref="I56"/>
    <hyperlink r:id="rId44" ref="I57"/>
    <hyperlink r:id="rId45" ref="I59"/>
    <hyperlink r:id="rId46" ref="I61"/>
    <hyperlink r:id="rId47" ref="I67"/>
    <hyperlink r:id="rId48" ref="I68"/>
    <hyperlink r:id="rId49" ref="I70"/>
    <hyperlink r:id="rId50" ref="I71"/>
    <hyperlink r:id="rId51" ref="I75"/>
    <hyperlink r:id="rId52" ref="I76"/>
    <hyperlink r:id="rId53" ref="I77"/>
    <hyperlink r:id="rId54" ref="I78"/>
    <hyperlink r:id="rId55" ref="I79"/>
    <hyperlink r:id="rId56" ref="I80"/>
    <hyperlink r:id="rId57" ref="I81"/>
    <hyperlink r:id="rId58" ref="I83"/>
    <hyperlink r:id="rId59" ref="I88"/>
    <hyperlink r:id="rId60" ref="I89"/>
    <hyperlink r:id="rId61" ref="I90"/>
    <hyperlink r:id="rId62" ref="I91"/>
    <hyperlink r:id="rId63" ref="I92"/>
    <hyperlink r:id="rId64" ref="I93"/>
    <hyperlink r:id="rId65" ref="I94"/>
    <hyperlink r:id="rId66" ref="I96"/>
    <hyperlink r:id="rId67" ref="I97"/>
    <hyperlink r:id="rId68" ref="I98"/>
    <hyperlink r:id="rId69" ref="I99"/>
    <hyperlink r:id="rId70" ref="I104"/>
    <hyperlink r:id="rId71" ref="I106"/>
  </hyperlinks>
  <drawing r:id="rId7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43.0"/>
    <col customWidth="1" min="5" max="5" width="11.14"/>
    <col customWidth="1" min="6" max="6" width="10.29"/>
  </cols>
  <sheetData>
    <row r="1">
      <c r="A1" s="1" t="s">
        <v>8794</v>
      </c>
      <c r="B1" s="1" t="s">
        <v>6936</v>
      </c>
      <c r="C1" s="1" t="s">
        <v>12909</v>
      </c>
      <c r="D1" s="93" t="s">
        <v>12910</v>
      </c>
      <c r="E1" s="19" t="s">
        <v>11777</v>
      </c>
      <c r="F1" s="19" t="s">
        <v>11778</v>
      </c>
      <c r="G1" s="2"/>
      <c r="H1" s="2"/>
      <c r="I1" s="2"/>
      <c r="J1" s="2"/>
      <c r="K1" s="2"/>
      <c r="L1" s="2"/>
      <c r="M1" s="2"/>
      <c r="N1" s="2"/>
      <c r="O1" s="2"/>
      <c r="P1" s="2"/>
      <c r="Q1" s="2"/>
      <c r="R1" s="2"/>
      <c r="S1" s="2"/>
      <c r="T1" s="2"/>
      <c r="U1" s="2"/>
      <c r="V1" s="2"/>
      <c r="W1" s="2"/>
      <c r="X1" s="2"/>
      <c r="Y1" s="2"/>
      <c r="Z1" s="2"/>
    </row>
    <row r="2">
      <c r="A2" t="s">
        <v>11810</v>
      </c>
      <c r="B2" s="3" t="s">
        <v>7370</v>
      </c>
      <c r="C2" s="3" t="s">
        <v>12064</v>
      </c>
    </row>
    <row r="3">
      <c r="A3" s="3" t="s">
        <v>11944</v>
      </c>
      <c r="B3" s="3" t="s">
        <v>7047</v>
      </c>
      <c r="C3" s="3" t="s">
        <v>11782</v>
      </c>
    </row>
    <row r="4">
      <c r="A4" s="3" t="s">
        <v>12589</v>
      </c>
      <c r="B4" s="3" t="s">
        <v>7004</v>
      </c>
      <c r="C4" s="3" t="s">
        <v>11809</v>
      </c>
    </row>
    <row r="5">
      <c r="A5" s="3" t="s">
        <v>7080</v>
      </c>
      <c r="B5" s="3" t="s">
        <v>7078</v>
      </c>
      <c r="C5" s="3" t="s">
        <v>12070</v>
      </c>
    </row>
    <row r="6">
      <c r="A6" s="3" t="s">
        <v>11814</v>
      </c>
      <c r="B6" s="3" t="s">
        <v>7465</v>
      </c>
      <c r="C6" s="3" t="s">
        <v>11782</v>
      </c>
    </row>
    <row r="7">
      <c r="A7" s="3" t="s">
        <v>6983</v>
      </c>
      <c r="B7" s="3" t="s">
        <v>6981</v>
      </c>
      <c r="C7" s="3" t="s">
        <v>12064</v>
      </c>
    </row>
    <row r="8">
      <c r="A8" s="3" t="s">
        <v>7001</v>
      </c>
      <c r="B8" s="3" t="s">
        <v>6999</v>
      </c>
      <c r="C8" s="3" t="s">
        <v>11783</v>
      </c>
    </row>
    <row r="9">
      <c r="A9" s="3" t="s">
        <v>7016</v>
      </c>
      <c r="B9" s="3" t="s">
        <v>7094</v>
      </c>
      <c r="C9" s="3" t="s">
        <v>11883</v>
      </c>
    </row>
    <row r="10">
      <c r="A10" s="3" t="s">
        <v>7016</v>
      </c>
      <c r="B10" s="3" t="s">
        <v>7014</v>
      </c>
      <c r="C10" s="3" t="s">
        <v>11883</v>
      </c>
    </row>
    <row r="11">
      <c r="A11" s="3" t="s">
        <v>7060</v>
      </c>
      <c r="B11" s="3" t="s">
        <v>7059</v>
      </c>
      <c r="C11" s="3" t="s">
        <v>11783</v>
      </c>
    </row>
    <row r="12">
      <c r="A12" s="3" t="s">
        <v>7064</v>
      </c>
      <c r="B12" s="3" t="s">
        <v>7062</v>
      </c>
      <c r="C12" s="3" t="s">
        <v>11783</v>
      </c>
    </row>
    <row r="13">
      <c r="A13" s="3" t="s">
        <v>7066</v>
      </c>
      <c r="B13" s="3" t="s">
        <v>7065</v>
      </c>
      <c r="C13" s="3" t="s">
        <v>11783</v>
      </c>
    </row>
    <row r="14">
      <c r="A14" s="3" t="s">
        <v>7284</v>
      </c>
      <c r="B14" s="3" t="s">
        <v>7280</v>
      </c>
      <c r="C14" s="3" t="s">
        <v>11783</v>
      </c>
    </row>
    <row r="15">
      <c r="A15" s="3" t="s">
        <v>6954</v>
      </c>
      <c r="B15" s="3" t="s">
        <v>6951</v>
      </c>
      <c r="C15" s="3" t="s">
        <v>11783</v>
      </c>
    </row>
    <row r="16">
      <c r="A16" s="3" t="s">
        <v>6947</v>
      </c>
      <c r="B16" s="3" t="s">
        <v>6946</v>
      </c>
      <c r="C16" s="3" t="s">
        <v>11783</v>
      </c>
    </row>
    <row r="17">
      <c r="A17" s="3" t="s">
        <v>6954</v>
      </c>
      <c r="B17" s="3" t="s">
        <v>6960</v>
      </c>
      <c r="C17" s="3" t="s">
        <v>12911</v>
      </c>
    </row>
    <row r="18">
      <c r="A18" s="3" t="s">
        <v>12475</v>
      </c>
      <c r="B18" s="3" t="s">
        <v>6960</v>
      </c>
      <c r="C18" s="3" t="s">
        <v>12911</v>
      </c>
    </row>
    <row r="19">
      <c r="A19" s="3" t="s">
        <v>6966</v>
      </c>
      <c r="B19" s="3" t="s">
        <v>6964</v>
      </c>
      <c r="C19" s="3" t="s">
        <v>11783</v>
      </c>
    </row>
    <row r="20">
      <c r="A20" s="3" t="s">
        <v>7057</v>
      </c>
      <c r="B20" s="3" t="s">
        <v>7055</v>
      </c>
      <c r="C20" s="3" t="s">
        <v>11783</v>
      </c>
    </row>
    <row r="21">
      <c r="A21" s="3" t="s">
        <v>7418</v>
      </c>
      <c r="B21" s="3" t="s">
        <v>7415</v>
      </c>
      <c r="C21" s="3" t="s">
        <v>12413</v>
      </c>
      <c r="E21" s="3">
        <v>2020.0</v>
      </c>
    </row>
    <row r="22">
      <c r="A22" s="3" t="s">
        <v>12347</v>
      </c>
      <c r="B22" s="3" t="s">
        <v>7415</v>
      </c>
      <c r="C22" s="3" t="s">
        <v>12413</v>
      </c>
      <c r="F22" s="3">
        <v>2020.0</v>
      </c>
    </row>
    <row r="23">
      <c r="A23" s="3" t="s">
        <v>6990</v>
      </c>
      <c r="B23" s="3" t="s">
        <v>6987</v>
      </c>
      <c r="C23" s="3" t="s">
        <v>11783</v>
      </c>
    </row>
    <row r="24">
      <c r="A24" s="3" t="s">
        <v>12439</v>
      </c>
      <c r="B24" s="3" t="s">
        <v>7487</v>
      </c>
      <c r="C24" s="3" t="s">
        <v>11783</v>
      </c>
    </row>
    <row r="25">
      <c r="A25" s="3" t="s">
        <v>11942</v>
      </c>
      <c r="B25" s="3" t="s">
        <v>7489</v>
      </c>
      <c r="C25" s="3" t="s">
        <v>11783</v>
      </c>
    </row>
    <row r="26">
      <c r="A26" s="3" t="s">
        <v>12211</v>
      </c>
      <c r="B26" s="3" t="s">
        <v>7492</v>
      </c>
      <c r="C26" s="3" t="s">
        <v>11783</v>
      </c>
    </row>
    <row r="27">
      <c r="A27" s="3" t="s">
        <v>12211</v>
      </c>
      <c r="B27" s="3" t="s">
        <v>7494</v>
      </c>
      <c r="C27" s="3" t="s">
        <v>11783</v>
      </c>
    </row>
  </sheetData>
  <dataValidations>
    <dataValidation type="list" allowBlank="1" sqref="A2:A1000">
      <formula1>People!$A$2:$A$799</formula1>
    </dataValidation>
    <dataValidation type="list" allowBlank="1" sqref="B2:B1000">
      <formula1>Programs!$A$2:$A$496</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43"/>
    <col customWidth="1" min="2" max="2" width="17.71"/>
    <col customWidth="1" min="3" max="3" width="40.0"/>
  </cols>
  <sheetData>
    <row r="1">
      <c r="A1" s="1" t="s">
        <v>321</v>
      </c>
      <c r="B1" s="1" t="s">
        <v>62</v>
      </c>
      <c r="C1" s="1" t="s">
        <v>336</v>
      </c>
      <c r="D1" s="2"/>
      <c r="E1" s="2"/>
      <c r="F1" s="2"/>
      <c r="G1" s="2"/>
      <c r="H1" s="2"/>
      <c r="I1" s="2"/>
      <c r="J1" s="2"/>
      <c r="K1" s="2"/>
      <c r="L1" s="2"/>
      <c r="M1" s="2"/>
      <c r="N1" s="2"/>
      <c r="O1" s="2"/>
      <c r="P1" s="2"/>
      <c r="Q1" s="2"/>
      <c r="R1" s="2"/>
      <c r="S1" s="2"/>
      <c r="T1" s="2"/>
      <c r="U1" s="2"/>
      <c r="V1" s="2"/>
      <c r="W1" s="2"/>
      <c r="X1" s="2"/>
      <c r="Y1" s="2"/>
      <c r="Z1" s="2"/>
    </row>
    <row r="2">
      <c r="A2" s="3" t="s">
        <v>409</v>
      </c>
      <c r="B2" s="3" t="s">
        <v>123</v>
      </c>
      <c r="C2" s="3" t="s">
        <v>12884</v>
      </c>
    </row>
    <row r="3">
      <c r="A3" s="3" t="s">
        <v>554</v>
      </c>
      <c r="B3" s="3" t="s">
        <v>135</v>
      </c>
      <c r="C3" s="3" t="s">
        <v>12801</v>
      </c>
    </row>
    <row r="4">
      <c r="A4" s="3" t="s">
        <v>615</v>
      </c>
      <c r="B4" s="3" t="s">
        <v>123</v>
      </c>
      <c r="C4" s="3" t="s">
        <v>12884</v>
      </c>
    </row>
    <row r="5">
      <c r="A5" s="3" t="s">
        <v>735</v>
      </c>
      <c r="B5" s="3" t="s">
        <v>123</v>
      </c>
      <c r="C5" s="3" t="s">
        <v>12884</v>
      </c>
    </row>
    <row r="6">
      <c r="A6" s="3" t="s">
        <v>748</v>
      </c>
      <c r="B6" s="3" t="s">
        <v>123</v>
      </c>
      <c r="C6" s="3" t="s">
        <v>12884</v>
      </c>
    </row>
    <row r="7">
      <c r="A7" s="3" t="s">
        <v>890</v>
      </c>
      <c r="B7" s="3" t="s">
        <v>109</v>
      </c>
      <c r="C7" s="3" t="s">
        <v>893</v>
      </c>
    </row>
    <row r="8">
      <c r="A8" s="3" t="s">
        <v>939</v>
      </c>
      <c r="B8" s="3" t="s">
        <v>135</v>
      </c>
      <c r="C8" s="3" t="s">
        <v>12812</v>
      </c>
    </row>
    <row r="9">
      <c r="A9" s="3" t="s">
        <v>939</v>
      </c>
      <c r="B9" s="3" t="s">
        <v>135</v>
      </c>
      <c r="C9" s="3" t="s">
        <v>12853</v>
      </c>
    </row>
    <row r="10">
      <c r="A10" s="3" t="s">
        <v>986</v>
      </c>
      <c r="B10" s="3" t="s">
        <v>135</v>
      </c>
      <c r="C10" s="3" t="s">
        <v>12853</v>
      </c>
    </row>
    <row r="11">
      <c r="A11" s="3" t="s">
        <v>1011</v>
      </c>
      <c r="B11" s="3" t="s">
        <v>135</v>
      </c>
      <c r="C11" s="3" t="s">
        <v>12682</v>
      </c>
    </row>
    <row r="12">
      <c r="A12" s="3" t="s">
        <v>1178</v>
      </c>
      <c r="B12" s="3" t="s">
        <v>135</v>
      </c>
      <c r="C12" s="3" t="s">
        <v>12812</v>
      </c>
    </row>
    <row r="13">
      <c r="A13" s="3" t="s">
        <v>1178</v>
      </c>
      <c r="B13" s="3" t="s">
        <v>135</v>
      </c>
      <c r="C13" s="3" t="s">
        <v>12801</v>
      </c>
    </row>
    <row r="14">
      <c r="A14" s="3" t="s">
        <v>1212</v>
      </c>
      <c r="B14" s="3" t="s">
        <v>135</v>
      </c>
      <c r="C14" s="3" t="s">
        <v>12853</v>
      </c>
    </row>
    <row r="15">
      <c r="A15" s="3" t="s">
        <v>665</v>
      </c>
      <c r="B15" s="3" t="s">
        <v>135</v>
      </c>
      <c r="C15" s="3" t="s">
        <v>12801</v>
      </c>
    </row>
    <row r="16">
      <c r="A16" s="3" t="s">
        <v>1401</v>
      </c>
      <c r="B16" s="3" t="s">
        <v>158</v>
      </c>
      <c r="C16" s="3" t="s">
        <v>7532</v>
      </c>
    </row>
    <row r="17">
      <c r="A17" s="3" t="s">
        <v>1401</v>
      </c>
      <c r="B17" s="3" t="s">
        <v>92</v>
      </c>
      <c r="C17" s="3" t="s">
        <v>12875</v>
      </c>
    </row>
    <row r="18">
      <c r="A18" s="3" t="s">
        <v>1461</v>
      </c>
      <c r="B18" s="3" t="s">
        <v>135</v>
      </c>
      <c r="C18" s="3" t="s">
        <v>12801</v>
      </c>
    </row>
    <row r="19">
      <c r="A19" s="3" t="s">
        <v>1601</v>
      </c>
      <c r="B19" s="3" t="s">
        <v>123</v>
      </c>
      <c r="C19" s="3" t="s">
        <v>12884</v>
      </c>
    </row>
    <row r="20">
      <c r="A20" s="3" t="s">
        <v>1614</v>
      </c>
      <c r="B20" s="3" t="s">
        <v>123</v>
      </c>
      <c r="C20" s="3" t="s">
        <v>12884</v>
      </c>
    </row>
    <row r="21">
      <c r="A21" s="3" t="s">
        <v>1746</v>
      </c>
      <c r="B21" s="3" t="s">
        <v>123</v>
      </c>
      <c r="C21" s="3" t="s">
        <v>12884</v>
      </c>
    </row>
    <row r="22">
      <c r="A22" s="3" t="s">
        <v>1863</v>
      </c>
      <c r="B22" s="3" t="s">
        <v>135</v>
      </c>
      <c r="C22" s="3" t="s">
        <v>12838</v>
      </c>
    </row>
    <row r="23">
      <c r="A23" s="20" t="s">
        <v>2061</v>
      </c>
      <c r="B23" s="3" t="s">
        <v>135</v>
      </c>
      <c r="C23" s="3" t="s">
        <v>12838</v>
      </c>
    </row>
    <row r="24">
      <c r="A24" s="3" t="s">
        <v>2238</v>
      </c>
      <c r="B24" s="3" t="s">
        <v>135</v>
      </c>
      <c r="C24" s="3" t="s">
        <v>12841</v>
      </c>
    </row>
    <row r="25">
      <c r="A25" s="3" t="s">
        <v>1856</v>
      </c>
      <c r="B25" s="3" t="s">
        <v>123</v>
      </c>
      <c r="C25" s="3" t="s">
        <v>12884</v>
      </c>
    </row>
    <row r="26">
      <c r="A26" s="3" t="s">
        <v>2362</v>
      </c>
      <c r="B26" s="3" t="s">
        <v>135</v>
      </c>
      <c r="C26" s="3" t="s">
        <v>12853</v>
      </c>
    </row>
    <row r="27">
      <c r="A27" s="3" t="s">
        <v>430</v>
      </c>
      <c r="B27" s="3" t="s">
        <v>123</v>
      </c>
      <c r="C27" s="3" t="s">
        <v>12851</v>
      </c>
    </row>
    <row r="28">
      <c r="A28" s="3" t="s">
        <v>2438</v>
      </c>
      <c r="B28" s="3" t="s">
        <v>123</v>
      </c>
      <c r="C28" s="3" t="s">
        <v>12884</v>
      </c>
    </row>
    <row r="29">
      <c r="A29" s="3" t="s">
        <v>2484</v>
      </c>
      <c r="B29" s="3" t="s">
        <v>123</v>
      </c>
      <c r="C29" s="3" t="s">
        <v>12884</v>
      </c>
    </row>
    <row r="30">
      <c r="A30" s="3" t="s">
        <v>2500</v>
      </c>
      <c r="B30" s="3" t="s">
        <v>109</v>
      </c>
      <c r="C30" s="3" t="s">
        <v>12743</v>
      </c>
    </row>
    <row r="31">
      <c r="A31" s="3" t="s">
        <v>2589</v>
      </c>
      <c r="B31" s="3" t="s">
        <v>123</v>
      </c>
      <c r="C31" s="3" t="s">
        <v>12884</v>
      </c>
    </row>
    <row r="32">
      <c r="A32" s="3" t="s">
        <v>671</v>
      </c>
      <c r="B32" s="3" t="s">
        <v>123</v>
      </c>
      <c r="C32" s="3" t="s">
        <v>12884</v>
      </c>
    </row>
    <row r="33">
      <c r="A33" s="3" t="s">
        <v>2618</v>
      </c>
      <c r="B33" s="3" t="s">
        <v>123</v>
      </c>
      <c r="C33" s="3" t="s">
        <v>12884</v>
      </c>
    </row>
    <row r="34">
      <c r="A34" s="3" t="s">
        <v>2628</v>
      </c>
      <c r="B34" s="3" t="s">
        <v>123</v>
      </c>
      <c r="C34" s="3" t="s">
        <v>12884</v>
      </c>
    </row>
    <row r="35">
      <c r="A35" s="3" t="s">
        <v>2658</v>
      </c>
      <c r="B35" s="3" t="s">
        <v>109</v>
      </c>
      <c r="C35" s="3" t="s">
        <v>12747</v>
      </c>
    </row>
    <row r="36">
      <c r="A36" s="3" t="s">
        <v>2735</v>
      </c>
      <c r="B36" s="3" t="s">
        <v>123</v>
      </c>
      <c r="C36" s="3" t="s">
        <v>12822</v>
      </c>
    </row>
    <row r="37">
      <c r="A37" s="3" t="s">
        <v>2739</v>
      </c>
      <c r="B37" s="3" t="s">
        <v>123</v>
      </c>
      <c r="C37" s="3" t="s">
        <v>7144</v>
      </c>
    </row>
    <row r="38">
      <c r="A38" s="3" t="s">
        <v>2743</v>
      </c>
      <c r="B38" s="3" t="s">
        <v>123</v>
      </c>
      <c r="C38" s="3" t="s">
        <v>12729</v>
      </c>
    </row>
    <row r="39">
      <c r="A39" s="3" t="s">
        <v>1884</v>
      </c>
      <c r="B39" s="3" t="s">
        <v>123</v>
      </c>
      <c r="C39" s="3" t="s">
        <v>12884</v>
      </c>
    </row>
    <row r="40">
      <c r="A40" s="3" t="s">
        <v>2887</v>
      </c>
      <c r="B40" s="3" t="s">
        <v>109</v>
      </c>
      <c r="C40" s="3" t="s">
        <v>12778</v>
      </c>
    </row>
    <row r="41">
      <c r="A41" s="3" t="s">
        <v>2887</v>
      </c>
      <c r="B41" s="3" t="s">
        <v>123</v>
      </c>
      <c r="C41" s="3" t="s">
        <v>12884</v>
      </c>
    </row>
    <row r="42">
      <c r="A42" s="3" t="s">
        <v>2974</v>
      </c>
      <c r="B42" s="3" t="s">
        <v>135</v>
      </c>
      <c r="C42" s="3" t="s">
        <v>12812</v>
      </c>
    </row>
    <row r="43">
      <c r="A43" s="3" t="s">
        <v>1961</v>
      </c>
      <c r="B43" s="3" t="s">
        <v>123</v>
      </c>
      <c r="C43" s="3" t="s">
        <v>12884</v>
      </c>
    </row>
    <row r="44">
      <c r="A44" s="3" t="s">
        <v>3034</v>
      </c>
      <c r="B44" s="3" t="s">
        <v>135</v>
      </c>
      <c r="C44" s="3" t="s">
        <v>12853</v>
      </c>
    </row>
    <row r="45">
      <c r="A45" s="3" t="s">
        <v>3096</v>
      </c>
      <c r="B45" s="3" t="s">
        <v>123</v>
      </c>
      <c r="C45" s="3" t="s">
        <v>12884</v>
      </c>
    </row>
    <row r="46">
      <c r="A46" s="3" t="s">
        <v>3209</v>
      </c>
      <c r="B46" s="3" t="s">
        <v>135</v>
      </c>
      <c r="C46" s="3" t="s">
        <v>12801</v>
      </c>
    </row>
    <row r="47">
      <c r="A47" s="3" t="s">
        <v>3246</v>
      </c>
      <c r="B47" s="3" t="s">
        <v>135</v>
      </c>
      <c r="C47" s="3" t="s">
        <v>12841</v>
      </c>
    </row>
    <row r="48">
      <c r="A48" s="3" t="s">
        <v>1990</v>
      </c>
      <c r="B48" s="3" t="s">
        <v>123</v>
      </c>
      <c r="C48" s="3" t="s">
        <v>12884</v>
      </c>
    </row>
    <row r="49">
      <c r="A49" s="3" t="s">
        <v>3319</v>
      </c>
      <c r="B49" s="3" t="s">
        <v>135</v>
      </c>
      <c r="C49" s="3" t="s">
        <v>12796</v>
      </c>
    </row>
    <row r="50">
      <c r="A50" s="3" t="s">
        <v>3353</v>
      </c>
      <c r="B50" s="3" t="s">
        <v>123</v>
      </c>
      <c r="C50" s="3" t="s">
        <v>12884</v>
      </c>
    </row>
    <row r="51">
      <c r="A51" s="3" t="s">
        <v>3389</v>
      </c>
      <c r="B51" s="3" t="s">
        <v>135</v>
      </c>
      <c r="C51" s="3" t="s">
        <v>12801</v>
      </c>
    </row>
    <row r="52">
      <c r="A52" s="3" t="s">
        <v>3434</v>
      </c>
      <c r="B52" s="3" t="s">
        <v>123</v>
      </c>
      <c r="C52" s="3" t="s">
        <v>12884</v>
      </c>
    </row>
    <row r="53">
      <c r="A53" s="3" t="s">
        <v>3487</v>
      </c>
      <c r="B53" s="3" t="s">
        <v>123</v>
      </c>
      <c r="C53" s="3" t="s">
        <v>12884</v>
      </c>
    </row>
    <row r="54">
      <c r="A54" s="3" t="s">
        <v>3731</v>
      </c>
      <c r="B54" s="3" t="s">
        <v>135</v>
      </c>
      <c r="C54" s="3" t="s">
        <v>12796</v>
      </c>
    </row>
    <row r="55">
      <c r="A55" s="3" t="s">
        <v>3773</v>
      </c>
      <c r="B55" s="3" t="s">
        <v>109</v>
      </c>
      <c r="C55" s="3" t="s">
        <v>12838</v>
      </c>
    </row>
    <row r="56">
      <c r="A56" s="3" t="s">
        <v>3806</v>
      </c>
      <c r="B56" s="3" t="s">
        <v>123</v>
      </c>
      <c r="C56" s="3" t="s">
        <v>12884</v>
      </c>
    </row>
    <row r="57">
      <c r="A57" s="3" t="s">
        <v>3906</v>
      </c>
      <c r="B57" s="3" t="s">
        <v>123</v>
      </c>
      <c r="C57" s="3" t="s">
        <v>12884</v>
      </c>
    </row>
    <row r="58">
      <c r="A58" s="3" t="s">
        <v>570</v>
      </c>
      <c r="B58" s="3" t="s">
        <v>123</v>
      </c>
      <c r="C58" s="3" t="s">
        <v>12884</v>
      </c>
    </row>
    <row r="59">
      <c r="A59" s="3" t="s">
        <v>3961</v>
      </c>
      <c r="B59" s="3" t="s">
        <v>135</v>
      </c>
      <c r="C59" s="3" t="s">
        <v>12841</v>
      </c>
    </row>
    <row r="60">
      <c r="A60" s="3" t="s">
        <v>2056</v>
      </c>
      <c r="B60" s="3" t="s">
        <v>123</v>
      </c>
      <c r="C60" s="3" t="s">
        <v>12884</v>
      </c>
    </row>
    <row r="61">
      <c r="A61" s="3" t="s">
        <v>1899</v>
      </c>
      <c r="B61" s="3" t="s">
        <v>123</v>
      </c>
      <c r="C61" s="3" t="s">
        <v>12884</v>
      </c>
    </row>
    <row r="62">
      <c r="A62" s="3" t="s">
        <v>2064</v>
      </c>
      <c r="B62" s="3" t="s">
        <v>123</v>
      </c>
      <c r="C62" s="3" t="s">
        <v>12884</v>
      </c>
    </row>
    <row r="63">
      <c r="A63" s="20" t="s">
        <v>654</v>
      </c>
      <c r="B63" s="3" t="s">
        <v>92</v>
      </c>
      <c r="C63" s="20" t="s">
        <v>12741</v>
      </c>
    </row>
    <row r="64">
      <c r="A64" s="3" t="s">
        <v>4191</v>
      </c>
      <c r="B64" s="3" t="s">
        <v>92</v>
      </c>
      <c r="C64" s="3" t="s">
        <v>12782</v>
      </c>
    </row>
    <row r="65">
      <c r="A65" s="3" t="s">
        <v>4191</v>
      </c>
      <c r="B65" s="3" t="s">
        <v>135</v>
      </c>
      <c r="C65" s="3" t="s">
        <v>12801</v>
      </c>
    </row>
    <row r="66">
      <c r="A66" s="3" t="s">
        <v>4191</v>
      </c>
      <c r="B66" s="3" t="s">
        <v>92</v>
      </c>
      <c r="C66" s="3" t="s">
        <v>12660</v>
      </c>
    </row>
    <row r="67">
      <c r="A67" s="3" t="s">
        <v>4192</v>
      </c>
      <c r="B67" s="3" t="s">
        <v>123</v>
      </c>
      <c r="C67" s="3" t="s">
        <v>7144</v>
      </c>
    </row>
    <row r="68">
      <c r="A68" s="3" t="s">
        <v>4231</v>
      </c>
      <c r="B68" s="3" t="s">
        <v>92</v>
      </c>
      <c r="C68" s="3" t="s">
        <v>12820</v>
      </c>
    </row>
    <row r="69">
      <c r="A69" s="3" t="s">
        <v>4308</v>
      </c>
      <c r="B69" s="3" t="s">
        <v>123</v>
      </c>
      <c r="C69" s="3" t="s">
        <v>12884</v>
      </c>
    </row>
    <row r="70">
      <c r="A70" s="3" t="s">
        <v>4323</v>
      </c>
      <c r="B70" s="3" t="s">
        <v>135</v>
      </c>
      <c r="C70" s="3" t="s">
        <v>12891</v>
      </c>
    </row>
    <row r="71">
      <c r="A71" s="3" t="s">
        <v>3374</v>
      </c>
      <c r="B71" s="3" t="s">
        <v>135</v>
      </c>
      <c r="C71" s="3" t="s">
        <v>12853</v>
      </c>
    </row>
    <row r="72">
      <c r="A72" s="3" t="s">
        <v>4361</v>
      </c>
      <c r="B72" s="3" t="s">
        <v>123</v>
      </c>
      <c r="C72" s="3" t="s">
        <v>12884</v>
      </c>
    </row>
    <row r="73">
      <c r="A73" s="3" t="s">
        <v>4382</v>
      </c>
      <c r="B73" s="3" t="s">
        <v>109</v>
      </c>
      <c r="C73" s="3" t="s">
        <v>12833</v>
      </c>
    </row>
    <row r="74">
      <c r="A74" s="3" t="s">
        <v>4382</v>
      </c>
      <c r="B74" s="3" t="s">
        <v>123</v>
      </c>
      <c r="C74" s="3" t="s">
        <v>12884</v>
      </c>
    </row>
    <row r="75">
      <c r="A75" s="3" t="s">
        <v>4429</v>
      </c>
      <c r="B75" s="3" t="s">
        <v>135</v>
      </c>
      <c r="C75" s="3" t="s">
        <v>12853</v>
      </c>
    </row>
    <row r="76">
      <c r="A76" s="3" t="s">
        <v>3261</v>
      </c>
      <c r="B76" s="3" t="s">
        <v>123</v>
      </c>
      <c r="C76" s="3" t="s">
        <v>12884</v>
      </c>
    </row>
    <row r="77">
      <c r="A77" s="3" t="s">
        <v>4450</v>
      </c>
      <c r="B77" s="3" t="s">
        <v>135</v>
      </c>
      <c r="C77" s="3" t="s">
        <v>12801</v>
      </c>
    </row>
    <row r="78">
      <c r="A78" s="3" t="s">
        <v>4486</v>
      </c>
      <c r="B78" s="3" t="s">
        <v>135</v>
      </c>
      <c r="C78" s="3" t="s">
        <v>12801</v>
      </c>
    </row>
    <row r="79">
      <c r="A79" s="3" t="s">
        <v>1974</v>
      </c>
      <c r="B79" s="3" t="s">
        <v>123</v>
      </c>
      <c r="C79" s="3" t="s">
        <v>12884</v>
      </c>
    </row>
    <row r="80">
      <c r="A80" s="3" t="s">
        <v>4603</v>
      </c>
      <c r="B80" s="3" t="s">
        <v>135</v>
      </c>
      <c r="C80" s="3" t="s">
        <v>12812</v>
      </c>
    </row>
    <row r="81">
      <c r="A81" s="3" t="s">
        <v>4603</v>
      </c>
      <c r="B81" s="3" t="s">
        <v>135</v>
      </c>
      <c r="C81" s="3" t="s">
        <v>12891</v>
      </c>
    </row>
    <row r="82">
      <c r="A82" s="3" t="s">
        <v>4603</v>
      </c>
      <c r="B82" s="3" t="s">
        <v>109</v>
      </c>
      <c r="C82" s="3" t="s">
        <v>12836</v>
      </c>
    </row>
    <row r="83">
      <c r="A83" s="3" t="s">
        <v>4603</v>
      </c>
      <c r="B83" s="3" t="s">
        <v>135</v>
      </c>
      <c r="C83" s="3" t="s">
        <v>12853</v>
      </c>
    </row>
    <row r="84">
      <c r="A84" s="3" t="s">
        <v>4635</v>
      </c>
      <c r="B84" s="3" t="s">
        <v>92</v>
      </c>
      <c r="C84" s="3" t="s">
        <v>12675</v>
      </c>
    </row>
    <row r="85">
      <c r="A85" s="3" t="s">
        <v>4635</v>
      </c>
      <c r="B85" s="3" t="s">
        <v>92</v>
      </c>
      <c r="C85" s="3" t="s">
        <v>12677</v>
      </c>
    </row>
    <row r="86">
      <c r="A86" s="3" t="s">
        <v>4670</v>
      </c>
      <c r="B86" s="3" t="s">
        <v>135</v>
      </c>
      <c r="C86" s="3" t="s">
        <v>12853</v>
      </c>
    </row>
    <row r="87">
      <c r="A87" s="3" t="s">
        <v>4685</v>
      </c>
      <c r="B87" s="3" t="s">
        <v>135</v>
      </c>
      <c r="C87" s="3" t="s">
        <v>12853</v>
      </c>
    </row>
    <row r="88">
      <c r="A88" s="3" t="s">
        <v>4697</v>
      </c>
      <c r="B88" s="3" t="s">
        <v>135</v>
      </c>
      <c r="C88" s="3" t="s">
        <v>12838</v>
      </c>
    </row>
    <row r="89">
      <c r="A89" s="3" t="s">
        <v>4741</v>
      </c>
      <c r="B89" s="3" t="s">
        <v>135</v>
      </c>
      <c r="C89" s="3" t="s">
        <v>12853</v>
      </c>
    </row>
    <row r="90">
      <c r="A90" s="3" t="s">
        <v>4745</v>
      </c>
      <c r="B90" s="3" t="s">
        <v>135</v>
      </c>
      <c r="C90" s="3" t="s">
        <v>12853</v>
      </c>
    </row>
    <row r="91">
      <c r="A91" s="3" t="s">
        <v>4995</v>
      </c>
      <c r="B91" s="3" t="s">
        <v>123</v>
      </c>
      <c r="C91" s="3" t="s">
        <v>12884</v>
      </c>
    </row>
    <row r="92">
      <c r="A92" s="3" t="s">
        <v>1909</v>
      </c>
      <c r="B92" s="3" t="s">
        <v>123</v>
      </c>
      <c r="C92" s="3" t="s">
        <v>12884</v>
      </c>
    </row>
    <row r="93">
      <c r="A93" s="3" t="s">
        <v>5062</v>
      </c>
      <c r="B93" s="3" t="s">
        <v>135</v>
      </c>
      <c r="C93" s="3" t="s">
        <v>12801</v>
      </c>
    </row>
    <row r="94">
      <c r="A94" s="3" t="s">
        <v>3690</v>
      </c>
      <c r="B94" s="3" t="s">
        <v>123</v>
      </c>
      <c r="C94" s="3" t="s">
        <v>12884</v>
      </c>
    </row>
    <row r="95">
      <c r="A95" s="3" t="s">
        <v>1592</v>
      </c>
      <c r="B95" s="3" t="s">
        <v>135</v>
      </c>
      <c r="C95" s="3" t="s">
        <v>12841</v>
      </c>
    </row>
    <row r="96">
      <c r="A96" s="3" t="s">
        <v>5193</v>
      </c>
      <c r="B96" s="3" t="s">
        <v>109</v>
      </c>
      <c r="C96" s="3" t="s">
        <v>12863</v>
      </c>
    </row>
    <row r="97">
      <c r="A97" s="3" t="s">
        <v>999</v>
      </c>
      <c r="B97" s="3" t="s">
        <v>123</v>
      </c>
      <c r="C97" s="3" t="s">
        <v>12884</v>
      </c>
    </row>
    <row r="98">
      <c r="A98" s="3" t="s">
        <v>4620</v>
      </c>
      <c r="B98" s="3" t="s">
        <v>135</v>
      </c>
      <c r="C98" s="3" t="s">
        <v>12853</v>
      </c>
    </row>
    <row r="99">
      <c r="A99" s="3" t="s">
        <v>5277</v>
      </c>
      <c r="B99" s="3" t="s">
        <v>123</v>
      </c>
      <c r="C99" s="3" t="s">
        <v>12851</v>
      </c>
    </row>
    <row r="100">
      <c r="A100" s="3" t="s">
        <v>5312</v>
      </c>
      <c r="B100" s="3" t="s">
        <v>123</v>
      </c>
      <c r="C100" s="3" t="s">
        <v>12884</v>
      </c>
    </row>
    <row r="101">
      <c r="A101" s="3" t="s">
        <v>1987</v>
      </c>
      <c r="B101" s="3" t="s">
        <v>123</v>
      </c>
      <c r="C101" s="3" t="s">
        <v>12884</v>
      </c>
    </row>
    <row r="102">
      <c r="A102" s="3" t="s">
        <v>5393</v>
      </c>
      <c r="B102" s="3" t="s">
        <v>123</v>
      </c>
      <c r="C102" s="3" t="s">
        <v>12884</v>
      </c>
    </row>
    <row r="103">
      <c r="A103" s="3" t="s">
        <v>5396</v>
      </c>
      <c r="B103" s="3" t="s">
        <v>109</v>
      </c>
      <c r="C103" s="3" t="s">
        <v>12867</v>
      </c>
    </row>
    <row r="104">
      <c r="A104" s="3" t="s">
        <v>5409</v>
      </c>
      <c r="B104" s="3" t="s">
        <v>123</v>
      </c>
      <c r="C104" s="3" t="s">
        <v>12884</v>
      </c>
    </row>
    <row r="105">
      <c r="A105" s="3" t="s">
        <v>1861</v>
      </c>
      <c r="B105" s="3" t="s">
        <v>123</v>
      </c>
      <c r="C105" s="3" t="s">
        <v>12884</v>
      </c>
    </row>
    <row r="106">
      <c r="A106" s="3" t="s">
        <v>5452</v>
      </c>
      <c r="B106" s="3" t="s">
        <v>135</v>
      </c>
      <c r="C106" s="3" t="s">
        <v>12682</v>
      </c>
    </row>
    <row r="107">
      <c r="A107" s="3" t="s">
        <v>5653</v>
      </c>
      <c r="B107" s="3" t="s">
        <v>109</v>
      </c>
      <c r="C107" s="3" t="s">
        <v>12808</v>
      </c>
    </row>
    <row r="108">
      <c r="A108" s="3" t="s">
        <v>5726</v>
      </c>
      <c r="B108" s="3" t="s">
        <v>135</v>
      </c>
      <c r="C108" s="3" t="s">
        <v>12838</v>
      </c>
    </row>
    <row r="109">
      <c r="A109" s="3" t="s">
        <v>5732</v>
      </c>
      <c r="B109" s="3" t="s">
        <v>135</v>
      </c>
      <c r="C109" s="3" t="s">
        <v>12838</v>
      </c>
    </row>
    <row r="110">
      <c r="A110" s="3" t="s">
        <v>2042</v>
      </c>
      <c r="B110" s="3" t="s">
        <v>123</v>
      </c>
      <c r="C110" s="3" t="s">
        <v>12884</v>
      </c>
    </row>
    <row r="111">
      <c r="A111" s="3" t="s">
        <v>1916</v>
      </c>
      <c r="B111" s="3" t="s">
        <v>123</v>
      </c>
      <c r="C111" s="3" t="s">
        <v>12884</v>
      </c>
    </row>
    <row r="112">
      <c r="A112" s="3" t="s">
        <v>1890</v>
      </c>
      <c r="B112" s="3" t="s">
        <v>123</v>
      </c>
      <c r="C112" s="3" t="s">
        <v>12884</v>
      </c>
    </row>
    <row r="113">
      <c r="A113" s="3" t="s">
        <v>1881</v>
      </c>
      <c r="B113" s="3" t="s">
        <v>123</v>
      </c>
      <c r="C113" s="3" t="s">
        <v>12884</v>
      </c>
    </row>
    <row r="114">
      <c r="A114" s="3" t="s">
        <v>5829</v>
      </c>
      <c r="B114" s="3" t="s">
        <v>135</v>
      </c>
      <c r="C114" s="3" t="s">
        <v>12812</v>
      </c>
    </row>
    <row r="115">
      <c r="A115" s="3" t="s">
        <v>5865</v>
      </c>
      <c r="B115" s="3" t="s">
        <v>123</v>
      </c>
      <c r="C115" s="3" t="s">
        <v>12884</v>
      </c>
    </row>
    <row r="116">
      <c r="A116" s="3" t="s">
        <v>4153</v>
      </c>
      <c r="B116" s="3" t="s">
        <v>135</v>
      </c>
      <c r="C116" s="3" t="s">
        <v>12853</v>
      </c>
    </row>
    <row r="117">
      <c r="A117" s="3" t="s">
        <v>5955</v>
      </c>
      <c r="B117" s="3" t="s">
        <v>135</v>
      </c>
      <c r="C117" s="3" t="s">
        <v>12853</v>
      </c>
    </row>
    <row r="118">
      <c r="A118" s="3" t="s">
        <v>2045</v>
      </c>
      <c r="B118" s="3" t="s">
        <v>123</v>
      </c>
      <c r="C118" s="3" t="s">
        <v>12851</v>
      </c>
    </row>
    <row r="119">
      <c r="A119" s="3" t="s">
        <v>2551</v>
      </c>
      <c r="B119" s="3" t="s">
        <v>135</v>
      </c>
      <c r="C119" s="3" t="s">
        <v>12853</v>
      </c>
    </row>
    <row r="120">
      <c r="A120" s="3" t="s">
        <v>6042</v>
      </c>
      <c r="B120" s="3" t="s">
        <v>135</v>
      </c>
      <c r="C120" s="3" t="s">
        <v>12812</v>
      </c>
    </row>
    <row r="121">
      <c r="A121" s="3" t="s">
        <v>6181</v>
      </c>
      <c r="B121" s="3" t="s">
        <v>135</v>
      </c>
      <c r="C121" s="3" t="s">
        <v>12812</v>
      </c>
    </row>
    <row r="122">
      <c r="A122" s="3" t="s">
        <v>6181</v>
      </c>
      <c r="B122" s="3" t="s">
        <v>135</v>
      </c>
      <c r="C122" s="3" t="s">
        <v>12801</v>
      </c>
    </row>
    <row r="123">
      <c r="A123" s="3" t="s">
        <v>6189</v>
      </c>
      <c r="B123" s="3" t="s">
        <v>135</v>
      </c>
      <c r="C123" s="3" t="s">
        <v>12891</v>
      </c>
    </row>
    <row r="124">
      <c r="A124" s="3" t="s">
        <v>6306</v>
      </c>
      <c r="B124" s="3" t="s">
        <v>135</v>
      </c>
      <c r="C124" s="3" t="s">
        <v>12853</v>
      </c>
    </row>
    <row r="125">
      <c r="A125" s="3" t="s">
        <v>367</v>
      </c>
      <c r="B125" s="3" t="s">
        <v>123</v>
      </c>
      <c r="C125" s="3" t="s">
        <v>7071</v>
      </c>
    </row>
    <row r="126">
      <c r="A126" s="3" t="s">
        <v>6300</v>
      </c>
      <c r="B126" s="3" t="s">
        <v>92</v>
      </c>
      <c r="C126" s="3" t="s">
        <v>12784</v>
      </c>
    </row>
    <row r="127">
      <c r="A127" s="3" t="s">
        <v>6300</v>
      </c>
      <c r="B127" s="3" t="s">
        <v>135</v>
      </c>
      <c r="C127" s="3" t="s">
        <v>12801</v>
      </c>
    </row>
    <row r="128">
      <c r="A128" s="3" t="s">
        <v>6300</v>
      </c>
      <c r="B128" s="3" t="s">
        <v>135</v>
      </c>
      <c r="C128" s="3" t="s">
        <v>12841</v>
      </c>
    </row>
    <row r="129">
      <c r="A129" s="3" t="s">
        <v>2737</v>
      </c>
      <c r="B129" s="3" t="s">
        <v>123</v>
      </c>
      <c r="C129" s="3" t="s">
        <v>12725</v>
      </c>
    </row>
    <row r="130">
      <c r="A130" s="3" t="s">
        <v>2737</v>
      </c>
      <c r="B130" s="3" t="s">
        <v>123</v>
      </c>
      <c r="C130" s="3" t="s">
        <v>12752</v>
      </c>
    </row>
    <row r="131">
      <c r="A131" s="3" t="s">
        <v>2737</v>
      </c>
      <c r="B131" s="3" t="s">
        <v>123</v>
      </c>
      <c r="C131" s="3" t="s">
        <v>12756</v>
      </c>
    </row>
    <row r="132">
      <c r="A132" s="3" t="s">
        <v>2737</v>
      </c>
      <c r="B132" s="3" t="s">
        <v>123</v>
      </c>
      <c r="C132" s="3" t="s">
        <v>12826</v>
      </c>
    </row>
    <row r="133">
      <c r="A133" s="3" t="s">
        <v>6325</v>
      </c>
      <c r="B133" s="3" t="s">
        <v>123</v>
      </c>
      <c r="C133" s="3" t="s">
        <v>7144</v>
      </c>
    </row>
    <row r="134">
      <c r="A134" s="3" t="s">
        <v>4968</v>
      </c>
      <c r="B134" s="3" t="s">
        <v>123</v>
      </c>
      <c r="C134" s="3" t="s">
        <v>12884</v>
      </c>
    </row>
    <row r="135">
      <c r="A135" s="3" t="s">
        <v>6459</v>
      </c>
      <c r="B135" s="3" t="s">
        <v>135</v>
      </c>
      <c r="C135" s="3" t="s">
        <v>12838</v>
      </c>
    </row>
    <row r="136">
      <c r="A136" s="3" t="s">
        <v>6622</v>
      </c>
      <c r="B136" s="3" t="s">
        <v>123</v>
      </c>
      <c r="C136" s="3" t="s">
        <v>12884</v>
      </c>
    </row>
    <row r="137">
      <c r="A137" s="3" t="s">
        <v>1847</v>
      </c>
      <c r="B137" s="3" t="s">
        <v>123</v>
      </c>
      <c r="C137" s="3" t="s">
        <v>12884</v>
      </c>
    </row>
    <row r="138">
      <c r="A138" s="3" t="s">
        <v>6676</v>
      </c>
      <c r="B138" s="3" t="s">
        <v>123</v>
      </c>
      <c r="C138" s="3" t="s">
        <v>12884</v>
      </c>
    </row>
    <row r="139">
      <c r="A139" s="3" t="s">
        <v>3178</v>
      </c>
      <c r="B139" s="3" t="s">
        <v>123</v>
      </c>
      <c r="C139" s="3" t="s">
        <v>12884</v>
      </c>
    </row>
    <row r="140">
      <c r="A140" s="3" t="s">
        <v>6762</v>
      </c>
      <c r="B140" s="3" t="s">
        <v>123</v>
      </c>
      <c r="C140" s="3" t="s">
        <v>12884</v>
      </c>
    </row>
    <row r="141">
      <c r="A141" s="3" t="s">
        <v>6918</v>
      </c>
      <c r="B141" s="3" t="s">
        <v>109</v>
      </c>
      <c r="C141" s="3" t="s">
        <v>12788</v>
      </c>
    </row>
    <row r="142">
      <c r="A142" s="3" t="s">
        <v>1964</v>
      </c>
      <c r="B142" s="3" t="s">
        <v>123</v>
      </c>
      <c r="C142" s="3" t="s">
        <v>12884</v>
      </c>
    </row>
    <row r="143">
      <c r="A143" s="3" t="s">
        <v>2752</v>
      </c>
      <c r="B143" s="3" t="s">
        <v>123</v>
      </c>
      <c r="C143" s="3" t="s">
        <v>12884</v>
      </c>
    </row>
    <row r="144">
      <c r="A144" s="3" t="s">
        <v>6855</v>
      </c>
      <c r="B144" s="3" t="s">
        <v>135</v>
      </c>
      <c r="C144" s="3" t="s">
        <v>12853</v>
      </c>
    </row>
    <row r="145">
      <c r="A145" s="3" t="s">
        <v>6870</v>
      </c>
      <c r="B145" s="3" t="s">
        <v>135</v>
      </c>
      <c r="C145" s="3" t="s">
        <v>12801</v>
      </c>
    </row>
    <row r="146">
      <c r="A146" s="3" t="s">
        <v>3635</v>
      </c>
      <c r="B146" s="3" t="s">
        <v>109</v>
      </c>
      <c r="C146" s="3" t="s">
        <v>12906</v>
      </c>
    </row>
    <row r="147">
      <c r="A147" s="3" t="s">
        <v>6932</v>
      </c>
      <c r="B147" s="3" t="s">
        <v>123</v>
      </c>
      <c r="C147" s="3" t="s">
        <v>12906</v>
      </c>
    </row>
  </sheetData>
  <dataValidations>
    <dataValidation type="list" allowBlank="1" sqref="A2:A999">
      <formula1>Organizations!$A$2:$A$2498</formula1>
    </dataValidation>
    <dataValidation type="list" allowBlank="1" sqref="B2:B999">
      <formula1>Vocabularies!$L$3:$L$32</formula1>
    </dataValidation>
    <dataValidation type="list" allowBlank="1" sqref="C2:C999">
      <formula1>Guidelines_Mandates!$A$2:$A$499</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14"/>
    <col customWidth="1" min="2" max="2" width="14.71"/>
    <col customWidth="1" min="3" max="3" width="56.57"/>
    <col customWidth="1" min="4" max="4" width="15.43"/>
    <col customWidth="1" min="5" max="5" width="28.71"/>
  </cols>
  <sheetData>
    <row r="1">
      <c r="A1" s="1" t="s">
        <v>336</v>
      </c>
      <c r="B1" s="1" t="s">
        <v>62</v>
      </c>
      <c r="C1" s="1" t="s">
        <v>321</v>
      </c>
      <c r="D1" s="1" t="s">
        <v>63</v>
      </c>
      <c r="E1" s="1" t="s">
        <v>7588</v>
      </c>
      <c r="F1" s="2"/>
      <c r="G1" s="2"/>
      <c r="H1" s="2"/>
      <c r="I1" s="2"/>
      <c r="J1" s="2"/>
      <c r="K1" s="2"/>
      <c r="L1" s="2"/>
      <c r="M1" s="2"/>
      <c r="N1" s="2"/>
      <c r="O1" s="2"/>
      <c r="P1" s="2"/>
      <c r="Q1" s="2"/>
      <c r="R1" s="2"/>
      <c r="S1" s="2"/>
      <c r="T1" s="2"/>
      <c r="U1" s="2"/>
      <c r="V1" s="2"/>
      <c r="W1" s="2"/>
      <c r="X1" s="2"/>
      <c r="Y1" s="2"/>
      <c r="Z1" s="2"/>
    </row>
    <row r="2">
      <c r="A2" s="3" t="s">
        <v>12771</v>
      </c>
      <c r="B2" s="3" t="s">
        <v>78</v>
      </c>
      <c r="C2" s="3" t="s">
        <v>6295</v>
      </c>
      <c r="D2" s="3" t="s">
        <v>79</v>
      </c>
      <c r="E2" s="3" t="s">
        <v>8631</v>
      </c>
    </row>
    <row r="3">
      <c r="A3" s="3" t="s">
        <v>12801</v>
      </c>
      <c r="B3" s="3" t="s">
        <v>169</v>
      </c>
      <c r="C3" s="3" t="s">
        <v>4486</v>
      </c>
      <c r="D3" s="3" t="s">
        <v>79</v>
      </c>
      <c r="E3" s="3" t="s">
        <v>8100</v>
      </c>
    </row>
    <row r="4">
      <c r="A4" s="3" t="s">
        <v>12812</v>
      </c>
      <c r="B4" s="3" t="s">
        <v>169</v>
      </c>
      <c r="C4" s="3" t="s">
        <v>6855</v>
      </c>
      <c r="D4" s="3" t="s">
        <v>79</v>
      </c>
      <c r="E4" s="3" t="s">
        <v>8765</v>
      </c>
    </row>
    <row r="5">
      <c r="A5" s="3" t="s">
        <v>12846</v>
      </c>
      <c r="B5" s="3" t="s">
        <v>78</v>
      </c>
      <c r="C5" s="3" t="s">
        <v>6306</v>
      </c>
      <c r="D5" s="3" t="s">
        <v>79</v>
      </c>
      <c r="E5" s="3" t="s">
        <v>8516</v>
      </c>
    </row>
    <row r="6">
      <c r="A6" s="3" t="s">
        <v>12880</v>
      </c>
      <c r="B6" s="3" t="s">
        <v>147</v>
      </c>
      <c r="C6" s="3" t="s">
        <v>5152</v>
      </c>
      <c r="D6" s="3" t="s">
        <v>93</v>
      </c>
      <c r="E6" s="3" t="s">
        <v>8589</v>
      </c>
    </row>
    <row r="7">
      <c r="A7" s="3" t="s">
        <v>12880</v>
      </c>
      <c r="B7" s="3" t="s">
        <v>147</v>
      </c>
      <c r="C7" s="3" t="s">
        <v>1178</v>
      </c>
      <c r="D7" s="3" t="s">
        <v>79</v>
      </c>
      <c r="E7" s="3" t="s">
        <v>8589</v>
      </c>
    </row>
  </sheetData>
  <dataValidations>
    <dataValidation type="list" allowBlank="1" sqref="B2:B1000">
      <formula1>Vocabularies!$L$2:$L$102</formula1>
    </dataValidation>
    <dataValidation type="list" allowBlank="1" sqref="C2:C1000">
      <formula1>Organizations!$A$2:$A$2098</formula1>
    </dataValidation>
    <dataValidation type="list" allowBlank="1" sqref="A2:A1000">
      <formula1>Guidelines_Mandates!$A$2:$A$499</formula1>
    </dataValidation>
    <dataValidation type="list" allowBlank="1" sqref="D2:D1000">
      <formula1>Vocabularies!$M$2:$M$30</formula1>
    </dataValidation>
    <dataValidation type="list" allowBlank="1" sqref="E2:E1000">
      <formula1>Projects!$A$2:$A$796</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0"/>
    <col customWidth="1" min="2" max="2" width="29.86"/>
  </cols>
  <sheetData>
    <row r="1">
      <c r="A1" s="1" t="s">
        <v>10354</v>
      </c>
      <c r="B1" s="1" t="s">
        <v>12912</v>
      </c>
      <c r="C1" s="1" t="s">
        <v>330</v>
      </c>
      <c r="D1" s="1" t="s">
        <v>336</v>
      </c>
      <c r="E1" s="1" t="s">
        <v>331</v>
      </c>
      <c r="F1" s="19" t="s">
        <v>6938</v>
      </c>
      <c r="G1" s="1" t="s">
        <v>6939</v>
      </c>
      <c r="H1" s="1" t="s">
        <v>6940</v>
      </c>
      <c r="I1" s="2"/>
      <c r="J1" s="2"/>
      <c r="K1" s="2"/>
      <c r="L1" s="2"/>
      <c r="M1" s="2"/>
      <c r="N1" s="2"/>
      <c r="O1" s="2"/>
      <c r="P1" s="2"/>
      <c r="Q1" s="2"/>
      <c r="R1" s="2"/>
      <c r="S1" s="2"/>
      <c r="T1" s="2"/>
      <c r="U1" s="2"/>
      <c r="V1" s="2"/>
      <c r="W1" s="2"/>
      <c r="X1" s="2"/>
      <c r="Y1" s="2"/>
      <c r="Z1" s="2"/>
      <c r="AA1" s="2"/>
    </row>
    <row r="2">
      <c r="A2" s="9" t="s">
        <v>12913</v>
      </c>
      <c r="C2" s="3" t="s">
        <v>1685</v>
      </c>
    </row>
    <row r="3">
      <c r="A3" s="28" t="s">
        <v>12914</v>
      </c>
      <c r="B3" s="3" t="s">
        <v>1631</v>
      </c>
      <c r="C3" s="3" t="s">
        <v>2706</v>
      </c>
      <c r="D3" s="3"/>
      <c r="E3" s="22" t="s">
        <v>12915</v>
      </c>
    </row>
    <row r="4">
      <c r="A4" s="117" t="s">
        <v>12916</v>
      </c>
      <c r="B4" s="3" t="s">
        <v>1178</v>
      </c>
      <c r="C4" s="3" t="s">
        <v>12917</v>
      </c>
    </row>
    <row r="5">
      <c r="A5" s="3" t="s">
        <v>12918</v>
      </c>
      <c r="B5" s="3" t="s">
        <v>1178</v>
      </c>
      <c r="C5" s="3" t="s">
        <v>1685</v>
      </c>
      <c r="D5" s="3" t="s">
        <v>12785</v>
      </c>
    </row>
    <row r="6">
      <c r="A6" s="117" t="s">
        <v>12919</v>
      </c>
      <c r="B6" s="3" t="s">
        <v>6335</v>
      </c>
      <c r="C6" s="3" t="s">
        <v>12920</v>
      </c>
    </row>
    <row r="7">
      <c r="A7" s="3" t="s">
        <v>12921</v>
      </c>
      <c r="E7" s="22" t="s">
        <v>12922</v>
      </c>
    </row>
    <row r="8">
      <c r="A8" s="3" t="s">
        <v>12923</v>
      </c>
      <c r="C8" s="3" t="s">
        <v>1068</v>
      </c>
      <c r="E8" s="22" t="s">
        <v>12924</v>
      </c>
    </row>
  </sheetData>
  <dataValidations>
    <dataValidation type="list" allowBlank="1" sqref="C2:C1000">
      <formula1>Vocabularies!$A$2:$A$501</formula1>
    </dataValidation>
    <dataValidation type="list" allowBlank="1" sqref="B2:B864">
      <formula1>Organizations!$A$2:$A$1168</formula1>
    </dataValidation>
    <dataValidation type="list" allowBlank="1" sqref="D2:D1000">
      <formula1>Guidelines_Mandates!$A$2:$A$499</formula1>
    </dataValidation>
  </dataValidations>
  <hyperlinks>
    <hyperlink r:id="rId1" ref="E3"/>
    <hyperlink r:id="rId2" ref="E7"/>
    <hyperlink r:id="rId3" ref="E8"/>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8.0"/>
    <col customWidth="1" min="2" max="2" width="8.29"/>
    <col customWidth="1" min="3" max="3" width="27.86"/>
  </cols>
  <sheetData>
    <row r="1">
      <c r="A1" s="1" t="s">
        <v>12925</v>
      </c>
      <c r="B1" s="1" t="s">
        <v>322</v>
      </c>
      <c r="C1" s="1" t="s">
        <v>321</v>
      </c>
      <c r="D1" s="1" t="s">
        <v>330</v>
      </c>
      <c r="E1" s="1" t="s">
        <v>7597</v>
      </c>
      <c r="F1" s="1" t="s">
        <v>7598</v>
      </c>
      <c r="G1" s="1" t="s">
        <v>12926</v>
      </c>
      <c r="H1" s="1" t="s">
        <v>331</v>
      </c>
      <c r="I1" s="2"/>
      <c r="J1" s="2"/>
      <c r="K1" s="2"/>
      <c r="L1" s="2"/>
      <c r="M1" s="2"/>
      <c r="N1" s="2"/>
      <c r="O1" s="2"/>
      <c r="P1" s="2"/>
      <c r="Q1" s="2"/>
      <c r="R1" s="2"/>
      <c r="S1" s="2"/>
      <c r="T1" s="2"/>
      <c r="U1" s="2"/>
      <c r="V1" s="2"/>
      <c r="W1" s="2"/>
      <c r="X1" s="2"/>
      <c r="Y1" s="2"/>
      <c r="Z1" s="2"/>
      <c r="AA1" s="2"/>
      <c r="AB1" s="2"/>
      <c r="AC1" s="2"/>
      <c r="AD1" s="2"/>
      <c r="AE1" s="2"/>
      <c r="AF1" s="2"/>
    </row>
    <row r="2">
      <c r="A2" s="3" t="s">
        <v>12927</v>
      </c>
      <c r="C2" s="3" t="s">
        <v>5714</v>
      </c>
      <c r="D2" s="3" t="s">
        <v>12928</v>
      </c>
      <c r="H2" s="22" t="s">
        <v>12929</v>
      </c>
    </row>
    <row r="3">
      <c r="A3" s="9" t="s">
        <v>12930</v>
      </c>
      <c r="C3" s="3" t="s">
        <v>1332</v>
      </c>
      <c r="D3" s="4"/>
      <c r="E3" s="4"/>
      <c r="F3" s="4"/>
      <c r="G3" s="4" t="s">
        <v>7613</v>
      </c>
      <c r="H3" s="22" t="s">
        <v>12931</v>
      </c>
    </row>
    <row r="4">
      <c r="A4" s="3" t="s">
        <v>12932</v>
      </c>
      <c r="C4" s="3" t="s">
        <v>2113</v>
      </c>
      <c r="D4" s="3" t="s">
        <v>12933</v>
      </c>
      <c r="H4" s="22" t="s">
        <v>12934</v>
      </c>
    </row>
    <row r="5">
      <c r="A5" s="3" t="s">
        <v>12935</v>
      </c>
      <c r="C5" s="3" t="s">
        <v>5169</v>
      </c>
      <c r="D5" s="3" t="s">
        <v>12936</v>
      </c>
      <c r="H5" s="22" t="s">
        <v>12937</v>
      </c>
    </row>
    <row r="6">
      <c r="A6" s="3" t="s">
        <v>12938</v>
      </c>
      <c r="D6" s="3"/>
      <c r="E6" s="3"/>
      <c r="F6" s="3"/>
      <c r="G6" s="3"/>
      <c r="H6" s="22" t="s">
        <v>12939</v>
      </c>
    </row>
    <row r="7">
      <c r="A7" s="3" t="s">
        <v>12940</v>
      </c>
      <c r="B7" s="3" t="s">
        <v>12941</v>
      </c>
      <c r="C7" s="3" t="s">
        <v>6521</v>
      </c>
      <c r="D7" s="3" t="s">
        <v>12942</v>
      </c>
      <c r="H7" s="22" t="s">
        <v>12943</v>
      </c>
    </row>
    <row r="8">
      <c r="A8" s="3" t="s">
        <v>12944</v>
      </c>
      <c r="D8" s="3" t="s">
        <v>601</v>
      </c>
      <c r="H8" s="22" t="s">
        <v>12945</v>
      </c>
    </row>
    <row r="9">
      <c r="A9" s="3" t="s">
        <v>12946</v>
      </c>
      <c r="B9" s="3"/>
      <c r="C9" s="3" t="s">
        <v>1247</v>
      </c>
      <c r="D9" s="3" t="s">
        <v>12947</v>
      </c>
      <c r="E9" s="3"/>
      <c r="F9" s="3"/>
      <c r="G9" s="3"/>
      <c r="H9" s="22" t="s">
        <v>12948</v>
      </c>
    </row>
    <row r="10">
      <c r="A10" s="3" t="s">
        <v>8001</v>
      </c>
      <c r="B10" s="3"/>
      <c r="C10" s="3" t="s">
        <v>3735</v>
      </c>
      <c r="D10" s="3" t="s">
        <v>12949</v>
      </c>
      <c r="H10" s="22" t="s">
        <v>8002</v>
      </c>
    </row>
    <row r="11">
      <c r="A11" s="3" t="s">
        <v>12950</v>
      </c>
      <c r="D11" s="3" t="s">
        <v>12951</v>
      </c>
      <c r="E11" s="3"/>
      <c r="F11" s="3"/>
      <c r="G11" s="3"/>
      <c r="H11" s="22" t="s">
        <v>12952</v>
      </c>
    </row>
    <row r="12">
      <c r="A12" s="3" t="s">
        <v>12953</v>
      </c>
      <c r="B12" s="3"/>
      <c r="C12" s="3" t="s">
        <v>1758</v>
      </c>
      <c r="D12" s="3" t="s">
        <v>395</v>
      </c>
      <c r="E12" s="3"/>
      <c r="F12" s="3"/>
      <c r="G12" s="3"/>
      <c r="H12" s="22" t="s">
        <v>12954</v>
      </c>
    </row>
    <row r="13">
      <c r="A13" s="3" t="s">
        <v>12955</v>
      </c>
      <c r="B13" s="3"/>
      <c r="C13" s="3" t="s">
        <v>4224</v>
      </c>
      <c r="D13" s="3"/>
      <c r="E13" s="3"/>
      <c r="F13" s="3"/>
      <c r="G13" s="3"/>
      <c r="H13" s="22" t="s">
        <v>12956</v>
      </c>
    </row>
    <row r="14">
      <c r="A14" s="3" t="s">
        <v>12957</v>
      </c>
      <c r="B14" s="3"/>
      <c r="C14" s="3" t="s">
        <v>1235</v>
      </c>
      <c r="D14" s="3"/>
      <c r="E14" s="3"/>
      <c r="F14" s="3"/>
      <c r="G14" s="3"/>
      <c r="H14" s="22" t="s">
        <v>12958</v>
      </c>
    </row>
    <row r="15">
      <c r="A15" s="3" t="s">
        <v>12959</v>
      </c>
      <c r="B15" s="3"/>
      <c r="C15" s="3" t="s">
        <v>2330</v>
      </c>
      <c r="D15" s="3"/>
      <c r="E15" s="3"/>
      <c r="F15" s="3"/>
      <c r="G15" s="3"/>
      <c r="H15" s="22" t="s">
        <v>12960</v>
      </c>
    </row>
    <row r="16">
      <c r="A16" s="3" t="s">
        <v>33</v>
      </c>
      <c r="B16" s="3"/>
      <c r="C16" s="3" t="s">
        <v>6048</v>
      </c>
      <c r="D16" s="3" t="s">
        <v>12961</v>
      </c>
      <c r="H16" s="22" t="s">
        <v>12962</v>
      </c>
    </row>
    <row r="17">
      <c r="A17" s="3" t="s">
        <v>12963</v>
      </c>
      <c r="C17" s="3" t="s">
        <v>12964</v>
      </c>
      <c r="D17" s="3" t="s">
        <v>12965</v>
      </c>
      <c r="H17" s="22" t="s">
        <v>12966</v>
      </c>
    </row>
    <row r="18">
      <c r="A18" s="3" t="s">
        <v>12967</v>
      </c>
      <c r="C18" s="3" t="s">
        <v>1824</v>
      </c>
      <c r="H18" s="22" t="s">
        <v>12968</v>
      </c>
    </row>
    <row r="19">
      <c r="A19" s="3" t="s">
        <v>12969</v>
      </c>
      <c r="B19" s="3"/>
      <c r="C19" s="3" t="s">
        <v>12970</v>
      </c>
      <c r="D19" s="3" t="s">
        <v>12971</v>
      </c>
      <c r="E19" s="3"/>
      <c r="F19" s="3"/>
      <c r="G19" s="3"/>
      <c r="H19" s="22" t="s">
        <v>12972</v>
      </c>
    </row>
    <row r="20">
      <c r="A20" s="3" t="s">
        <v>12973</v>
      </c>
      <c r="B20" s="3"/>
      <c r="C20" s="3" t="s">
        <v>2330</v>
      </c>
      <c r="D20" s="3" t="s">
        <v>12974</v>
      </c>
      <c r="E20" s="3"/>
      <c r="F20" s="3"/>
      <c r="G20" s="3"/>
      <c r="H20" s="22" t="s">
        <v>12975</v>
      </c>
    </row>
    <row r="21">
      <c r="A21" s="28" t="s">
        <v>12976</v>
      </c>
      <c r="C21" s="3" t="s">
        <v>4106</v>
      </c>
      <c r="H21" s="22" t="s">
        <v>12977</v>
      </c>
    </row>
    <row r="22">
      <c r="A22" s="3" t="s">
        <v>12978</v>
      </c>
      <c r="B22" s="3" t="s">
        <v>12979</v>
      </c>
      <c r="C22" s="3" t="s">
        <v>1508</v>
      </c>
      <c r="D22" s="3" t="s">
        <v>12917</v>
      </c>
    </row>
    <row r="23">
      <c r="A23" s="3" t="s">
        <v>12980</v>
      </c>
      <c r="D23" s="3" t="s">
        <v>4540</v>
      </c>
      <c r="H23" s="22" t="s">
        <v>12981</v>
      </c>
    </row>
    <row r="24">
      <c r="A24" s="3" t="s">
        <v>12982</v>
      </c>
      <c r="D24" s="3" t="s">
        <v>4540</v>
      </c>
      <c r="H24" s="22" t="s">
        <v>12983</v>
      </c>
    </row>
    <row r="25">
      <c r="A25" s="3" t="s">
        <v>12984</v>
      </c>
      <c r="C25" s="3" t="s">
        <v>4635</v>
      </c>
      <c r="D25" s="3" t="s">
        <v>12985</v>
      </c>
      <c r="H25" s="22" t="s">
        <v>12986</v>
      </c>
    </row>
    <row r="26">
      <c r="A26" s="3" t="s">
        <v>12987</v>
      </c>
      <c r="B26" s="3" t="s">
        <v>12988</v>
      </c>
      <c r="C26" s="3" t="s">
        <v>2330</v>
      </c>
      <c r="D26" s="3" t="s">
        <v>12989</v>
      </c>
      <c r="H26" s="22" t="s">
        <v>12990</v>
      </c>
    </row>
    <row r="27">
      <c r="A27" s="3" t="s">
        <v>12991</v>
      </c>
      <c r="C27" s="3" t="s">
        <v>1212</v>
      </c>
      <c r="D27" s="3" t="s">
        <v>617</v>
      </c>
      <c r="H27" s="22" t="s">
        <v>12992</v>
      </c>
    </row>
    <row r="28">
      <c r="A28" s="3" t="s">
        <v>12993</v>
      </c>
      <c r="B28" s="3" t="s">
        <v>12994</v>
      </c>
      <c r="C28" s="3" t="s">
        <v>1212</v>
      </c>
      <c r="D28" s="3" t="s">
        <v>12995</v>
      </c>
      <c r="H28" s="22" t="s">
        <v>12996</v>
      </c>
    </row>
    <row r="29">
      <c r="A29" s="3" t="s">
        <v>12997</v>
      </c>
      <c r="C29" s="3" t="s">
        <v>6353</v>
      </c>
      <c r="D29" s="3" t="s">
        <v>12998</v>
      </c>
      <c r="H29" s="22" t="s">
        <v>12999</v>
      </c>
    </row>
    <row r="30">
      <c r="A30" s="3" t="s">
        <v>13000</v>
      </c>
      <c r="D30" s="3" t="s">
        <v>13001</v>
      </c>
      <c r="H30" s="22" t="s">
        <v>13002</v>
      </c>
    </row>
    <row r="31">
      <c r="A31" s="28" t="s">
        <v>13003</v>
      </c>
      <c r="C31" s="3" t="s">
        <v>6394</v>
      </c>
      <c r="D31" s="3" t="s">
        <v>13004</v>
      </c>
      <c r="H31" s="22" t="s">
        <v>13005</v>
      </c>
    </row>
  </sheetData>
  <dataValidations>
    <dataValidation type="list" allowBlank="1" sqref="D2:D1000">
      <formula1>Vocabularies!$A$2:$A$501</formula1>
    </dataValidation>
    <dataValidation type="list" allowBlank="1" sqref="E2:F1000">
      <formula1>Datasets!$A$2:$A$500</formula1>
    </dataValidation>
    <dataValidation type="list" allowBlank="1" sqref="C2:C1000">
      <formula1>Organizations!$A$2:$A$2501</formula1>
    </dataValidation>
  </dataValidations>
  <hyperlinks>
    <hyperlink r:id="rId1" ref="H2"/>
    <hyperlink r:id="rId2" location="gid=1960690731" ref="G3"/>
    <hyperlink r:id="rId3" ref="H3"/>
    <hyperlink r:id="rId4" ref="H4"/>
    <hyperlink r:id="rId5" ref="H5"/>
    <hyperlink r:id="rId6" ref="H6"/>
    <hyperlink r:id="rId7" ref="H7"/>
    <hyperlink r:id="rId8" ref="H8"/>
    <hyperlink r:id="rId9" ref="H9"/>
    <hyperlink r:id="rId10" ref="H10"/>
    <hyperlink r:id="rId11" ref="H11"/>
    <hyperlink r:id="rId12" ref="H12"/>
    <hyperlink r:id="rId13" ref="H13"/>
    <hyperlink r:id="rId14" ref="H14"/>
    <hyperlink r:id="rId15" ref="H15"/>
    <hyperlink r:id="rId16" ref="H16"/>
    <hyperlink r:id="rId17" ref="H17"/>
    <hyperlink r:id="rId18" ref="H18"/>
    <hyperlink r:id="rId19" ref="H19"/>
    <hyperlink r:id="rId20" ref="H20"/>
    <hyperlink r:id="rId21" ref="H21"/>
    <hyperlink r:id="rId22" ref="H23"/>
    <hyperlink r:id="rId23" ref="H24"/>
    <hyperlink r:id="rId24" ref="H25"/>
    <hyperlink r:id="rId25" ref="H26"/>
    <hyperlink r:id="rId26" ref="H27"/>
    <hyperlink r:id="rId27" ref="H28"/>
    <hyperlink r:id="rId28" ref="H29"/>
    <hyperlink r:id="rId29" ref="H30"/>
    <hyperlink r:id="rId30" ref="H31"/>
  </hyperlinks>
  <drawing r:id="rId3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42.71"/>
    <col customWidth="1" min="3" max="3" width="29.0"/>
  </cols>
  <sheetData>
    <row r="1">
      <c r="A1" s="1" t="s">
        <v>10354</v>
      </c>
      <c r="B1" s="1" t="s">
        <v>331</v>
      </c>
      <c r="C1" s="1" t="s">
        <v>13006</v>
      </c>
      <c r="D1" s="1" t="s">
        <v>2</v>
      </c>
      <c r="E1" s="2"/>
      <c r="F1" s="2"/>
      <c r="G1" s="2"/>
      <c r="H1" s="2"/>
      <c r="I1" s="2"/>
      <c r="J1" s="2"/>
      <c r="K1" s="2"/>
      <c r="L1" s="2"/>
      <c r="M1" s="2"/>
      <c r="N1" s="2"/>
      <c r="O1" s="2"/>
      <c r="P1" s="2"/>
      <c r="Q1" s="2"/>
      <c r="R1" s="2"/>
      <c r="S1" s="2"/>
      <c r="T1" s="2"/>
      <c r="U1" s="2"/>
      <c r="V1" s="2"/>
      <c r="W1" s="2"/>
      <c r="X1" s="2"/>
      <c r="Y1" s="2"/>
      <c r="Z1" s="2"/>
      <c r="AA1" s="2"/>
    </row>
    <row r="2">
      <c r="A2" s="3"/>
      <c r="B2" s="22" t="s">
        <v>13007</v>
      </c>
    </row>
    <row r="3">
      <c r="A3" s="3"/>
      <c r="B3" s="22" t="s">
        <v>13008</v>
      </c>
      <c r="D3" s="3" t="s">
        <v>13009</v>
      </c>
    </row>
    <row r="4">
      <c r="A4" s="3"/>
      <c r="B4" s="22" t="s">
        <v>13010</v>
      </c>
    </row>
    <row r="5">
      <c r="A5" s="3"/>
      <c r="B5" s="22" t="s">
        <v>13011</v>
      </c>
    </row>
    <row r="6">
      <c r="A6" s="3"/>
      <c r="B6" s="22" t="s">
        <v>13012</v>
      </c>
    </row>
    <row r="7">
      <c r="A7" s="3"/>
      <c r="B7" s="22" t="s">
        <v>13013</v>
      </c>
    </row>
    <row r="8">
      <c r="A8" s="3" t="s">
        <v>13014</v>
      </c>
      <c r="B8" s="22" t="s">
        <v>13015</v>
      </c>
      <c r="D8" s="3" t="s">
        <v>13016</v>
      </c>
    </row>
    <row r="9">
      <c r="A9" s="3"/>
      <c r="B9" s="22" t="s">
        <v>13017</v>
      </c>
    </row>
    <row r="10">
      <c r="A10" s="4"/>
      <c r="B10" s="4" t="s">
        <v>13018</v>
      </c>
    </row>
    <row r="11">
      <c r="A11" s="3" t="s">
        <v>13019</v>
      </c>
      <c r="B11" s="22" t="s">
        <v>13020</v>
      </c>
    </row>
    <row r="12">
      <c r="A12" s="3" t="s">
        <v>13021</v>
      </c>
      <c r="B12" s="22" t="s">
        <v>13022</v>
      </c>
    </row>
    <row r="13">
      <c r="A13" s="3" t="s">
        <v>13023</v>
      </c>
      <c r="B13" s="22" t="s">
        <v>13024</v>
      </c>
    </row>
    <row r="14">
      <c r="B14" s="22" t="s">
        <v>13025</v>
      </c>
    </row>
    <row r="15">
      <c r="A15" s="3" t="s">
        <v>13026</v>
      </c>
      <c r="B15" s="22" t="s">
        <v>13027</v>
      </c>
      <c r="D15" s="3" t="s">
        <v>13028</v>
      </c>
    </row>
    <row r="16">
      <c r="A16" s="3" t="s">
        <v>12991</v>
      </c>
      <c r="B16" s="22" t="s">
        <v>12992</v>
      </c>
    </row>
    <row r="17">
      <c r="A17" s="5" t="s">
        <v>13029</v>
      </c>
      <c r="B17" s="22" t="s">
        <v>13030</v>
      </c>
    </row>
    <row r="18">
      <c r="A18" s="3" t="s">
        <v>13031</v>
      </c>
      <c r="B18" s="22" t="s">
        <v>13032</v>
      </c>
      <c r="D18" s="3" t="s">
        <v>13033</v>
      </c>
    </row>
    <row r="19">
      <c r="B19" s="22" t="s">
        <v>13034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s>
  <drawing r:id="rId1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57"/>
  </cols>
  <sheetData>
    <row r="1">
      <c r="A1" s="118" t="s">
        <v>13035</v>
      </c>
      <c r="B1" s="118" t="s">
        <v>13036</v>
      </c>
      <c r="C1" s="118" t="s">
        <v>13037</v>
      </c>
      <c r="D1" s="119"/>
      <c r="E1" s="119"/>
      <c r="F1" s="119"/>
      <c r="G1" s="119"/>
      <c r="H1" s="119"/>
      <c r="I1" s="119"/>
      <c r="J1" s="119"/>
      <c r="K1" s="119"/>
      <c r="L1" s="119"/>
      <c r="M1" s="119"/>
      <c r="N1" s="119"/>
      <c r="O1" s="119"/>
      <c r="P1" s="119"/>
      <c r="Q1" s="119"/>
      <c r="R1" s="119"/>
      <c r="S1" s="119"/>
      <c r="T1" s="119"/>
      <c r="U1" s="119"/>
      <c r="V1" s="119"/>
      <c r="W1" s="119"/>
      <c r="X1" s="119"/>
      <c r="Y1" s="119"/>
      <c r="Z1" s="119"/>
    </row>
    <row r="2">
      <c r="A2" s="38" t="s">
        <v>13038</v>
      </c>
      <c r="B2" s="38" t="s">
        <v>752</v>
      </c>
      <c r="C2" s="120" t="s">
        <v>13039</v>
      </c>
      <c r="D2" s="119"/>
      <c r="E2" s="119"/>
      <c r="F2" s="119"/>
      <c r="G2" s="119"/>
      <c r="H2" s="119"/>
      <c r="I2" s="119"/>
      <c r="J2" s="119"/>
      <c r="K2" s="119"/>
      <c r="L2" s="119"/>
      <c r="M2" s="119"/>
      <c r="N2" s="119"/>
      <c r="O2" s="119"/>
      <c r="P2" s="119"/>
      <c r="Q2" s="119"/>
      <c r="R2" s="119"/>
      <c r="S2" s="119"/>
      <c r="T2" s="119"/>
      <c r="U2" s="119"/>
      <c r="V2" s="119"/>
      <c r="W2" s="119"/>
      <c r="X2" s="119"/>
      <c r="Y2" s="119"/>
      <c r="Z2" s="119"/>
    </row>
    <row r="3">
      <c r="A3" s="38" t="s">
        <v>13040</v>
      </c>
      <c r="B3" s="38" t="s">
        <v>1068</v>
      </c>
      <c r="C3" s="120" t="s">
        <v>13041</v>
      </c>
      <c r="D3" s="119"/>
      <c r="E3" s="119"/>
      <c r="F3" s="119"/>
      <c r="G3" s="119"/>
      <c r="H3" s="119"/>
      <c r="I3" s="119"/>
      <c r="J3" s="119"/>
      <c r="K3" s="119"/>
      <c r="L3" s="119"/>
      <c r="M3" s="119"/>
      <c r="N3" s="119"/>
      <c r="O3" s="119"/>
      <c r="P3" s="119"/>
      <c r="Q3" s="119"/>
      <c r="R3" s="119"/>
      <c r="S3" s="119"/>
      <c r="T3" s="119"/>
      <c r="U3" s="119"/>
      <c r="V3" s="119"/>
      <c r="W3" s="119"/>
      <c r="X3" s="119"/>
      <c r="Y3" s="119"/>
      <c r="Z3" s="119"/>
    </row>
    <row r="4">
      <c r="A4" s="38" t="s">
        <v>13042</v>
      </c>
      <c r="B4" s="38" t="s">
        <v>601</v>
      </c>
      <c r="C4" s="120" t="s">
        <v>13043</v>
      </c>
      <c r="D4" s="119"/>
      <c r="E4" s="119"/>
      <c r="F4" s="119"/>
      <c r="G4" s="119"/>
      <c r="H4" s="119"/>
      <c r="I4" s="119"/>
      <c r="J4" s="119"/>
      <c r="K4" s="119"/>
      <c r="L4" s="119"/>
      <c r="M4" s="119"/>
      <c r="N4" s="119"/>
      <c r="O4" s="119"/>
      <c r="P4" s="119"/>
      <c r="Q4" s="119"/>
      <c r="R4" s="119"/>
      <c r="S4" s="119"/>
      <c r="T4" s="119"/>
      <c r="U4" s="119"/>
      <c r="V4" s="119"/>
      <c r="W4" s="119"/>
      <c r="X4" s="119"/>
      <c r="Y4" s="119"/>
      <c r="Z4" s="119"/>
    </row>
    <row r="5">
      <c r="A5" s="38" t="s">
        <v>13044</v>
      </c>
      <c r="B5" s="38" t="s">
        <v>13045</v>
      </c>
      <c r="C5" s="120" t="s">
        <v>13046</v>
      </c>
      <c r="D5" s="119"/>
      <c r="E5" s="119"/>
      <c r="F5" s="119"/>
      <c r="G5" s="119"/>
      <c r="H5" s="119"/>
      <c r="I5" s="119"/>
      <c r="J5" s="119"/>
      <c r="K5" s="119"/>
      <c r="L5" s="119"/>
      <c r="M5" s="119"/>
      <c r="N5" s="119"/>
      <c r="O5" s="119"/>
      <c r="P5" s="119"/>
      <c r="Q5" s="119"/>
      <c r="R5" s="119"/>
      <c r="S5" s="119"/>
      <c r="T5" s="119"/>
      <c r="U5" s="119"/>
      <c r="V5" s="119"/>
      <c r="W5" s="119"/>
      <c r="X5" s="119"/>
      <c r="Y5" s="119"/>
      <c r="Z5" s="119"/>
    </row>
    <row r="6">
      <c r="A6" s="38" t="s">
        <v>13047</v>
      </c>
      <c r="B6" s="38" t="s">
        <v>13048</v>
      </c>
      <c r="C6" s="120" t="s">
        <v>13049</v>
      </c>
      <c r="D6" s="119"/>
      <c r="E6" s="119"/>
      <c r="F6" s="119"/>
      <c r="G6" s="119"/>
      <c r="H6" s="119"/>
      <c r="I6" s="119"/>
      <c r="J6" s="119"/>
      <c r="K6" s="119"/>
      <c r="L6" s="119"/>
      <c r="M6" s="119"/>
      <c r="N6" s="119"/>
      <c r="O6" s="119"/>
      <c r="P6" s="119"/>
      <c r="Q6" s="119"/>
      <c r="R6" s="119"/>
      <c r="S6" s="119"/>
      <c r="T6" s="119"/>
      <c r="U6" s="119"/>
      <c r="V6" s="119"/>
      <c r="W6" s="119"/>
      <c r="X6" s="119"/>
      <c r="Y6" s="119"/>
      <c r="Z6" s="119"/>
    </row>
    <row r="7">
      <c r="A7" s="38" t="s">
        <v>13050</v>
      </c>
      <c r="B7" s="38" t="s">
        <v>7384</v>
      </c>
      <c r="C7" s="120" t="s">
        <v>13051</v>
      </c>
      <c r="D7" s="119"/>
      <c r="E7" s="119"/>
      <c r="F7" s="119"/>
      <c r="G7" s="119"/>
      <c r="H7" s="119"/>
      <c r="I7" s="119"/>
      <c r="J7" s="119"/>
      <c r="K7" s="119"/>
      <c r="L7" s="119"/>
      <c r="M7" s="119"/>
      <c r="N7" s="119"/>
      <c r="O7" s="119"/>
      <c r="P7" s="119"/>
      <c r="Q7" s="119"/>
      <c r="R7" s="119"/>
      <c r="S7" s="119"/>
      <c r="T7" s="119"/>
      <c r="U7" s="119"/>
      <c r="V7" s="119"/>
      <c r="W7" s="119"/>
      <c r="X7" s="119"/>
      <c r="Y7" s="119"/>
      <c r="Z7" s="119"/>
    </row>
    <row r="8">
      <c r="A8" s="38" t="s">
        <v>13052</v>
      </c>
      <c r="B8" s="38" t="s">
        <v>13053</v>
      </c>
      <c r="C8" s="120" t="s">
        <v>13054</v>
      </c>
      <c r="D8" s="119"/>
      <c r="E8" s="119"/>
      <c r="F8" s="119"/>
      <c r="G8" s="119"/>
      <c r="H8" s="119"/>
      <c r="I8" s="119"/>
      <c r="J8" s="119"/>
      <c r="K8" s="119"/>
      <c r="L8" s="119"/>
      <c r="M8" s="119"/>
      <c r="N8" s="119"/>
      <c r="O8" s="119"/>
      <c r="P8" s="119"/>
      <c r="Q8" s="119"/>
      <c r="R8" s="119"/>
      <c r="S8" s="119"/>
      <c r="T8" s="119"/>
      <c r="U8" s="119"/>
      <c r="V8" s="119"/>
      <c r="W8" s="119"/>
      <c r="X8" s="119"/>
      <c r="Y8" s="119"/>
      <c r="Z8" s="119"/>
    </row>
    <row r="9">
      <c r="A9" s="38" t="s">
        <v>13055</v>
      </c>
      <c r="B9" s="38" t="s">
        <v>10132</v>
      </c>
      <c r="C9" s="120" t="s">
        <v>13056</v>
      </c>
      <c r="D9" s="119"/>
      <c r="E9" s="119"/>
      <c r="F9" s="119"/>
      <c r="G9" s="119"/>
      <c r="H9" s="119"/>
      <c r="I9" s="119"/>
      <c r="J9" s="119"/>
      <c r="K9" s="119"/>
      <c r="L9" s="119"/>
      <c r="M9" s="119"/>
      <c r="N9" s="119"/>
      <c r="O9" s="119"/>
      <c r="P9" s="119"/>
      <c r="Q9" s="119"/>
      <c r="R9" s="119"/>
      <c r="S9" s="119"/>
      <c r="T9" s="119"/>
      <c r="U9" s="119"/>
      <c r="V9" s="119"/>
      <c r="W9" s="119"/>
      <c r="X9" s="119"/>
      <c r="Y9" s="119"/>
      <c r="Z9" s="119"/>
    </row>
    <row r="10">
      <c r="A10" s="38" t="s">
        <v>13057</v>
      </c>
      <c r="B10" s="38" t="s">
        <v>13058</v>
      </c>
      <c r="C10" s="120" t="s">
        <v>13059</v>
      </c>
      <c r="D10" s="119"/>
      <c r="E10" s="119"/>
      <c r="F10" s="119"/>
      <c r="G10" s="119"/>
      <c r="H10" s="119"/>
      <c r="I10" s="119"/>
      <c r="J10" s="119"/>
      <c r="K10" s="119"/>
      <c r="L10" s="119"/>
      <c r="M10" s="119"/>
      <c r="N10" s="119"/>
      <c r="O10" s="119"/>
      <c r="P10" s="119"/>
      <c r="Q10" s="119"/>
      <c r="R10" s="119"/>
      <c r="S10" s="119"/>
      <c r="T10" s="119"/>
      <c r="U10" s="119"/>
      <c r="V10" s="119"/>
      <c r="W10" s="119"/>
      <c r="X10" s="119"/>
      <c r="Y10" s="119"/>
      <c r="Z10" s="119"/>
    </row>
    <row r="11">
      <c r="A11" s="38" t="s">
        <v>13060</v>
      </c>
      <c r="B11" s="38" t="s">
        <v>1222</v>
      </c>
      <c r="C11" s="120" t="s">
        <v>13061</v>
      </c>
      <c r="D11" s="119"/>
      <c r="E11" s="119"/>
      <c r="F11" s="119"/>
      <c r="G11" s="119"/>
      <c r="H11" s="119"/>
      <c r="I11" s="119"/>
      <c r="J11" s="119"/>
      <c r="K11" s="119"/>
      <c r="L11" s="119"/>
      <c r="M11" s="119"/>
      <c r="N11" s="119"/>
      <c r="O11" s="119"/>
      <c r="P11" s="119"/>
      <c r="Q11" s="119"/>
      <c r="R11" s="119"/>
      <c r="S11" s="119"/>
      <c r="T11" s="119"/>
      <c r="U11" s="119"/>
      <c r="V11" s="119"/>
      <c r="W11" s="119"/>
      <c r="X11" s="119"/>
      <c r="Y11" s="119"/>
      <c r="Z11" s="119"/>
    </row>
    <row r="12">
      <c r="A12" s="38" t="s">
        <v>13062</v>
      </c>
      <c r="B12" s="38" t="s">
        <v>1759</v>
      </c>
      <c r="C12" s="120" t="s">
        <v>13063</v>
      </c>
      <c r="D12" s="119"/>
      <c r="E12" s="119"/>
      <c r="F12" s="119"/>
      <c r="G12" s="119"/>
      <c r="H12" s="119"/>
      <c r="I12" s="119"/>
      <c r="J12" s="119"/>
      <c r="K12" s="119"/>
      <c r="L12" s="119"/>
      <c r="M12" s="119"/>
      <c r="N12" s="119"/>
      <c r="O12" s="119"/>
      <c r="P12" s="119"/>
      <c r="Q12" s="119"/>
      <c r="R12" s="119"/>
      <c r="S12" s="119"/>
      <c r="T12" s="119"/>
      <c r="U12" s="119"/>
      <c r="V12" s="119"/>
      <c r="W12" s="119"/>
      <c r="X12" s="119"/>
      <c r="Y12" s="119"/>
      <c r="Z12" s="119"/>
    </row>
    <row r="13">
      <c r="A13" s="38" t="s">
        <v>13064</v>
      </c>
      <c r="B13" s="38" t="s">
        <v>4917</v>
      </c>
      <c r="C13" s="120" t="s">
        <v>13065</v>
      </c>
      <c r="D13" s="119"/>
      <c r="E13" s="119"/>
      <c r="F13" s="119"/>
      <c r="G13" s="119"/>
      <c r="H13" s="119"/>
      <c r="I13" s="119"/>
      <c r="J13" s="119"/>
      <c r="K13" s="119"/>
      <c r="L13" s="119"/>
      <c r="M13" s="119"/>
      <c r="N13" s="119"/>
      <c r="O13" s="119"/>
      <c r="P13" s="119"/>
      <c r="Q13" s="119"/>
      <c r="R13" s="119"/>
      <c r="S13" s="119"/>
      <c r="T13" s="119"/>
      <c r="U13" s="119"/>
      <c r="V13" s="119"/>
      <c r="W13" s="119"/>
      <c r="X13" s="119"/>
      <c r="Y13" s="119"/>
      <c r="Z13" s="119"/>
    </row>
    <row r="14">
      <c r="A14" s="38" t="s">
        <v>13066</v>
      </c>
      <c r="B14" s="38" t="s">
        <v>13067</v>
      </c>
      <c r="C14" s="120" t="s">
        <v>13068</v>
      </c>
      <c r="D14" s="119"/>
      <c r="E14" s="119"/>
      <c r="F14" s="119"/>
      <c r="G14" s="119"/>
      <c r="H14" s="119"/>
      <c r="I14" s="119"/>
      <c r="J14" s="119"/>
      <c r="K14" s="119"/>
      <c r="L14" s="119"/>
      <c r="M14" s="119"/>
      <c r="N14" s="119"/>
      <c r="O14" s="119"/>
      <c r="P14" s="119"/>
      <c r="Q14" s="119"/>
      <c r="R14" s="119"/>
      <c r="S14" s="119"/>
      <c r="T14" s="119"/>
      <c r="U14" s="119"/>
      <c r="V14" s="119"/>
      <c r="W14" s="119"/>
      <c r="X14" s="119"/>
      <c r="Y14" s="119"/>
      <c r="Z14" s="119"/>
    </row>
    <row r="15">
      <c r="A15" s="38" t="s">
        <v>13069</v>
      </c>
      <c r="B15" s="38" t="s">
        <v>391</v>
      </c>
      <c r="C15" s="120" t="s">
        <v>13070</v>
      </c>
      <c r="D15" s="119"/>
      <c r="E15" s="119"/>
      <c r="F15" s="119"/>
      <c r="G15" s="119"/>
      <c r="H15" s="119"/>
      <c r="I15" s="119"/>
      <c r="J15" s="119"/>
      <c r="K15" s="119"/>
      <c r="L15" s="119"/>
      <c r="M15" s="119"/>
      <c r="N15" s="119"/>
      <c r="O15" s="119"/>
      <c r="P15" s="119"/>
      <c r="Q15" s="119"/>
      <c r="R15" s="119"/>
      <c r="S15" s="119"/>
      <c r="T15" s="119"/>
      <c r="U15" s="119"/>
      <c r="V15" s="119"/>
      <c r="W15" s="119"/>
      <c r="X15" s="119"/>
      <c r="Y15" s="119"/>
      <c r="Z15" s="119"/>
    </row>
    <row r="16">
      <c r="A16" s="38" t="s">
        <v>13071</v>
      </c>
      <c r="B16" s="38" t="s">
        <v>13072</v>
      </c>
      <c r="C16" s="120" t="s">
        <v>13073</v>
      </c>
      <c r="D16" s="119"/>
      <c r="E16" s="119"/>
      <c r="F16" s="119"/>
      <c r="G16" s="119"/>
      <c r="H16" s="119"/>
      <c r="I16" s="119"/>
      <c r="J16" s="119"/>
      <c r="K16" s="119"/>
      <c r="L16" s="119"/>
      <c r="M16" s="119"/>
      <c r="N16" s="119"/>
      <c r="O16" s="119"/>
      <c r="P16" s="119"/>
      <c r="Q16" s="119"/>
      <c r="R16" s="119"/>
      <c r="S16" s="119"/>
      <c r="T16" s="119"/>
      <c r="U16" s="119"/>
      <c r="V16" s="119"/>
      <c r="W16" s="119"/>
      <c r="X16" s="119"/>
      <c r="Y16" s="119"/>
      <c r="Z16" s="119"/>
    </row>
    <row r="17">
      <c r="A17" s="38" t="s">
        <v>13074</v>
      </c>
      <c r="B17" s="38" t="s">
        <v>13075</v>
      </c>
      <c r="C17" s="120" t="s">
        <v>13076</v>
      </c>
      <c r="D17" s="119"/>
      <c r="E17" s="119"/>
      <c r="F17" s="119"/>
      <c r="G17" s="119"/>
      <c r="H17" s="119"/>
      <c r="I17" s="119"/>
      <c r="J17" s="119"/>
      <c r="K17" s="119"/>
      <c r="L17" s="119"/>
      <c r="M17" s="119"/>
      <c r="N17" s="119"/>
      <c r="O17" s="119"/>
      <c r="P17" s="119"/>
      <c r="Q17" s="119"/>
      <c r="R17" s="119"/>
      <c r="S17" s="119"/>
      <c r="T17" s="119"/>
      <c r="U17" s="119"/>
      <c r="V17" s="119"/>
      <c r="W17" s="119"/>
      <c r="X17" s="119"/>
      <c r="Y17" s="119"/>
      <c r="Z17" s="119"/>
    </row>
    <row r="18">
      <c r="A18" s="38" t="s">
        <v>13077</v>
      </c>
      <c r="B18" s="38" t="s">
        <v>13078</v>
      </c>
      <c r="C18" s="120" t="s">
        <v>13079</v>
      </c>
      <c r="D18" s="119"/>
      <c r="E18" s="119"/>
      <c r="F18" s="119"/>
      <c r="G18" s="119"/>
      <c r="H18" s="119"/>
      <c r="I18" s="119"/>
      <c r="J18" s="119"/>
      <c r="K18" s="119"/>
      <c r="L18" s="119"/>
      <c r="M18" s="119"/>
      <c r="N18" s="119"/>
      <c r="O18" s="119"/>
      <c r="P18" s="119"/>
      <c r="Q18" s="119"/>
      <c r="R18" s="119"/>
      <c r="S18" s="119"/>
      <c r="T18" s="119"/>
      <c r="U18" s="119"/>
      <c r="V18" s="119"/>
      <c r="W18" s="119"/>
      <c r="X18" s="119"/>
      <c r="Y18" s="119"/>
      <c r="Z18" s="119"/>
    </row>
    <row r="19">
      <c r="A19" s="38" t="s">
        <v>13080</v>
      </c>
      <c r="B19" s="38" t="s">
        <v>13081</v>
      </c>
      <c r="C19" s="120" t="s">
        <v>13082</v>
      </c>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c r="A20" s="38" t="s">
        <v>13083</v>
      </c>
      <c r="B20" s="38" t="s">
        <v>13084</v>
      </c>
      <c r="C20" s="120" t="s">
        <v>13085</v>
      </c>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c r="A21" s="38" t="s">
        <v>13086</v>
      </c>
      <c r="B21" s="38" t="s">
        <v>1290</v>
      </c>
      <c r="C21" s="120" t="s">
        <v>13087</v>
      </c>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c r="A22" s="38" t="s">
        <v>13088</v>
      </c>
      <c r="B22" s="38" t="s">
        <v>466</v>
      </c>
      <c r="C22" s="120" t="s">
        <v>13089</v>
      </c>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c r="A23" s="38" t="s">
        <v>13090</v>
      </c>
      <c r="B23" s="38" t="s">
        <v>13091</v>
      </c>
      <c r="C23" s="120" t="s">
        <v>13092</v>
      </c>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c r="A24" s="38" t="s">
        <v>13093</v>
      </c>
      <c r="B24" s="38" t="s">
        <v>13094</v>
      </c>
      <c r="C24" s="120" t="s">
        <v>13095</v>
      </c>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c r="A25" s="38" t="s">
        <v>13096</v>
      </c>
      <c r="B25" s="38" t="s">
        <v>13097</v>
      </c>
      <c r="C25" s="120" t="s">
        <v>13098</v>
      </c>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c r="A26" s="38" t="s">
        <v>13099</v>
      </c>
      <c r="B26" s="38" t="s">
        <v>1145</v>
      </c>
      <c r="C26" s="120" t="s">
        <v>13100</v>
      </c>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c r="A27" s="38" t="s">
        <v>13101</v>
      </c>
      <c r="B27" s="38" t="s">
        <v>13102</v>
      </c>
      <c r="C27" s="120" t="s">
        <v>13103</v>
      </c>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c r="A28" s="38" t="s">
        <v>13104</v>
      </c>
      <c r="B28" s="38" t="s">
        <v>1076</v>
      </c>
      <c r="C28" s="120" t="s">
        <v>13105</v>
      </c>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c r="A29" s="38" t="s">
        <v>13106</v>
      </c>
      <c r="B29" s="38" t="s">
        <v>13107</v>
      </c>
      <c r="C29" s="120" t="s">
        <v>13108</v>
      </c>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c r="A30" s="38" t="s">
        <v>13109</v>
      </c>
      <c r="B30" s="38" t="s">
        <v>13110</v>
      </c>
      <c r="C30" s="120" t="s">
        <v>13111</v>
      </c>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c r="A31" s="38" t="s">
        <v>13112</v>
      </c>
      <c r="B31" s="38" t="s">
        <v>4956</v>
      </c>
      <c r="C31" s="120" t="s">
        <v>13113</v>
      </c>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c r="A32" s="38" t="s">
        <v>13114</v>
      </c>
      <c r="B32" s="38" t="s">
        <v>13115</v>
      </c>
      <c r="C32" s="120" t="s">
        <v>13116</v>
      </c>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c r="A33" s="38" t="s">
        <v>13117</v>
      </c>
      <c r="B33" s="38" t="s">
        <v>13118</v>
      </c>
      <c r="C33" s="120" t="s">
        <v>13119</v>
      </c>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c r="A34" s="38" t="s">
        <v>13120</v>
      </c>
      <c r="B34" s="38" t="s">
        <v>676</v>
      </c>
      <c r="C34" s="120" t="s">
        <v>13121</v>
      </c>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c r="A35" s="38" t="s">
        <v>13122</v>
      </c>
      <c r="B35" s="38" t="s">
        <v>1205</v>
      </c>
      <c r="C35" s="120" t="s">
        <v>13123</v>
      </c>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c r="A36" s="38" t="s">
        <v>13124</v>
      </c>
      <c r="B36" s="38" t="s">
        <v>13125</v>
      </c>
      <c r="C36" s="120" t="s">
        <v>13126</v>
      </c>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c r="A37" s="38" t="s">
        <v>13127</v>
      </c>
      <c r="B37" s="38" t="s">
        <v>13128</v>
      </c>
      <c r="C37" s="120" t="s">
        <v>13129</v>
      </c>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c r="A38" s="38" t="s">
        <v>13130</v>
      </c>
      <c r="B38" s="38" t="s">
        <v>13131</v>
      </c>
      <c r="C38" s="120" t="s">
        <v>13132</v>
      </c>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c r="A39" s="38" t="s">
        <v>13133</v>
      </c>
      <c r="B39" s="38" t="s">
        <v>13134</v>
      </c>
      <c r="C39" s="120" t="s">
        <v>13135</v>
      </c>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c r="A40" s="38" t="s">
        <v>13136</v>
      </c>
      <c r="B40" s="38" t="s">
        <v>13137</v>
      </c>
      <c r="C40" s="120" t="s">
        <v>13138</v>
      </c>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c r="A41" s="38" t="s">
        <v>13139</v>
      </c>
      <c r="B41" s="38" t="s">
        <v>13140</v>
      </c>
      <c r="C41" s="120" t="s">
        <v>13141</v>
      </c>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c r="A42" s="38" t="s">
        <v>13142</v>
      </c>
      <c r="B42" s="38" t="s">
        <v>1208</v>
      </c>
      <c r="C42" s="120" t="s">
        <v>13143</v>
      </c>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c r="A43" s="38" t="s">
        <v>13144</v>
      </c>
      <c r="B43" s="38" t="s">
        <v>1107</v>
      </c>
      <c r="C43" s="120" t="s">
        <v>13145</v>
      </c>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c r="A44" s="38" t="s">
        <v>13146</v>
      </c>
      <c r="B44" s="38" t="s">
        <v>13147</v>
      </c>
      <c r="C44" s="120" t="s">
        <v>13148</v>
      </c>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c r="A45" s="38" t="s">
        <v>13149</v>
      </c>
      <c r="B45" s="38" t="s">
        <v>13150</v>
      </c>
      <c r="C45" s="120" t="s">
        <v>13151</v>
      </c>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57"/>
  </cols>
  <sheetData>
    <row r="1">
      <c r="A1" s="118" t="s">
        <v>13035</v>
      </c>
      <c r="B1" s="118" t="s">
        <v>13036</v>
      </c>
      <c r="C1" s="118" t="s">
        <v>13037</v>
      </c>
      <c r="D1" s="121" t="s">
        <v>13152</v>
      </c>
      <c r="E1" s="119"/>
      <c r="F1" s="119"/>
      <c r="G1" s="119"/>
      <c r="H1" s="119"/>
      <c r="I1" s="119"/>
      <c r="J1" s="119"/>
      <c r="K1" s="119"/>
      <c r="L1" s="119"/>
      <c r="M1" s="119"/>
      <c r="N1" s="119"/>
      <c r="O1" s="119"/>
      <c r="P1" s="119"/>
      <c r="Q1" s="119"/>
      <c r="R1" s="119"/>
      <c r="S1" s="119"/>
      <c r="T1" s="119"/>
      <c r="U1" s="119"/>
      <c r="V1" s="119"/>
      <c r="W1" s="119"/>
      <c r="X1" s="119"/>
      <c r="Y1" s="119"/>
      <c r="Z1" s="119"/>
    </row>
    <row r="2">
      <c r="A2" s="38" t="s">
        <v>13153</v>
      </c>
      <c r="B2" s="38" t="s">
        <v>13154</v>
      </c>
      <c r="C2" s="38" t="s">
        <v>13155</v>
      </c>
      <c r="D2" s="102" t="s">
        <v>13156</v>
      </c>
      <c r="E2" s="119"/>
      <c r="F2" s="119"/>
      <c r="G2" s="119"/>
      <c r="H2" s="119"/>
      <c r="I2" s="119"/>
      <c r="J2" s="119"/>
      <c r="K2" s="119"/>
      <c r="L2" s="119"/>
      <c r="M2" s="119"/>
      <c r="N2" s="119"/>
      <c r="O2" s="119"/>
      <c r="P2" s="119"/>
      <c r="Q2" s="119"/>
      <c r="R2" s="119"/>
      <c r="S2" s="119"/>
      <c r="T2" s="119"/>
      <c r="U2" s="119"/>
      <c r="V2" s="119"/>
      <c r="W2" s="119"/>
      <c r="X2" s="119"/>
      <c r="Y2" s="119"/>
      <c r="Z2" s="119"/>
    </row>
    <row r="3">
      <c r="A3" s="38" t="s">
        <v>13157</v>
      </c>
      <c r="B3" s="38" t="s">
        <v>13158</v>
      </c>
      <c r="C3" s="38" t="s">
        <v>13159</v>
      </c>
      <c r="D3" s="102" t="s">
        <v>13160</v>
      </c>
      <c r="E3" s="119"/>
      <c r="F3" s="119"/>
      <c r="G3" s="119"/>
      <c r="H3" s="119"/>
      <c r="I3" s="119"/>
      <c r="J3" s="119"/>
      <c r="K3" s="119"/>
      <c r="L3" s="119"/>
      <c r="M3" s="119"/>
      <c r="N3" s="119"/>
      <c r="O3" s="119"/>
      <c r="P3" s="119"/>
      <c r="Q3" s="119"/>
      <c r="R3" s="119"/>
      <c r="S3" s="119"/>
      <c r="T3" s="119"/>
      <c r="U3" s="119"/>
      <c r="V3" s="119"/>
      <c r="W3" s="119"/>
      <c r="X3" s="119"/>
      <c r="Y3" s="119"/>
      <c r="Z3" s="119"/>
    </row>
    <row r="4">
      <c r="A4" s="38" t="s">
        <v>13161</v>
      </c>
      <c r="B4" s="38" t="s">
        <v>13162</v>
      </c>
      <c r="C4" s="38" t="s">
        <v>13163</v>
      </c>
      <c r="D4" s="102" t="s">
        <v>13164</v>
      </c>
      <c r="E4" s="119"/>
      <c r="F4" s="119"/>
      <c r="G4" s="119"/>
      <c r="H4" s="119"/>
      <c r="I4" s="119"/>
      <c r="J4" s="119"/>
      <c r="K4" s="119"/>
      <c r="L4" s="119"/>
      <c r="M4" s="119"/>
      <c r="N4" s="119"/>
      <c r="O4" s="119"/>
      <c r="P4" s="119"/>
      <c r="Q4" s="119"/>
      <c r="R4" s="119"/>
      <c r="S4" s="119"/>
      <c r="T4" s="119"/>
      <c r="U4" s="119"/>
      <c r="V4" s="119"/>
      <c r="W4" s="119"/>
      <c r="X4" s="119"/>
      <c r="Y4" s="119"/>
      <c r="Z4" s="119"/>
    </row>
    <row r="5">
      <c r="A5" s="38" t="s">
        <v>13165</v>
      </c>
      <c r="B5" s="38" t="s">
        <v>13166</v>
      </c>
      <c r="C5" s="38" t="s">
        <v>13167</v>
      </c>
      <c r="D5" s="31" t="s">
        <v>13168</v>
      </c>
      <c r="E5" s="119"/>
      <c r="F5" s="119"/>
      <c r="G5" s="119"/>
      <c r="H5" s="119"/>
      <c r="I5" s="119"/>
      <c r="J5" s="119"/>
      <c r="K5" s="119"/>
      <c r="L5" s="119"/>
      <c r="M5" s="119"/>
      <c r="N5" s="119"/>
      <c r="O5" s="119"/>
      <c r="P5" s="119"/>
      <c r="Q5" s="119"/>
      <c r="R5" s="119"/>
      <c r="S5" s="119"/>
      <c r="T5" s="119"/>
      <c r="U5" s="119"/>
      <c r="V5" s="119"/>
      <c r="W5" s="119"/>
      <c r="X5" s="119"/>
      <c r="Y5" s="119"/>
      <c r="Z5" s="119"/>
    </row>
    <row r="6">
      <c r="A6" s="38" t="s">
        <v>13169</v>
      </c>
      <c r="B6" s="38" t="s">
        <v>13170</v>
      </c>
      <c r="C6" s="38" t="s">
        <v>13171</v>
      </c>
      <c r="D6" s="102" t="s">
        <v>13172</v>
      </c>
      <c r="E6" s="119"/>
      <c r="F6" s="119"/>
      <c r="G6" s="119"/>
      <c r="H6" s="119"/>
      <c r="I6" s="119"/>
      <c r="J6" s="119"/>
      <c r="K6" s="119"/>
      <c r="L6" s="119"/>
      <c r="M6" s="119"/>
      <c r="N6" s="119"/>
      <c r="O6" s="119"/>
      <c r="P6" s="119"/>
      <c r="Q6" s="119"/>
      <c r="R6" s="119"/>
      <c r="S6" s="119"/>
      <c r="T6" s="119"/>
      <c r="U6" s="119"/>
      <c r="V6" s="119"/>
      <c r="W6" s="119"/>
      <c r="X6" s="119"/>
      <c r="Y6" s="119"/>
      <c r="Z6" s="119"/>
    </row>
    <row r="7">
      <c r="A7" s="38" t="s">
        <v>13173</v>
      </c>
      <c r="B7" s="38" t="s">
        <v>13174</v>
      </c>
      <c r="C7" s="38" t="s">
        <v>13175</v>
      </c>
      <c r="D7" s="102" t="s">
        <v>13176</v>
      </c>
      <c r="E7" s="119"/>
      <c r="F7" s="119"/>
      <c r="G7" s="119"/>
      <c r="H7" s="119"/>
      <c r="I7" s="119"/>
      <c r="J7" s="119"/>
      <c r="K7" s="119"/>
      <c r="L7" s="119"/>
      <c r="M7" s="119"/>
      <c r="N7" s="119"/>
      <c r="O7" s="119"/>
      <c r="P7" s="119"/>
      <c r="Q7" s="119"/>
      <c r="R7" s="119"/>
      <c r="S7" s="119"/>
      <c r="T7" s="119"/>
      <c r="U7" s="119"/>
      <c r="V7" s="119"/>
      <c r="W7" s="119"/>
      <c r="X7" s="119"/>
      <c r="Y7" s="119"/>
      <c r="Z7" s="119"/>
    </row>
    <row r="8">
      <c r="A8" s="38" t="s">
        <v>13177</v>
      </c>
      <c r="B8" s="38" t="s">
        <v>13178</v>
      </c>
      <c r="C8" s="38" t="s">
        <v>13179</v>
      </c>
      <c r="D8" s="31" t="s">
        <v>13180</v>
      </c>
      <c r="E8" s="119"/>
      <c r="F8" s="119"/>
      <c r="G8" s="119"/>
      <c r="H8" s="119"/>
      <c r="I8" s="119"/>
      <c r="J8" s="119"/>
      <c r="K8" s="119"/>
      <c r="L8" s="119"/>
      <c r="M8" s="119"/>
      <c r="N8" s="119"/>
      <c r="O8" s="119"/>
      <c r="P8" s="119"/>
      <c r="Q8" s="119"/>
      <c r="R8" s="119"/>
      <c r="S8" s="119"/>
      <c r="T8" s="119"/>
      <c r="U8" s="119"/>
      <c r="V8" s="119"/>
      <c r="W8" s="119"/>
      <c r="X8" s="119"/>
      <c r="Y8" s="119"/>
      <c r="Z8" s="119"/>
    </row>
    <row r="9">
      <c r="A9" s="38" t="s">
        <v>13181</v>
      </c>
      <c r="B9" s="38" t="s">
        <v>13182</v>
      </c>
      <c r="C9" s="38" t="s">
        <v>13183</v>
      </c>
      <c r="D9" s="102" t="s">
        <v>13184</v>
      </c>
      <c r="E9" s="119"/>
      <c r="F9" s="119"/>
      <c r="G9" s="119"/>
      <c r="H9" s="119"/>
      <c r="I9" s="119"/>
      <c r="J9" s="119"/>
      <c r="K9" s="119"/>
      <c r="L9" s="119"/>
      <c r="M9" s="119"/>
      <c r="N9" s="119"/>
      <c r="O9" s="119"/>
      <c r="P9" s="119"/>
      <c r="Q9" s="119"/>
      <c r="R9" s="119"/>
      <c r="S9" s="119"/>
      <c r="T9" s="119"/>
      <c r="U9" s="119"/>
      <c r="V9" s="119"/>
      <c r="W9" s="119"/>
      <c r="X9" s="119"/>
      <c r="Y9" s="119"/>
      <c r="Z9" s="119"/>
    </row>
    <row r="10">
      <c r="A10" s="38" t="s">
        <v>13185</v>
      </c>
      <c r="B10" s="38" t="s">
        <v>13186</v>
      </c>
      <c r="C10" s="38" t="s">
        <v>13187</v>
      </c>
      <c r="D10" s="31" t="s">
        <v>13188</v>
      </c>
      <c r="E10" s="119"/>
      <c r="F10" s="119"/>
      <c r="G10" s="119"/>
      <c r="H10" s="119"/>
      <c r="I10" s="119"/>
      <c r="J10" s="119"/>
      <c r="K10" s="119"/>
      <c r="L10" s="119"/>
      <c r="M10" s="119"/>
      <c r="N10" s="119"/>
      <c r="O10" s="119"/>
      <c r="P10" s="119"/>
      <c r="Q10" s="119"/>
      <c r="R10" s="119"/>
      <c r="S10" s="119"/>
      <c r="T10" s="119"/>
      <c r="U10" s="119"/>
      <c r="V10" s="119"/>
      <c r="W10" s="119"/>
      <c r="X10" s="119"/>
      <c r="Y10" s="119"/>
      <c r="Z10" s="119"/>
    </row>
    <row r="11">
      <c r="A11" s="38" t="s">
        <v>13189</v>
      </c>
      <c r="B11" s="38" t="s">
        <v>13190</v>
      </c>
      <c r="C11" s="38" t="s">
        <v>13191</v>
      </c>
      <c r="D11" s="102" t="s">
        <v>13192</v>
      </c>
      <c r="E11" s="119"/>
      <c r="F11" s="119"/>
      <c r="G11" s="119"/>
      <c r="H11" s="119"/>
      <c r="I11" s="119"/>
      <c r="J11" s="119"/>
      <c r="K11" s="119"/>
      <c r="L11" s="119"/>
      <c r="M11" s="119"/>
      <c r="N11" s="119"/>
      <c r="O11" s="119"/>
      <c r="P11" s="119"/>
      <c r="Q11" s="119"/>
      <c r="R11" s="119"/>
      <c r="S11" s="119"/>
      <c r="T11" s="119"/>
      <c r="U11" s="119"/>
      <c r="V11" s="119"/>
      <c r="W11" s="119"/>
      <c r="X11" s="119"/>
      <c r="Y11" s="119"/>
      <c r="Z11" s="119"/>
    </row>
    <row r="12">
      <c r="A12" s="38" t="s">
        <v>13193</v>
      </c>
      <c r="B12" s="38" t="s">
        <v>13194</v>
      </c>
      <c r="C12" s="38" t="s">
        <v>13195</v>
      </c>
      <c r="D12" s="102" t="s">
        <v>13196</v>
      </c>
      <c r="E12" s="119"/>
      <c r="F12" s="119"/>
      <c r="G12" s="119"/>
      <c r="H12" s="119"/>
      <c r="I12" s="119"/>
      <c r="J12" s="119"/>
      <c r="K12" s="119"/>
      <c r="L12" s="119"/>
      <c r="M12" s="119"/>
      <c r="N12" s="119"/>
      <c r="O12" s="119"/>
      <c r="P12" s="119"/>
      <c r="Q12" s="119"/>
      <c r="R12" s="119"/>
      <c r="S12" s="119"/>
      <c r="T12" s="119"/>
      <c r="U12" s="119"/>
      <c r="V12" s="119"/>
      <c r="W12" s="119"/>
      <c r="X12" s="119"/>
      <c r="Y12" s="119"/>
      <c r="Z12" s="119"/>
    </row>
    <row r="13">
      <c r="A13" s="38" t="s">
        <v>13197</v>
      </c>
      <c r="B13" s="38" t="s">
        <v>13198</v>
      </c>
      <c r="C13" s="38" t="s">
        <v>13199</v>
      </c>
      <c r="D13" s="31" t="s">
        <v>13200</v>
      </c>
      <c r="E13" s="119"/>
      <c r="F13" s="119"/>
      <c r="G13" s="119"/>
      <c r="H13" s="119"/>
      <c r="I13" s="119"/>
      <c r="J13" s="119"/>
      <c r="K13" s="119"/>
      <c r="L13" s="119"/>
      <c r="M13" s="119"/>
      <c r="N13" s="119"/>
      <c r="O13" s="119"/>
      <c r="P13" s="119"/>
      <c r="Q13" s="119"/>
      <c r="R13" s="119"/>
      <c r="S13" s="119"/>
      <c r="T13" s="119"/>
      <c r="U13" s="119"/>
      <c r="V13" s="119"/>
      <c r="W13" s="119"/>
      <c r="X13" s="119"/>
      <c r="Y13" s="119"/>
      <c r="Z13" s="119"/>
    </row>
    <row r="14">
      <c r="A14" s="38" t="s">
        <v>13201</v>
      </c>
      <c r="B14" s="38" t="s">
        <v>13202</v>
      </c>
      <c r="C14" s="38" t="s">
        <v>13203</v>
      </c>
      <c r="D14" s="31" t="s">
        <v>13204</v>
      </c>
      <c r="E14" s="119"/>
      <c r="F14" s="119"/>
      <c r="G14" s="119"/>
      <c r="H14" s="119"/>
      <c r="I14" s="119"/>
      <c r="J14" s="119"/>
      <c r="K14" s="119"/>
      <c r="L14" s="119"/>
      <c r="M14" s="119"/>
      <c r="N14" s="119"/>
      <c r="O14" s="119"/>
      <c r="P14" s="119"/>
      <c r="Q14" s="119"/>
      <c r="R14" s="119"/>
      <c r="S14" s="119"/>
      <c r="T14" s="119"/>
      <c r="U14" s="119"/>
      <c r="V14" s="119"/>
      <c r="W14" s="119"/>
      <c r="X14" s="119"/>
      <c r="Y14" s="119"/>
      <c r="Z14" s="119"/>
    </row>
    <row r="15">
      <c r="A15" s="38" t="s">
        <v>13205</v>
      </c>
      <c r="B15" s="38" t="s">
        <v>13206</v>
      </c>
      <c r="C15" s="38" t="s">
        <v>13207</v>
      </c>
      <c r="D15" s="31" t="s">
        <v>13208</v>
      </c>
      <c r="E15" s="119"/>
      <c r="F15" s="119"/>
      <c r="G15" s="119"/>
      <c r="H15" s="119"/>
      <c r="I15" s="119"/>
      <c r="J15" s="119"/>
      <c r="K15" s="119"/>
      <c r="L15" s="119"/>
      <c r="M15" s="119"/>
      <c r="N15" s="119"/>
      <c r="O15" s="119"/>
      <c r="P15" s="119"/>
      <c r="Q15" s="119"/>
      <c r="R15" s="119"/>
      <c r="S15" s="119"/>
      <c r="T15" s="119"/>
      <c r="U15" s="119"/>
      <c r="V15" s="119"/>
      <c r="W15" s="119"/>
      <c r="X15" s="119"/>
      <c r="Y15" s="119"/>
      <c r="Z15" s="119"/>
    </row>
    <row r="16">
      <c r="A16" s="38" t="s">
        <v>13209</v>
      </c>
      <c r="B16" s="38" t="s">
        <v>13210</v>
      </c>
      <c r="C16" s="38" t="s">
        <v>13211</v>
      </c>
      <c r="D16" s="31" t="s">
        <v>13212</v>
      </c>
      <c r="E16" s="119"/>
      <c r="F16" s="119"/>
      <c r="G16" s="119"/>
      <c r="H16" s="119"/>
      <c r="I16" s="119"/>
      <c r="J16" s="119"/>
      <c r="K16" s="119"/>
      <c r="L16" s="119"/>
      <c r="M16" s="119"/>
      <c r="N16" s="119"/>
      <c r="O16" s="119"/>
      <c r="P16" s="119"/>
      <c r="Q16" s="119"/>
      <c r="R16" s="119"/>
      <c r="S16" s="119"/>
      <c r="T16" s="119"/>
      <c r="U16" s="119"/>
      <c r="V16" s="119"/>
      <c r="W16" s="119"/>
      <c r="X16" s="119"/>
      <c r="Y16" s="119"/>
      <c r="Z16" s="119"/>
    </row>
    <row r="17">
      <c r="A17" s="38" t="s">
        <v>13213</v>
      </c>
      <c r="B17" s="38" t="s">
        <v>13214</v>
      </c>
      <c r="C17" s="38" t="s">
        <v>13215</v>
      </c>
      <c r="D17" s="102" t="s">
        <v>13216</v>
      </c>
      <c r="E17" s="119"/>
      <c r="F17" s="119"/>
      <c r="G17" s="119"/>
      <c r="H17" s="119"/>
      <c r="I17" s="119"/>
      <c r="J17" s="119"/>
      <c r="K17" s="119"/>
      <c r="L17" s="119"/>
      <c r="M17" s="119"/>
      <c r="N17" s="119"/>
      <c r="O17" s="119"/>
      <c r="P17" s="119"/>
      <c r="Q17" s="119"/>
      <c r="R17" s="119"/>
      <c r="S17" s="119"/>
      <c r="T17" s="119"/>
      <c r="U17" s="119"/>
      <c r="V17" s="119"/>
      <c r="W17" s="119"/>
      <c r="X17" s="119"/>
      <c r="Y17" s="119"/>
      <c r="Z17" s="119"/>
    </row>
    <row r="18">
      <c r="A18" s="38" t="s">
        <v>13217</v>
      </c>
      <c r="B18" s="38" t="s">
        <v>13218</v>
      </c>
      <c r="C18" s="38" t="s">
        <v>13219</v>
      </c>
      <c r="D18" s="31" t="s">
        <v>13220</v>
      </c>
      <c r="E18" s="119"/>
      <c r="F18" s="119"/>
      <c r="G18" s="119"/>
      <c r="H18" s="119"/>
      <c r="I18" s="119"/>
      <c r="J18" s="119"/>
      <c r="K18" s="119"/>
      <c r="L18" s="119"/>
      <c r="M18" s="119"/>
      <c r="N18" s="119"/>
      <c r="O18" s="119"/>
      <c r="P18" s="119"/>
      <c r="Q18" s="119"/>
      <c r="R18" s="119"/>
      <c r="S18" s="119"/>
      <c r="T18" s="119"/>
      <c r="U18" s="119"/>
      <c r="V18" s="119"/>
      <c r="W18" s="119"/>
      <c r="X18" s="119"/>
      <c r="Y18" s="119"/>
      <c r="Z18" s="119"/>
    </row>
    <row r="19">
      <c r="A19" s="38" t="s">
        <v>13221</v>
      </c>
      <c r="B19" s="38" t="s">
        <v>6899</v>
      </c>
      <c r="C19" s="38" t="s">
        <v>13222</v>
      </c>
      <c r="D19" s="102" t="s">
        <v>13223</v>
      </c>
      <c r="E19" s="119"/>
      <c r="F19" s="119"/>
      <c r="G19" s="119"/>
      <c r="H19" s="119"/>
      <c r="I19" s="119"/>
      <c r="J19" s="119"/>
      <c r="K19" s="119"/>
      <c r="L19" s="119"/>
      <c r="M19" s="119"/>
      <c r="N19" s="119"/>
      <c r="O19" s="119"/>
      <c r="P19" s="119"/>
      <c r="Q19" s="119"/>
      <c r="R19" s="119"/>
      <c r="S19" s="119"/>
      <c r="T19" s="119"/>
      <c r="U19" s="119"/>
      <c r="V19" s="119"/>
      <c r="W19" s="119"/>
      <c r="X19" s="119"/>
      <c r="Y19" s="119"/>
      <c r="Z19" s="119"/>
    </row>
    <row r="20">
      <c r="A20" s="38" t="s">
        <v>13224</v>
      </c>
      <c r="B20" s="38" t="s">
        <v>13225</v>
      </c>
      <c r="C20" s="38" t="s">
        <v>13226</v>
      </c>
      <c r="D20" s="102" t="s">
        <v>13227</v>
      </c>
      <c r="E20" s="119"/>
      <c r="F20" s="119"/>
      <c r="G20" s="119"/>
      <c r="H20" s="119"/>
      <c r="I20" s="119"/>
      <c r="J20" s="119"/>
      <c r="K20" s="119"/>
      <c r="L20" s="119"/>
      <c r="M20" s="119"/>
      <c r="N20" s="119"/>
      <c r="O20" s="119"/>
      <c r="P20" s="119"/>
      <c r="Q20" s="119"/>
      <c r="R20" s="119"/>
      <c r="S20" s="119"/>
      <c r="T20" s="119"/>
      <c r="U20" s="119"/>
      <c r="V20" s="119"/>
      <c r="W20" s="119"/>
      <c r="X20" s="119"/>
      <c r="Y20" s="119"/>
      <c r="Z20" s="119"/>
    </row>
    <row r="21">
      <c r="A21" s="38" t="s">
        <v>13228</v>
      </c>
      <c r="B21" s="38" t="s">
        <v>13229</v>
      </c>
      <c r="C21" s="38" t="s">
        <v>13230</v>
      </c>
      <c r="D21" s="31" t="s">
        <v>13231</v>
      </c>
      <c r="E21" s="119"/>
      <c r="F21" s="119"/>
      <c r="G21" s="119"/>
      <c r="H21" s="119"/>
      <c r="I21" s="119"/>
      <c r="J21" s="119"/>
      <c r="K21" s="119"/>
      <c r="L21" s="119"/>
      <c r="M21" s="119"/>
      <c r="N21" s="119"/>
      <c r="O21" s="119"/>
      <c r="P21" s="119"/>
      <c r="Q21" s="119"/>
      <c r="R21" s="119"/>
      <c r="S21" s="119"/>
      <c r="T21" s="119"/>
      <c r="U21" s="119"/>
      <c r="V21" s="119"/>
      <c r="W21" s="119"/>
      <c r="X21" s="119"/>
      <c r="Y21" s="119"/>
      <c r="Z21" s="119"/>
    </row>
    <row r="22">
      <c r="A22" s="38" t="s">
        <v>13232</v>
      </c>
      <c r="B22" s="38" t="s">
        <v>13233</v>
      </c>
      <c r="C22" s="38" t="s">
        <v>13234</v>
      </c>
      <c r="D22" s="102" t="s">
        <v>13235</v>
      </c>
      <c r="E22" s="119"/>
      <c r="F22" s="119"/>
      <c r="G22" s="119"/>
      <c r="H22" s="119"/>
      <c r="I22" s="119"/>
      <c r="J22" s="119"/>
      <c r="K22" s="119"/>
      <c r="L22" s="119"/>
      <c r="M22" s="119"/>
      <c r="N22" s="119"/>
      <c r="O22" s="119"/>
      <c r="P22" s="119"/>
      <c r="Q22" s="119"/>
      <c r="R22" s="119"/>
      <c r="S22" s="119"/>
      <c r="T22" s="119"/>
      <c r="U22" s="119"/>
      <c r="V22" s="119"/>
      <c r="W22" s="119"/>
      <c r="X22" s="119"/>
      <c r="Y22" s="119"/>
      <c r="Z22" s="119"/>
    </row>
    <row r="23">
      <c r="A23" s="38" t="s">
        <v>13236</v>
      </c>
      <c r="B23" s="38" t="s">
        <v>13237</v>
      </c>
      <c r="C23" s="38" t="s">
        <v>13238</v>
      </c>
      <c r="D23" s="31" t="s">
        <v>13239</v>
      </c>
      <c r="E23" s="119"/>
      <c r="F23" s="119"/>
      <c r="G23" s="119"/>
      <c r="H23" s="119"/>
      <c r="I23" s="119"/>
      <c r="J23" s="119"/>
      <c r="K23" s="119"/>
      <c r="L23" s="119"/>
      <c r="M23" s="119"/>
      <c r="N23" s="119"/>
      <c r="O23" s="119"/>
      <c r="P23" s="119"/>
      <c r="Q23" s="119"/>
      <c r="R23" s="119"/>
      <c r="S23" s="119"/>
      <c r="T23" s="119"/>
      <c r="U23" s="119"/>
      <c r="V23" s="119"/>
      <c r="W23" s="119"/>
      <c r="X23" s="119"/>
      <c r="Y23" s="119"/>
      <c r="Z23" s="119"/>
    </row>
    <row r="24">
      <c r="A24" s="38" t="s">
        <v>13240</v>
      </c>
      <c r="B24" s="38" t="s">
        <v>13241</v>
      </c>
      <c r="C24" s="38" t="s">
        <v>13242</v>
      </c>
      <c r="D24" s="102" t="s">
        <v>13243</v>
      </c>
      <c r="E24" s="119"/>
      <c r="F24" s="119"/>
      <c r="G24" s="119"/>
      <c r="H24" s="119"/>
      <c r="I24" s="119"/>
      <c r="J24" s="119"/>
      <c r="K24" s="119"/>
      <c r="L24" s="119"/>
      <c r="M24" s="119"/>
      <c r="N24" s="119"/>
      <c r="O24" s="119"/>
      <c r="P24" s="119"/>
      <c r="Q24" s="119"/>
      <c r="R24" s="119"/>
      <c r="S24" s="119"/>
      <c r="T24" s="119"/>
      <c r="U24" s="119"/>
      <c r="V24" s="119"/>
      <c r="W24" s="119"/>
      <c r="X24" s="119"/>
      <c r="Y24" s="119"/>
      <c r="Z24" s="119"/>
    </row>
    <row r="25">
      <c r="A25" s="38" t="s">
        <v>13244</v>
      </c>
      <c r="B25" s="38" t="s">
        <v>13245</v>
      </c>
      <c r="C25" s="38" t="s">
        <v>13246</v>
      </c>
      <c r="D25" s="102" t="s">
        <v>13247</v>
      </c>
      <c r="E25" s="119"/>
      <c r="F25" s="119"/>
      <c r="G25" s="119"/>
      <c r="H25" s="119"/>
      <c r="I25" s="119"/>
      <c r="J25" s="119"/>
      <c r="K25" s="119"/>
      <c r="L25" s="119"/>
      <c r="M25" s="119"/>
      <c r="N25" s="119"/>
      <c r="O25" s="119"/>
      <c r="P25" s="119"/>
      <c r="Q25" s="119"/>
      <c r="R25" s="119"/>
      <c r="S25" s="119"/>
      <c r="T25" s="119"/>
      <c r="U25" s="119"/>
      <c r="V25" s="119"/>
      <c r="W25" s="119"/>
      <c r="X25" s="119"/>
      <c r="Y25" s="119"/>
      <c r="Z25" s="119"/>
    </row>
    <row r="26">
      <c r="A26" s="38" t="s">
        <v>13248</v>
      </c>
      <c r="B26" s="38" t="s">
        <v>13249</v>
      </c>
      <c r="C26" s="38" t="s">
        <v>13250</v>
      </c>
      <c r="D26" s="102" t="s">
        <v>13251</v>
      </c>
      <c r="E26" s="119"/>
      <c r="F26" s="119"/>
      <c r="G26" s="119"/>
      <c r="H26" s="119"/>
      <c r="I26" s="119"/>
      <c r="J26" s="119"/>
      <c r="K26" s="119"/>
      <c r="L26" s="119"/>
      <c r="M26" s="119"/>
      <c r="N26" s="119"/>
      <c r="O26" s="119"/>
      <c r="P26" s="119"/>
      <c r="Q26" s="119"/>
      <c r="R26" s="119"/>
      <c r="S26" s="119"/>
      <c r="T26" s="119"/>
      <c r="U26" s="119"/>
      <c r="V26" s="119"/>
      <c r="W26" s="119"/>
      <c r="X26" s="119"/>
      <c r="Y26" s="119"/>
      <c r="Z26" s="119"/>
    </row>
    <row r="27">
      <c r="A27" s="38" t="s">
        <v>13252</v>
      </c>
      <c r="B27" s="38" t="s">
        <v>244</v>
      </c>
      <c r="C27" s="38" t="s">
        <v>13253</v>
      </c>
      <c r="D27" s="31" t="s">
        <v>13254</v>
      </c>
      <c r="E27" s="119"/>
      <c r="F27" s="119"/>
      <c r="G27" s="119"/>
      <c r="H27" s="119"/>
      <c r="I27" s="119"/>
      <c r="J27" s="119"/>
      <c r="K27" s="119"/>
      <c r="L27" s="119"/>
      <c r="M27" s="119"/>
      <c r="N27" s="119"/>
      <c r="O27" s="119"/>
      <c r="P27" s="119"/>
      <c r="Q27" s="119"/>
      <c r="R27" s="119"/>
      <c r="S27" s="119"/>
      <c r="T27" s="119"/>
      <c r="U27" s="119"/>
      <c r="V27" s="119"/>
      <c r="W27" s="119"/>
      <c r="X27" s="119"/>
      <c r="Y27" s="119"/>
      <c r="Z27" s="119"/>
    </row>
    <row r="28">
      <c r="A28" s="38" t="s">
        <v>13255</v>
      </c>
      <c r="B28" s="38" t="s">
        <v>13256</v>
      </c>
      <c r="C28" s="38" t="s">
        <v>13257</v>
      </c>
      <c r="D28" s="31" t="s">
        <v>13258</v>
      </c>
      <c r="E28" s="119"/>
      <c r="F28" s="119"/>
      <c r="G28" s="119"/>
      <c r="H28" s="119"/>
      <c r="I28" s="119"/>
      <c r="J28" s="119"/>
      <c r="K28" s="119"/>
      <c r="L28" s="119"/>
      <c r="M28" s="119"/>
      <c r="N28" s="119"/>
      <c r="O28" s="119"/>
      <c r="P28" s="119"/>
      <c r="Q28" s="119"/>
      <c r="R28" s="119"/>
      <c r="S28" s="119"/>
      <c r="T28" s="119"/>
      <c r="U28" s="119"/>
      <c r="V28" s="119"/>
      <c r="W28" s="119"/>
      <c r="X28" s="119"/>
      <c r="Y28" s="119"/>
      <c r="Z28" s="119"/>
    </row>
    <row r="29">
      <c r="A29" s="38" t="s">
        <v>13259</v>
      </c>
      <c r="B29" s="38" t="s">
        <v>13260</v>
      </c>
      <c r="C29" s="38" t="s">
        <v>13261</v>
      </c>
      <c r="D29" s="31" t="s">
        <v>13262</v>
      </c>
      <c r="E29" s="119"/>
      <c r="F29" s="119"/>
      <c r="G29" s="119"/>
      <c r="H29" s="119"/>
      <c r="I29" s="119"/>
      <c r="J29" s="119"/>
      <c r="K29" s="119"/>
      <c r="L29" s="119"/>
      <c r="M29" s="119"/>
      <c r="N29" s="119"/>
      <c r="O29" s="119"/>
      <c r="P29" s="119"/>
      <c r="Q29" s="119"/>
      <c r="R29" s="119"/>
      <c r="S29" s="119"/>
      <c r="T29" s="119"/>
      <c r="U29" s="119"/>
      <c r="V29" s="119"/>
      <c r="W29" s="119"/>
      <c r="X29" s="119"/>
      <c r="Y29" s="119"/>
      <c r="Z29" s="119"/>
    </row>
    <row r="30">
      <c r="A30" s="38" t="s">
        <v>13263</v>
      </c>
      <c r="B30" s="38" t="s">
        <v>13264</v>
      </c>
      <c r="C30" s="38" t="s">
        <v>13265</v>
      </c>
      <c r="D30" s="31" t="s">
        <v>13266</v>
      </c>
      <c r="E30" s="119"/>
      <c r="F30" s="119"/>
      <c r="G30" s="119"/>
      <c r="H30" s="119"/>
      <c r="I30" s="119"/>
      <c r="J30" s="119"/>
      <c r="K30" s="119"/>
      <c r="L30" s="119"/>
      <c r="M30" s="119"/>
      <c r="N30" s="119"/>
      <c r="O30" s="119"/>
      <c r="P30" s="119"/>
      <c r="Q30" s="119"/>
      <c r="R30" s="119"/>
      <c r="S30" s="119"/>
      <c r="T30" s="119"/>
      <c r="U30" s="119"/>
      <c r="V30" s="119"/>
      <c r="W30" s="119"/>
      <c r="X30" s="119"/>
      <c r="Y30" s="119"/>
      <c r="Z30" s="119"/>
    </row>
    <row r="31">
      <c r="A31" s="38" t="s">
        <v>13267</v>
      </c>
      <c r="B31" s="38" t="s">
        <v>13268</v>
      </c>
      <c r="C31" s="38" t="s">
        <v>13269</v>
      </c>
      <c r="D31" s="102" t="s">
        <v>13270</v>
      </c>
      <c r="E31" s="119"/>
      <c r="F31" s="119"/>
      <c r="G31" s="119"/>
      <c r="H31" s="119"/>
      <c r="I31" s="119"/>
      <c r="J31" s="119"/>
      <c r="K31" s="119"/>
      <c r="L31" s="119"/>
      <c r="M31" s="119"/>
      <c r="N31" s="119"/>
      <c r="O31" s="119"/>
      <c r="P31" s="119"/>
      <c r="Q31" s="119"/>
      <c r="R31" s="119"/>
      <c r="S31" s="119"/>
      <c r="T31" s="119"/>
      <c r="U31" s="119"/>
      <c r="V31" s="119"/>
      <c r="W31" s="119"/>
      <c r="X31" s="119"/>
      <c r="Y31" s="119"/>
      <c r="Z31" s="119"/>
    </row>
    <row r="32">
      <c r="A32" s="38" t="s">
        <v>13271</v>
      </c>
      <c r="B32" s="38" t="s">
        <v>13272</v>
      </c>
      <c r="C32" s="38" t="s">
        <v>13273</v>
      </c>
      <c r="D32" s="102" t="s">
        <v>13274</v>
      </c>
      <c r="E32" s="119"/>
      <c r="F32" s="119"/>
      <c r="G32" s="119"/>
      <c r="H32" s="119"/>
      <c r="I32" s="119"/>
      <c r="J32" s="119"/>
      <c r="K32" s="119"/>
      <c r="L32" s="119"/>
      <c r="M32" s="119"/>
      <c r="N32" s="119"/>
      <c r="O32" s="119"/>
      <c r="P32" s="119"/>
      <c r="Q32" s="119"/>
      <c r="R32" s="119"/>
      <c r="S32" s="119"/>
      <c r="T32" s="119"/>
      <c r="U32" s="119"/>
      <c r="V32" s="119"/>
      <c r="W32" s="119"/>
      <c r="X32" s="119"/>
      <c r="Y32" s="119"/>
      <c r="Z32" s="119"/>
    </row>
    <row r="33">
      <c r="A33" s="38" t="s">
        <v>13275</v>
      </c>
      <c r="B33" s="38" t="s">
        <v>13276</v>
      </c>
      <c r="C33" s="38" t="s">
        <v>13277</v>
      </c>
      <c r="D33" s="102" t="s">
        <v>13278</v>
      </c>
      <c r="E33" s="119"/>
      <c r="F33" s="119"/>
      <c r="G33" s="119"/>
      <c r="H33" s="119"/>
      <c r="I33" s="119"/>
      <c r="J33" s="119"/>
      <c r="K33" s="119"/>
      <c r="L33" s="119"/>
      <c r="M33" s="119"/>
      <c r="N33" s="119"/>
      <c r="O33" s="119"/>
      <c r="P33" s="119"/>
      <c r="Q33" s="119"/>
      <c r="R33" s="119"/>
      <c r="S33" s="119"/>
      <c r="T33" s="119"/>
      <c r="U33" s="119"/>
      <c r="V33" s="119"/>
      <c r="W33" s="119"/>
      <c r="X33" s="119"/>
      <c r="Y33" s="119"/>
      <c r="Z33" s="119"/>
    </row>
    <row r="34">
      <c r="A34" s="38" t="s">
        <v>13279</v>
      </c>
      <c r="B34" s="38" t="s">
        <v>13280</v>
      </c>
      <c r="C34" s="38" t="s">
        <v>13281</v>
      </c>
      <c r="D34" s="31" t="s">
        <v>13282</v>
      </c>
      <c r="E34" s="119"/>
      <c r="F34" s="119"/>
      <c r="G34" s="119"/>
      <c r="H34" s="119"/>
      <c r="I34" s="119"/>
      <c r="J34" s="119"/>
      <c r="K34" s="119"/>
      <c r="L34" s="119"/>
      <c r="M34" s="119"/>
      <c r="N34" s="119"/>
      <c r="O34" s="119"/>
      <c r="P34" s="119"/>
      <c r="Q34" s="119"/>
      <c r="R34" s="119"/>
      <c r="S34" s="119"/>
      <c r="T34" s="119"/>
      <c r="U34" s="119"/>
      <c r="V34" s="119"/>
      <c r="W34" s="119"/>
      <c r="X34" s="119"/>
      <c r="Y34" s="119"/>
      <c r="Z34" s="119"/>
    </row>
    <row r="35">
      <c r="A35" s="38" t="s">
        <v>13283</v>
      </c>
      <c r="B35" s="38" t="s">
        <v>13284</v>
      </c>
      <c r="C35" s="38" t="s">
        <v>13285</v>
      </c>
      <c r="D35" s="102" t="s">
        <v>13286</v>
      </c>
      <c r="E35" s="119"/>
      <c r="F35" s="119"/>
      <c r="G35" s="119"/>
      <c r="H35" s="119"/>
      <c r="I35" s="119"/>
      <c r="J35" s="119"/>
      <c r="K35" s="119"/>
      <c r="L35" s="119"/>
      <c r="M35" s="119"/>
      <c r="N35" s="119"/>
      <c r="O35" s="119"/>
      <c r="P35" s="119"/>
      <c r="Q35" s="119"/>
      <c r="R35" s="119"/>
      <c r="S35" s="119"/>
      <c r="T35" s="119"/>
      <c r="U35" s="119"/>
      <c r="V35" s="119"/>
      <c r="W35" s="119"/>
      <c r="X35" s="119"/>
      <c r="Y35" s="119"/>
      <c r="Z35" s="119"/>
    </row>
    <row r="36">
      <c r="A36" s="38" t="s">
        <v>13287</v>
      </c>
      <c r="B36" s="38" t="s">
        <v>13288</v>
      </c>
      <c r="C36" s="38" t="s">
        <v>13289</v>
      </c>
      <c r="D36" s="102" t="s">
        <v>13290</v>
      </c>
      <c r="E36" s="119"/>
      <c r="F36" s="119"/>
      <c r="G36" s="119"/>
      <c r="H36" s="119"/>
      <c r="I36" s="119"/>
      <c r="J36" s="119"/>
      <c r="K36" s="119"/>
      <c r="L36" s="119"/>
      <c r="M36" s="119"/>
      <c r="N36" s="119"/>
      <c r="O36" s="119"/>
      <c r="P36" s="119"/>
      <c r="Q36" s="119"/>
      <c r="R36" s="119"/>
      <c r="S36" s="119"/>
      <c r="T36" s="119"/>
      <c r="U36" s="119"/>
      <c r="V36" s="119"/>
      <c r="W36" s="119"/>
      <c r="X36" s="119"/>
      <c r="Y36" s="119"/>
      <c r="Z36" s="119"/>
    </row>
    <row r="37">
      <c r="A37" s="38" t="s">
        <v>13291</v>
      </c>
      <c r="B37" s="38" t="s">
        <v>89</v>
      </c>
      <c r="C37" s="38" t="s">
        <v>13292</v>
      </c>
      <c r="D37" s="31" t="s">
        <v>13293</v>
      </c>
      <c r="E37" s="119"/>
      <c r="F37" s="119"/>
      <c r="G37" s="119"/>
      <c r="H37" s="119"/>
      <c r="I37" s="119"/>
      <c r="J37" s="119"/>
      <c r="K37" s="119"/>
      <c r="L37" s="119"/>
      <c r="M37" s="119"/>
      <c r="N37" s="119"/>
      <c r="O37" s="119"/>
      <c r="P37" s="119"/>
      <c r="Q37" s="119"/>
      <c r="R37" s="119"/>
      <c r="S37" s="119"/>
      <c r="T37" s="119"/>
      <c r="U37" s="119"/>
      <c r="V37" s="119"/>
      <c r="W37" s="119"/>
      <c r="X37" s="119"/>
      <c r="Y37" s="119"/>
      <c r="Z37" s="119"/>
    </row>
    <row r="38">
      <c r="A38" s="38" t="s">
        <v>13294</v>
      </c>
      <c r="B38" s="38" t="s">
        <v>13295</v>
      </c>
      <c r="C38" s="38" t="s">
        <v>13296</v>
      </c>
      <c r="D38" s="102" t="s">
        <v>13297</v>
      </c>
      <c r="E38" s="119"/>
      <c r="F38" s="119"/>
      <c r="G38" s="119"/>
      <c r="H38" s="119"/>
      <c r="I38" s="119"/>
      <c r="J38" s="119"/>
      <c r="K38" s="119"/>
      <c r="L38" s="119"/>
      <c r="M38" s="119"/>
      <c r="N38" s="119"/>
      <c r="O38" s="119"/>
      <c r="P38" s="119"/>
      <c r="Q38" s="119"/>
      <c r="R38" s="119"/>
      <c r="S38" s="119"/>
      <c r="T38" s="119"/>
      <c r="U38" s="119"/>
      <c r="V38" s="119"/>
      <c r="W38" s="119"/>
      <c r="X38" s="119"/>
      <c r="Y38" s="119"/>
      <c r="Z38" s="119"/>
    </row>
    <row r="39">
      <c r="A39" s="38" t="s">
        <v>13298</v>
      </c>
      <c r="B39" s="38" t="s">
        <v>13299</v>
      </c>
      <c r="C39" s="38" t="s">
        <v>13300</v>
      </c>
      <c r="D39" s="31" t="s">
        <v>13301</v>
      </c>
      <c r="E39" s="119"/>
      <c r="F39" s="119"/>
      <c r="G39" s="119"/>
      <c r="H39" s="119"/>
      <c r="I39" s="119"/>
      <c r="J39" s="119"/>
      <c r="K39" s="119"/>
      <c r="L39" s="119"/>
      <c r="M39" s="119"/>
      <c r="N39" s="119"/>
      <c r="O39" s="119"/>
      <c r="P39" s="119"/>
      <c r="Q39" s="119"/>
      <c r="R39" s="119"/>
      <c r="S39" s="119"/>
      <c r="T39" s="119"/>
      <c r="U39" s="119"/>
      <c r="V39" s="119"/>
      <c r="W39" s="119"/>
      <c r="X39" s="119"/>
      <c r="Y39" s="119"/>
      <c r="Z39" s="119"/>
    </row>
    <row r="40">
      <c r="A40" s="38" t="s">
        <v>13302</v>
      </c>
      <c r="B40" s="38" t="s">
        <v>13303</v>
      </c>
      <c r="C40" s="38" t="s">
        <v>13304</v>
      </c>
      <c r="D40" s="102" t="s">
        <v>13305</v>
      </c>
      <c r="E40" s="119"/>
      <c r="F40" s="119"/>
      <c r="G40" s="119"/>
      <c r="H40" s="119"/>
      <c r="I40" s="119"/>
      <c r="J40" s="119"/>
      <c r="K40" s="119"/>
      <c r="L40" s="119"/>
      <c r="M40" s="119"/>
      <c r="N40" s="119"/>
      <c r="O40" s="119"/>
      <c r="P40" s="119"/>
      <c r="Q40" s="119"/>
      <c r="R40" s="119"/>
      <c r="S40" s="119"/>
      <c r="T40" s="119"/>
      <c r="U40" s="119"/>
      <c r="V40" s="119"/>
      <c r="W40" s="119"/>
      <c r="X40" s="119"/>
      <c r="Y40" s="119"/>
      <c r="Z40" s="119"/>
    </row>
    <row r="41">
      <c r="A41" s="38" t="s">
        <v>13306</v>
      </c>
      <c r="B41" s="38" t="s">
        <v>344</v>
      </c>
      <c r="C41" s="38" t="s">
        <v>13307</v>
      </c>
      <c r="D41" s="102" t="s">
        <v>13308</v>
      </c>
      <c r="E41" s="119"/>
      <c r="F41" s="119"/>
      <c r="G41" s="119"/>
      <c r="H41" s="119"/>
      <c r="I41" s="119"/>
      <c r="J41" s="119"/>
      <c r="K41" s="119"/>
      <c r="L41" s="119"/>
      <c r="M41" s="119"/>
      <c r="N41" s="119"/>
      <c r="O41" s="119"/>
      <c r="P41" s="119"/>
      <c r="Q41" s="119"/>
      <c r="R41" s="119"/>
      <c r="S41" s="119"/>
      <c r="T41" s="119"/>
      <c r="U41" s="119"/>
      <c r="V41" s="119"/>
      <c r="W41" s="119"/>
      <c r="X41" s="119"/>
      <c r="Y41" s="119"/>
      <c r="Z41" s="119"/>
    </row>
    <row r="42">
      <c r="A42" s="38" t="s">
        <v>13309</v>
      </c>
      <c r="B42" s="38" t="s">
        <v>7238</v>
      </c>
      <c r="C42" s="38" t="s">
        <v>13310</v>
      </c>
      <c r="D42" s="31" t="s">
        <v>13311</v>
      </c>
      <c r="E42" s="119"/>
      <c r="F42" s="119"/>
      <c r="G42" s="119"/>
      <c r="H42" s="119"/>
      <c r="I42" s="119"/>
      <c r="J42" s="119"/>
      <c r="K42" s="119"/>
      <c r="L42" s="119"/>
      <c r="M42" s="119"/>
      <c r="N42" s="119"/>
      <c r="O42" s="119"/>
      <c r="P42" s="119"/>
      <c r="Q42" s="119"/>
      <c r="R42" s="119"/>
      <c r="S42" s="119"/>
      <c r="T42" s="119"/>
      <c r="U42" s="119"/>
      <c r="V42" s="119"/>
      <c r="W42" s="119"/>
      <c r="X42" s="119"/>
      <c r="Y42" s="119"/>
      <c r="Z42" s="119"/>
    </row>
    <row r="43">
      <c r="A43" s="38" t="s">
        <v>13312</v>
      </c>
      <c r="B43" s="38" t="s">
        <v>13313</v>
      </c>
      <c r="C43" s="38" t="s">
        <v>13314</v>
      </c>
      <c r="D43" s="102" t="s">
        <v>13315</v>
      </c>
      <c r="E43" s="119"/>
      <c r="F43" s="119"/>
      <c r="G43" s="119"/>
      <c r="H43" s="119"/>
      <c r="I43" s="119"/>
      <c r="J43" s="119"/>
      <c r="K43" s="119"/>
      <c r="L43" s="119"/>
      <c r="M43" s="119"/>
      <c r="N43" s="119"/>
      <c r="O43" s="119"/>
      <c r="P43" s="119"/>
      <c r="Q43" s="119"/>
      <c r="R43" s="119"/>
      <c r="S43" s="119"/>
      <c r="T43" s="119"/>
      <c r="U43" s="119"/>
      <c r="V43" s="119"/>
      <c r="W43" s="119"/>
      <c r="X43" s="119"/>
      <c r="Y43" s="119"/>
      <c r="Z43" s="119"/>
    </row>
    <row r="44">
      <c r="A44" s="38" t="s">
        <v>13316</v>
      </c>
      <c r="B44" s="38" t="s">
        <v>9235</v>
      </c>
      <c r="C44" s="38" t="s">
        <v>13317</v>
      </c>
      <c r="D44" s="102" t="s">
        <v>13318</v>
      </c>
      <c r="E44" s="119"/>
      <c r="F44" s="119"/>
      <c r="G44" s="119"/>
      <c r="H44" s="119"/>
      <c r="I44" s="119"/>
      <c r="J44" s="119"/>
      <c r="K44" s="119"/>
      <c r="L44" s="119"/>
      <c r="M44" s="119"/>
      <c r="N44" s="119"/>
      <c r="O44" s="119"/>
      <c r="P44" s="119"/>
      <c r="Q44" s="119"/>
      <c r="R44" s="119"/>
      <c r="S44" s="119"/>
      <c r="T44" s="119"/>
      <c r="U44" s="119"/>
      <c r="V44" s="119"/>
      <c r="W44" s="119"/>
      <c r="X44" s="119"/>
      <c r="Y44" s="119"/>
      <c r="Z44" s="119"/>
    </row>
    <row r="45">
      <c r="A45" s="38" t="s">
        <v>13319</v>
      </c>
      <c r="B45" s="38" t="s">
        <v>13320</v>
      </c>
      <c r="C45" s="38" t="s">
        <v>13321</v>
      </c>
      <c r="D45" s="31" t="s">
        <v>13322</v>
      </c>
      <c r="E45" s="119"/>
      <c r="F45" s="119"/>
      <c r="G45" s="119"/>
      <c r="H45" s="119"/>
      <c r="I45" s="119"/>
      <c r="J45" s="119"/>
      <c r="K45" s="119"/>
      <c r="L45" s="119"/>
      <c r="M45" s="119"/>
      <c r="N45" s="119"/>
      <c r="O45" s="119"/>
      <c r="P45" s="119"/>
      <c r="Q45" s="119"/>
      <c r="R45" s="119"/>
      <c r="S45" s="119"/>
      <c r="T45" s="119"/>
      <c r="U45" s="119"/>
      <c r="V45" s="119"/>
      <c r="W45" s="119"/>
      <c r="X45" s="119"/>
      <c r="Y45" s="119"/>
      <c r="Z45" s="119"/>
    </row>
    <row r="46">
      <c r="A46" s="38" t="s">
        <v>13323</v>
      </c>
      <c r="B46" s="38" t="s">
        <v>13324</v>
      </c>
      <c r="C46" s="38" t="s">
        <v>13325</v>
      </c>
      <c r="D46" s="31" t="s">
        <v>13326</v>
      </c>
      <c r="E46" s="119"/>
      <c r="F46" s="119"/>
      <c r="G46" s="119"/>
      <c r="H46" s="119"/>
      <c r="I46" s="119"/>
      <c r="J46" s="119"/>
      <c r="K46" s="119"/>
      <c r="L46" s="119"/>
      <c r="M46" s="119"/>
      <c r="N46" s="119"/>
      <c r="O46" s="119"/>
      <c r="P46" s="119"/>
      <c r="Q46" s="119"/>
      <c r="R46" s="119"/>
      <c r="S46" s="119"/>
      <c r="T46" s="119"/>
      <c r="U46" s="119"/>
      <c r="V46" s="119"/>
      <c r="W46" s="119"/>
      <c r="X46" s="119"/>
      <c r="Y46" s="119"/>
      <c r="Z46" s="119"/>
    </row>
    <row r="47">
      <c r="A47" s="38" t="s">
        <v>13327</v>
      </c>
      <c r="B47" s="38" t="s">
        <v>13328</v>
      </c>
      <c r="C47" s="38" t="s">
        <v>13329</v>
      </c>
      <c r="D47" s="102" t="s">
        <v>13330</v>
      </c>
      <c r="E47" s="119"/>
      <c r="F47" s="119"/>
      <c r="G47" s="119"/>
      <c r="H47" s="119"/>
      <c r="I47" s="119"/>
      <c r="J47" s="119"/>
      <c r="K47" s="119"/>
      <c r="L47" s="119"/>
      <c r="M47" s="119"/>
      <c r="N47" s="119"/>
      <c r="O47" s="119"/>
      <c r="P47" s="119"/>
      <c r="Q47" s="119"/>
      <c r="R47" s="119"/>
      <c r="S47" s="119"/>
      <c r="T47" s="119"/>
      <c r="U47" s="119"/>
      <c r="V47" s="119"/>
      <c r="W47" s="119"/>
      <c r="X47" s="119"/>
      <c r="Y47" s="119"/>
      <c r="Z47" s="119"/>
    </row>
    <row r="48">
      <c r="A48" s="38" t="s">
        <v>13331</v>
      </c>
      <c r="B48" s="38" t="s">
        <v>13332</v>
      </c>
      <c r="C48" s="38" t="s">
        <v>13333</v>
      </c>
      <c r="D48" s="31" t="s">
        <v>13334</v>
      </c>
      <c r="E48" s="119"/>
      <c r="F48" s="119"/>
      <c r="G48" s="119"/>
      <c r="H48" s="119"/>
      <c r="I48" s="119"/>
      <c r="J48" s="119"/>
      <c r="K48" s="119"/>
      <c r="L48" s="119"/>
      <c r="M48" s="119"/>
      <c r="N48" s="119"/>
      <c r="O48" s="119"/>
      <c r="P48" s="119"/>
      <c r="Q48" s="119"/>
      <c r="R48" s="119"/>
      <c r="S48" s="119"/>
      <c r="T48" s="119"/>
      <c r="U48" s="119"/>
      <c r="V48" s="119"/>
      <c r="W48" s="119"/>
      <c r="X48" s="119"/>
      <c r="Y48" s="119"/>
      <c r="Z48" s="119"/>
    </row>
    <row r="49">
      <c r="A49" s="38" t="s">
        <v>13335</v>
      </c>
      <c r="B49" s="38" t="s">
        <v>13336</v>
      </c>
      <c r="C49" s="38" t="s">
        <v>13337</v>
      </c>
      <c r="D49" s="31" t="s">
        <v>13338</v>
      </c>
      <c r="E49" s="119"/>
      <c r="F49" s="119"/>
      <c r="G49" s="119"/>
      <c r="H49" s="119"/>
      <c r="I49" s="119"/>
      <c r="J49" s="119"/>
      <c r="K49" s="119"/>
      <c r="L49" s="119"/>
      <c r="M49" s="119"/>
      <c r="N49" s="119"/>
      <c r="O49" s="119"/>
      <c r="P49" s="119"/>
      <c r="Q49" s="119"/>
      <c r="R49" s="119"/>
      <c r="S49" s="119"/>
      <c r="T49" s="119"/>
      <c r="U49" s="119"/>
      <c r="V49" s="119"/>
      <c r="W49" s="119"/>
      <c r="X49" s="119"/>
      <c r="Y49" s="119"/>
      <c r="Z49" s="119"/>
    </row>
    <row r="50">
      <c r="A50" s="38" t="s">
        <v>13339</v>
      </c>
      <c r="B50" s="38" t="s">
        <v>13340</v>
      </c>
      <c r="C50" s="38" t="s">
        <v>13341</v>
      </c>
      <c r="D50" s="31" t="s">
        <v>13342</v>
      </c>
      <c r="E50" s="119"/>
      <c r="F50" s="119"/>
      <c r="G50" s="119"/>
      <c r="H50" s="119"/>
      <c r="I50" s="119"/>
      <c r="J50" s="119"/>
      <c r="K50" s="119"/>
      <c r="L50" s="119"/>
      <c r="M50" s="119"/>
      <c r="N50" s="119"/>
      <c r="O50" s="119"/>
      <c r="P50" s="119"/>
      <c r="Q50" s="119"/>
      <c r="R50" s="119"/>
      <c r="S50" s="119"/>
      <c r="T50" s="119"/>
      <c r="U50" s="119"/>
      <c r="V50" s="119"/>
      <c r="W50" s="119"/>
      <c r="X50" s="119"/>
      <c r="Y50" s="119"/>
      <c r="Z50" s="119"/>
    </row>
    <row r="51">
      <c r="A51" s="38" t="s">
        <v>13343</v>
      </c>
      <c r="B51" s="38" t="s">
        <v>13344</v>
      </c>
      <c r="C51" s="38" t="s">
        <v>13345</v>
      </c>
      <c r="D51" s="102" t="s">
        <v>13346</v>
      </c>
      <c r="E51" s="119"/>
      <c r="F51" s="119"/>
      <c r="G51" s="119"/>
      <c r="H51" s="119"/>
      <c r="I51" s="119"/>
      <c r="J51" s="119"/>
      <c r="K51" s="119"/>
      <c r="L51" s="119"/>
      <c r="M51" s="119"/>
      <c r="N51" s="119"/>
      <c r="O51" s="119"/>
      <c r="P51" s="119"/>
      <c r="Q51" s="119"/>
      <c r="R51" s="119"/>
      <c r="S51" s="119"/>
      <c r="T51" s="119"/>
      <c r="U51" s="119"/>
      <c r="V51" s="119"/>
      <c r="W51" s="119"/>
      <c r="X51" s="119"/>
      <c r="Y51" s="119"/>
      <c r="Z51" s="119"/>
    </row>
    <row r="52">
      <c r="A52" s="38" t="s">
        <v>13347</v>
      </c>
      <c r="B52" s="38" t="s">
        <v>13348</v>
      </c>
      <c r="C52" s="38" t="s">
        <v>13349</v>
      </c>
      <c r="D52" s="31" t="s">
        <v>13350</v>
      </c>
      <c r="E52" s="119"/>
      <c r="F52" s="119"/>
      <c r="G52" s="119"/>
      <c r="H52" s="119"/>
      <c r="I52" s="119"/>
      <c r="J52" s="119"/>
      <c r="K52" s="119"/>
      <c r="L52" s="119"/>
      <c r="M52" s="119"/>
      <c r="N52" s="119"/>
      <c r="O52" s="119"/>
      <c r="P52" s="119"/>
      <c r="Q52" s="119"/>
      <c r="R52" s="119"/>
      <c r="S52" s="119"/>
      <c r="T52" s="119"/>
      <c r="U52" s="119"/>
      <c r="V52" s="119"/>
      <c r="W52" s="119"/>
      <c r="X52" s="119"/>
      <c r="Y52" s="119"/>
      <c r="Z52" s="119"/>
    </row>
    <row r="53">
      <c r="A53" s="38" t="s">
        <v>13351</v>
      </c>
      <c r="B53" s="38" t="s">
        <v>13352</v>
      </c>
      <c r="C53" s="38" t="s">
        <v>13353</v>
      </c>
      <c r="D53" s="102" t="s">
        <v>13354</v>
      </c>
      <c r="E53" s="119"/>
      <c r="F53" s="119"/>
      <c r="G53" s="119"/>
      <c r="H53" s="119"/>
      <c r="I53" s="119"/>
      <c r="J53" s="119"/>
      <c r="K53" s="119"/>
      <c r="L53" s="119"/>
      <c r="M53" s="119"/>
      <c r="N53" s="119"/>
      <c r="O53" s="119"/>
      <c r="P53" s="119"/>
      <c r="Q53" s="119"/>
      <c r="R53" s="119"/>
      <c r="S53" s="119"/>
      <c r="T53" s="119"/>
      <c r="U53" s="119"/>
      <c r="V53" s="119"/>
      <c r="W53" s="119"/>
      <c r="X53" s="119"/>
      <c r="Y53" s="119"/>
      <c r="Z53" s="119"/>
    </row>
    <row r="54">
      <c r="A54" s="38" t="s">
        <v>13355</v>
      </c>
      <c r="B54" s="38" t="s">
        <v>13356</v>
      </c>
      <c r="C54" s="38" t="s">
        <v>13357</v>
      </c>
      <c r="D54" s="102" t="s">
        <v>13358</v>
      </c>
      <c r="E54" s="119"/>
      <c r="F54" s="119"/>
      <c r="G54" s="119"/>
      <c r="H54" s="119"/>
      <c r="I54" s="119"/>
      <c r="J54" s="119"/>
      <c r="K54" s="119"/>
      <c r="L54" s="119"/>
      <c r="M54" s="119"/>
      <c r="N54" s="119"/>
      <c r="O54" s="119"/>
      <c r="P54" s="119"/>
      <c r="Q54" s="119"/>
      <c r="R54" s="119"/>
      <c r="S54" s="119"/>
      <c r="T54" s="119"/>
      <c r="U54" s="119"/>
      <c r="V54" s="119"/>
      <c r="W54" s="119"/>
      <c r="X54" s="119"/>
      <c r="Y54" s="119"/>
      <c r="Z54" s="119"/>
    </row>
    <row r="55">
      <c r="A55" s="38" t="s">
        <v>13359</v>
      </c>
      <c r="B55" s="38" t="s">
        <v>13360</v>
      </c>
      <c r="C55" s="38" t="s">
        <v>13361</v>
      </c>
      <c r="D55" s="31" t="s">
        <v>13362</v>
      </c>
      <c r="E55" s="119"/>
      <c r="F55" s="119"/>
      <c r="G55" s="119"/>
      <c r="H55" s="119"/>
      <c r="I55" s="119"/>
      <c r="J55" s="119"/>
      <c r="K55" s="119"/>
      <c r="L55" s="119"/>
      <c r="M55" s="119"/>
      <c r="N55" s="119"/>
      <c r="O55" s="119"/>
      <c r="P55" s="119"/>
      <c r="Q55" s="119"/>
      <c r="R55" s="119"/>
      <c r="S55" s="119"/>
      <c r="T55" s="119"/>
      <c r="U55" s="119"/>
      <c r="V55" s="119"/>
      <c r="W55" s="119"/>
      <c r="X55" s="119"/>
      <c r="Y55" s="119"/>
      <c r="Z55" s="119"/>
    </row>
    <row r="56">
      <c r="A56" s="38" t="s">
        <v>13363</v>
      </c>
      <c r="B56" s="38" t="s">
        <v>13364</v>
      </c>
      <c r="C56" s="38" t="s">
        <v>13365</v>
      </c>
      <c r="D56" s="31" t="s">
        <v>13366</v>
      </c>
      <c r="E56" s="119"/>
      <c r="F56" s="119"/>
      <c r="G56" s="119"/>
      <c r="H56" s="119"/>
      <c r="I56" s="119"/>
      <c r="J56" s="119"/>
      <c r="K56" s="119"/>
      <c r="L56" s="119"/>
      <c r="M56" s="119"/>
      <c r="N56" s="119"/>
      <c r="O56" s="119"/>
      <c r="P56" s="119"/>
      <c r="Q56" s="119"/>
      <c r="R56" s="119"/>
      <c r="S56" s="119"/>
      <c r="T56" s="119"/>
      <c r="U56" s="119"/>
      <c r="V56" s="119"/>
      <c r="W56" s="119"/>
      <c r="X56" s="119"/>
      <c r="Y56" s="119"/>
      <c r="Z56" s="119"/>
    </row>
    <row r="57">
      <c r="A57" s="38" t="s">
        <v>13367</v>
      </c>
      <c r="B57" s="38" t="s">
        <v>13368</v>
      </c>
      <c r="C57" s="38" t="s">
        <v>13369</v>
      </c>
      <c r="D57" s="102" t="s">
        <v>13370</v>
      </c>
      <c r="E57" s="119"/>
      <c r="F57" s="119"/>
      <c r="G57" s="119"/>
      <c r="H57" s="119"/>
      <c r="I57" s="119"/>
      <c r="J57" s="119"/>
      <c r="K57" s="119"/>
      <c r="L57" s="119"/>
      <c r="M57" s="119"/>
      <c r="N57" s="119"/>
      <c r="O57" s="119"/>
      <c r="P57" s="119"/>
      <c r="Q57" s="119"/>
      <c r="R57" s="119"/>
      <c r="S57" s="119"/>
      <c r="T57" s="119"/>
      <c r="U57" s="119"/>
      <c r="V57" s="119"/>
      <c r="W57" s="119"/>
      <c r="X57" s="119"/>
      <c r="Y57" s="119"/>
      <c r="Z57" s="119"/>
    </row>
    <row r="58">
      <c r="A58" s="38" t="s">
        <v>13371</v>
      </c>
      <c r="B58" s="38" t="s">
        <v>13372</v>
      </c>
      <c r="C58" s="38" t="s">
        <v>13373</v>
      </c>
      <c r="D58" s="102" t="s">
        <v>13374</v>
      </c>
      <c r="E58" s="119"/>
      <c r="F58" s="119"/>
      <c r="G58" s="119"/>
      <c r="H58" s="119"/>
      <c r="I58" s="119"/>
      <c r="J58" s="119"/>
      <c r="K58" s="119"/>
      <c r="L58" s="119"/>
      <c r="M58" s="119"/>
      <c r="N58" s="119"/>
      <c r="O58" s="119"/>
      <c r="P58" s="119"/>
      <c r="Q58" s="119"/>
      <c r="R58" s="119"/>
      <c r="S58" s="119"/>
      <c r="T58" s="119"/>
      <c r="U58" s="119"/>
      <c r="V58" s="119"/>
      <c r="W58" s="119"/>
      <c r="X58" s="119"/>
      <c r="Y58" s="119"/>
      <c r="Z58" s="119"/>
    </row>
    <row r="59">
      <c r="A59" s="38" t="s">
        <v>13375</v>
      </c>
      <c r="B59" s="38" t="s">
        <v>13376</v>
      </c>
      <c r="C59" s="38" t="s">
        <v>13377</v>
      </c>
      <c r="D59" s="102" t="s">
        <v>13378</v>
      </c>
      <c r="E59" s="119"/>
      <c r="F59" s="119"/>
      <c r="G59" s="119"/>
      <c r="H59" s="119"/>
      <c r="I59" s="119"/>
      <c r="J59" s="119"/>
      <c r="K59" s="119"/>
      <c r="L59" s="119"/>
      <c r="M59" s="119"/>
      <c r="N59" s="119"/>
      <c r="O59" s="119"/>
      <c r="P59" s="119"/>
      <c r="Q59" s="119"/>
      <c r="R59" s="119"/>
      <c r="S59" s="119"/>
      <c r="T59" s="119"/>
      <c r="U59" s="119"/>
      <c r="V59" s="119"/>
      <c r="W59" s="119"/>
      <c r="X59" s="119"/>
      <c r="Y59" s="119"/>
      <c r="Z59" s="119"/>
    </row>
    <row r="60">
      <c r="A60" s="38" t="s">
        <v>13379</v>
      </c>
      <c r="B60" s="38" t="s">
        <v>13380</v>
      </c>
      <c r="C60" s="38" t="s">
        <v>13381</v>
      </c>
      <c r="D60" s="102" t="s">
        <v>13370</v>
      </c>
      <c r="E60" s="119"/>
      <c r="F60" s="119"/>
      <c r="G60" s="119"/>
      <c r="H60" s="119"/>
      <c r="I60" s="119"/>
      <c r="J60" s="119"/>
      <c r="K60" s="119"/>
      <c r="L60" s="119"/>
      <c r="M60" s="119"/>
      <c r="N60" s="119"/>
      <c r="O60" s="119"/>
      <c r="P60" s="119"/>
      <c r="Q60" s="119"/>
      <c r="R60" s="119"/>
      <c r="S60" s="119"/>
      <c r="T60" s="119"/>
      <c r="U60" s="119"/>
      <c r="V60" s="119"/>
      <c r="W60" s="119"/>
      <c r="X60" s="119"/>
      <c r="Y60" s="119"/>
      <c r="Z60" s="119"/>
    </row>
    <row r="61">
      <c r="A61" s="38" t="s">
        <v>13382</v>
      </c>
      <c r="B61" s="38" t="s">
        <v>13383</v>
      </c>
      <c r="C61" s="38" t="s">
        <v>13384</v>
      </c>
      <c r="D61" s="31" t="s">
        <v>13385</v>
      </c>
      <c r="E61" s="119"/>
      <c r="F61" s="119"/>
      <c r="G61" s="119"/>
      <c r="H61" s="119"/>
      <c r="I61" s="119"/>
      <c r="J61" s="119"/>
      <c r="K61" s="119"/>
      <c r="L61" s="119"/>
      <c r="M61" s="119"/>
      <c r="N61" s="119"/>
      <c r="O61" s="119"/>
      <c r="P61" s="119"/>
      <c r="Q61" s="119"/>
      <c r="R61" s="119"/>
      <c r="S61" s="119"/>
      <c r="T61" s="119"/>
      <c r="U61" s="119"/>
      <c r="V61" s="119"/>
      <c r="W61" s="119"/>
      <c r="X61" s="119"/>
      <c r="Y61" s="119"/>
      <c r="Z61" s="119"/>
    </row>
    <row r="62">
      <c r="A62" s="38" t="s">
        <v>13386</v>
      </c>
      <c r="B62" s="38" t="s">
        <v>13387</v>
      </c>
      <c r="C62" s="38" t="s">
        <v>13388</v>
      </c>
      <c r="D62" s="102" t="s">
        <v>13389</v>
      </c>
      <c r="E62" s="119"/>
      <c r="F62" s="119"/>
      <c r="G62" s="119"/>
      <c r="H62" s="119"/>
      <c r="I62" s="119"/>
      <c r="J62" s="119"/>
      <c r="K62" s="119"/>
      <c r="L62" s="119"/>
      <c r="M62" s="119"/>
      <c r="N62" s="119"/>
      <c r="O62" s="119"/>
      <c r="P62" s="119"/>
      <c r="Q62" s="119"/>
      <c r="R62" s="119"/>
      <c r="S62" s="119"/>
      <c r="T62" s="119"/>
      <c r="U62" s="119"/>
      <c r="V62" s="119"/>
      <c r="W62" s="119"/>
      <c r="X62" s="119"/>
      <c r="Y62" s="119"/>
      <c r="Z62" s="119"/>
    </row>
    <row r="63">
      <c r="A63" s="38" t="s">
        <v>13390</v>
      </c>
      <c r="B63" s="38" t="s">
        <v>13391</v>
      </c>
      <c r="C63" s="38" t="s">
        <v>13392</v>
      </c>
      <c r="D63" s="31" t="s">
        <v>13393</v>
      </c>
      <c r="E63" s="119"/>
      <c r="F63" s="119"/>
      <c r="G63" s="119"/>
      <c r="H63" s="119"/>
      <c r="I63" s="119"/>
      <c r="J63" s="119"/>
      <c r="K63" s="119"/>
      <c r="L63" s="119"/>
      <c r="M63" s="119"/>
      <c r="N63" s="119"/>
      <c r="O63" s="119"/>
      <c r="P63" s="119"/>
      <c r="Q63" s="119"/>
      <c r="R63" s="119"/>
      <c r="S63" s="119"/>
      <c r="T63" s="119"/>
      <c r="U63" s="119"/>
      <c r="V63" s="119"/>
      <c r="W63" s="119"/>
      <c r="X63" s="119"/>
      <c r="Y63" s="119"/>
      <c r="Z63" s="119"/>
    </row>
    <row r="64">
      <c r="A64" s="38" t="s">
        <v>13394</v>
      </c>
      <c r="B64" s="38" t="s">
        <v>13395</v>
      </c>
      <c r="C64" s="38" t="s">
        <v>13396</v>
      </c>
      <c r="D64" s="31" t="s">
        <v>7384</v>
      </c>
      <c r="E64" s="119"/>
      <c r="F64" s="119"/>
      <c r="G64" s="119"/>
      <c r="H64" s="119"/>
      <c r="I64" s="119"/>
      <c r="J64" s="119"/>
      <c r="K64" s="119"/>
      <c r="L64" s="119"/>
      <c r="M64" s="119"/>
      <c r="N64" s="119"/>
      <c r="O64" s="119"/>
      <c r="P64" s="119"/>
      <c r="Q64" s="119"/>
      <c r="R64" s="119"/>
      <c r="S64" s="119"/>
      <c r="T64" s="119"/>
      <c r="U64" s="119"/>
      <c r="V64" s="119"/>
      <c r="W64" s="119"/>
      <c r="X64" s="119"/>
      <c r="Y64" s="119"/>
      <c r="Z64" s="119"/>
    </row>
    <row r="65">
      <c r="A65" s="38" t="s">
        <v>13397</v>
      </c>
      <c r="B65" s="38" t="s">
        <v>13398</v>
      </c>
      <c r="C65" s="38" t="s">
        <v>13399</v>
      </c>
      <c r="D65" s="102" t="s">
        <v>13400</v>
      </c>
      <c r="E65" s="119"/>
      <c r="F65" s="119"/>
      <c r="G65" s="119"/>
      <c r="H65" s="119"/>
      <c r="I65" s="119"/>
      <c r="J65" s="119"/>
      <c r="K65" s="119"/>
      <c r="L65" s="119"/>
      <c r="M65" s="119"/>
      <c r="N65" s="119"/>
      <c r="O65" s="119"/>
      <c r="P65" s="119"/>
      <c r="Q65" s="119"/>
      <c r="R65" s="119"/>
      <c r="S65" s="119"/>
      <c r="T65" s="119"/>
      <c r="U65" s="119"/>
      <c r="V65" s="119"/>
      <c r="W65" s="119"/>
      <c r="X65" s="119"/>
      <c r="Y65" s="119"/>
      <c r="Z65" s="119"/>
    </row>
    <row r="66">
      <c r="A66" s="38" t="s">
        <v>13401</v>
      </c>
      <c r="B66" s="38" t="s">
        <v>13402</v>
      </c>
      <c r="C66" s="38" t="s">
        <v>13403</v>
      </c>
      <c r="D66" s="102" t="s">
        <v>13404</v>
      </c>
      <c r="E66" s="119"/>
      <c r="F66" s="119"/>
      <c r="G66" s="119"/>
      <c r="H66" s="119"/>
      <c r="I66" s="119"/>
      <c r="J66" s="119"/>
      <c r="K66" s="119"/>
      <c r="L66" s="119"/>
      <c r="M66" s="119"/>
      <c r="N66" s="119"/>
      <c r="O66" s="119"/>
      <c r="P66" s="119"/>
      <c r="Q66" s="119"/>
      <c r="R66" s="119"/>
      <c r="S66" s="119"/>
      <c r="T66" s="119"/>
      <c r="U66" s="119"/>
      <c r="V66" s="119"/>
      <c r="W66" s="119"/>
      <c r="X66" s="119"/>
      <c r="Y66" s="119"/>
      <c r="Z66" s="119"/>
    </row>
    <row r="67">
      <c r="A67" s="38" t="s">
        <v>13405</v>
      </c>
      <c r="B67" s="38" t="s">
        <v>13406</v>
      </c>
      <c r="C67" s="38" t="s">
        <v>13407</v>
      </c>
      <c r="D67" s="31" t="s">
        <v>13408</v>
      </c>
      <c r="E67" s="119"/>
      <c r="F67" s="119"/>
      <c r="G67" s="119"/>
      <c r="H67" s="119"/>
      <c r="I67" s="119"/>
      <c r="J67" s="119"/>
      <c r="K67" s="119"/>
      <c r="L67" s="119"/>
      <c r="M67" s="119"/>
      <c r="N67" s="119"/>
      <c r="O67" s="119"/>
      <c r="P67" s="119"/>
      <c r="Q67" s="119"/>
      <c r="R67" s="119"/>
      <c r="S67" s="119"/>
      <c r="T67" s="119"/>
      <c r="U67" s="119"/>
      <c r="V67" s="119"/>
      <c r="W67" s="119"/>
      <c r="X67" s="119"/>
      <c r="Y67" s="119"/>
      <c r="Z67" s="119"/>
    </row>
    <row r="68">
      <c r="A68" s="38" t="s">
        <v>13409</v>
      </c>
      <c r="B68" s="38" t="s">
        <v>13410</v>
      </c>
      <c r="C68" s="38" t="s">
        <v>13333</v>
      </c>
      <c r="D68" s="31" t="s">
        <v>13408</v>
      </c>
      <c r="E68" s="119"/>
      <c r="F68" s="119"/>
      <c r="G68" s="119"/>
      <c r="H68" s="119"/>
      <c r="I68" s="119"/>
      <c r="J68" s="119"/>
      <c r="K68" s="119"/>
      <c r="L68" s="119"/>
      <c r="M68" s="119"/>
      <c r="N68" s="119"/>
      <c r="O68" s="119"/>
      <c r="P68" s="119"/>
      <c r="Q68" s="119"/>
      <c r="R68" s="119"/>
      <c r="S68" s="119"/>
      <c r="T68" s="119"/>
      <c r="U68" s="119"/>
      <c r="V68" s="119"/>
      <c r="W68" s="119"/>
      <c r="X68" s="119"/>
      <c r="Y68" s="119"/>
      <c r="Z68" s="119"/>
    </row>
    <row r="69">
      <c r="A69" s="38" t="s">
        <v>13411</v>
      </c>
      <c r="B69" s="38" t="s">
        <v>13412</v>
      </c>
      <c r="C69" s="38" t="s">
        <v>13413</v>
      </c>
      <c r="D69" s="31" t="s">
        <v>13408</v>
      </c>
      <c r="E69" s="119"/>
      <c r="F69" s="119"/>
      <c r="G69" s="119"/>
      <c r="H69" s="119"/>
      <c r="I69" s="119"/>
      <c r="J69" s="119"/>
      <c r="K69" s="119"/>
      <c r="L69" s="119"/>
      <c r="M69" s="119"/>
      <c r="N69" s="119"/>
      <c r="O69" s="119"/>
      <c r="P69" s="119"/>
      <c r="Q69" s="119"/>
      <c r="R69" s="119"/>
      <c r="S69" s="119"/>
      <c r="T69" s="119"/>
      <c r="U69" s="119"/>
      <c r="V69" s="119"/>
      <c r="W69" s="119"/>
      <c r="X69" s="119"/>
      <c r="Y69" s="119"/>
      <c r="Z69" s="119"/>
    </row>
    <row r="70">
      <c r="A70" s="38" t="s">
        <v>13414</v>
      </c>
      <c r="B70" s="38" t="s">
        <v>13415</v>
      </c>
      <c r="C70" s="38" t="s">
        <v>13416</v>
      </c>
      <c r="D70" s="31" t="s">
        <v>13417</v>
      </c>
      <c r="E70" s="119"/>
      <c r="F70" s="119"/>
      <c r="G70" s="119"/>
      <c r="H70" s="119"/>
      <c r="I70" s="119"/>
      <c r="J70" s="119"/>
      <c r="K70" s="119"/>
      <c r="L70" s="119"/>
      <c r="M70" s="119"/>
      <c r="N70" s="119"/>
      <c r="O70" s="119"/>
      <c r="P70" s="119"/>
      <c r="Q70" s="119"/>
      <c r="R70" s="119"/>
      <c r="S70" s="119"/>
      <c r="T70" s="119"/>
      <c r="U70" s="119"/>
      <c r="V70" s="119"/>
      <c r="W70" s="119"/>
      <c r="X70" s="119"/>
      <c r="Y70" s="119"/>
      <c r="Z70" s="119"/>
    </row>
    <row r="71">
      <c r="A71" s="38" t="s">
        <v>13418</v>
      </c>
      <c r="B71" s="38" t="s">
        <v>13419</v>
      </c>
      <c r="C71" s="38" t="s">
        <v>13420</v>
      </c>
      <c r="D71" s="102" t="s">
        <v>13421</v>
      </c>
      <c r="E71" s="119"/>
      <c r="F71" s="119"/>
      <c r="G71" s="119"/>
      <c r="H71" s="119"/>
      <c r="I71" s="119"/>
      <c r="J71" s="119"/>
      <c r="K71" s="119"/>
      <c r="L71" s="119"/>
      <c r="M71" s="119"/>
      <c r="N71" s="119"/>
      <c r="O71" s="119"/>
      <c r="P71" s="119"/>
      <c r="Q71" s="119"/>
      <c r="R71" s="119"/>
      <c r="S71" s="119"/>
      <c r="T71" s="119"/>
      <c r="U71" s="119"/>
      <c r="V71" s="119"/>
      <c r="W71" s="119"/>
      <c r="X71" s="119"/>
      <c r="Y71" s="119"/>
      <c r="Z71" s="119"/>
    </row>
    <row r="72">
      <c r="A72" s="38" t="s">
        <v>13422</v>
      </c>
      <c r="B72" s="38" t="s">
        <v>13423</v>
      </c>
      <c r="C72" s="38" t="s">
        <v>13424</v>
      </c>
      <c r="D72" s="102" t="s">
        <v>13425</v>
      </c>
      <c r="E72" s="119"/>
      <c r="F72" s="119"/>
      <c r="G72" s="119"/>
      <c r="H72" s="119"/>
      <c r="I72" s="119"/>
      <c r="J72" s="119"/>
      <c r="K72" s="119"/>
      <c r="L72" s="119"/>
      <c r="M72" s="119"/>
      <c r="N72" s="119"/>
      <c r="O72" s="119"/>
      <c r="P72" s="119"/>
      <c r="Q72" s="119"/>
      <c r="R72" s="119"/>
      <c r="S72" s="119"/>
      <c r="T72" s="119"/>
      <c r="U72" s="119"/>
      <c r="V72" s="119"/>
      <c r="W72" s="119"/>
      <c r="X72" s="119"/>
      <c r="Y72" s="119"/>
      <c r="Z72" s="119"/>
    </row>
    <row r="73">
      <c r="A73" s="38" t="s">
        <v>13426</v>
      </c>
      <c r="B73" s="38" t="s">
        <v>13427</v>
      </c>
      <c r="C73" s="38" t="s">
        <v>13428</v>
      </c>
      <c r="D73" s="102" t="s">
        <v>13429</v>
      </c>
      <c r="E73" s="119"/>
      <c r="F73" s="119"/>
      <c r="G73" s="119"/>
      <c r="H73" s="119"/>
      <c r="I73" s="119"/>
      <c r="J73" s="119"/>
      <c r="K73" s="119"/>
      <c r="L73" s="119"/>
      <c r="M73" s="119"/>
      <c r="N73" s="119"/>
      <c r="O73" s="119"/>
      <c r="P73" s="119"/>
      <c r="Q73" s="119"/>
      <c r="R73" s="119"/>
      <c r="S73" s="119"/>
      <c r="T73" s="119"/>
      <c r="U73" s="119"/>
      <c r="V73" s="119"/>
      <c r="W73" s="119"/>
      <c r="X73" s="119"/>
      <c r="Y73" s="119"/>
      <c r="Z73" s="119"/>
    </row>
    <row r="74">
      <c r="A74" s="38" t="s">
        <v>13430</v>
      </c>
      <c r="B74" s="38" t="s">
        <v>13431</v>
      </c>
      <c r="C74" s="38" t="s">
        <v>13432</v>
      </c>
      <c r="D74" s="102" t="s">
        <v>13433</v>
      </c>
      <c r="E74" s="119"/>
      <c r="F74" s="119"/>
      <c r="G74" s="119"/>
      <c r="H74" s="119"/>
      <c r="I74" s="119"/>
      <c r="J74" s="119"/>
      <c r="K74" s="119"/>
      <c r="L74" s="119"/>
      <c r="M74" s="119"/>
      <c r="N74" s="119"/>
      <c r="O74" s="119"/>
      <c r="P74" s="119"/>
      <c r="Q74" s="119"/>
      <c r="R74" s="119"/>
      <c r="S74" s="119"/>
      <c r="T74" s="119"/>
      <c r="U74" s="119"/>
      <c r="V74" s="119"/>
      <c r="W74" s="119"/>
      <c r="X74" s="119"/>
      <c r="Y74" s="119"/>
      <c r="Z74" s="119"/>
    </row>
    <row r="75">
      <c r="A75" s="38" t="s">
        <v>13434</v>
      </c>
      <c r="B75" s="38" t="s">
        <v>13435</v>
      </c>
      <c r="C75" s="38" t="s">
        <v>13436</v>
      </c>
      <c r="D75" s="102" t="s">
        <v>13437</v>
      </c>
      <c r="E75" s="119"/>
      <c r="F75" s="119"/>
      <c r="G75" s="119"/>
      <c r="H75" s="119"/>
      <c r="I75" s="119"/>
      <c r="J75" s="119"/>
      <c r="K75" s="119"/>
      <c r="L75" s="119"/>
      <c r="M75" s="119"/>
      <c r="N75" s="119"/>
      <c r="O75" s="119"/>
      <c r="P75" s="119"/>
      <c r="Q75" s="119"/>
      <c r="R75" s="119"/>
      <c r="S75" s="119"/>
      <c r="T75" s="119"/>
      <c r="U75" s="119"/>
      <c r="V75" s="119"/>
      <c r="W75" s="119"/>
      <c r="X75" s="119"/>
      <c r="Y75" s="119"/>
      <c r="Z75" s="119"/>
    </row>
    <row r="76">
      <c r="A76" s="38" t="s">
        <v>13438</v>
      </c>
      <c r="B76" s="38" t="s">
        <v>13439</v>
      </c>
      <c r="C76" s="38" t="s">
        <v>13440</v>
      </c>
      <c r="D76" s="102" t="s">
        <v>13441</v>
      </c>
      <c r="E76" s="119"/>
      <c r="F76" s="119"/>
      <c r="G76" s="119"/>
      <c r="H76" s="119"/>
      <c r="I76" s="119"/>
      <c r="J76" s="119"/>
      <c r="K76" s="119"/>
      <c r="L76" s="119"/>
      <c r="M76" s="119"/>
      <c r="N76" s="119"/>
      <c r="O76" s="119"/>
      <c r="P76" s="119"/>
      <c r="Q76" s="119"/>
      <c r="R76" s="119"/>
      <c r="S76" s="119"/>
      <c r="T76" s="119"/>
      <c r="U76" s="119"/>
      <c r="V76" s="119"/>
      <c r="W76" s="119"/>
      <c r="X76" s="119"/>
      <c r="Y76" s="119"/>
      <c r="Z76" s="119"/>
    </row>
    <row r="77">
      <c r="A77" s="38" t="s">
        <v>13442</v>
      </c>
      <c r="B77" s="38" t="s">
        <v>13443</v>
      </c>
      <c r="C77" s="38" t="s">
        <v>13444</v>
      </c>
      <c r="D77" s="102" t="s">
        <v>13445</v>
      </c>
      <c r="E77" s="119"/>
      <c r="F77" s="119"/>
      <c r="G77" s="119"/>
      <c r="H77" s="119"/>
      <c r="I77" s="119"/>
      <c r="J77" s="119"/>
      <c r="K77" s="119"/>
      <c r="L77" s="119"/>
      <c r="M77" s="119"/>
      <c r="N77" s="119"/>
      <c r="O77" s="119"/>
      <c r="P77" s="119"/>
      <c r="Q77" s="119"/>
      <c r="R77" s="119"/>
      <c r="S77" s="119"/>
      <c r="T77" s="119"/>
      <c r="U77" s="119"/>
      <c r="V77" s="119"/>
      <c r="W77" s="119"/>
      <c r="X77" s="119"/>
      <c r="Y77" s="119"/>
      <c r="Z77" s="119"/>
    </row>
    <row r="78">
      <c r="A78" s="38" t="s">
        <v>13446</v>
      </c>
      <c r="B78" s="38" t="s">
        <v>13447</v>
      </c>
      <c r="C78" s="38" t="s">
        <v>13448</v>
      </c>
      <c r="D78" s="31" t="s">
        <v>13449</v>
      </c>
      <c r="E78" s="119"/>
      <c r="F78" s="119"/>
      <c r="G78" s="119"/>
      <c r="H78" s="119"/>
      <c r="I78" s="119"/>
      <c r="J78" s="119"/>
      <c r="K78" s="119"/>
      <c r="L78" s="119"/>
      <c r="M78" s="119"/>
      <c r="N78" s="119"/>
      <c r="O78" s="119"/>
      <c r="P78" s="119"/>
      <c r="Q78" s="119"/>
      <c r="R78" s="119"/>
      <c r="S78" s="119"/>
      <c r="T78" s="119"/>
      <c r="U78" s="119"/>
      <c r="V78" s="119"/>
      <c r="W78" s="119"/>
      <c r="X78" s="119"/>
      <c r="Y78" s="119"/>
      <c r="Z78" s="119"/>
    </row>
    <row r="79">
      <c r="A79" s="38" t="s">
        <v>13450</v>
      </c>
      <c r="B79" s="38" t="s">
        <v>13451</v>
      </c>
      <c r="C79" s="38" t="s">
        <v>13452</v>
      </c>
      <c r="D79" s="31" t="s">
        <v>13453</v>
      </c>
      <c r="E79" s="119"/>
      <c r="F79" s="119"/>
      <c r="G79" s="119"/>
      <c r="H79" s="119"/>
      <c r="I79" s="119"/>
      <c r="J79" s="119"/>
      <c r="K79" s="119"/>
      <c r="L79" s="119"/>
      <c r="M79" s="119"/>
      <c r="N79" s="119"/>
      <c r="O79" s="119"/>
      <c r="P79" s="119"/>
      <c r="Q79" s="119"/>
      <c r="R79" s="119"/>
      <c r="S79" s="119"/>
      <c r="T79" s="119"/>
      <c r="U79" s="119"/>
      <c r="V79" s="119"/>
      <c r="W79" s="119"/>
      <c r="X79" s="119"/>
      <c r="Y79" s="119"/>
      <c r="Z79" s="119"/>
    </row>
    <row r="80">
      <c r="A80" s="38" t="s">
        <v>13454</v>
      </c>
      <c r="B80" s="38" t="s">
        <v>13455</v>
      </c>
      <c r="C80" s="38" t="s">
        <v>13456</v>
      </c>
      <c r="D80" s="102" t="s">
        <v>13457</v>
      </c>
      <c r="E80" s="119"/>
      <c r="F80" s="119"/>
      <c r="G80" s="119"/>
      <c r="H80" s="119"/>
      <c r="I80" s="119"/>
      <c r="J80" s="119"/>
      <c r="K80" s="119"/>
      <c r="L80" s="119"/>
      <c r="M80" s="119"/>
      <c r="N80" s="119"/>
      <c r="O80" s="119"/>
      <c r="P80" s="119"/>
      <c r="Q80" s="119"/>
      <c r="R80" s="119"/>
      <c r="S80" s="119"/>
      <c r="T80" s="119"/>
      <c r="U80" s="119"/>
      <c r="V80" s="119"/>
      <c r="W80" s="119"/>
      <c r="X80" s="119"/>
      <c r="Y80" s="119"/>
      <c r="Z80" s="119"/>
    </row>
    <row r="81">
      <c r="A81" s="38" t="s">
        <v>13458</v>
      </c>
      <c r="B81" s="38" t="s">
        <v>13459</v>
      </c>
      <c r="C81" s="38" t="s">
        <v>13460</v>
      </c>
      <c r="D81" s="102" t="s">
        <v>13461</v>
      </c>
      <c r="E81" s="119"/>
      <c r="F81" s="119"/>
      <c r="G81" s="119"/>
      <c r="H81" s="119"/>
      <c r="I81" s="119"/>
      <c r="J81" s="119"/>
      <c r="K81" s="119"/>
      <c r="L81" s="119"/>
      <c r="M81" s="119"/>
      <c r="N81" s="119"/>
      <c r="O81" s="119"/>
      <c r="P81" s="119"/>
      <c r="Q81" s="119"/>
      <c r="R81" s="119"/>
      <c r="S81" s="119"/>
      <c r="T81" s="119"/>
      <c r="U81" s="119"/>
      <c r="V81" s="119"/>
      <c r="W81" s="119"/>
      <c r="X81" s="119"/>
      <c r="Y81" s="119"/>
      <c r="Z81" s="119"/>
    </row>
    <row r="82">
      <c r="A82" s="38" t="s">
        <v>13462</v>
      </c>
      <c r="B82" s="38" t="s">
        <v>13463</v>
      </c>
      <c r="C82" s="38" t="s">
        <v>13464</v>
      </c>
      <c r="D82" s="102" t="s">
        <v>13465</v>
      </c>
      <c r="E82" s="119"/>
      <c r="F82" s="119"/>
      <c r="G82" s="119"/>
      <c r="H82" s="119"/>
      <c r="I82" s="119"/>
      <c r="J82" s="119"/>
      <c r="K82" s="119"/>
      <c r="L82" s="119"/>
      <c r="M82" s="119"/>
      <c r="N82" s="119"/>
      <c r="O82" s="119"/>
      <c r="P82" s="119"/>
      <c r="Q82" s="119"/>
      <c r="R82" s="119"/>
      <c r="S82" s="119"/>
      <c r="T82" s="119"/>
      <c r="U82" s="119"/>
      <c r="V82" s="119"/>
      <c r="W82" s="119"/>
      <c r="X82" s="119"/>
      <c r="Y82" s="119"/>
      <c r="Z82" s="119"/>
    </row>
    <row r="83">
      <c r="A83" s="38" t="s">
        <v>13466</v>
      </c>
      <c r="B83" s="38" t="s">
        <v>13467</v>
      </c>
      <c r="C83" s="38" t="s">
        <v>13468</v>
      </c>
      <c r="D83" s="31" t="s">
        <v>13469</v>
      </c>
      <c r="E83" s="119"/>
      <c r="F83" s="119"/>
      <c r="G83" s="119"/>
      <c r="H83" s="119"/>
      <c r="I83" s="119"/>
      <c r="J83" s="119"/>
      <c r="K83" s="119"/>
      <c r="L83" s="119"/>
      <c r="M83" s="119"/>
      <c r="N83" s="119"/>
      <c r="O83" s="119"/>
      <c r="P83" s="119"/>
      <c r="Q83" s="119"/>
      <c r="R83" s="119"/>
      <c r="S83" s="119"/>
      <c r="T83" s="119"/>
      <c r="U83" s="119"/>
      <c r="V83" s="119"/>
      <c r="W83" s="119"/>
      <c r="X83" s="119"/>
      <c r="Y83" s="119"/>
      <c r="Z83" s="119"/>
    </row>
    <row r="84">
      <c r="A84" s="38" t="s">
        <v>13470</v>
      </c>
      <c r="B84" s="38" t="s">
        <v>13471</v>
      </c>
      <c r="C84" s="38" t="s">
        <v>13472</v>
      </c>
      <c r="D84" s="31" t="s">
        <v>13473</v>
      </c>
      <c r="E84" s="119"/>
      <c r="F84" s="119"/>
      <c r="G84" s="119"/>
      <c r="H84" s="119"/>
      <c r="I84" s="119"/>
      <c r="J84" s="119"/>
      <c r="K84" s="119"/>
      <c r="L84" s="119"/>
      <c r="M84" s="119"/>
      <c r="N84" s="119"/>
      <c r="O84" s="119"/>
      <c r="P84" s="119"/>
      <c r="Q84" s="119"/>
      <c r="R84" s="119"/>
      <c r="S84" s="119"/>
      <c r="T84" s="119"/>
      <c r="U84" s="119"/>
      <c r="V84" s="119"/>
      <c r="W84" s="119"/>
      <c r="X84" s="119"/>
      <c r="Y84" s="119"/>
      <c r="Z84" s="119"/>
    </row>
    <row r="85">
      <c r="A85" s="38" t="s">
        <v>13474</v>
      </c>
      <c r="B85" s="38" t="s">
        <v>12989</v>
      </c>
      <c r="C85" s="38" t="s">
        <v>13475</v>
      </c>
      <c r="D85" s="31" t="s">
        <v>13476</v>
      </c>
      <c r="E85" s="119"/>
      <c r="F85" s="119"/>
      <c r="G85" s="119"/>
      <c r="H85" s="119"/>
      <c r="I85" s="119"/>
      <c r="J85" s="119"/>
      <c r="K85" s="119"/>
      <c r="L85" s="119"/>
      <c r="M85" s="119"/>
      <c r="N85" s="119"/>
      <c r="O85" s="119"/>
      <c r="P85" s="119"/>
      <c r="Q85" s="119"/>
      <c r="R85" s="119"/>
      <c r="S85" s="119"/>
      <c r="T85" s="119"/>
      <c r="U85" s="119"/>
      <c r="V85" s="119"/>
      <c r="W85" s="119"/>
      <c r="X85" s="119"/>
      <c r="Y85" s="119"/>
      <c r="Z85" s="119"/>
    </row>
    <row r="86">
      <c r="A86" s="38" t="s">
        <v>13477</v>
      </c>
      <c r="B86" s="38" t="s">
        <v>13478</v>
      </c>
      <c r="C86" s="38" t="s">
        <v>13479</v>
      </c>
      <c r="D86" s="31" t="s">
        <v>13480</v>
      </c>
      <c r="E86" s="119"/>
      <c r="F86" s="119"/>
      <c r="G86" s="119"/>
      <c r="H86" s="119"/>
      <c r="I86" s="119"/>
      <c r="J86" s="119"/>
      <c r="K86" s="119"/>
      <c r="L86" s="119"/>
      <c r="M86" s="119"/>
      <c r="N86" s="119"/>
      <c r="O86" s="119"/>
      <c r="P86" s="119"/>
      <c r="Q86" s="119"/>
      <c r="R86" s="119"/>
      <c r="S86" s="119"/>
      <c r="T86" s="119"/>
      <c r="U86" s="119"/>
      <c r="V86" s="119"/>
      <c r="W86" s="119"/>
      <c r="X86" s="119"/>
      <c r="Y86" s="119"/>
      <c r="Z86" s="119"/>
    </row>
    <row r="87">
      <c r="A87" s="38" t="s">
        <v>13481</v>
      </c>
      <c r="B87" s="38" t="s">
        <v>13482</v>
      </c>
      <c r="C87" s="38" t="s">
        <v>13483</v>
      </c>
      <c r="D87" s="31" t="s">
        <v>13484</v>
      </c>
      <c r="E87" s="119"/>
      <c r="F87" s="119"/>
      <c r="G87" s="119"/>
      <c r="H87" s="119"/>
      <c r="I87" s="119"/>
      <c r="J87" s="119"/>
      <c r="K87" s="119"/>
      <c r="L87" s="119"/>
      <c r="M87" s="119"/>
      <c r="N87" s="119"/>
      <c r="O87" s="119"/>
      <c r="P87" s="119"/>
      <c r="Q87" s="119"/>
      <c r="R87" s="119"/>
      <c r="S87" s="119"/>
      <c r="T87" s="119"/>
      <c r="U87" s="119"/>
      <c r="V87" s="119"/>
      <c r="W87" s="119"/>
      <c r="X87" s="119"/>
      <c r="Y87" s="119"/>
      <c r="Z87" s="119"/>
    </row>
    <row r="88">
      <c r="A88" s="38" t="s">
        <v>13485</v>
      </c>
      <c r="B88" s="38" t="s">
        <v>13486</v>
      </c>
      <c r="C88" s="38" t="s">
        <v>13487</v>
      </c>
      <c r="D88" s="31" t="s">
        <v>13488</v>
      </c>
      <c r="E88" s="119"/>
      <c r="F88" s="119"/>
      <c r="G88" s="119"/>
      <c r="H88" s="119"/>
      <c r="I88" s="119"/>
      <c r="J88" s="119"/>
      <c r="K88" s="119"/>
      <c r="L88" s="119"/>
      <c r="M88" s="119"/>
      <c r="N88" s="119"/>
      <c r="O88" s="119"/>
      <c r="P88" s="119"/>
      <c r="Q88" s="119"/>
      <c r="R88" s="119"/>
      <c r="S88" s="119"/>
      <c r="T88" s="119"/>
      <c r="U88" s="119"/>
      <c r="V88" s="119"/>
      <c r="W88" s="119"/>
      <c r="X88" s="119"/>
      <c r="Y88" s="119"/>
      <c r="Z88" s="119"/>
    </row>
    <row r="89">
      <c r="A89" s="38" t="s">
        <v>13489</v>
      </c>
      <c r="B89" s="38" t="s">
        <v>13490</v>
      </c>
      <c r="C89" s="38" t="s">
        <v>13491</v>
      </c>
      <c r="D89" s="31" t="s">
        <v>13492</v>
      </c>
      <c r="E89" s="119"/>
      <c r="F89" s="119"/>
      <c r="G89" s="119"/>
      <c r="H89" s="119"/>
      <c r="I89" s="119"/>
      <c r="J89" s="119"/>
      <c r="K89" s="119"/>
      <c r="L89" s="119"/>
      <c r="M89" s="119"/>
      <c r="N89" s="119"/>
      <c r="O89" s="119"/>
      <c r="P89" s="119"/>
      <c r="Q89" s="119"/>
      <c r="R89" s="119"/>
      <c r="S89" s="119"/>
      <c r="T89" s="119"/>
      <c r="U89" s="119"/>
      <c r="V89" s="119"/>
      <c r="W89" s="119"/>
      <c r="X89" s="119"/>
      <c r="Y89" s="119"/>
      <c r="Z89" s="119"/>
    </row>
    <row r="90">
      <c r="A90" s="38" t="s">
        <v>13493</v>
      </c>
      <c r="B90" s="38" t="s">
        <v>13494</v>
      </c>
      <c r="C90" s="38" t="s">
        <v>13495</v>
      </c>
      <c r="D90" s="31" t="s">
        <v>13496</v>
      </c>
      <c r="E90" s="119"/>
      <c r="F90" s="119"/>
      <c r="G90" s="119"/>
      <c r="H90" s="119"/>
      <c r="I90" s="119"/>
      <c r="J90" s="119"/>
      <c r="K90" s="119"/>
      <c r="L90" s="119"/>
      <c r="M90" s="119"/>
      <c r="N90" s="119"/>
      <c r="O90" s="119"/>
      <c r="P90" s="119"/>
      <c r="Q90" s="119"/>
      <c r="R90" s="119"/>
      <c r="S90" s="119"/>
      <c r="T90" s="119"/>
      <c r="U90" s="119"/>
      <c r="V90" s="119"/>
      <c r="W90" s="119"/>
      <c r="X90" s="119"/>
      <c r="Y90" s="119"/>
      <c r="Z90" s="119"/>
    </row>
    <row r="91">
      <c r="A91" s="38" t="s">
        <v>13497</v>
      </c>
      <c r="B91" s="38" t="s">
        <v>13498</v>
      </c>
      <c r="C91" s="38" t="s">
        <v>13333</v>
      </c>
      <c r="D91" s="102" t="s">
        <v>13499</v>
      </c>
      <c r="E91" s="119"/>
      <c r="F91" s="119"/>
      <c r="G91" s="119"/>
      <c r="H91" s="119"/>
      <c r="I91" s="119"/>
      <c r="J91" s="119"/>
      <c r="K91" s="119"/>
      <c r="L91" s="119"/>
      <c r="M91" s="119"/>
      <c r="N91" s="119"/>
      <c r="O91" s="119"/>
      <c r="P91" s="119"/>
      <c r="Q91" s="119"/>
      <c r="R91" s="119"/>
      <c r="S91" s="119"/>
      <c r="T91" s="119"/>
      <c r="U91" s="119"/>
      <c r="V91" s="119"/>
      <c r="W91" s="119"/>
      <c r="X91" s="119"/>
      <c r="Y91" s="119"/>
      <c r="Z91" s="119"/>
    </row>
    <row r="92">
      <c r="A92" s="38" t="s">
        <v>13500</v>
      </c>
      <c r="B92" s="38" t="s">
        <v>13501</v>
      </c>
      <c r="C92" s="38" t="s">
        <v>13502</v>
      </c>
      <c r="D92" s="102" t="s">
        <v>13503</v>
      </c>
      <c r="E92" s="119"/>
      <c r="F92" s="119"/>
      <c r="G92" s="119"/>
      <c r="H92" s="119"/>
      <c r="I92" s="119"/>
      <c r="J92" s="119"/>
      <c r="K92" s="119"/>
      <c r="L92" s="119"/>
      <c r="M92" s="119"/>
      <c r="N92" s="119"/>
      <c r="O92" s="119"/>
      <c r="P92" s="119"/>
      <c r="Q92" s="119"/>
      <c r="R92" s="119"/>
      <c r="S92" s="119"/>
      <c r="T92" s="119"/>
      <c r="U92" s="119"/>
      <c r="V92" s="119"/>
      <c r="W92" s="119"/>
      <c r="X92" s="119"/>
      <c r="Y92" s="119"/>
      <c r="Z92" s="119"/>
    </row>
    <row r="93">
      <c r="A93" s="38" t="s">
        <v>13504</v>
      </c>
      <c r="B93" s="38" t="s">
        <v>13505</v>
      </c>
      <c r="C93" s="38" t="s">
        <v>13506</v>
      </c>
      <c r="D93" s="31" t="s">
        <v>13507</v>
      </c>
      <c r="E93" s="119"/>
      <c r="F93" s="119"/>
      <c r="G93" s="119"/>
      <c r="H93" s="119"/>
      <c r="I93" s="119"/>
      <c r="J93" s="119"/>
      <c r="K93" s="119"/>
      <c r="L93" s="119"/>
      <c r="M93" s="119"/>
      <c r="N93" s="119"/>
      <c r="O93" s="119"/>
      <c r="P93" s="119"/>
      <c r="Q93" s="119"/>
      <c r="R93" s="119"/>
      <c r="S93" s="119"/>
      <c r="T93" s="119"/>
      <c r="U93" s="119"/>
      <c r="V93" s="119"/>
      <c r="W93" s="119"/>
      <c r="X93" s="119"/>
      <c r="Y93" s="119"/>
      <c r="Z93" s="119"/>
    </row>
    <row r="94">
      <c r="A94" s="38" t="s">
        <v>13508</v>
      </c>
      <c r="B94" s="38" t="s">
        <v>13509</v>
      </c>
      <c r="C94" s="38" t="s">
        <v>13510</v>
      </c>
      <c r="D94" s="31" t="s">
        <v>13511</v>
      </c>
      <c r="E94" s="119"/>
      <c r="F94" s="119"/>
      <c r="G94" s="119"/>
      <c r="H94" s="119"/>
      <c r="I94" s="119"/>
      <c r="J94" s="119"/>
      <c r="K94" s="119"/>
      <c r="L94" s="119"/>
      <c r="M94" s="119"/>
      <c r="N94" s="119"/>
      <c r="O94" s="119"/>
      <c r="P94" s="119"/>
      <c r="Q94" s="119"/>
      <c r="R94" s="119"/>
      <c r="S94" s="119"/>
      <c r="T94" s="119"/>
      <c r="U94" s="119"/>
      <c r="V94" s="119"/>
      <c r="W94" s="119"/>
      <c r="X94" s="119"/>
      <c r="Y94" s="119"/>
      <c r="Z94" s="119"/>
    </row>
    <row r="95">
      <c r="A95" s="38" t="s">
        <v>13512</v>
      </c>
      <c r="B95" s="38" t="s">
        <v>13513</v>
      </c>
      <c r="C95" s="38" t="s">
        <v>13514</v>
      </c>
      <c r="D95" s="31" t="s">
        <v>13515</v>
      </c>
      <c r="E95" s="119"/>
      <c r="F95" s="119"/>
      <c r="G95" s="119"/>
      <c r="H95" s="119"/>
      <c r="I95" s="119"/>
      <c r="J95" s="119"/>
      <c r="K95" s="119"/>
      <c r="L95" s="119"/>
      <c r="M95" s="119"/>
      <c r="N95" s="119"/>
      <c r="O95" s="119"/>
      <c r="P95" s="119"/>
      <c r="Q95" s="119"/>
      <c r="R95" s="119"/>
      <c r="S95" s="119"/>
      <c r="T95" s="119"/>
      <c r="U95" s="119"/>
      <c r="V95" s="119"/>
      <c r="W95" s="119"/>
      <c r="X95" s="119"/>
      <c r="Y95" s="119"/>
      <c r="Z95" s="119"/>
    </row>
    <row r="96">
      <c r="A96" s="38" t="s">
        <v>13516</v>
      </c>
      <c r="B96" s="38" t="s">
        <v>13517</v>
      </c>
      <c r="C96" s="38" t="s">
        <v>13518</v>
      </c>
      <c r="D96" s="102" t="s">
        <v>13519</v>
      </c>
      <c r="E96" s="119"/>
      <c r="F96" s="119"/>
      <c r="G96" s="119"/>
      <c r="H96" s="119"/>
      <c r="I96" s="119"/>
      <c r="J96" s="119"/>
      <c r="K96" s="119"/>
      <c r="L96" s="119"/>
      <c r="M96" s="119"/>
      <c r="N96" s="119"/>
      <c r="O96" s="119"/>
      <c r="P96" s="119"/>
      <c r="Q96" s="119"/>
      <c r="R96" s="119"/>
      <c r="S96" s="119"/>
      <c r="T96" s="119"/>
      <c r="U96" s="119"/>
      <c r="V96" s="119"/>
      <c r="W96" s="119"/>
      <c r="X96" s="119"/>
      <c r="Y96" s="119"/>
      <c r="Z96" s="119"/>
    </row>
    <row r="97">
      <c r="A97" s="38" t="s">
        <v>13520</v>
      </c>
      <c r="B97" s="38" t="s">
        <v>13521</v>
      </c>
      <c r="C97" s="38" t="s">
        <v>13522</v>
      </c>
      <c r="D97" s="31" t="s">
        <v>13523</v>
      </c>
      <c r="E97" s="119"/>
      <c r="F97" s="119"/>
      <c r="G97" s="119"/>
      <c r="H97" s="119"/>
      <c r="I97" s="119"/>
      <c r="J97" s="119"/>
      <c r="K97" s="119"/>
      <c r="L97" s="119"/>
      <c r="M97" s="119"/>
      <c r="N97" s="119"/>
      <c r="O97" s="119"/>
      <c r="P97" s="119"/>
      <c r="Q97" s="119"/>
      <c r="R97" s="119"/>
      <c r="S97" s="119"/>
      <c r="T97" s="119"/>
      <c r="U97" s="119"/>
      <c r="V97" s="119"/>
      <c r="W97" s="119"/>
      <c r="X97" s="119"/>
      <c r="Y97" s="119"/>
      <c r="Z97" s="119"/>
    </row>
    <row r="98">
      <c r="A98" s="38" t="s">
        <v>13524</v>
      </c>
      <c r="B98" s="38" t="s">
        <v>1386</v>
      </c>
      <c r="C98" s="38" t="s">
        <v>13525</v>
      </c>
      <c r="D98" s="102" t="s">
        <v>13526</v>
      </c>
      <c r="E98" s="119"/>
      <c r="F98" s="119"/>
      <c r="G98" s="119"/>
      <c r="H98" s="119"/>
      <c r="I98" s="119"/>
      <c r="J98" s="119"/>
      <c r="K98" s="119"/>
      <c r="L98" s="119"/>
      <c r="M98" s="119"/>
      <c r="N98" s="119"/>
      <c r="O98" s="119"/>
      <c r="P98" s="119"/>
      <c r="Q98" s="119"/>
      <c r="R98" s="119"/>
      <c r="S98" s="119"/>
      <c r="T98" s="119"/>
      <c r="U98" s="119"/>
      <c r="V98" s="119"/>
      <c r="W98" s="119"/>
      <c r="X98" s="119"/>
      <c r="Y98" s="119"/>
      <c r="Z98" s="119"/>
    </row>
    <row r="99">
      <c r="A99" s="38" t="s">
        <v>13527</v>
      </c>
      <c r="B99" s="38" t="s">
        <v>13528</v>
      </c>
      <c r="C99" s="38" t="s">
        <v>13529</v>
      </c>
      <c r="D99" s="102" t="s">
        <v>13530</v>
      </c>
      <c r="E99" s="119"/>
      <c r="F99" s="119"/>
      <c r="G99" s="119"/>
      <c r="H99" s="119"/>
      <c r="I99" s="119"/>
      <c r="J99" s="119"/>
      <c r="K99" s="119"/>
      <c r="L99" s="119"/>
      <c r="M99" s="119"/>
      <c r="N99" s="119"/>
      <c r="O99" s="119"/>
      <c r="P99" s="119"/>
      <c r="Q99" s="119"/>
      <c r="R99" s="119"/>
      <c r="S99" s="119"/>
      <c r="T99" s="119"/>
      <c r="U99" s="119"/>
      <c r="V99" s="119"/>
      <c r="W99" s="119"/>
      <c r="X99" s="119"/>
      <c r="Y99" s="119"/>
      <c r="Z99" s="119"/>
    </row>
    <row r="100">
      <c r="A100" s="38" t="s">
        <v>13531</v>
      </c>
      <c r="B100" s="38" t="s">
        <v>1756</v>
      </c>
      <c r="C100" s="38" t="s">
        <v>13532</v>
      </c>
      <c r="D100" s="31" t="s">
        <v>13533</v>
      </c>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c r="A101" s="38" t="s">
        <v>13534</v>
      </c>
      <c r="B101" s="38" t="s">
        <v>13535</v>
      </c>
      <c r="C101" s="38" t="s">
        <v>13536</v>
      </c>
      <c r="D101" s="102" t="s">
        <v>13537</v>
      </c>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c r="A102" s="38" t="s">
        <v>13538</v>
      </c>
      <c r="B102" s="38" t="s">
        <v>13539</v>
      </c>
      <c r="C102" s="38" t="s">
        <v>13540</v>
      </c>
      <c r="D102" s="31" t="s">
        <v>13541</v>
      </c>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c r="A103" s="38" t="s">
        <v>13542</v>
      </c>
      <c r="B103" s="38" t="s">
        <v>4277</v>
      </c>
      <c r="C103" s="38" t="s">
        <v>13543</v>
      </c>
      <c r="D103" s="102" t="s">
        <v>13544</v>
      </c>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c r="A104" s="38" t="s">
        <v>13545</v>
      </c>
      <c r="B104" s="38" t="s">
        <v>13546</v>
      </c>
      <c r="C104" s="38" t="s">
        <v>13547</v>
      </c>
      <c r="D104" s="102" t="s">
        <v>13548</v>
      </c>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c r="A105" s="38" t="s">
        <v>13549</v>
      </c>
      <c r="B105" s="38" t="s">
        <v>3736</v>
      </c>
      <c r="C105" s="38" t="s">
        <v>13550</v>
      </c>
      <c r="D105" s="102" t="s">
        <v>13551</v>
      </c>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c r="A106" s="38" t="s">
        <v>13552</v>
      </c>
      <c r="B106" s="38" t="s">
        <v>13553</v>
      </c>
      <c r="C106" s="38" t="s">
        <v>13554</v>
      </c>
      <c r="D106" s="102" t="s">
        <v>13555</v>
      </c>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c r="A107" s="38" t="s">
        <v>13556</v>
      </c>
      <c r="B107" s="38" t="s">
        <v>13557</v>
      </c>
      <c r="C107" s="38" t="s">
        <v>13558</v>
      </c>
      <c r="D107" s="102" t="s">
        <v>13559</v>
      </c>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c r="A108" s="38" t="s">
        <v>13560</v>
      </c>
      <c r="B108" s="38" t="s">
        <v>13561</v>
      </c>
      <c r="C108" s="38" t="s">
        <v>13562</v>
      </c>
      <c r="D108" s="31" t="s">
        <v>13563</v>
      </c>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c r="A109" s="38" t="s">
        <v>13564</v>
      </c>
      <c r="B109" s="38" t="s">
        <v>13565</v>
      </c>
      <c r="C109" s="38" t="s">
        <v>13566</v>
      </c>
      <c r="D109" s="102" t="s">
        <v>13567</v>
      </c>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c r="A110" s="38" t="s">
        <v>13568</v>
      </c>
      <c r="B110" s="38" t="s">
        <v>13569</v>
      </c>
      <c r="C110" s="38" t="s">
        <v>13570</v>
      </c>
      <c r="D110" s="31" t="s">
        <v>13571</v>
      </c>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c r="A111" s="38" t="s">
        <v>13572</v>
      </c>
      <c r="B111" s="38" t="s">
        <v>13573</v>
      </c>
      <c r="C111" s="38" t="s">
        <v>13574</v>
      </c>
      <c r="D111" s="31" t="s">
        <v>13571</v>
      </c>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c r="A112" s="38" t="s">
        <v>13575</v>
      </c>
      <c r="B112" s="38" t="s">
        <v>13576</v>
      </c>
      <c r="C112" s="38" t="s">
        <v>13577</v>
      </c>
      <c r="D112" s="102" t="s">
        <v>13578</v>
      </c>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c r="A113" s="38" t="s">
        <v>13579</v>
      </c>
      <c r="B113" s="38" t="s">
        <v>13580</v>
      </c>
      <c r="C113" s="38" t="s">
        <v>13581</v>
      </c>
      <c r="D113" s="31" t="s">
        <v>13582</v>
      </c>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c r="A114" s="38" t="s">
        <v>13583</v>
      </c>
      <c r="B114" s="38" t="s">
        <v>13584</v>
      </c>
      <c r="C114" s="38" t="s">
        <v>13585</v>
      </c>
      <c r="D114" s="102" t="s">
        <v>13586</v>
      </c>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c r="A115" s="38" t="s">
        <v>13587</v>
      </c>
      <c r="B115" s="38" t="s">
        <v>1258</v>
      </c>
      <c r="C115" s="38" t="s">
        <v>13588</v>
      </c>
      <c r="D115" s="102" t="s">
        <v>13589</v>
      </c>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c r="A116" s="38" t="s">
        <v>13590</v>
      </c>
      <c r="B116" s="38" t="s">
        <v>13591</v>
      </c>
      <c r="C116" s="38" t="s">
        <v>13592</v>
      </c>
      <c r="D116" s="31" t="s">
        <v>13593</v>
      </c>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c r="A117" s="38" t="s">
        <v>13594</v>
      </c>
      <c r="B117" s="38" t="s">
        <v>13595</v>
      </c>
      <c r="C117" s="38" t="s">
        <v>13592</v>
      </c>
      <c r="D117" s="31" t="s">
        <v>13593</v>
      </c>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c r="A118" s="38" t="s">
        <v>13596</v>
      </c>
      <c r="B118" s="38" t="s">
        <v>6055</v>
      </c>
      <c r="C118" s="38" t="s">
        <v>13592</v>
      </c>
      <c r="D118" s="31" t="s">
        <v>13593</v>
      </c>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c r="A119" s="38" t="s">
        <v>13597</v>
      </c>
      <c r="B119" s="38" t="s">
        <v>13598</v>
      </c>
      <c r="C119" s="38" t="s">
        <v>13599</v>
      </c>
      <c r="D119" s="102" t="s">
        <v>13600</v>
      </c>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c r="A120" s="38" t="s">
        <v>13601</v>
      </c>
      <c r="B120" s="38" t="s">
        <v>13602</v>
      </c>
      <c r="C120" s="38" t="s">
        <v>13603</v>
      </c>
      <c r="D120" s="102" t="s">
        <v>13604</v>
      </c>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c r="A121" s="38" t="s">
        <v>13605</v>
      </c>
      <c r="B121" s="38" t="s">
        <v>13606</v>
      </c>
      <c r="C121" s="38" t="s">
        <v>13607</v>
      </c>
      <c r="D121" s="102" t="s">
        <v>13600</v>
      </c>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c r="A122" s="38" t="s">
        <v>13608</v>
      </c>
      <c r="B122" s="38" t="s">
        <v>13609</v>
      </c>
      <c r="C122" s="38" t="s">
        <v>13610</v>
      </c>
      <c r="D122" s="102" t="s">
        <v>13611</v>
      </c>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c r="A123" s="38" t="s">
        <v>13612</v>
      </c>
      <c r="B123" s="38" t="s">
        <v>13613</v>
      </c>
      <c r="C123" s="38" t="s">
        <v>13614</v>
      </c>
      <c r="D123" s="31" t="s">
        <v>601</v>
      </c>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c r="A124" s="38" t="s">
        <v>13615</v>
      </c>
      <c r="B124" s="38" t="s">
        <v>13616</v>
      </c>
      <c r="C124" s="38" t="s">
        <v>13617</v>
      </c>
      <c r="D124" s="102" t="s">
        <v>13278</v>
      </c>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c r="A125" s="38" t="s">
        <v>13618</v>
      </c>
      <c r="B125" s="38" t="s">
        <v>13619</v>
      </c>
      <c r="C125" s="38" t="s">
        <v>13620</v>
      </c>
      <c r="D125" s="102" t="s">
        <v>13621</v>
      </c>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c r="A126" s="38" t="s">
        <v>13622</v>
      </c>
      <c r="B126" s="38" t="s">
        <v>1261</v>
      </c>
      <c r="C126" s="38" t="s">
        <v>13623</v>
      </c>
      <c r="D126" s="102" t="s">
        <v>13624</v>
      </c>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c r="A127" s="38" t="s">
        <v>13625</v>
      </c>
      <c r="B127" s="38" t="s">
        <v>13626</v>
      </c>
      <c r="C127" s="38" t="s">
        <v>13627</v>
      </c>
      <c r="D127" s="102" t="s">
        <v>13628</v>
      </c>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c r="A128" s="38" t="s">
        <v>13629</v>
      </c>
      <c r="B128" s="38" t="s">
        <v>13630</v>
      </c>
      <c r="C128" s="38" t="s">
        <v>13631</v>
      </c>
      <c r="D128" s="102" t="s">
        <v>13632</v>
      </c>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c r="A129" s="38" t="s">
        <v>13633</v>
      </c>
      <c r="B129" s="38" t="s">
        <v>13634</v>
      </c>
      <c r="C129" s="38" t="s">
        <v>13635</v>
      </c>
      <c r="D129" s="31" t="s">
        <v>13636</v>
      </c>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c r="A130" s="38" t="s">
        <v>13637</v>
      </c>
      <c r="B130" s="38" t="s">
        <v>12885</v>
      </c>
      <c r="C130" s="38" t="s">
        <v>13638</v>
      </c>
      <c r="D130" s="102" t="s">
        <v>13639</v>
      </c>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c r="A131" s="38" t="s">
        <v>13640</v>
      </c>
      <c r="B131" s="38" t="s">
        <v>13641</v>
      </c>
      <c r="C131" s="38" t="s">
        <v>13642</v>
      </c>
      <c r="D131" s="102" t="s">
        <v>13643</v>
      </c>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c r="A132" s="38" t="s">
        <v>13644</v>
      </c>
      <c r="B132" s="38" t="s">
        <v>13645</v>
      </c>
      <c r="C132" s="38" t="s">
        <v>13646</v>
      </c>
      <c r="D132" s="102" t="s">
        <v>13647</v>
      </c>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c r="A133" s="38" t="s">
        <v>13648</v>
      </c>
      <c r="B133" s="38" t="s">
        <v>13649</v>
      </c>
      <c r="C133" s="38" t="s">
        <v>13650</v>
      </c>
      <c r="D133" s="102" t="s">
        <v>13651</v>
      </c>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c r="A134" s="38" t="s">
        <v>13652</v>
      </c>
      <c r="B134" s="38" t="s">
        <v>13653</v>
      </c>
      <c r="C134" s="38" t="s">
        <v>13654</v>
      </c>
      <c r="D134" s="31" t="s">
        <v>13655</v>
      </c>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c r="A135" s="38" t="s">
        <v>13656</v>
      </c>
      <c r="B135" s="38" t="s">
        <v>13657</v>
      </c>
      <c r="C135" s="38" t="s">
        <v>13658</v>
      </c>
      <c r="D135" s="31" t="s">
        <v>13659</v>
      </c>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c r="A136" s="38" t="s">
        <v>13660</v>
      </c>
      <c r="B136" s="38" t="s">
        <v>13661</v>
      </c>
      <c r="C136" s="38" t="s">
        <v>13662</v>
      </c>
      <c r="D136" s="102" t="s">
        <v>13663</v>
      </c>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c r="A137" s="38" t="s">
        <v>13664</v>
      </c>
      <c r="B137" s="38" t="s">
        <v>13665</v>
      </c>
      <c r="C137" s="38" t="s">
        <v>13666</v>
      </c>
      <c r="D137" s="102" t="s">
        <v>13667</v>
      </c>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c r="A138" s="38" t="s">
        <v>13668</v>
      </c>
      <c r="B138" s="38" t="s">
        <v>13669</v>
      </c>
      <c r="C138" s="38" t="s">
        <v>13670</v>
      </c>
      <c r="D138" s="102" t="s">
        <v>13671</v>
      </c>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c r="A139" s="38" t="s">
        <v>13672</v>
      </c>
      <c r="B139" s="38" t="s">
        <v>13673</v>
      </c>
      <c r="C139" s="38" t="s">
        <v>13674</v>
      </c>
      <c r="D139" s="31" t="s">
        <v>13408</v>
      </c>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c r="A140" s="38" t="s">
        <v>13675</v>
      </c>
      <c r="B140" s="38" t="s">
        <v>13676</v>
      </c>
      <c r="C140" s="38" t="s">
        <v>13677</v>
      </c>
      <c r="D140" s="102" t="s">
        <v>13678</v>
      </c>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c r="A141" s="38" t="s">
        <v>13679</v>
      </c>
      <c r="B141" s="38" t="s">
        <v>13680</v>
      </c>
      <c r="C141" s="38" t="s">
        <v>13681</v>
      </c>
      <c r="D141" s="31" t="s">
        <v>13682</v>
      </c>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c r="A142" s="38" t="s">
        <v>13683</v>
      </c>
      <c r="B142" s="38" t="s">
        <v>13684</v>
      </c>
      <c r="C142" s="38" t="s">
        <v>13685</v>
      </c>
      <c r="D142" s="31" t="s">
        <v>13686</v>
      </c>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c r="A143" s="38" t="s">
        <v>13687</v>
      </c>
      <c r="B143" s="38" t="s">
        <v>13688</v>
      </c>
      <c r="C143" s="38" t="s">
        <v>13689</v>
      </c>
      <c r="D143" s="31" t="s">
        <v>13690</v>
      </c>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c r="A144" s="38" t="s">
        <v>13691</v>
      </c>
      <c r="B144" s="38" t="s">
        <v>13692</v>
      </c>
      <c r="C144" s="38" t="s">
        <v>13693</v>
      </c>
      <c r="D144" s="102" t="s">
        <v>13694</v>
      </c>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c r="A145" s="38" t="s">
        <v>13695</v>
      </c>
      <c r="B145" s="38" t="s">
        <v>13696</v>
      </c>
      <c r="C145" s="38" t="s">
        <v>13697</v>
      </c>
      <c r="D145" s="31" t="s">
        <v>13698</v>
      </c>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c r="A146" s="38" t="s">
        <v>13699</v>
      </c>
      <c r="B146" s="38" t="s">
        <v>13700</v>
      </c>
      <c r="C146" s="38" t="s">
        <v>13701</v>
      </c>
      <c r="D146" s="31" t="s">
        <v>13702</v>
      </c>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c r="A147" s="38" t="s">
        <v>13703</v>
      </c>
      <c r="B147" s="38" t="s">
        <v>13704</v>
      </c>
      <c r="C147" s="38" t="s">
        <v>13705</v>
      </c>
      <c r="D147" s="31" t="s">
        <v>13706</v>
      </c>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c r="A148" s="38" t="s">
        <v>13707</v>
      </c>
      <c r="B148" s="38" t="s">
        <v>13708</v>
      </c>
      <c r="C148" s="38" t="s">
        <v>13709</v>
      </c>
      <c r="D148" s="31" t="s">
        <v>13710</v>
      </c>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c r="A149" s="38" t="s">
        <v>13711</v>
      </c>
      <c r="B149" s="38" t="s">
        <v>13712</v>
      </c>
      <c r="C149" s="38" t="s">
        <v>13713</v>
      </c>
      <c r="D149" s="102" t="s">
        <v>13714</v>
      </c>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c r="A150" s="38" t="s">
        <v>13715</v>
      </c>
      <c r="B150" s="38" t="s">
        <v>13716</v>
      </c>
      <c r="C150" s="38" t="s">
        <v>13717</v>
      </c>
      <c r="D150" s="31" t="s">
        <v>13718</v>
      </c>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c r="A151" s="38" t="s">
        <v>13719</v>
      </c>
      <c r="B151" s="38" t="s">
        <v>13720</v>
      </c>
      <c r="C151" s="38" t="s">
        <v>13721</v>
      </c>
      <c r="D151" s="31" t="s">
        <v>13722</v>
      </c>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c r="A152" s="38" t="s">
        <v>13723</v>
      </c>
      <c r="B152" s="38" t="s">
        <v>13724</v>
      </c>
      <c r="C152" s="38" t="s">
        <v>13725</v>
      </c>
      <c r="D152" s="31" t="s">
        <v>13726</v>
      </c>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c r="A153" s="38" t="s">
        <v>13727</v>
      </c>
      <c r="B153" s="38" t="s">
        <v>13728</v>
      </c>
      <c r="C153" s="38" t="s">
        <v>13729</v>
      </c>
      <c r="D153" s="31" t="s">
        <v>13730</v>
      </c>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c r="A154" s="38" t="s">
        <v>13731</v>
      </c>
      <c r="B154" s="38" t="s">
        <v>13732</v>
      </c>
      <c r="C154" s="38" t="s">
        <v>13733</v>
      </c>
      <c r="D154" s="31" t="s">
        <v>13734</v>
      </c>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c r="A155" s="38" t="s">
        <v>13735</v>
      </c>
      <c r="B155" s="38" t="s">
        <v>1285</v>
      </c>
      <c r="C155" s="38" t="s">
        <v>13736</v>
      </c>
      <c r="D155" s="102" t="s">
        <v>13737</v>
      </c>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c r="A156" s="38" t="s">
        <v>13738</v>
      </c>
      <c r="B156" s="38" t="s">
        <v>13739</v>
      </c>
      <c r="C156" s="38" t="s">
        <v>13740</v>
      </c>
      <c r="D156" s="31" t="s">
        <v>13741</v>
      </c>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c r="A157" s="38" t="s">
        <v>13742</v>
      </c>
      <c r="B157" s="38" t="s">
        <v>13743</v>
      </c>
      <c r="C157" s="38" t="s">
        <v>13744</v>
      </c>
      <c r="D157" s="31" t="s">
        <v>13745</v>
      </c>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c r="A158" s="38" t="s">
        <v>13746</v>
      </c>
      <c r="B158" s="38" t="s">
        <v>13747</v>
      </c>
      <c r="C158" s="38" t="s">
        <v>13748</v>
      </c>
      <c r="D158" s="31" t="s">
        <v>13749</v>
      </c>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c r="A159" s="38" t="s">
        <v>13750</v>
      </c>
      <c r="B159" s="38" t="s">
        <v>3038</v>
      </c>
      <c r="C159" s="38" t="s">
        <v>13751</v>
      </c>
      <c r="D159" s="102" t="s">
        <v>13752</v>
      </c>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c r="A160" s="38" t="s">
        <v>13753</v>
      </c>
      <c r="B160" s="38" t="s">
        <v>13754</v>
      </c>
      <c r="C160" s="38" t="s">
        <v>13755</v>
      </c>
      <c r="D160" s="102" t="s">
        <v>13756</v>
      </c>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c r="A161" s="38" t="s">
        <v>13757</v>
      </c>
      <c r="B161" s="38" t="s">
        <v>13758</v>
      </c>
      <c r="C161" s="38" t="s">
        <v>13759</v>
      </c>
      <c r="D161" s="31" t="s">
        <v>13760</v>
      </c>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c r="A162" s="38" t="s">
        <v>13761</v>
      </c>
      <c r="B162" s="38" t="s">
        <v>13762</v>
      </c>
      <c r="C162" s="38" t="s">
        <v>13763</v>
      </c>
      <c r="D162" s="31" t="s">
        <v>13764</v>
      </c>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c r="A163" s="38" t="s">
        <v>13765</v>
      </c>
      <c r="B163" s="38" t="s">
        <v>13766</v>
      </c>
      <c r="C163" s="38" t="s">
        <v>13767</v>
      </c>
      <c r="D163" s="31" t="s">
        <v>13768</v>
      </c>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c r="A164" s="38" t="s">
        <v>13769</v>
      </c>
      <c r="B164" s="38" t="s">
        <v>13770</v>
      </c>
      <c r="C164" s="38" t="s">
        <v>13771</v>
      </c>
      <c r="D164" s="102" t="s">
        <v>13772</v>
      </c>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c r="A165" s="38" t="s">
        <v>13773</v>
      </c>
      <c r="B165" s="38" t="s">
        <v>13774</v>
      </c>
      <c r="C165" s="38" t="s">
        <v>13775</v>
      </c>
      <c r="D165" s="102" t="s">
        <v>13776</v>
      </c>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c r="A166" s="38" t="s">
        <v>13777</v>
      </c>
      <c r="B166" s="38" t="s">
        <v>13778</v>
      </c>
      <c r="C166" s="38" t="s">
        <v>13779</v>
      </c>
      <c r="D166" s="31" t="s">
        <v>13780</v>
      </c>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c r="A167" s="38" t="s">
        <v>13781</v>
      </c>
      <c r="B167" s="38" t="s">
        <v>13782</v>
      </c>
      <c r="C167" s="38" t="s">
        <v>13783</v>
      </c>
      <c r="D167" s="31" t="s">
        <v>13784</v>
      </c>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c r="A168" s="38" t="s">
        <v>13785</v>
      </c>
      <c r="B168" s="38" t="s">
        <v>4608</v>
      </c>
      <c r="C168" s="38" t="s">
        <v>13786</v>
      </c>
      <c r="D168" s="102" t="s">
        <v>13787</v>
      </c>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c r="A169" s="38" t="s">
        <v>13788</v>
      </c>
      <c r="B169" s="38" t="s">
        <v>13789</v>
      </c>
      <c r="C169" s="38" t="s">
        <v>13790</v>
      </c>
      <c r="D169" s="31" t="s">
        <v>13791</v>
      </c>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c r="A170" s="38" t="s">
        <v>13792</v>
      </c>
      <c r="B170" s="38" t="s">
        <v>13793</v>
      </c>
      <c r="C170" s="38" t="s">
        <v>13794</v>
      </c>
      <c r="D170" s="102" t="s">
        <v>13795</v>
      </c>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c r="A171" s="38" t="s">
        <v>13796</v>
      </c>
      <c r="B171" s="38" t="s">
        <v>2300</v>
      </c>
      <c r="C171" s="38" t="s">
        <v>13797</v>
      </c>
      <c r="D171" s="102" t="s">
        <v>13798</v>
      </c>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c r="A172" s="38" t="s">
        <v>13799</v>
      </c>
      <c r="B172" s="38" t="s">
        <v>13800</v>
      </c>
      <c r="C172" s="38" t="s">
        <v>13801</v>
      </c>
      <c r="D172" s="102" t="s">
        <v>13802</v>
      </c>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c r="A173" s="38" t="s">
        <v>13803</v>
      </c>
      <c r="B173" s="38" t="s">
        <v>3837</v>
      </c>
      <c r="C173" s="38" t="s">
        <v>13804</v>
      </c>
      <c r="D173" s="102" t="s">
        <v>13805</v>
      </c>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c r="A174" s="38" t="s">
        <v>13806</v>
      </c>
      <c r="B174" s="38" t="s">
        <v>13807</v>
      </c>
      <c r="C174" s="38" t="s">
        <v>13808</v>
      </c>
      <c r="D174" s="31" t="s">
        <v>13496</v>
      </c>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c r="A175" s="38" t="s">
        <v>13809</v>
      </c>
      <c r="B175" s="38" t="s">
        <v>13810</v>
      </c>
      <c r="C175" s="38" t="s">
        <v>13811</v>
      </c>
      <c r="D175" s="31" t="s">
        <v>13812</v>
      </c>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c r="A176" s="38" t="s">
        <v>13813</v>
      </c>
      <c r="B176" s="38" t="s">
        <v>13814</v>
      </c>
      <c r="C176" s="38" t="s">
        <v>13815</v>
      </c>
      <c r="D176" s="31" t="s">
        <v>13816</v>
      </c>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c r="A177" s="38" t="s">
        <v>13817</v>
      </c>
      <c r="B177" s="38" t="s">
        <v>13818</v>
      </c>
      <c r="C177" s="38" t="s">
        <v>13819</v>
      </c>
      <c r="D177" s="31" t="s">
        <v>13820</v>
      </c>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c r="A178" s="38" t="s">
        <v>13821</v>
      </c>
      <c r="B178" s="38" t="s">
        <v>13822</v>
      </c>
      <c r="C178" s="38" t="s">
        <v>13823</v>
      </c>
      <c r="D178" s="31" t="s">
        <v>13824</v>
      </c>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c r="A179" s="38" t="s">
        <v>13825</v>
      </c>
      <c r="B179" s="38" t="s">
        <v>13826</v>
      </c>
      <c r="C179" s="38" t="s">
        <v>13827</v>
      </c>
      <c r="D179" s="31" t="s">
        <v>13828</v>
      </c>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c r="A180" s="38" t="s">
        <v>13829</v>
      </c>
      <c r="B180" s="38" t="s">
        <v>13830</v>
      </c>
      <c r="C180" s="38" t="s">
        <v>13831</v>
      </c>
      <c r="D180" s="102" t="s">
        <v>13832</v>
      </c>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c r="A181" s="38" t="s">
        <v>13833</v>
      </c>
      <c r="B181" s="38" t="s">
        <v>13834</v>
      </c>
      <c r="C181" s="38" t="s">
        <v>13835</v>
      </c>
      <c r="D181" s="31" t="s">
        <v>13836</v>
      </c>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c r="A182" s="38" t="s">
        <v>13837</v>
      </c>
      <c r="B182" s="38" t="s">
        <v>13838</v>
      </c>
      <c r="C182" s="38" t="s">
        <v>13839</v>
      </c>
      <c r="D182" s="102" t="s">
        <v>13840</v>
      </c>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c r="A183" s="38" t="s">
        <v>13841</v>
      </c>
      <c r="B183" s="38" t="s">
        <v>13842</v>
      </c>
      <c r="C183" s="38" t="s">
        <v>13843</v>
      </c>
      <c r="D183" s="31" t="s">
        <v>13844</v>
      </c>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c r="A184" s="38" t="s">
        <v>13845</v>
      </c>
      <c r="B184" s="38" t="s">
        <v>13846</v>
      </c>
      <c r="C184" s="38" t="s">
        <v>13847</v>
      </c>
      <c r="D184" s="31" t="s">
        <v>13848</v>
      </c>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c r="A185" s="38" t="s">
        <v>13849</v>
      </c>
      <c r="B185" s="38" t="s">
        <v>13850</v>
      </c>
      <c r="C185" s="38" t="s">
        <v>13851</v>
      </c>
      <c r="D185" s="102" t="s">
        <v>13852</v>
      </c>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c r="A186" s="38" t="s">
        <v>13853</v>
      </c>
      <c r="B186" s="38" t="s">
        <v>13854</v>
      </c>
      <c r="C186" s="38" t="s">
        <v>13855</v>
      </c>
      <c r="D186" s="102" t="s">
        <v>13216</v>
      </c>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c r="A187" s="38" t="s">
        <v>13856</v>
      </c>
      <c r="B187" s="38" t="s">
        <v>13857</v>
      </c>
      <c r="C187" s="38" t="s">
        <v>13858</v>
      </c>
      <c r="D187" s="102" t="s">
        <v>13859</v>
      </c>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c r="A188" s="38" t="s">
        <v>13860</v>
      </c>
      <c r="B188" s="38" t="s">
        <v>13861</v>
      </c>
      <c r="C188" s="38" t="s">
        <v>13862</v>
      </c>
      <c r="D188" s="31" t="s">
        <v>13863</v>
      </c>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c r="A189" s="38" t="s">
        <v>13864</v>
      </c>
      <c r="B189" s="38" t="s">
        <v>13865</v>
      </c>
      <c r="C189" s="38" t="s">
        <v>13866</v>
      </c>
      <c r="D189" s="102" t="s">
        <v>13867</v>
      </c>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c r="A190" s="38" t="s">
        <v>13868</v>
      </c>
      <c r="B190" s="38" t="s">
        <v>13869</v>
      </c>
      <c r="C190" s="38" t="s">
        <v>13870</v>
      </c>
      <c r="D190" s="31" t="s">
        <v>13871</v>
      </c>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c r="A191" s="38" t="s">
        <v>13872</v>
      </c>
      <c r="B191" s="38" t="s">
        <v>13873</v>
      </c>
      <c r="C191" s="38" t="s">
        <v>13874</v>
      </c>
      <c r="D191" s="31" t="s">
        <v>13875</v>
      </c>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c r="A192" s="38" t="s">
        <v>13876</v>
      </c>
      <c r="B192" s="38" t="s">
        <v>13877</v>
      </c>
      <c r="C192" s="38" t="s">
        <v>13878</v>
      </c>
      <c r="D192" s="102" t="s">
        <v>13879</v>
      </c>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c r="A193" s="38" t="s">
        <v>13880</v>
      </c>
      <c r="B193" s="38" t="s">
        <v>1330</v>
      </c>
      <c r="C193" s="38" t="s">
        <v>13881</v>
      </c>
      <c r="D193" s="31" t="s">
        <v>13882</v>
      </c>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c r="A194" s="38" t="s">
        <v>13883</v>
      </c>
      <c r="B194" s="38" t="s">
        <v>13884</v>
      </c>
      <c r="C194" s="38" t="s">
        <v>13885</v>
      </c>
      <c r="D194" s="31" t="s">
        <v>13886</v>
      </c>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c r="A195" s="38" t="s">
        <v>13887</v>
      </c>
      <c r="B195" s="38" t="s">
        <v>13888</v>
      </c>
      <c r="C195" s="38" t="s">
        <v>13889</v>
      </c>
      <c r="D195" s="102" t="s">
        <v>13890</v>
      </c>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c r="A196" s="38" t="s">
        <v>13891</v>
      </c>
      <c r="B196" s="38" t="s">
        <v>13892</v>
      </c>
      <c r="C196" s="38" t="s">
        <v>13893</v>
      </c>
      <c r="D196" s="31" t="s">
        <v>13894</v>
      </c>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c r="A197" s="38" t="s">
        <v>13895</v>
      </c>
      <c r="B197" s="38" t="s">
        <v>13896</v>
      </c>
      <c r="C197" s="38" t="s">
        <v>13897</v>
      </c>
      <c r="D197" s="31" t="s">
        <v>13898</v>
      </c>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c r="A198" s="38" t="s">
        <v>13899</v>
      </c>
      <c r="B198" s="38" t="s">
        <v>13900</v>
      </c>
      <c r="C198" s="38" t="s">
        <v>13901</v>
      </c>
      <c r="D198" s="31" t="s">
        <v>13902</v>
      </c>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c r="A199" s="38" t="s">
        <v>13903</v>
      </c>
      <c r="B199" s="38" t="s">
        <v>13904</v>
      </c>
      <c r="C199" s="38" t="s">
        <v>13905</v>
      </c>
      <c r="D199" s="31" t="s">
        <v>13906</v>
      </c>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c r="A200" s="38" t="s">
        <v>13907</v>
      </c>
      <c r="B200" s="38" t="s">
        <v>13908</v>
      </c>
      <c r="C200" s="38" t="s">
        <v>13909</v>
      </c>
      <c r="D200" s="31" t="s">
        <v>13910</v>
      </c>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c r="A201" s="38" t="s">
        <v>13911</v>
      </c>
      <c r="B201" s="38" t="s">
        <v>13912</v>
      </c>
      <c r="C201" s="38" t="s">
        <v>13333</v>
      </c>
      <c r="D201" s="31" t="s">
        <v>13898</v>
      </c>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c r="A202" s="38" t="s">
        <v>13913</v>
      </c>
      <c r="B202" s="38" t="s">
        <v>13914</v>
      </c>
      <c r="C202" s="38" t="s">
        <v>13915</v>
      </c>
      <c r="D202" s="102" t="s">
        <v>13404</v>
      </c>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c r="A203" s="38" t="s">
        <v>13916</v>
      </c>
      <c r="B203" s="38" t="s">
        <v>13917</v>
      </c>
      <c r="C203" s="38" t="s">
        <v>13918</v>
      </c>
      <c r="D203" s="31" t="s">
        <v>13919</v>
      </c>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c r="A204" s="38" t="s">
        <v>13920</v>
      </c>
      <c r="B204" s="38" t="s">
        <v>13921</v>
      </c>
      <c r="C204" s="38" t="s">
        <v>13922</v>
      </c>
      <c r="D204" s="31" t="s">
        <v>13923</v>
      </c>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c r="A205" s="38" t="s">
        <v>13924</v>
      </c>
      <c r="B205" s="38" t="s">
        <v>13925</v>
      </c>
      <c r="C205" s="38" t="s">
        <v>13926</v>
      </c>
      <c r="D205" s="31" t="s">
        <v>13927</v>
      </c>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c r="A206" s="38" t="s">
        <v>13928</v>
      </c>
      <c r="B206" s="38" t="s">
        <v>13929</v>
      </c>
      <c r="C206" s="38" t="s">
        <v>13930</v>
      </c>
      <c r="D206" s="102" t="s">
        <v>13931</v>
      </c>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c r="A207" s="38" t="s">
        <v>13932</v>
      </c>
      <c r="B207" s="38" t="s">
        <v>13933</v>
      </c>
      <c r="C207" s="38" t="s">
        <v>13934</v>
      </c>
      <c r="D207" s="31" t="s">
        <v>13935</v>
      </c>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c r="A208" s="38" t="s">
        <v>13936</v>
      </c>
      <c r="B208" s="38" t="s">
        <v>13937</v>
      </c>
      <c r="C208" s="38" t="s">
        <v>13938</v>
      </c>
      <c r="D208" s="102" t="s">
        <v>13939</v>
      </c>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c r="A209" s="38" t="s">
        <v>13940</v>
      </c>
      <c r="B209" s="38" t="s">
        <v>13941</v>
      </c>
      <c r="C209" s="38" t="s">
        <v>13942</v>
      </c>
      <c r="D209" s="102" t="s">
        <v>13404</v>
      </c>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c r="A210" s="38" t="s">
        <v>13943</v>
      </c>
      <c r="B210" s="38" t="s">
        <v>13944</v>
      </c>
      <c r="C210" s="38" t="s">
        <v>13945</v>
      </c>
      <c r="D210" s="31" t="s">
        <v>13946</v>
      </c>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c r="A211" s="38" t="s">
        <v>13947</v>
      </c>
      <c r="B211" s="38" t="s">
        <v>1202</v>
      </c>
      <c r="C211" s="38" t="s">
        <v>13948</v>
      </c>
      <c r="D211" s="31" t="s">
        <v>13949</v>
      </c>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c r="A212" s="38" t="s">
        <v>13950</v>
      </c>
      <c r="B212" s="38" t="s">
        <v>13951</v>
      </c>
      <c r="C212" s="38" t="s">
        <v>13952</v>
      </c>
      <c r="D212" s="102" t="s">
        <v>13953</v>
      </c>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c r="A213" s="38" t="s">
        <v>13954</v>
      </c>
      <c r="B213" s="38" t="s">
        <v>13955</v>
      </c>
      <c r="C213" s="38" t="s">
        <v>13956</v>
      </c>
      <c r="D213" s="102" t="s">
        <v>13278</v>
      </c>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c r="A214" s="38" t="s">
        <v>13957</v>
      </c>
      <c r="B214" s="38" t="s">
        <v>3186</v>
      </c>
      <c r="C214" s="38" t="s">
        <v>13958</v>
      </c>
      <c r="D214" s="31" t="s">
        <v>13959</v>
      </c>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c r="A215" s="38" t="s">
        <v>13960</v>
      </c>
      <c r="B215" s="38" t="s">
        <v>13961</v>
      </c>
      <c r="C215" s="38" t="s">
        <v>13962</v>
      </c>
      <c r="D215" s="102" t="s">
        <v>13963</v>
      </c>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c r="A216" s="38" t="s">
        <v>13964</v>
      </c>
      <c r="B216" s="38" t="s">
        <v>13965</v>
      </c>
      <c r="C216" s="38" t="s">
        <v>13966</v>
      </c>
      <c r="D216" s="31" t="s">
        <v>13967</v>
      </c>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c r="A217" s="38" t="s">
        <v>13968</v>
      </c>
      <c r="B217" s="38" t="s">
        <v>13969</v>
      </c>
      <c r="C217" s="38" t="s">
        <v>13333</v>
      </c>
      <c r="D217" s="31" t="s">
        <v>13967</v>
      </c>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c r="A218" s="38" t="s">
        <v>13970</v>
      </c>
      <c r="B218" s="38" t="s">
        <v>13971</v>
      </c>
      <c r="C218" s="38" t="s">
        <v>13972</v>
      </c>
      <c r="D218" s="102" t="s">
        <v>13867</v>
      </c>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c r="A219" s="38" t="s">
        <v>13973</v>
      </c>
      <c r="B219" s="38" t="s">
        <v>13974</v>
      </c>
      <c r="C219" s="38" t="s">
        <v>13975</v>
      </c>
      <c r="D219" s="102" t="s">
        <v>13156</v>
      </c>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c r="A220" s="38" t="s">
        <v>13976</v>
      </c>
      <c r="B220" s="38" t="s">
        <v>13977</v>
      </c>
      <c r="C220" s="38" t="s">
        <v>13978</v>
      </c>
      <c r="D220" s="102" t="s">
        <v>13979</v>
      </c>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c r="A221" s="38" t="s">
        <v>13980</v>
      </c>
      <c r="B221" s="38" t="s">
        <v>13981</v>
      </c>
      <c r="C221" s="38" t="s">
        <v>13982</v>
      </c>
      <c r="D221" s="31" t="s">
        <v>13983</v>
      </c>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c r="A222" s="38" t="s">
        <v>13984</v>
      </c>
      <c r="B222" s="38" t="s">
        <v>13985</v>
      </c>
      <c r="C222" s="38" t="s">
        <v>13986</v>
      </c>
      <c r="D222" s="31" t="s">
        <v>13515</v>
      </c>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c r="A223" s="38" t="s">
        <v>13987</v>
      </c>
      <c r="B223" s="38" t="s">
        <v>13988</v>
      </c>
      <c r="C223" s="38" t="s">
        <v>13989</v>
      </c>
      <c r="D223" s="102" t="s">
        <v>13867</v>
      </c>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c r="A224" s="38" t="s">
        <v>13990</v>
      </c>
      <c r="B224" s="38" t="s">
        <v>13991</v>
      </c>
      <c r="C224" s="38" t="s">
        <v>13992</v>
      </c>
      <c r="D224" s="102" t="s">
        <v>13993</v>
      </c>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c r="A225" s="38" t="s">
        <v>13994</v>
      </c>
      <c r="B225" s="38" t="s">
        <v>13995</v>
      </c>
      <c r="C225" s="38" t="s">
        <v>13996</v>
      </c>
      <c r="D225" s="102" t="s">
        <v>13997</v>
      </c>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c r="A226" s="38" t="s">
        <v>13998</v>
      </c>
      <c r="B226" s="38" t="s">
        <v>13999</v>
      </c>
      <c r="C226" s="38" t="s">
        <v>14000</v>
      </c>
      <c r="D226" s="31" t="s">
        <v>14001</v>
      </c>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c r="A227" s="38" t="s">
        <v>14002</v>
      </c>
      <c r="B227" s="38" t="s">
        <v>14003</v>
      </c>
      <c r="C227" s="38" t="s">
        <v>14004</v>
      </c>
      <c r="D227" s="102" t="s">
        <v>14005</v>
      </c>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c r="A228" s="38" t="s">
        <v>14006</v>
      </c>
      <c r="B228" s="38" t="s">
        <v>14007</v>
      </c>
      <c r="C228" s="38" t="s">
        <v>14008</v>
      </c>
      <c r="D228" s="31" t="s">
        <v>14009</v>
      </c>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c r="A229" s="38" t="s">
        <v>14010</v>
      </c>
      <c r="B229" s="38" t="s">
        <v>14011</v>
      </c>
      <c r="C229" s="38" t="s">
        <v>14012</v>
      </c>
      <c r="D229" s="102" t="s">
        <v>14013</v>
      </c>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c r="A230" s="38" t="s">
        <v>14014</v>
      </c>
      <c r="B230" s="38" t="s">
        <v>14015</v>
      </c>
      <c r="C230" s="38" t="s">
        <v>14016</v>
      </c>
      <c r="D230" s="31" t="s">
        <v>14017</v>
      </c>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c r="A231" s="38" t="s">
        <v>14018</v>
      </c>
      <c r="B231" s="38" t="s">
        <v>14019</v>
      </c>
      <c r="C231" s="38" t="s">
        <v>14020</v>
      </c>
      <c r="D231" s="102" t="s">
        <v>14021</v>
      </c>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c r="A232" s="38" t="s">
        <v>14022</v>
      </c>
      <c r="B232" s="38" t="s">
        <v>14023</v>
      </c>
      <c r="C232" s="38" t="s">
        <v>14024</v>
      </c>
      <c r="D232" s="102" t="s">
        <v>14025</v>
      </c>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c r="A233" s="38" t="s">
        <v>14026</v>
      </c>
      <c r="B233" s="38" t="s">
        <v>14027</v>
      </c>
      <c r="C233" s="38" t="s">
        <v>14028</v>
      </c>
      <c r="D233" s="31" t="s">
        <v>14029</v>
      </c>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c r="A234" s="38" t="s">
        <v>14030</v>
      </c>
      <c r="B234" s="38" t="s">
        <v>14031</v>
      </c>
      <c r="C234" s="38" t="s">
        <v>14032</v>
      </c>
      <c r="D234" s="102" t="s">
        <v>14033</v>
      </c>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c r="A235" s="38" t="s">
        <v>14034</v>
      </c>
      <c r="B235" s="38" t="s">
        <v>14035</v>
      </c>
      <c r="C235" s="38" t="s">
        <v>14036</v>
      </c>
      <c r="D235" s="102" t="s">
        <v>14037</v>
      </c>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c r="A236" s="38" t="s">
        <v>14038</v>
      </c>
      <c r="B236" s="38" t="s">
        <v>3124</v>
      </c>
      <c r="C236" s="38" t="s">
        <v>14039</v>
      </c>
      <c r="D236" s="102" t="s">
        <v>14040</v>
      </c>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c r="A237" s="38" t="s">
        <v>14041</v>
      </c>
      <c r="B237" s="38" t="s">
        <v>14042</v>
      </c>
      <c r="C237" s="38" t="s">
        <v>14043</v>
      </c>
      <c r="D237" s="102" t="s">
        <v>14044</v>
      </c>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c r="A238" s="38" t="s">
        <v>14045</v>
      </c>
      <c r="B238" s="38" t="s">
        <v>14046</v>
      </c>
      <c r="C238" s="38" t="s">
        <v>14047</v>
      </c>
      <c r="D238" s="102" t="s">
        <v>14048</v>
      </c>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c r="A239" s="38" t="s">
        <v>14049</v>
      </c>
      <c r="B239" s="38" t="s">
        <v>14050</v>
      </c>
      <c r="C239" s="38" t="s">
        <v>14051</v>
      </c>
      <c r="D239" s="102" t="s">
        <v>14052</v>
      </c>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c r="A240" s="38" t="s">
        <v>14053</v>
      </c>
      <c r="B240" s="38" t="s">
        <v>14054</v>
      </c>
      <c r="C240" s="38" t="s">
        <v>14055</v>
      </c>
      <c r="D240" s="102" t="s">
        <v>14056</v>
      </c>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c r="A241" s="38" t="s">
        <v>14057</v>
      </c>
      <c r="B241" s="38" t="s">
        <v>14058</v>
      </c>
      <c r="C241" s="38" t="s">
        <v>14059</v>
      </c>
      <c r="D241" s="102" t="s">
        <v>14060</v>
      </c>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c r="A242" s="38" t="s">
        <v>14061</v>
      </c>
      <c r="B242" s="38" t="s">
        <v>14062</v>
      </c>
      <c r="C242" s="38" t="s">
        <v>14063</v>
      </c>
      <c r="D242" s="102" t="s">
        <v>14060</v>
      </c>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c r="A243" s="38" t="s">
        <v>14064</v>
      </c>
      <c r="B243" s="38" t="s">
        <v>14065</v>
      </c>
      <c r="C243" s="38" t="s">
        <v>14066</v>
      </c>
      <c r="D243" s="102" t="s">
        <v>14044</v>
      </c>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c r="A244" s="38" t="s">
        <v>14067</v>
      </c>
      <c r="B244" s="38" t="s">
        <v>14068</v>
      </c>
      <c r="C244" s="38" t="s">
        <v>14069</v>
      </c>
      <c r="D244" s="31" t="s">
        <v>14001</v>
      </c>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c r="A245" s="38" t="s">
        <v>14070</v>
      </c>
      <c r="B245" s="38" t="s">
        <v>14071</v>
      </c>
      <c r="C245" s="38" t="s">
        <v>14072</v>
      </c>
      <c r="D245" s="31" t="s">
        <v>14073</v>
      </c>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c r="A246" s="38" t="s">
        <v>14074</v>
      </c>
      <c r="B246" s="38" t="s">
        <v>14075</v>
      </c>
      <c r="C246" s="38" t="s">
        <v>14076</v>
      </c>
      <c r="D246" s="31" t="s">
        <v>14077</v>
      </c>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c r="A247" s="38" t="s">
        <v>14078</v>
      </c>
      <c r="B247" s="38" t="s">
        <v>14079</v>
      </c>
      <c r="C247" s="38" t="s">
        <v>14080</v>
      </c>
      <c r="D247" s="31" t="s">
        <v>14081</v>
      </c>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c r="A248" s="38" t="s">
        <v>14082</v>
      </c>
      <c r="B248" s="38" t="s">
        <v>14083</v>
      </c>
      <c r="C248" s="38" t="s">
        <v>14084</v>
      </c>
      <c r="D248" s="31" t="s">
        <v>14085</v>
      </c>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c r="A249" s="38" t="s">
        <v>14086</v>
      </c>
      <c r="B249" s="38" t="s">
        <v>14087</v>
      </c>
      <c r="C249" s="38" t="s">
        <v>14088</v>
      </c>
      <c r="D249" s="31" t="s">
        <v>14089</v>
      </c>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c r="A250" s="38" t="s">
        <v>14090</v>
      </c>
      <c r="B250" s="38" t="s">
        <v>12985</v>
      </c>
      <c r="C250" s="38" t="s">
        <v>14091</v>
      </c>
      <c r="D250" s="102" t="s">
        <v>14092</v>
      </c>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c r="A251" s="38" t="s">
        <v>14093</v>
      </c>
      <c r="B251" s="38" t="s">
        <v>14094</v>
      </c>
      <c r="C251" s="38" t="s">
        <v>14095</v>
      </c>
      <c r="D251" s="31" t="s">
        <v>14096</v>
      </c>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c r="A252" s="38" t="s">
        <v>14097</v>
      </c>
      <c r="B252" s="38" t="s">
        <v>14098</v>
      </c>
      <c r="C252" s="38" t="s">
        <v>14099</v>
      </c>
      <c r="D252" s="102" t="s">
        <v>14100</v>
      </c>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c r="A253" s="38" t="s">
        <v>14101</v>
      </c>
      <c r="B253" s="38" t="s">
        <v>14102</v>
      </c>
      <c r="C253" s="38" t="s">
        <v>14103</v>
      </c>
      <c r="D253" s="102" t="s">
        <v>14104</v>
      </c>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c r="A254" s="38" t="s">
        <v>14105</v>
      </c>
      <c r="B254" s="38" t="s">
        <v>14106</v>
      </c>
      <c r="C254" s="38" t="s">
        <v>14107</v>
      </c>
      <c r="D254" s="102" t="s">
        <v>14108</v>
      </c>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c r="A255" s="38" t="s">
        <v>14109</v>
      </c>
      <c r="B255" s="38" t="s">
        <v>14110</v>
      </c>
      <c r="C255" s="38" t="s">
        <v>13333</v>
      </c>
      <c r="D255" s="31" t="s">
        <v>14111</v>
      </c>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c r="A256" s="38" t="s">
        <v>14112</v>
      </c>
      <c r="B256" s="38" t="s">
        <v>14113</v>
      </c>
      <c r="C256" s="38" t="s">
        <v>14114</v>
      </c>
      <c r="D256" s="102" t="s">
        <v>13318</v>
      </c>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c r="A257" s="38" t="s">
        <v>14115</v>
      </c>
      <c r="B257" s="38" t="s">
        <v>14116</v>
      </c>
      <c r="C257" s="38" t="s">
        <v>13333</v>
      </c>
      <c r="D257" s="102" t="s">
        <v>14117</v>
      </c>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c r="A258" s="38" t="s">
        <v>14118</v>
      </c>
      <c r="B258" s="38" t="s">
        <v>14119</v>
      </c>
      <c r="C258" s="38" t="s">
        <v>14120</v>
      </c>
      <c r="D258" s="102" t="s">
        <v>13979</v>
      </c>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c r="A259" s="38" t="s">
        <v>14121</v>
      </c>
      <c r="B259" s="38" t="s">
        <v>14122</v>
      </c>
      <c r="C259" s="38" t="s">
        <v>14123</v>
      </c>
      <c r="D259" s="31" t="s">
        <v>14124</v>
      </c>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c r="A260" s="38" t="s">
        <v>14125</v>
      </c>
      <c r="B260" s="38" t="s">
        <v>14126</v>
      </c>
      <c r="C260" s="38" t="s">
        <v>13333</v>
      </c>
      <c r="D260" s="31" t="s">
        <v>14127</v>
      </c>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c r="A261" s="38" t="s">
        <v>14128</v>
      </c>
      <c r="B261" s="38" t="s">
        <v>14129</v>
      </c>
      <c r="C261" s="38" t="s">
        <v>14130</v>
      </c>
      <c r="D261" s="31" t="s">
        <v>14131</v>
      </c>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c r="A262" s="38" t="s">
        <v>14132</v>
      </c>
      <c r="B262" s="38" t="s">
        <v>5718</v>
      </c>
      <c r="C262" s="38" t="s">
        <v>14133</v>
      </c>
      <c r="D262" s="102" t="s">
        <v>14134</v>
      </c>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c r="A263" s="38" t="s">
        <v>14135</v>
      </c>
      <c r="B263" s="38" t="s">
        <v>14136</v>
      </c>
      <c r="C263" s="38" t="s">
        <v>14137</v>
      </c>
      <c r="D263" s="102" t="s">
        <v>14138</v>
      </c>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c r="A264" s="38" t="s">
        <v>14139</v>
      </c>
      <c r="B264" s="38" t="s">
        <v>14140</v>
      </c>
      <c r="C264" s="38" t="s">
        <v>14141</v>
      </c>
      <c r="D264" s="31" t="s">
        <v>14142</v>
      </c>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c r="A265" s="38" t="s">
        <v>14143</v>
      </c>
      <c r="B265" s="38" t="s">
        <v>14144</v>
      </c>
      <c r="C265" s="38" t="s">
        <v>14145</v>
      </c>
      <c r="D265" s="31" t="s">
        <v>1376</v>
      </c>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c r="A266" s="38" t="s">
        <v>14146</v>
      </c>
      <c r="B266" s="38" t="s">
        <v>14147</v>
      </c>
      <c r="C266" s="38" t="s">
        <v>14148</v>
      </c>
      <c r="D266" s="31" t="s">
        <v>601</v>
      </c>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c r="A267" s="38" t="s">
        <v>14149</v>
      </c>
      <c r="B267" s="38" t="s">
        <v>14150</v>
      </c>
      <c r="C267" s="38" t="s">
        <v>13333</v>
      </c>
      <c r="D267" s="31" t="s">
        <v>1160</v>
      </c>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c r="A268" s="38" t="s">
        <v>14151</v>
      </c>
      <c r="B268" s="38" t="s">
        <v>14152</v>
      </c>
      <c r="C268" s="38" t="s">
        <v>14153</v>
      </c>
      <c r="D268" s="102" t="s">
        <v>13278</v>
      </c>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c r="A269" s="38" t="s">
        <v>14154</v>
      </c>
      <c r="B269" s="38" t="s">
        <v>14155</v>
      </c>
      <c r="C269" s="38" t="s">
        <v>14156</v>
      </c>
      <c r="D269" s="31" t="s">
        <v>14157</v>
      </c>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c r="A270" s="38" t="s">
        <v>14158</v>
      </c>
      <c r="B270" s="38" t="s">
        <v>14159</v>
      </c>
      <c r="C270" s="38" t="s">
        <v>14160</v>
      </c>
      <c r="D270" s="31" t="s">
        <v>14161</v>
      </c>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c r="A271" s="38" t="s">
        <v>14162</v>
      </c>
      <c r="B271" s="38" t="s">
        <v>14163</v>
      </c>
      <c r="C271" s="38" t="s">
        <v>14164</v>
      </c>
      <c r="D271" s="102" t="s">
        <v>14165</v>
      </c>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c r="A272" s="38" t="s">
        <v>14166</v>
      </c>
      <c r="B272" s="38" t="s">
        <v>14167</v>
      </c>
      <c r="C272" s="38" t="s">
        <v>14168</v>
      </c>
      <c r="D272" s="31" t="s">
        <v>14169</v>
      </c>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c r="A273" s="38" t="s">
        <v>14170</v>
      </c>
      <c r="B273" s="38" t="s">
        <v>14171</v>
      </c>
      <c r="C273" s="38" t="s">
        <v>14172</v>
      </c>
      <c r="D273" s="31" t="s">
        <v>14173</v>
      </c>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c r="A274" s="38" t="s">
        <v>14174</v>
      </c>
      <c r="B274" s="38" t="s">
        <v>14175</v>
      </c>
      <c r="C274" s="38" t="s">
        <v>14176</v>
      </c>
      <c r="D274" s="102" t="s">
        <v>14177</v>
      </c>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c r="A275" s="38" t="s">
        <v>14178</v>
      </c>
      <c r="B275" s="38" t="s">
        <v>14179</v>
      </c>
      <c r="C275" s="38" t="s">
        <v>14180</v>
      </c>
      <c r="D275" s="31" t="s">
        <v>14181</v>
      </c>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c r="A276" s="38" t="s">
        <v>14182</v>
      </c>
      <c r="B276" s="38" t="s">
        <v>14183</v>
      </c>
      <c r="C276" s="38" t="s">
        <v>14184</v>
      </c>
      <c r="D276" s="102" t="s">
        <v>14185</v>
      </c>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c r="A277" s="38" t="s">
        <v>14186</v>
      </c>
      <c r="B277" s="38" t="s">
        <v>14187</v>
      </c>
      <c r="C277" s="38" t="s">
        <v>14188</v>
      </c>
      <c r="D277" s="102" t="s">
        <v>14189</v>
      </c>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c r="A278" s="38" t="s">
        <v>14190</v>
      </c>
      <c r="B278" s="38" t="s">
        <v>14191</v>
      </c>
      <c r="C278" s="38" t="s">
        <v>14192</v>
      </c>
      <c r="D278" s="31" t="s">
        <v>14193</v>
      </c>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c r="A279" s="38" t="s">
        <v>14194</v>
      </c>
      <c r="B279" s="38" t="s">
        <v>14195</v>
      </c>
      <c r="C279" s="38" t="s">
        <v>14196</v>
      </c>
      <c r="D279" s="31" t="s">
        <v>14197</v>
      </c>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c r="A280" s="38" t="s">
        <v>14198</v>
      </c>
      <c r="B280" s="38" t="s">
        <v>14199</v>
      </c>
      <c r="C280" s="38" t="s">
        <v>14200</v>
      </c>
      <c r="D280" s="102" t="s">
        <v>14201</v>
      </c>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c r="A281" s="38" t="s">
        <v>14202</v>
      </c>
      <c r="B281" s="38" t="s">
        <v>14203</v>
      </c>
      <c r="C281" s="38" t="s">
        <v>14204</v>
      </c>
      <c r="D281" s="102" t="s">
        <v>14205</v>
      </c>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c r="A282" s="38" t="s">
        <v>14206</v>
      </c>
      <c r="B282" s="38" t="s">
        <v>970</v>
      </c>
      <c r="C282" s="38" t="s">
        <v>14207</v>
      </c>
      <c r="D282" s="102" t="s">
        <v>14208</v>
      </c>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c r="A283" s="38" t="s">
        <v>14209</v>
      </c>
      <c r="B283" s="38" t="s">
        <v>14210</v>
      </c>
      <c r="C283" s="38" t="s">
        <v>13333</v>
      </c>
      <c r="D283" s="31" t="s">
        <v>14211</v>
      </c>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c r="A284" s="38" t="s">
        <v>14212</v>
      </c>
      <c r="B284" s="38" t="s">
        <v>14213</v>
      </c>
      <c r="C284" s="38" t="s">
        <v>13333</v>
      </c>
      <c r="D284" s="31" t="s">
        <v>14211</v>
      </c>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c r="A285" s="38" t="s">
        <v>14214</v>
      </c>
      <c r="B285" s="38" t="s">
        <v>14215</v>
      </c>
      <c r="C285" s="38" t="s">
        <v>14216</v>
      </c>
      <c r="D285" s="31" t="s">
        <v>14077</v>
      </c>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c r="A286" s="38" t="s">
        <v>14217</v>
      </c>
      <c r="B286" s="38" t="s">
        <v>14218</v>
      </c>
      <c r="C286" s="38" t="s">
        <v>14219</v>
      </c>
      <c r="D286" s="31" t="s">
        <v>14220</v>
      </c>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c r="A287" s="38" t="s">
        <v>14221</v>
      </c>
      <c r="B287" s="38" t="s">
        <v>14222</v>
      </c>
      <c r="C287" s="38" t="s">
        <v>13333</v>
      </c>
      <c r="D287" s="31" t="s">
        <v>14223</v>
      </c>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c r="A288" s="38" t="s">
        <v>14224</v>
      </c>
      <c r="B288" s="38" t="s">
        <v>14225</v>
      </c>
      <c r="C288" s="38" t="s">
        <v>14226</v>
      </c>
      <c r="D288" s="102" t="s">
        <v>14227</v>
      </c>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c r="A289" s="38" t="s">
        <v>14228</v>
      </c>
      <c r="B289" s="38" t="s">
        <v>14229</v>
      </c>
      <c r="C289" s="38" t="s">
        <v>14230</v>
      </c>
      <c r="D289" s="31" t="s">
        <v>14231</v>
      </c>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c r="A290" s="38" t="s">
        <v>14232</v>
      </c>
      <c r="B290" s="38" t="s">
        <v>14233</v>
      </c>
      <c r="C290" s="38" t="s">
        <v>14234</v>
      </c>
      <c r="D290" s="31" t="s">
        <v>13718</v>
      </c>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c r="A291" s="38" t="s">
        <v>14235</v>
      </c>
      <c r="B291" s="38" t="s">
        <v>14236</v>
      </c>
      <c r="C291" s="38" t="s">
        <v>14237</v>
      </c>
      <c r="D291" s="102" t="s">
        <v>14238</v>
      </c>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c r="A292" s="38" t="s">
        <v>14239</v>
      </c>
      <c r="B292" s="38" t="s">
        <v>14240</v>
      </c>
      <c r="C292" s="38" t="s">
        <v>13333</v>
      </c>
      <c r="D292" s="31" t="s">
        <v>14241</v>
      </c>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c r="A293" s="38" t="s">
        <v>14242</v>
      </c>
      <c r="B293" s="38" t="s">
        <v>14243</v>
      </c>
      <c r="C293" s="38" t="s">
        <v>14244</v>
      </c>
      <c r="D293" s="31" t="s">
        <v>14245</v>
      </c>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c r="A294" s="38" t="s">
        <v>14246</v>
      </c>
      <c r="B294" s="38" t="s">
        <v>14247</v>
      </c>
      <c r="C294" s="38" t="s">
        <v>14248</v>
      </c>
      <c r="D294" s="31" t="s">
        <v>14249</v>
      </c>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c r="A295" s="38" t="s">
        <v>14250</v>
      </c>
      <c r="B295" s="38" t="s">
        <v>14251</v>
      </c>
      <c r="C295" s="38" t="s">
        <v>14252</v>
      </c>
      <c r="D295" s="102" t="s">
        <v>14253</v>
      </c>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c r="A296" s="38" t="s">
        <v>14254</v>
      </c>
      <c r="B296" s="38" t="s">
        <v>14255</v>
      </c>
      <c r="C296" s="38" t="s">
        <v>14256</v>
      </c>
      <c r="D296" s="102" t="s">
        <v>14257</v>
      </c>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c r="A297" s="38" t="s">
        <v>14258</v>
      </c>
      <c r="B297" s="38" t="s">
        <v>14259</v>
      </c>
      <c r="C297" s="38" t="s">
        <v>14260</v>
      </c>
      <c r="D297" s="102" t="s">
        <v>14261</v>
      </c>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c r="A298" s="38" t="s">
        <v>14262</v>
      </c>
      <c r="B298" s="38" t="s">
        <v>14263</v>
      </c>
      <c r="C298" s="38" t="s">
        <v>14264</v>
      </c>
      <c r="D298" s="31" t="s">
        <v>14265</v>
      </c>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c r="A299" s="38" t="s">
        <v>14266</v>
      </c>
      <c r="B299" s="38" t="s">
        <v>14267</v>
      </c>
      <c r="C299" s="38" t="s">
        <v>14268</v>
      </c>
      <c r="D299" s="31" t="s">
        <v>14269</v>
      </c>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c r="A300" s="38" t="s">
        <v>14270</v>
      </c>
      <c r="B300" s="38" t="s">
        <v>14271</v>
      </c>
      <c r="C300" s="38" t="s">
        <v>14272</v>
      </c>
      <c r="D300" s="102" t="s">
        <v>14273</v>
      </c>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c r="A301" s="38" t="s">
        <v>14274</v>
      </c>
      <c r="B301" s="38" t="s">
        <v>14275</v>
      </c>
      <c r="C301" s="38" t="s">
        <v>14276</v>
      </c>
      <c r="D301" s="102" t="s">
        <v>14277</v>
      </c>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c r="A302" s="38" t="s">
        <v>14278</v>
      </c>
      <c r="B302" s="38" t="s">
        <v>14279</v>
      </c>
      <c r="C302" s="38" t="s">
        <v>14280</v>
      </c>
      <c r="D302" s="31" t="s">
        <v>14281</v>
      </c>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c r="A303" s="38" t="s">
        <v>14282</v>
      </c>
      <c r="B303" s="38" t="s">
        <v>1731</v>
      </c>
      <c r="C303" s="38" t="s">
        <v>14283</v>
      </c>
      <c r="D303" s="102" t="s">
        <v>14284</v>
      </c>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c r="A304" s="38" t="s">
        <v>14285</v>
      </c>
      <c r="B304" s="38" t="s">
        <v>14286</v>
      </c>
      <c r="C304" s="38" t="s">
        <v>14287</v>
      </c>
      <c r="D304" s="102" t="s">
        <v>14288</v>
      </c>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c r="A305" s="38" t="s">
        <v>14289</v>
      </c>
      <c r="B305" s="38" t="s">
        <v>14290</v>
      </c>
      <c r="C305" s="38" t="s">
        <v>14291</v>
      </c>
      <c r="D305" s="31" t="s">
        <v>14292</v>
      </c>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c r="A306" s="38" t="s">
        <v>14293</v>
      </c>
      <c r="B306" s="38" t="s">
        <v>14294</v>
      </c>
      <c r="C306" s="38" t="s">
        <v>14295</v>
      </c>
      <c r="D306" s="102" t="s">
        <v>14296</v>
      </c>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c r="A307" s="38" t="s">
        <v>14297</v>
      </c>
      <c r="B307" s="38" t="s">
        <v>14298</v>
      </c>
      <c r="C307" s="38" t="s">
        <v>14299</v>
      </c>
      <c r="D307" s="31" t="s">
        <v>14281</v>
      </c>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c r="A308" s="38" t="s">
        <v>14300</v>
      </c>
      <c r="B308" s="38" t="s">
        <v>14301</v>
      </c>
      <c r="C308" s="38" t="s">
        <v>14302</v>
      </c>
      <c r="D308" s="31" t="s">
        <v>14303</v>
      </c>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c r="A309" s="38" t="s">
        <v>14304</v>
      </c>
      <c r="B309" s="38" t="s">
        <v>49</v>
      </c>
      <c r="C309" s="38" t="s">
        <v>14305</v>
      </c>
      <c r="D309" s="102" t="s">
        <v>14306</v>
      </c>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c r="A310" s="38" t="s">
        <v>14307</v>
      </c>
      <c r="B310" s="38" t="s">
        <v>14308</v>
      </c>
      <c r="C310" s="38" t="s">
        <v>14309</v>
      </c>
      <c r="D310" s="102" t="s">
        <v>14310</v>
      </c>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c r="A311" s="38" t="s">
        <v>14311</v>
      </c>
      <c r="B311" s="38" t="s">
        <v>14312</v>
      </c>
      <c r="C311" s="38" t="s">
        <v>14313</v>
      </c>
      <c r="D311" s="102" t="s">
        <v>14314</v>
      </c>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c r="A312" s="38" t="s">
        <v>14315</v>
      </c>
      <c r="B312" s="38" t="s">
        <v>14316</v>
      </c>
      <c r="C312" s="38" t="s">
        <v>14317</v>
      </c>
      <c r="D312" s="102" t="s">
        <v>14318</v>
      </c>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c r="A313" s="38" t="s">
        <v>14319</v>
      </c>
      <c r="B313" s="38" t="s">
        <v>14320</v>
      </c>
      <c r="C313" s="38" t="s">
        <v>14321</v>
      </c>
      <c r="D313" s="102" t="s">
        <v>14322</v>
      </c>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c r="A314" s="38" t="s">
        <v>14323</v>
      </c>
      <c r="B314" s="38" t="s">
        <v>14324</v>
      </c>
      <c r="C314" s="38" t="s">
        <v>14325</v>
      </c>
      <c r="D314" s="102" t="s">
        <v>14326</v>
      </c>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c r="A315" s="38" t="s">
        <v>14327</v>
      </c>
      <c r="B315" s="38" t="s">
        <v>14328</v>
      </c>
      <c r="C315" s="38" t="s">
        <v>14329</v>
      </c>
      <c r="D315" s="102" t="s">
        <v>14044</v>
      </c>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c r="A316" s="38" t="s">
        <v>14330</v>
      </c>
      <c r="B316" s="38" t="s">
        <v>14331</v>
      </c>
      <c r="C316" s="38" t="s">
        <v>14332</v>
      </c>
      <c r="D316" s="31" t="s">
        <v>14333</v>
      </c>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c r="A317" s="38" t="s">
        <v>14334</v>
      </c>
      <c r="B317" s="38" t="s">
        <v>14335</v>
      </c>
      <c r="C317" s="38" t="s">
        <v>14336</v>
      </c>
      <c r="D317" s="102" t="s">
        <v>14337</v>
      </c>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c r="A318" s="38" t="s">
        <v>14338</v>
      </c>
      <c r="B318" s="38" t="s">
        <v>14339</v>
      </c>
      <c r="C318" s="38" t="s">
        <v>14340</v>
      </c>
      <c r="D318" s="102" t="s">
        <v>13600</v>
      </c>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c r="A319" s="122" t="s">
        <v>14341</v>
      </c>
      <c r="B319" s="3" t="s">
        <v>723</v>
      </c>
      <c r="C319" s="122" t="s">
        <v>14342</v>
      </c>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c r="A320" s="122" t="s">
        <v>14343</v>
      </c>
      <c r="B320" s="3" t="s">
        <v>6168</v>
      </c>
      <c r="C320" s="122" t="s">
        <v>14342</v>
      </c>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c r="A321" s="122" t="s">
        <v>14344</v>
      </c>
      <c r="B321" s="3" t="s">
        <v>8676</v>
      </c>
      <c r="C321" s="122" t="s">
        <v>14342</v>
      </c>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c r="A322" s="122" t="s">
        <v>14345</v>
      </c>
      <c r="B322" s="122" t="s">
        <v>14346</v>
      </c>
      <c r="C322" s="122" t="s">
        <v>14342</v>
      </c>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c r="A323" s="122" t="s">
        <v>14347</v>
      </c>
      <c r="B323" s="122" t="s">
        <v>351</v>
      </c>
      <c r="C323" s="122" t="s">
        <v>14342</v>
      </c>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c r="A324" s="122" t="s">
        <v>14348</v>
      </c>
      <c r="B324" s="122" t="s">
        <v>14349</v>
      </c>
      <c r="C324" s="122" t="s">
        <v>14342</v>
      </c>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c r="A325" s="122" t="s">
        <v>14350</v>
      </c>
      <c r="B325" s="122" t="s">
        <v>14351</v>
      </c>
      <c r="C325" s="122" t="s">
        <v>14342</v>
      </c>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c r="A326" s="122" t="s">
        <v>14352</v>
      </c>
      <c r="B326" s="122" t="s">
        <v>14353</v>
      </c>
      <c r="C326" s="122" t="s">
        <v>14342</v>
      </c>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sheetData>
  <drawing r:id="rId1"/>
</worksheet>
</file>