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45" windowWidth="15480" windowHeight="9210" firstSheet="2" activeTab="2"/>
  </bookViews>
  <sheets>
    <sheet name="NRI Funding Chart" sheetId="2" state="hidden" r:id="rId1"/>
    <sheet name="Year 3 Funding Chart-mdj" sheetId="4" state="hidden" r:id="rId2"/>
    <sheet name="318 CVPP SFY15 AA" sheetId="31" r:id="rId3"/>
  </sheets>
  <definedNames>
    <definedName name="_xlnm.Print_Area" localSheetId="0">'NRI Funding Chart'!$A$1:$G$285</definedName>
    <definedName name="_xlnm.Print_Titles" localSheetId="1">'Year 3 Funding Chart-mdj'!$9:$9</definedName>
  </definedNames>
  <calcPr calcId="145621"/>
</workbook>
</file>

<file path=xl/calcChain.xml><?xml version="1.0" encoding="utf-8"?>
<calcChain xmlns="http://schemas.openxmlformats.org/spreadsheetml/2006/main">
  <c r="K67" i="31" l="1"/>
  <c r="Q60" i="31"/>
  <c r="I60" i="31"/>
  <c r="K60" i="31" s="1"/>
  <c r="I59" i="31"/>
  <c r="Q59" i="31" s="1"/>
  <c r="K59" i="31" l="1"/>
  <c r="O71" i="31"/>
  <c r="M71" i="31"/>
  <c r="L71" i="31"/>
  <c r="J71" i="31"/>
  <c r="I70" i="31"/>
  <c r="K70" i="31" s="1"/>
  <c r="I67" i="31"/>
  <c r="I56" i="31"/>
  <c r="Q56" i="31" s="1"/>
  <c r="Q52" i="31"/>
  <c r="Q51" i="31"/>
  <c r="I51" i="31"/>
  <c r="I50" i="31"/>
  <c r="Q50" i="31" s="1"/>
  <c r="I49" i="31"/>
  <c r="Q49" i="31" s="1"/>
  <c r="I48" i="31"/>
  <c r="Q48" i="31" s="1"/>
  <c r="I47" i="31"/>
  <c r="Q47" i="31" s="1"/>
  <c r="I46" i="31"/>
  <c r="Q46" i="31" s="1"/>
  <c r="I45" i="31"/>
  <c r="I44" i="31"/>
  <c r="Q44" i="31" s="1"/>
  <c r="I43" i="31"/>
  <c r="Q43" i="31" s="1"/>
  <c r="I42" i="31"/>
  <c r="Q42" i="31" s="1"/>
  <c r="I41" i="31"/>
  <c r="T37" i="31"/>
  <c r="S37" i="31"/>
  <c r="U37" i="31" s="1"/>
  <c r="Q37" i="31"/>
  <c r="I37" i="31"/>
  <c r="T36" i="31"/>
  <c r="S36" i="31"/>
  <c r="U36" i="31" s="1"/>
  <c r="Q36" i="31"/>
  <c r="I36" i="31"/>
  <c r="I31" i="31"/>
  <c r="Q31" i="31" s="1"/>
  <c r="T30" i="31"/>
  <c r="S30" i="31"/>
  <c r="U30" i="31" s="1"/>
  <c r="I30" i="31"/>
  <c r="Q30" i="31" s="1"/>
  <c r="T29" i="31"/>
  <c r="S29" i="31"/>
  <c r="U29" i="31" s="1"/>
  <c r="I29" i="31"/>
  <c r="Q29" i="31" s="1"/>
  <c r="T28" i="31"/>
  <c r="I28" i="31"/>
  <c r="S28" i="31" s="1"/>
  <c r="U28" i="31" s="1"/>
  <c r="T27" i="31"/>
  <c r="I27" i="31"/>
  <c r="Q27" i="31" s="1"/>
  <c r="T26" i="31"/>
  <c r="S26" i="31"/>
  <c r="U26" i="31" s="1"/>
  <c r="I26" i="31"/>
  <c r="Q26" i="31" s="1"/>
  <c r="T25" i="31"/>
  <c r="S25" i="31"/>
  <c r="U25" i="31" s="1"/>
  <c r="I25" i="31"/>
  <c r="Q25" i="31" s="1"/>
  <c r="T24" i="31"/>
  <c r="I24" i="31"/>
  <c r="S24" i="31" s="1"/>
  <c r="U24" i="31" s="1"/>
  <c r="I23" i="31"/>
  <c r="Q23" i="31" s="1"/>
  <c r="T23" i="31" s="1"/>
  <c r="T22" i="31"/>
  <c r="S22" i="31"/>
  <c r="U22" i="31" s="1"/>
  <c r="I22" i="31"/>
  <c r="Q22" i="31" s="1"/>
  <c r="T21" i="31"/>
  <c r="I21" i="31"/>
  <c r="S21" i="31" s="1"/>
  <c r="U21" i="31" s="1"/>
  <c r="T20" i="31"/>
  <c r="I20" i="31"/>
  <c r="S20" i="31" s="1"/>
  <c r="U20" i="31" s="1"/>
  <c r="T19" i="31"/>
  <c r="S19" i="31"/>
  <c r="U19" i="31" s="1"/>
  <c r="I19" i="31"/>
  <c r="Q19" i="31" s="1"/>
  <c r="T18" i="31"/>
  <c r="S18" i="31"/>
  <c r="U18" i="31" s="1"/>
  <c r="I18" i="31"/>
  <c r="Q18" i="31" s="1"/>
  <c r="T17" i="31"/>
  <c r="I17" i="31"/>
  <c r="S17" i="31" s="1"/>
  <c r="U17" i="31" s="1"/>
  <c r="T16" i="31"/>
  <c r="I16" i="31"/>
  <c r="Q16" i="31" s="1"/>
  <c r="T15" i="31"/>
  <c r="S15" i="31"/>
  <c r="U15" i="31" s="1"/>
  <c r="I15" i="31"/>
  <c r="Q15" i="31" s="1"/>
  <c r="T14" i="31"/>
  <c r="S14" i="31"/>
  <c r="U14" i="31" s="1"/>
  <c r="I14" i="31"/>
  <c r="Q14" i="31" s="1"/>
  <c r="T13" i="31"/>
  <c r="I13" i="31"/>
  <c r="S13" i="31" s="1"/>
  <c r="U13" i="31" s="1"/>
  <c r="T12" i="31"/>
  <c r="I12" i="31"/>
  <c r="Q12" i="31" s="1"/>
  <c r="T11" i="31"/>
  <c r="S11" i="31"/>
  <c r="U11" i="31" s="1"/>
  <c r="I11" i="31"/>
  <c r="Q11" i="31" s="1"/>
  <c r="I10" i="31"/>
  <c r="Q10" i="31" s="1"/>
  <c r="T9" i="31"/>
  <c r="I9" i="31"/>
  <c r="S9" i="31" s="1"/>
  <c r="U9" i="31" l="1"/>
  <c r="Y23" i="31"/>
  <c r="Q9" i="31"/>
  <c r="Q20" i="31"/>
  <c r="S23" i="31"/>
  <c r="U23" i="31" s="1"/>
  <c r="I71" i="31"/>
  <c r="S12" i="31"/>
  <c r="U12" i="31" s="1"/>
  <c r="Q13" i="31"/>
  <c r="S16" i="31"/>
  <c r="U16" i="31" s="1"/>
  <c r="Q17" i="31"/>
  <c r="Q21" i="31"/>
  <c r="Q24" i="31"/>
  <c r="S27" i="31"/>
  <c r="U27" i="31" s="1"/>
  <c r="Q28" i="31"/>
  <c r="Q41" i="31"/>
  <c r="Q45" i="31"/>
  <c r="K71" i="31" l="1"/>
  <c r="I74" i="31"/>
  <c r="Q71" i="31"/>
  <c r="E233" i="2" l="1"/>
  <c r="E224" i="2" s="1"/>
  <c r="E104" i="2"/>
  <c r="E95" i="2" s="1"/>
  <c r="E42" i="2"/>
  <c r="E37" i="2"/>
  <c r="E28" i="2" s="1"/>
  <c r="E240" i="2"/>
  <c r="E236" i="2" s="1"/>
  <c r="E235" i="2" s="1"/>
  <c r="G237" i="2"/>
  <c r="E266" i="2"/>
  <c r="E254" i="2"/>
  <c r="E246" i="2"/>
  <c r="E250" i="2" s="1"/>
  <c r="E245" i="2"/>
  <c r="E244" i="2"/>
  <c r="E209" i="2"/>
  <c r="E208" i="2"/>
  <c r="E207" i="2"/>
  <c r="E197" i="2"/>
  <c r="E196" i="2"/>
  <c r="E188" i="2"/>
  <c r="E187" i="2"/>
  <c r="E186" i="2"/>
  <c r="E178" i="2"/>
  <c r="E176" i="2"/>
  <c r="E177" i="2"/>
  <c r="E167" i="2"/>
  <c r="E166" i="2"/>
  <c r="E165" i="2"/>
  <c r="E164" i="2"/>
  <c r="E155" i="2"/>
  <c r="E154" i="2"/>
  <c r="E153" i="2"/>
  <c r="E142" i="2"/>
  <c r="E130" i="2"/>
  <c r="E128" i="2"/>
  <c r="E108" i="2"/>
  <c r="E87" i="2"/>
  <c r="E86" i="2"/>
  <c r="E85" i="2"/>
  <c r="E75" i="2"/>
  <c r="E74" i="2"/>
  <c r="E66" i="2"/>
  <c r="E65" i="2"/>
  <c r="E57" i="2"/>
  <c r="E61" i="2" s="1"/>
  <c r="E56" i="2" s="1"/>
  <c r="E55" i="2" s="1"/>
  <c r="E47" i="2"/>
  <c r="E46" i="2"/>
  <c r="E53" i="2" s="1"/>
  <c r="E45" i="2" s="1"/>
  <c r="E44" i="2" s="1"/>
  <c r="E21" i="2"/>
  <c r="E147" i="2"/>
  <c r="E146" i="2"/>
  <c r="E201" i="2"/>
  <c r="E200" i="2"/>
  <c r="E170" i="2"/>
  <c r="E169" i="2"/>
  <c r="E136" i="2"/>
  <c r="E135" i="2"/>
  <c r="E134" i="2"/>
  <c r="E113" i="2"/>
  <c r="E91" i="2"/>
  <c r="E90" i="2"/>
  <c r="E79" i="2"/>
  <c r="E78" i="2"/>
  <c r="E260" i="2"/>
  <c r="E262" i="2" s="1"/>
  <c r="E278" i="2"/>
  <c r="E272" i="2"/>
  <c r="E271" i="2"/>
  <c r="E248" i="2"/>
  <c r="E247" i="2"/>
  <c r="E218" i="2"/>
  <c r="E222" i="2" s="1"/>
  <c r="E215" i="2" s="1"/>
  <c r="E214" i="2" s="1"/>
  <c r="E210" i="2"/>
  <c r="E199" i="2"/>
  <c r="E198" i="2"/>
  <c r="E180" i="2"/>
  <c r="E179" i="2"/>
  <c r="E168" i="2"/>
  <c r="E158" i="2"/>
  <c r="E157" i="2"/>
  <c r="E156" i="2"/>
  <c r="E145" i="2"/>
  <c r="E133" i="2"/>
  <c r="E132" i="2"/>
  <c r="E112" i="2"/>
  <c r="E111" i="2"/>
  <c r="E89" i="2"/>
  <c r="E88" i="2"/>
  <c r="E77" i="2"/>
  <c r="E76" i="2"/>
  <c r="E24" i="2"/>
  <c r="D264" i="2"/>
  <c r="D274" i="2" s="1"/>
  <c r="D252" i="2"/>
  <c r="D242" i="2"/>
  <c r="D250" i="2" s="1"/>
  <c r="D235" i="2"/>
  <c r="D240" i="2" s="1"/>
  <c r="D224" i="2"/>
  <c r="D233" i="2" s="1"/>
  <c r="D214" i="2"/>
  <c r="D205" i="2"/>
  <c r="D212" i="2" s="1"/>
  <c r="D194" i="2"/>
  <c r="D184" i="2"/>
  <c r="D192" i="2" s="1"/>
  <c r="D174" i="2"/>
  <c r="D182" i="2" s="1"/>
  <c r="D162" i="2"/>
  <c r="G162" i="2" s="1"/>
  <c r="D151" i="2"/>
  <c r="D160" i="2" s="1"/>
  <c r="D140" i="2"/>
  <c r="D149" i="2" s="1"/>
  <c r="D126" i="2"/>
  <c r="D106" i="2"/>
  <c r="D115" i="2" s="1"/>
  <c r="D95" i="2"/>
  <c r="D104" i="2" s="1"/>
  <c r="D83" i="2"/>
  <c r="D93" i="2" s="1"/>
  <c r="D72" i="2"/>
  <c r="D81" i="2" s="1"/>
  <c r="D63" i="2"/>
  <c r="D70" i="2" s="1"/>
  <c r="D55" i="2"/>
  <c r="D61" i="2" s="1"/>
  <c r="D44" i="2"/>
  <c r="D53" i="2" s="1"/>
  <c r="D28" i="2"/>
  <c r="D19" i="2"/>
  <c r="D37" i="2"/>
  <c r="D138" i="2"/>
  <c r="D172" i="2"/>
  <c r="D203" i="2"/>
  <c r="D222" i="2"/>
  <c r="D262" i="2"/>
  <c r="C2" i="2"/>
  <c r="G265" i="2"/>
  <c r="G266" i="2"/>
  <c r="G267" i="2"/>
  <c r="G271" i="2"/>
  <c r="G272" i="2"/>
  <c r="G273" i="2"/>
  <c r="G253" i="2"/>
  <c r="G254" i="2"/>
  <c r="G255" i="2"/>
  <c r="G256" i="2"/>
  <c r="G257" i="2"/>
  <c r="G258" i="2"/>
  <c r="G261" i="2"/>
  <c r="G243" i="2"/>
  <c r="G244" i="2"/>
  <c r="G245" i="2"/>
  <c r="G246" i="2"/>
  <c r="G247" i="2"/>
  <c r="G248" i="2"/>
  <c r="G249" i="2"/>
  <c r="G152" i="2"/>
  <c r="G153" i="2"/>
  <c r="G154" i="2"/>
  <c r="G155" i="2"/>
  <c r="G156" i="2"/>
  <c r="G157" i="2"/>
  <c r="G158" i="2"/>
  <c r="G159" i="2"/>
  <c r="G236" i="2"/>
  <c r="G238" i="2"/>
  <c r="G239" i="2"/>
  <c r="G56" i="2"/>
  <c r="G57" i="2"/>
  <c r="G58" i="2"/>
  <c r="G59" i="2"/>
  <c r="G185" i="2"/>
  <c r="G186" i="2"/>
  <c r="G187" i="2"/>
  <c r="G188" i="2"/>
  <c r="G189" i="2"/>
  <c r="G190" i="2"/>
  <c r="G191" i="2"/>
  <c r="G73" i="2"/>
  <c r="G74" i="2"/>
  <c r="G75" i="2"/>
  <c r="G76" i="2"/>
  <c r="G77" i="2"/>
  <c r="G78" i="2"/>
  <c r="G79" i="2"/>
  <c r="G80" i="2"/>
  <c r="G225" i="2"/>
  <c r="G226" i="2"/>
  <c r="G227" i="2"/>
  <c r="G228" i="2"/>
  <c r="G229" i="2"/>
  <c r="G230" i="2"/>
  <c r="G231" i="2"/>
  <c r="G232" i="2"/>
  <c r="G215" i="2"/>
  <c r="G216" i="2"/>
  <c r="G217" i="2"/>
  <c r="G218" i="2"/>
  <c r="G219" i="2"/>
  <c r="G220" i="2"/>
  <c r="G221" i="2"/>
  <c r="G107" i="2"/>
  <c r="G108" i="2"/>
  <c r="G109" i="2"/>
  <c r="G110" i="2"/>
  <c r="G111" i="2"/>
  <c r="G112" i="2"/>
  <c r="G113" i="2"/>
  <c r="G114" i="2"/>
  <c r="G175" i="2"/>
  <c r="G176" i="2"/>
  <c r="G177" i="2"/>
  <c r="G178" i="2"/>
  <c r="G179" i="2"/>
  <c r="G180" i="2"/>
  <c r="G181" i="2"/>
  <c r="G64" i="2"/>
  <c r="G65" i="2"/>
  <c r="G66" i="2"/>
  <c r="G67" i="2"/>
  <c r="G68" i="2"/>
  <c r="G69" i="2"/>
  <c r="G195" i="2"/>
  <c r="G196" i="2"/>
  <c r="G197" i="2"/>
  <c r="G198" i="2"/>
  <c r="G199" i="2"/>
  <c r="G200" i="2"/>
  <c r="G201" i="2"/>
  <c r="G202" i="2"/>
  <c r="G45" i="2"/>
  <c r="G46" i="2"/>
  <c r="G47" i="2"/>
  <c r="G49" i="2"/>
  <c r="G50" i="2"/>
  <c r="G51" i="2"/>
  <c r="G84" i="2"/>
  <c r="G85" i="2"/>
  <c r="G86" i="2"/>
  <c r="G87" i="2"/>
  <c r="G88" i="2"/>
  <c r="G89" i="2"/>
  <c r="G90" i="2"/>
  <c r="G91" i="2"/>
  <c r="G92" i="2"/>
  <c r="G127" i="2"/>
  <c r="G128" i="2"/>
  <c r="G129" i="2"/>
  <c r="G130" i="2"/>
  <c r="G131" i="2"/>
  <c r="G132" i="2"/>
  <c r="G133" i="2"/>
  <c r="G134" i="2"/>
  <c r="G135" i="2"/>
  <c r="G136" i="2"/>
  <c r="G137" i="2"/>
  <c r="G96" i="2"/>
  <c r="G97" i="2"/>
  <c r="G98" i="2"/>
  <c r="G99" i="2"/>
  <c r="G100" i="2"/>
  <c r="G101" i="2"/>
  <c r="G102" i="2"/>
  <c r="G103" i="2"/>
  <c r="G206" i="2"/>
  <c r="G207" i="2"/>
  <c r="G208" i="2"/>
  <c r="G209" i="2"/>
  <c r="G210" i="2"/>
  <c r="G211" i="2"/>
  <c r="G163" i="2"/>
  <c r="G164" i="2"/>
  <c r="G165" i="2"/>
  <c r="G166" i="2"/>
  <c r="G167" i="2"/>
  <c r="G168" i="2"/>
  <c r="G169" i="2"/>
  <c r="G170" i="2"/>
  <c r="G29" i="2"/>
  <c r="G30" i="2"/>
  <c r="G31" i="2"/>
  <c r="G32" i="2"/>
  <c r="G33" i="2"/>
  <c r="G141" i="2"/>
  <c r="G142" i="2"/>
  <c r="G143" i="2"/>
  <c r="G144" i="2"/>
  <c r="G145" i="2"/>
  <c r="G146" i="2"/>
  <c r="G147" i="2"/>
  <c r="G20" i="2"/>
  <c r="G25" i="2"/>
  <c r="G252" i="2"/>
  <c r="G264" i="2"/>
  <c r="G276" i="2"/>
  <c r="G278" i="2"/>
  <c r="G214" i="2"/>
  <c r="G224" i="2"/>
  <c r="G194" i="2"/>
  <c r="G171" i="2"/>
  <c r="G151" i="2"/>
  <c r="G148" i="2"/>
  <c r="G126" i="2"/>
  <c r="G106" i="2"/>
  <c r="G83" i="2"/>
  <c r="G72" i="2"/>
  <c r="G63" i="2"/>
  <c r="G60" i="2"/>
  <c r="G55" i="2"/>
  <c r="G52" i="2"/>
  <c r="G28" i="2"/>
  <c r="G21" i="2"/>
  <c r="G22" i="2"/>
  <c r="G23" i="2"/>
  <c r="G24" i="2"/>
  <c r="G235" i="2"/>
  <c r="E124" i="2"/>
  <c r="E118" i="2" s="1"/>
  <c r="E117" i="2" s="1"/>
  <c r="D2" i="2" l="1"/>
  <c r="E149" i="2"/>
  <c r="E141" i="2" s="1"/>
  <c r="E140" i="2" s="1"/>
  <c r="E70" i="2"/>
  <c r="E64" i="2" s="1"/>
  <c r="E63" i="2" s="1"/>
  <c r="E192" i="2"/>
  <c r="E185" i="2" s="1"/>
  <c r="E184" i="2" s="1"/>
  <c r="E274" i="2"/>
  <c r="E265" i="2" s="1"/>
  <c r="E264" i="2" s="1"/>
  <c r="G44" i="2"/>
  <c r="G184" i="2"/>
  <c r="E138" i="2"/>
  <c r="E127" i="2" s="1"/>
  <c r="E126" i="2" s="1"/>
  <c r="E203" i="2"/>
  <c r="E195" i="2" s="1"/>
  <c r="E194" i="2" s="1"/>
  <c r="G174" i="2"/>
  <c r="E93" i="2"/>
  <c r="E84" i="2" s="1"/>
  <c r="E83" i="2" s="1"/>
  <c r="G19" i="2"/>
  <c r="G242" i="2"/>
  <c r="E81" i="2"/>
  <c r="E73" i="2" s="1"/>
  <c r="E72" i="2" s="1"/>
  <c r="E115" i="2"/>
  <c r="E107" i="2" s="1"/>
  <c r="E106" i="2" s="1"/>
  <c r="E160" i="2"/>
  <c r="E152" i="2" s="1"/>
  <c r="E151" i="2" s="1"/>
  <c r="E172" i="2"/>
  <c r="E163" i="2" s="1"/>
  <c r="E162" i="2" s="1"/>
  <c r="E182" i="2"/>
  <c r="E175" i="2" s="1"/>
  <c r="E174" i="2" s="1"/>
  <c r="E212" i="2"/>
  <c r="E206" i="2" s="1"/>
  <c r="E205" i="2" s="1"/>
  <c r="G140" i="2"/>
  <c r="D26" i="2"/>
  <c r="E26" i="2"/>
  <c r="E20" i="2" s="1"/>
  <c r="E19" i="2" s="1"/>
  <c r="E3" i="2"/>
  <c r="E252" i="2"/>
  <c r="G95" i="2"/>
  <c r="G205" i="2"/>
  <c r="E2" i="2" l="1"/>
  <c r="E4" i="2" s="1"/>
  <c r="G2" i="2"/>
  <c r="F2" i="2" l="1"/>
  <c r="F3" i="2" s="1"/>
  <c r="E6" i="2"/>
  <c r="F6" i="2" s="1"/>
  <c r="E5" i="2"/>
  <c r="F5" i="2" s="1"/>
</calcChain>
</file>

<file path=xl/sharedStrings.xml><?xml version="1.0" encoding="utf-8"?>
<sst xmlns="http://schemas.openxmlformats.org/spreadsheetml/2006/main" count="757" uniqueCount="345">
  <si>
    <t>Lead Agency/Subs</t>
  </si>
  <si>
    <t>Family Focus Nuestra Familia</t>
  </si>
  <si>
    <t>BUILD INC</t>
  </si>
  <si>
    <t>Voices of the City</t>
  </si>
  <si>
    <t>La Capilla del Barrio</t>
  </si>
  <si>
    <t>Logan Square Neighborhood Association</t>
  </si>
  <si>
    <t>Healthcare Alternative Systems, Inc. (HAS)</t>
  </si>
  <si>
    <t>ALSO/New Saints of Humboldt Park</t>
  </si>
  <si>
    <t>Association House</t>
  </si>
  <si>
    <t>The Ark of St. Sabina</t>
  </si>
  <si>
    <t>Changing Life Education Initiative</t>
  </si>
  <si>
    <t>St. Sabina Church</t>
  </si>
  <si>
    <t>A Knock at Midnight</t>
  </si>
  <si>
    <t>Target Area Development Corp.</t>
  </si>
  <si>
    <t>Better Boys Foundation</t>
  </si>
  <si>
    <t>Sinai Community Institute</t>
  </si>
  <si>
    <t>Chicago-Lawndale AMACHI Mentoring Program</t>
  </si>
  <si>
    <t>Lawndale Christian Legal Center</t>
  </si>
  <si>
    <t>St. Agatha Family Empowerment</t>
  </si>
  <si>
    <t>Healthy Families Chicago</t>
  </si>
  <si>
    <t>ABJ Community Services, Inc.</t>
  </si>
  <si>
    <t>South Shore Chamber</t>
  </si>
  <si>
    <t>A Safe Haven Foundation</t>
  </si>
  <si>
    <t>Chicago Area Project</t>
  </si>
  <si>
    <t>Bright Star Community Outreach</t>
  </si>
  <si>
    <t>Chicago Youth Centers, Elliott Donnelly</t>
  </si>
  <si>
    <t>Chicago Commons</t>
  </si>
  <si>
    <t>Chicago Youth Centers</t>
  </si>
  <si>
    <t>Erie Neighborhood House</t>
  </si>
  <si>
    <t>Puerto Rican Cultural Center</t>
  </si>
  <si>
    <t>Blocks Together</t>
  </si>
  <si>
    <t>West Humboldt Park Development Council</t>
  </si>
  <si>
    <t>Latino Cultural Exchange Coalition</t>
  </si>
  <si>
    <t>New Life Knew Solutions</t>
  </si>
  <si>
    <t>Children's Home + Aid Society of Illinois</t>
  </si>
  <si>
    <t>Changing Life Education Initiative, Inc.</t>
  </si>
  <si>
    <t>KLEO Community Family Life Center</t>
  </si>
  <si>
    <t>Antioch Community Social Services</t>
  </si>
  <si>
    <t>Teamwork Englewood</t>
  </si>
  <si>
    <t>Access Community Health</t>
  </si>
  <si>
    <t>Circle Family Healthcare Network</t>
  </si>
  <si>
    <t>Kingdom Community Inc.</t>
  </si>
  <si>
    <t>African American Mentoring Group</t>
  </si>
  <si>
    <t>Westside Health Authority</t>
  </si>
  <si>
    <t>Living Word Christian Center Prison Ministry</t>
  </si>
  <si>
    <t>Community Assistance Programs</t>
  </si>
  <si>
    <t>The Youth Peace Center</t>
  </si>
  <si>
    <t>Developing Communities Projects</t>
  </si>
  <si>
    <t xml:space="preserve">Kids off The Block </t>
  </si>
  <si>
    <t>Lights of Zion Ministries</t>
  </si>
  <si>
    <t>Roseland Cease Fire</t>
  </si>
  <si>
    <t>Corazon Community Services</t>
  </si>
  <si>
    <t>Catholic Charities of the Archdiocese of Chicago</t>
  </si>
  <si>
    <t>Youth Crossroads, Inc.</t>
  </si>
  <si>
    <t>Cicero Area Project</t>
  </si>
  <si>
    <t>Enlace Chicago</t>
  </si>
  <si>
    <t>Latinos Progresando</t>
  </si>
  <si>
    <t>Boys &amp; Girls Club of Chicago, General Wood Unit</t>
  </si>
  <si>
    <t>Telpochcalli Community Education Project</t>
  </si>
  <si>
    <t>South Central Community Services</t>
  </si>
  <si>
    <t>Exodus Unlimited</t>
  </si>
  <si>
    <t>Revere C.A.R.E</t>
  </si>
  <si>
    <t>Better Life for Youth</t>
  </si>
  <si>
    <t>Fathers Who Care</t>
  </si>
  <si>
    <t>New Mt. Pilgrim MB Church</t>
  </si>
  <si>
    <t>TASC, Inc.</t>
  </si>
  <si>
    <t>Mt. Vernon Baptist Church</t>
  </si>
  <si>
    <t>New Baptist Ministers Fellowship</t>
  </si>
  <si>
    <t>People's Community Development Corp.</t>
  </si>
  <si>
    <t>Organization of the North East</t>
  </si>
  <si>
    <t xml:space="preserve">Pilsen-Little Village Community Mental Health Center, Inc. </t>
  </si>
  <si>
    <t>SGA Youth &amp; Family Services</t>
  </si>
  <si>
    <t>Brighton Park Neighborhood Council</t>
  </si>
  <si>
    <t>Instuto Jose Maria de Yermo</t>
  </si>
  <si>
    <t>Vision of Restoration</t>
  </si>
  <si>
    <t>Maywood Youth Mentoring</t>
  </si>
  <si>
    <t>Proviso Leyden Council for Community Action</t>
  </si>
  <si>
    <t>Operation Safe Child</t>
  </si>
  <si>
    <t>The Answer Inc.</t>
  </si>
  <si>
    <t>Grand Prairie Services</t>
  </si>
  <si>
    <t>Bremen Youth Services</t>
  </si>
  <si>
    <t>South Suburban Disproportionate Minority Contact</t>
  </si>
  <si>
    <t>Youth Adult Preparatory School Inc.</t>
  </si>
  <si>
    <t>Neighborscapes</t>
  </si>
  <si>
    <t>Southland Health Care Forum</t>
  </si>
  <si>
    <t>Rich Township</t>
  </si>
  <si>
    <t>Southland Hispanic Leadership Council</t>
  </si>
  <si>
    <t>Bethel Community Facility</t>
  </si>
  <si>
    <t>Healthcare Consortium of Illinois</t>
  </si>
  <si>
    <t>Thornton Township</t>
  </si>
  <si>
    <t>The Success Center</t>
  </si>
  <si>
    <t>Lead Agency - Black (bold)</t>
  </si>
  <si>
    <t xml:space="preserve">Greater Auburn Gresham Development Corporation </t>
  </si>
  <si>
    <t>Arab American Action Network</t>
  </si>
  <si>
    <t>Santa Teresa de Episcopal Church</t>
  </si>
  <si>
    <t>Healthcare Alternative Systems (HAS)</t>
  </si>
  <si>
    <t>United Church of Rogers Park</t>
  </si>
  <si>
    <t>New Beginnings North Shore Congregation</t>
  </si>
  <si>
    <t>Centro Romero</t>
  </si>
  <si>
    <t>A Work of Faith Ministries</t>
  </si>
  <si>
    <t xml:space="preserve">Alliance of Local Service Organizations </t>
  </si>
  <si>
    <t>Greater Auburn Gresham Devt Corp</t>
  </si>
  <si>
    <t>The Sky is the Limit Recovery Facilities</t>
  </si>
  <si>
    <t>South Shore Planning and Preservation Coalition</t>
  </si>
  <si>
    <t xml:space="preserve">Impact Ministries </t>
  </si>
  <si>
    <t>Totally Positive Productions</t>
  </si>
  <si>
    <t xml:space="preserve">A Knock at Midnight  (CP) </t>
  </si>
  <si>
    <t>Mentoring Plus Jobs - Blue   LAP-bold</t>
  </si>
  <si>
    <t>Parent Leadership - Green   LAP-bold</t>
  </si>
  <si>
    <t>Reentry - Purple   LAP - bold</t>
  </si>
  <si>
    <t>School-Based Counseling - Orange  LAP-bold</t>
  </si>
  <si>
    <t>Center for Social Adjustment and Reentry</t>
  </si>
  <si>
    <t>ILAACP</t>
  </si>
  <si>
    <t>UIC</t>
  </si>
  <si>
    <t xml:space="preserve">Albany Park Neighborhood Council </t>
  </si>
  <si>
    <t xml:space="preserve">Our Lady of Mercy </t>
  </si>
  <si>
    <t xml:space="preserve">Total Year One and Two Funds </t>
  </si>
  <si>
    <t>Community</t>
  </si>
  <si>
    <t>AUSTIN</t>
  </si>
  <si>
    <t>BRIGHTON PARK</t>
  </si>
  <si>
    <t>CICERO</t>
  </si>
  <si>
    <t>EAST GARFIELD PARK</t>
  </si>
  <si>
    <t>ENGLEWOOD</t>
  </si>
  <si>
    <t>GRAND BOULEVARD</t>
  </si>
  <si>
    <t>HUMBOLDT PARK</t>
  </si>
  <si>
    <t>GREATER GRAND CROSSING</t>
  </si>
  <si>
    <t>LOGAN SQUARE</t>
  </si>
  <si>
    <t>MAYWOOD</t>
  </si>
  <si>
    <t>NORTH LAWNDALE</t>
  </si>
  <si>
    <t>PILSEN/LITTLE VILLAGE</t>
  </si>
  <si>
    <t>ROGERS PARK</t>
  </si>
  <si>
    <t>ROSELAND</t>
  </si>
  <si>
    <t>SOUTH SHORE</t>
  </si>
  <si>
    <t>WEST CHICAGO (GAGE PARK, CHICAGO LAWN)</t>
  </si>
  <si>
    <t>WEST GARFIELD PARK</t>
  </si>
  <si>
    <t>WOODLAWN</t>
  </si>
  <si>
    <t>SOUTH SUBURBS-BREMEN</t>
  </si>
  <si>
    <t>SOUTH SUBURBS - RICH</t>
  </si>
  <si>
    <t>AUBURN - GRESHAM</t>
  </si>
  <si>
    <t>Albany Park Community Center</t>
  </si>
  <si>
    <t>Albany Park Community Center (Lead Costs)</t>
  </si>
  <si>
    <t xml:space="preserve">Jesus House of Chicago </t>
  </si>
  <si>
    <t>Unallocated/Unspent by Lead for Components</t>
  </si>
  <si>
    <r>
      <t xml:space="preserve">Alliance of Local Service Organizations </t>
    </r>
    <r>
      <rPr>
        <sz val="8"/>
        <color rgb="FF000000"/>
        <rFont val="Calibri"/>
        <family val="2"/>
        <scheme val="minor"/>
      </rPr>
      <t>(Lead Costs)</t>
    </r>
  </si>
  <si>
    <t>The Ark of St. Sabina (Lead Costs)</t>
  </si>
  <si>
    <t xml:space="preserve">Sinai Community Institute </t>
  </si>
  <si>
    <t>Black United Fund of Illinois</t>
  </si>
  <si>
    <t>Black United Fund of Illinois (Lead Costs)</t>
  </si>
  <si>
    <t>Chicago Area Project (Lead Costs)</t>
  </si>
  <si>
    <t>Chicago Commons (Lead Costs)</t>
  </si>
  <si>
    <t>Children's Home + Aid Society of Illinois (Lead Costs)</t>
  </si>
  <si>
    <t>Circle Family Healthcare Network (Lead Costs)</t>
  </si>
  <si>
    <t>Community Assistance Programs (Lead Costs)</t>
  </si>
  <si>
    <t>Corazon Community Services (Lead Costs)</t>
  </si>
  <si>
    <t>Greater Auburn Gresham Devt Corp (Lead Costs)</t>
  </si>
  <si>
    <t>Organization of the North East (Lead Costs)</t>
  </si>
  <si>
    <t>Pilsen-Little Village (Lead Costs)</t>
  </si>
  <si>
    <t>Grand Prairie Services (Lead Costs)</t>
  </si>
  <si>
    <t>Southland Health Care Forum (Lead Costs)</t>
  </si>
  <si>
    <t>Healthcare Consortium of Illinois (Lead Costs)</t>
  </si>
  <si>
    <t>ALBANY PARK</t>
  </si>
  <si>
    <t>Total Year ONE Spent</t>
  </si>
  <si>
    <t>Total Year TWO Budgeted</t>
  </si>
  <si>
    <t>Greater Harvest Missionary Baptist Church (Reentry)</t>
  </si>
  <si>
    <t>The Network Room (PLAN)</t>
  </si>
  <si>
    <t>Total Year 1 Spent</t>
  </si>
  <si>
    <t>Total Year one and two funds</t>
  </si>
  <si>
    <t>Component Programs Total</t>
  </si>
  <si>
    <t>The Woodlawn Organization (Community)</t>
  </si>
  <si>
    <t>All</t>
  </si>
  <si>
    <t>Total NEW Budget</t>
  </si>
  <si>
    <t>(component programs + lead costs)</t>
  </si>
  <si>
    <t>Notes</t>
  </si>
  <si>
    <t>(excluding lead/admin costs</t>
  </si>
  <si>
    <t>(excluding lead/admin costs)</t>
  </si>
  <si>
    <t>Campaign for a Drug Free Westside (Reentry)</t>
  </si>
  <si>
    <t>Illinois One Family, One Child (Reentry)</t>
  </si>
  <si>
    <t>HERMOSA</t>
  </si>
  <si>
    <t>Year TWO - NEW Difference</t>
  </si>
  <si>
    <t>Total Year TWO Budeted</t>
  </si>
  <si>
    <t>KEY</t>
  </si>
  <si>
    <t>NOTES</t>
  </si>
  <si>
    <t>CAP Funding Plan ($2.5M max)</t>
  </si>
  <si>
    <t>GOV Funding (minus CAP funds)</t>
  </si>
  <si>
    <t>SOUTH SUBURBS - THORNTON TOWNSHIP</t>
  </si>
  <si>
    <t>IF CAP flexible &amp; $331,942.03 remaining CAP reallocated</t>
  </si>
  <si>
    <t>IF NO CAP flexibility w/in 3 neighborhoods</t>
  </si>
  <si>
    <t>reduction of $950,534.50 ($344,047.50 resulting from CMH (SBC Training Team), reentry consultant, and SBC consultant; $606,487 from MEE)</t>
  </si>
  <si>
    <t>CAP Unallocated</t>
  </si>
  <si>
    <t>20% of component programs total (admin/lead costs)</t>
  </si>
  <si>
    <t>Fellowship Connection (Lead Costs)</t>
  </si>
  <si>
    <t>Fellowship Connection (lead Costs)</t>
  </si>
  <si>
    <t>BREMEN</t>
  </si>
  <si>
    <t>transferring to SS-Rich lead</t>
  </si>
  <si>
    <t>transferring to SS-Thornton lead</t>
  </si>
  <si>
    <t>35% of component programs total (admin/lead costs)</t>
  </si>
  <si>
    <t xml:space="preserve">1) All admin costs 20% of total component programs cost; 35% in suburbs </t>
  </si>
  <si>
    <t>Cancelled Contracts - Gray (new provider needed where funding)</t>
  </si>
  <si>
    <t>Yellow - Gov Cut</t>
  </si>
  <si>
    <t>20% of component programs total (admin/lead costs); new Lead needed -- prior Lead was Mt. Vernon Baptist Church</t>
  </si>
  <si>
    <t>20% of component programs total (admin/lead costs); new Lead needed -- prior lead was Enlace</t>
  </si>
  <si>
    <t>20% of component programs total (admin/lead costs); new Lead needed -- prior Lead was the Woodlawn Organization</t>
  </si>
  <si>
    <t>based off of Englewood component proportion in previous budget proposal</t>
  </si>
  <si>
    <t>(component programs + lead costs); transferred to SS-Thornton &amp; Rich</t>
  </si>
  <si>
    <t>transferred to SS-Thornton &amp; Rich</t>
  </si>
  <si>
    <t>20% of component programs total (admin/lead costs); new Lead needed -- prior Lead was Village of Maywood</t>
  </si>
  <si>
    <t>4) Reentry reduced 15% in non-Cap neighborhoods</t>
  </si>
  <si>
    <t>Proviso-Leyden Council for Community Action (Lead Costs)</t>
  </si>
  <si>
    <t>Proviso-Leyden Council for Community Action</t>
  </si>
  <si>
    <t>The Beloved Community Inc.</t>
  </si>
  <si>
    <t>NRI Component Programs Total</t>
  </si>
  <si>
    <t>Violence Prevention Programming</t>
  </si>
  <si>
    <t>St. Sabina ERC- Community Employment and Adult Education</t>
  </si>
  <si>
    <t>Violence Prevention Programming Total</t>
  </si>
  <si>
    <t>Ark of St. Sabina-Youth Leadership Development/Violence Prevention</t>
  </si>
  <si>
    <t>CAP Funding Plan</t>
  </si>
  <si>
    <t>CAP funding plan</t>
  </si>
  <si>
    <t>Woodlawn Children's Promise</t>
  </si>
  <si>
    <t xml:space="preserve">Circle Family Healthcare Network </t>
  </si>
  <si>
    <t xml:space="preserve">UCAN </t>
  </si>
  <si>
    <t>Mt. Vernon Baptist Church/UCAN</t>
  </si>
  <si>
    <t xml:space="preserve">Target Area Development </t>
  </si>
  <si>
    <t xml:space="preserve">Fellowship Connection </t>
  </si>
  <si>
    <t>Fellowship Connection</t>
  </si>
  <si>
    <t>ULEED</t>
  </si>
  <si>
    <t>Segundo Ruiz Belvis</t>
  </si>
  <si>
    <t>New Life</t>
  </si>
  <si>
    <t>Enlace Chicago/Fellowship</t>
  </si>
  <si>
    <t>Goodcity (Lead Costs)</t>
  </si>
  <si>
    <t>Southwest Youth Collaborative/Goodcity</t>
  </si>
  <si>
    <t>Phalanx Family Services</t>
  </si>
  <si>
    <t>Youth Employment Program - Blue   LAP-bold</t>
  </si>
  <si>
    <t>Parent Program - Green   LAP-bold</t>
  </si>
  <si>
    <r>
      <t xml:space="preserve">Better Boys Foundation (Lead Costs) </t>
    </r>
    <r>
      <rPr>
        <sz val="10"/>
        <color rgb="FF000000"/>
        <rFont val="Calibri"/>
        <family val="2"/>
        <scheme val="minor"/>
      </rPr>
      <t>Sinai Community Institute</t>
    </r>
  </si>
  <si>
    <t>2)Youth Employment Program reduced 11% in non-CAP neighborhoods; 10% in CAP neighborhoods</t>
  </si>
  <si>
    <t>3) Parent Program reduced 10%</t>
  </si>
  <si>
    <r>
      <t xml:space="preserve">Enlace Chicago </t>
    </r>
    <r>
      <rPr>
        <sz val="10"/>
        <color rgb="FF0070C0"/>
        <rFont val="Calibri"/>
        <family val="2"/>
        <scheme val="minor"/>
      </rPr>
      <t>Universidad Popular</t>
    </r>
  </si>
  <si>
    <t>Woodlawn Public Safety Alliance</t>
  </si>
  <si>
    <r>
      <rPr>
        <b/>
        <sz val="12"/>
        <color rgb="FF000000"/>
        <rFont val="Calibri"/>
        <family val="2"/>
        <scheme val="minor"/>
      </rPr>
      <t xml:space="preserve">Circle Family Healthcare Network  </t>
    </r>
    <r>
      <rPr>
        <b/>
        <sz val="12"/>
        <color rgb="FFFF0000"/>
        <rFont val="Calibri"/>
        <family val="2"/>
        <scheme val="minor"/>
      </rPr>
      <t>(</t>
    </r>
    <r>
      <rPr>
        <b/>
        <sz val="10"/>
        <color rgb="FFFF0000"/>
        <rFont val="Calibri"/>
        <family val="2"/>
        <scheme val="minor"/>
      </rPr>
      <t>Is agency in Bankruptcy?)</t>
    </r>
  </si>
  <si>
    <t>UCAN</t>
  </si>
  <si>
    <t>Gary Comer Youth Center</t>
  </si>
  <si>
    <t>Sinai Community Institute (Lead Costs)</t>
  </si>
  <si>
    <t>Fellowship  Connection</t>
  </si>
  <si>
    <t>Universidad Popular</t>
  </si>
  <si>
    <t>Goodcity</t>
  </si>
  <si>
    <t>INITIAL</t>
  </si>
  <si>
    <t>AMENDED</t>
  </si>
  <si>
    <t>AMOUNT</t>
  </si>
  <si>
    <t>Children's Home and Aid Society of Illinois</t>
  </si>
  <si>
    <t>Greater Auburn Gresham Devtelopment Corp.</t>
  </si>
  <si>
    <t>UNALLOCATED FUNDS</t>
  </si>
  <si>
    <t>Unallocated</t>
  </si>
  <si>
    <t>ADMINISTRATIVE FUNDS</t>
  </si>
  <si>
    <t>Administration</t>
  </si>
  <si>
    <t>Administration Funds</t>
  </si>
  <si>
    <t>TOTAL</t>
  </si>
  <si>
    <t>Village of Maywood</t>
  </si>
  <si>
    <r>
      <t xml:space="preserve">Alliance for Community Peace </t>
    </r>
    <r>
      <rPr>
        <b/>
        <sz val="10"/>
        <color rgb="FF0070C0"/>
        <rFont val="Calibri"/>
        <family val="2"/>
        <scheme val="minor"/>
      </rPr>
      <t>Gary Comer Science</t>
    </r>
  </si>
  <si>
    <t>Centro Sin Fronteras Community Service Network</t>
  </si>
  <si>
    <t>Cancelled Contracts - STRIKETHROUGH</t>
  </si>
  <si>
    <t>Rev. 04/23/13</t>
  </si>
  <si>
    <t>SOURCE</t>
  </si>
  <si>
    <t xml:space="preserve">GRANT </t>
  </si>
  <si>
    <t>DESIGNATED</t>
  </si>
  <si>
    <t>DIFFERENCE</t>
  </si>
  <si>
    <t>373001</t>
  </si>
  <si>
    <t>Chicago Commons / YEP</t>
  </si>
  <si>
    <t>Sinai Community Institute / YEP</t>
  </si>
  <si>
    <t>Undesignated</t>
  </si>
  <si>
    <t>SECOND</t>
  </si>
  <si>
    <t>THIRD</t>
  </si>
  <si>
    <t>154101</t>
  </si>
  <si>
    <t>154102</t>
  </si>
  <si>
    <t>154103</t>
  </si>
  <si>
    <t>154104</t>
  </si>
  <si>
    <t>154105</t>
  </si>
  <si>
    <t>154106</t>
  </si>
  <si>
    <t>154107</t>
  </si>
  <si>
    <t>154108</t>
  </si>
  <si>
    <t>154109</t>
  </si>
  <si>
    <t>154110</t>
  </si>
  <si>
    <t>154111</t>
  </si>
  <si>
    <t>154112</t>
  </si>
  <si>
    <t>154113</t>
  </si>
  <si>
    <t>154114</t>
  </si>
  <si>
    <t>154115</t>
  </si>
  <si>
    <t>154116</t>
  </si>
  <si>
    <t>154117</t>
  </si>
  <si>
    <t>154118</t>
  </si>
  <si>
    <t>154119</t>
  </si>
  <si>
    <t>154120</t>
  </si>
  <si>
    <t>154121</t>
  </si>
  <si>
    <t>Program Title:  Illinois Community Violence Prevention Programs</t>
  </si>
  <si>
    <t>154998</t>
  </si>
  <si>
    <t>154999</t>
  </si>
  <si>
    <t>Illinois African American Coalition for Prevention (ILAACP)</t>
  </si>
  <si>
    <t>Albany Park Neighborhood Council</t>
  </si>
  <si>
    <t xml:space="preserve">Proviso Leyden Council on Community Action </t>
  </si>
  <si>
    <t>154122</t>
  </si>
  <si>
    <t>Fund 318 Community Violence Prevention Programs (318 CVPP)</t>
  </si>
  <si>
    <t>SFY15 PLAN</t>
  </si>
  <si>
    <t>VPP SFY14</t>
  </si>
  <si>
    <t>174000</t>
  </si>
  <si>
    <t>CRR SFY14</t>
  </si>
  <si>
    <t>CAP SFY14</t>
  </si>
  <si>
    <t>814001</t>
  </si>
  <si>
    <t>Program Title:  Chicago Area Project</t>
  </si>
  <si>
    <t>Chicago Area Project (CRR)</t>
  </si>
  <si>
    <t>Chicago Area Project (CAP)</t>
  </si>
  <si>
    <t>318 CVPP</t>
  </si>
  <si>
    <t>Other</t>
  </si>
  <si>
    <t>Program Title:  Safe from the Start</t>
  </si>
  <si>
    <t>345001</t>
  </si>
  <si>
    <t>Children's Advocacy Center of North &amp; Northwest  Cook County</t>
  </si>
  <si>
    <t>345006</t>
  </si>
  <si>
    <t>Center for Prevention of Abuse</t>
  </si>
  <si>
    <t>345009</t>
  </si>
  <si>
    <t>Casa Central</t>
  </si>
  <si>
    <t>345003</t>
  </si>
  <si>
    <t>Child Abuse Council</t>
  </si>
  <si>
    <t>345011</t>
  </si>
  <si>
    <t>345007</t>
  </si>
  <si>
    <t>Family Focus, Inc.</t>
  </si>
  <si>
    <t>345010</t>
  </si>
  <si>
    <t>Heartland Human Care Services</t>
  </si>
  <si>
    <t>345004</t>
  </si>
  <si>
    <t>Macon County Child Advocacy Center</t>
  </si>
  <si>
    <t>345008</t>
  </si>
  <si>
    <t>Metropolitan Family Services</t>
  </si>
  <si>
    <t>345002</t>
  </si>
  <si>
    <t>Phoenix Crisis Center</t>
  </si>
  <si>
    <t>345005</t>
  </si>
  <si>
    <t>South Suburban Family Shelter, Inc.</t>
  </si>
  <si>
    <t>Children's Home &amp; Aid Society</t>
  </si>
  <si>
    <t>Ptogram Title:  Safe from the Start Evaluation</t>
  </si>
  <si>
    <t>345012</t>
  </si>
  <si>
    <t>University of Illinois at Chicago</t>
  </si>
  <si>
    <t>184 VPG SFY15</t>
  </si>
  <si>
    <r>
      <t>ATTACHMENT A - Revised</t>
    </r>
    <r>
      <rPr>
        <b/>
        <i/>
        <sz val="12"/>
        <color rgb="FF7030A0"/>
        <rFont val="Times New Roman"/>
        <family val="1"/>
      </rPr>
      <t xml:space="preserve"> 5/18/15</t>
    </r>
  </si>
  <si>
    <t>Program Title:  Special Projects</t>
  </si>
  <si>
    <t>394087</t>
  </si>
  <si>
    <t>SP SFY14</t>
  </si>
  <si>
    <t>394095</t>
  </si>
  <si>
    <t>Quad Communities Development Corp.</t>
  </si>
  <si>
    <t>Agcy 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</si>
</sst>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0_);\(0\)"/>
  </numFmts>
  <fonts count="6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MS Sans Serif"/>
      <family val="2"/>
    </font>
    <font>
      <b/>
      <sz val="11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0"/>
      <color theme="0" tint="-0.499984740745262"/>
      <name val="Calibri"/>
      <family val="2"/>
      <scheme val="minor"/>
    </font>
    <font>
      <strike/>
      <sz val="10"/>
      <color rgb="FF00B050"/>
      <name val="Calibri"/>
      <family val="2"/>
      <scheme val="minor"/>
    </font>
    <font>
      <strike/>
      <sz val="10"/>
      <color rgb="FF0070C0"/>
      <name val="Calibri"/>
      <family val="2"/>
      <scheme val="minor"/>
    </font>
    <font>
      <sz val="10"/>
      <name val="Calibri"/>
      <family val="2"/>
    </font>
    <font>
      <strike/>
      <sz val="10"/>
      <color rgb="FF7030A0"/>
      <name val="Calibri"/>
      <family val="2"/>
      <scheme val="minor"/>
    </font>
    <font>
      <b/>
      <strike/>
      <sz val="10"/>
      <color rgb="FF000000"/>
      <name val="Calibri"/>
      <family val="2"/>
      <scheme val="minor"/>
    </font>
    <font>
      <strike/>
      <sz val="10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trike/>
      <sz val="9"/>
      <color theme="1"/>
      <name val="Calibri"/>
      <family val="2"/>
      <scheme val="minor"/>
    </font>
    <font>
      <strike/>
      <sz val="9"/>
      <name val="Calibri"/>
      <family val="2"/>
      <scheme val="minor"/>
    </font>
    <font>
      <b/>
      <sz val="9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name val="Times New Roman"/>
      <family val="1"/>
    </font>
    <font>
      <sz val="10"/>
      <color rgb="FF00B0F0"/>
      <name val="Times New Roman"/>
      <family val="1"/>
    </font>
    <font>
      <i/>
      <sz val="10"/>
      <color rgb="FFFF0000"/>
      <name val="Times New Roman"/>
      <family val="1"/>
    </font>
    <font>
      <b/>
      <i/>
      <sz val="12"/>
      <color rgb="FF7030A0"/>
      <name val="Times New Roman"/>
      <family val="1"/>
    </font>
    <font>
      <i/>
      <sz val="10"/>
      <color rgb="FF7030A0"/>
      <name val="Times New Roman"/>
      <family val="1"/>
    </font>
    <font>
      <b/>
      <i/>
      <sz val="10"/>
      <color rgb="FF7030A0"/>
      <name val="Times New Roman"/>
      <family val="1"/>
    </font>
    <font>
      <i/>
      <sz val="11"/>
      <color rgb="FF7030A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43" fillId="6" borderId="0" applyNumberFormat="0" applyBorder="0" applyAlignment="0" applyProtection="0"/>
    <xf numFmtId="0" fontId="49" fillId="0" borderId="0"/>
    <xf numFmtId="5" fontId="51" fillId="0" borderId="0" applyFill="0" applyBorder="0" applyAlignment="0" applyProtection="0"/>
    <xf numFmtId="5" fontId="51" fillId="0" borderId="0" applyFill="0" applyBorder="0" applyAlignment="0" applyProtection="0"/>
  </cellStyleXfs>
  <cellXfs count="456">
    <xf numFmtId="0" fontId="0" fillId="0" borderId="0" xfId="0"/>
    <xf numFmtId="0" fontId="15" fillId="0" borderId="0" xfId="1" applyFont="1" applyFill="1" applyBorder="1"/>
    <xf numFmtId="0" fontId="7" fillId="0" borderId="1" xfId="1" applyFont="1" applyFill="1" applyBorder="1" applyAlignment="1" applyProtection="1">
      <alignment vertical="center" wrapText="1"/>
    </xf>
    <xf numFmtId="4" fontId="14" fillId="0" borderId="3" xfId="2" applyNumberFormat="1" applyFont="1" applyFill="1" applyBorder="1" applyAlignment="1" applyProtection="1">
      <alignment vertical="center" wrapText="1"/>
    </xf>
    <xf numFmtId="4" fontId="14" fillId="0" borderId="1" xfId="0" applyNumberFormat="1" applyFont="1" applyFill="1" applyBorder="1"/>
    <xf numFmtId="0" fontId="8" fillId="0" borderId="1" xfId="1" applyFont="1" applyFill="1" applyBorder="1" applyAlignment="1" applyProtection="1">
      <alignment vertical="center" wrapText="1"/>
    </xf>
    <xf numFmtId="0" fontId="10" fillId="0" borderId="1" xfId="1" applyFont="1" applyFill="1" applyBorder="1" applyAlignment="1" applyProtection="1">
      <alignment vertical="center" wrapText="1"/>
    </xf>
    <xf numFmtId="0" fontId="11" fillId="0" borderId="1" xfId="1" applyFont="1" applyFill="1" applyBorder="1" applyAlignment="1" applyProtection="1">
      <alignment vertical="center" wrapText="1"/>
    </xf>
    <xf numFmtId="0" fontId="12" fillId="0" borderId="1" xfId="1" applyFont="1" applyFill="1" applyBorder="1" applyAlignment="1" applyProtection="1">
      <alignment vertical="center" wrapText="1"/>
    </xf>
    <xf numFmtId="0" fontId="6" fillId="0" borderId="1" xfId="1" applyFont="1" applyFill="1" applyBorder="1" applyAlignment="1" applyProtection="1">
      <alignment vertical="center" wrapText="1"/>
    </xf>
    <xf numFmtId="0" fontId="20" fillId="0" borderId="1" xfId="1" applyFont="1" applyFill="1" applyBorder="1" applyAlignment="1" applyProtection="1">
      <alignment vertical="center" wrapText="1"/>
    </xf>
    <xf numFmtId="0" fontId="18" fillId="0" borderId="1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 applyProtection="1">
      <alignment vertical="center" wrapText="1"/>
    </xf>
    <xf numFmtId="0" fontId="21" fillId="0" borderId="1" xfId="1" applyFont="1" applyFill="1" applyBorder="1" applyAlignment="1" applyProtection="1">
      <alignment vertical="center" wrapText="1"/>
    </xf>
    <xf numFmtId="0" fontId="2" fillId="0" borderId="10" xfId="1" applyFont="1" applyFill="1" applyBorder="1"/>
    <xf numFmtId="0" fontId="0" fillId="0" borderId="0" xfId="0" applyFill="1" applyBorder="1"/>
    <xf numFmtId="0" fontId="19" fillId="0" borderId="6" xfId="1" applyFont="1" applyFill="1" applyBorder="1"/>
    <xf numFmtId="0" fontId="22" fillId="0" borderId="6" xfId="1" applyFont="1" applyFill="1" applyBorder="1"/>
    <xf numFmtId="0" fontId="18" fillId="0" borderId="6" xfId="1" applyFont="1" applyFill="1" applyBorder="1"/>
    <xf numFmtId="0" fontId="17" fillId="0" borderId="6" xfId="1" applyFont="1" applyFill="1" applyBorder="1"/>
    <xf numFmtId="4" fontId="14" fillId="0" borderId="0" xfId="2" applyNumberFormat="1" applyFont="1" applyFill="1" applyBorder="1" applyAlignment="1" applyProtection="1">
      <alignment vertical="center" wrapText="1"/>
    </xf>
    <xf numFmtId="4" fontId="14" fillId="0" borderId="9" xfId="2" applyNumberFormat="1" applyFont="1" applyFill="1" applyBorder="1" applyAlignment="1" applyProtection="1">
      <alignment vertical="center" wrapText="1"/>
    </xf>
    <xf numFmtId="0" fontId="6" fillId="0" borderId="0" xfId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/>
    <xf numFmtId="4" fontId="13" fillId="0" borderId="8" xfId="2" applyNumberFormat="1" applyFont="1" applyFill="1" applyBorder="1" applyAlignment="1" applyProtection="1">
      <alignment vertical="center" wrapText="1"/>
    </xf>
    <xf numFmtId="0" fontId="5" fillId="2" borderId="1" xfId="1" applyFont="1" applyFill="1" applyBorder="1" applyAlignment="1" applyProtection="1">
      <alignment vertical="center" wrapText="1"/>
    </xf>
    <xf numFmtId="4" fontId="14" fillId="2" borderId="3" xfId="2" applyNumberFormat="1" applyFont="1" applyFill="1" applyBorder="1" applyAlignment="1" applyProtection="1">
      <alignment vertical="center" wrapText="1"/>
    </xf>
    <xf numFmtId="4" fontId="0" fillId="2" borderId="1" xfId="0" applyNumberFormat="1" applyFill="1" applyBorder="1"/>
    <xf numFmtId="0" fontId="2" fillId="0" borderId="5" xfId="1" applyFont="1" applyFill="1" applyBorder="1" applyAlignment="1" applyProtection="1">
      <alignment vertical="center" wrapText="1"/>
    </xf>
    <xf numFmtId="4" fontId="2" fillId="0" borderId="5" xfId="0" applyNumberFormat="1" applyFont="1" applyFill="1" applyBorder="1"/>
    <xf numFmtId="0" fontId="2" fillId="0" borderId="11" xfId="1" applyFont="1" applyFill="1" applyBorder="1" applyAlignment="1" applyProtection="1">
      <alignment vertical="center" wrapText="1"/>
    </xf>
    <xf numFmtId="4" fontId="2" fillId="0" borderId="11" xfId="0" applyNumberFormat="1" applyFont="1" applyFill="1" applyBorder="1"/>
    <xf numFmtId="0" fontId="4" fillId="0" borderId="5" xfId="1" applyFont="1" applyFill="1" applyBorder="1" applyAlignment="1" applyProtection="1">
      <alignment vertical="center" wrapText="1"/>
    </xf>
    <xf numFmtId="4" fontId="13" fillId="0" borderId="5" xfId="0" applyNumberFormat="1" applyFont="1" applyFill="1" applyBorder="1"/>
    <xf numFmtId="0" fontId="6" fillId="2" borderId="2" xfId="1" applyFont="1" applyFill="1" applyBorder="1" applyAlignment="1" applyProtection="1">
      <alignment vertical="center" wrapText="1"/>
    </xf>
    <xf numFmtId="0" fontId="6" fillId="2" borderId="3" xfId="1" applyFont="1" applyFill="1" applyBorder="1" applyAlignment="1" applyProtection="1">
      <alignment vertical="center" wrapText="1"/>
    </xf>
    <xf numFmtId="4" fontId="14" fillId="2" borderId="3" xfId="0" applyNumberFormat="1" applyFont="1" applyFill="1" applyBorder="1"/>
    <xf numFmtId="0" fontId="5" fillId="2" borderId="2" xfId="1" applyFont="1" applyFill="1" applyBorder="1" applyAlignment="1" applyProtection="1">
      <alignment vertical="center" wrapText="1"/>
    </xf>
    <xf numFmtId="0" fontId="5" fillId="2" borderId="3" xfId="1" applyFont="1" applyFill="1" applyBorder="1" applyAlignment="1" applyProtection="1">
      <alignment vertical="center" wrapText="1"/>
    </xf>
    <xf numFmtId="4" fontId="0" fillId="2" borderId="3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1" xfId="1" applyFont="1" applyFill="1" applyBorder="1" applyAlignment="1" applyProtection="1">
      <alignment horizontal="left" vertical="center" wrapText="1"/>
    </xf>
    <xf numFmtId="0" fontId="5" fillId="0" borderId="1" xfId="1" applyFont="1" applyFill="1" applyBorder="1" applyAlignment="1" applyProtection="1">
      <alignment horizontal="left" vertical="center" wrapText="1"/>
    </xf>
    <xf numFmtId="0" fontId="3" fillId="3" borderId="1" xfId="1" applyFont="1" applyFill="1" applyBorder="1" applyAlignment="1" applyProtection="1">
      <alignment vertical="center" wrapText="1"/>
    </xf>
    <xf numFmtId="4" fontId="14" fillId="0" borderId="8" xfId="2" applyNumberFormat="1" applyFont="1" applyFill="1" applyBorder="1" applyAlignment="1" applyProtection="1">
      <alignment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5" fillId="0" borderId="1" xfId="1" applyFont="1" applyFill="1" applyBorder="1" applyAlignment="1" applyProtection="1">
      <alignment vertical="center" wrapText="1"/>
    </xf>
    <xf numFmtId="0" fontId="3" fillId="0" borderId="1" xfId="1" applyFont="1" applyFill="1" applyBorder="1" applyAlignment="1" applyProtection="1">
      <alignment vertical="center" wrapText="1"/>
    </xf>
    <xf numFmtId="0" fontId="5" fillId="0" borderId="5" xfId="1" applyFont="1" applyFill="1" applyBorder="1" applyAlignment="1" applyProtection="1">
      <alignment vertical="center" wrapText="1"/>
    </xf>
    <xf numFmtId="0" fontId="25" fillId="0" borderId="1" xfId="1" applyFont="1" applyFill="1" applyBorder="1" applyAlignment="1" applyProtection="1">
      <alignment vertical="center" wrapText="1"/>
    </xf>
    <xf numFmtId="0" fontId="24" fillId="0" borderId="1" xfId="1" applyFont="1" applyFill="1" applyBorder="1" applyAlignment="1" applyProtection="1">
      <alignment vertical="center" wrapText="1"/>
    </xf>
    <xf numFmtId="3" fontId="2" fillId="0" borderId="2" xfId="2" applyNumberFormat="1" applyFont="1" applyFill="1" applyBorder="1" applyAlignment="1" applyProtection="1">
      <alignment vertical="center" wrapText="1"/>
    </xf>
    <xf numFmtId="0" fontId="2" fillId="0" borderId="12" xfId="1" applyFont="1" applyFill="1" applyBorder="1"/>
    <xf numFmtId="0" fontId="1" fillId="0" borderId="12" xfId="1" applyFill="1" applyBorder="1"/>
    <xf numFmtId="14" fontId="3" fillId="0" borderId="12" xfId="1" applyNumberFormat="1" applyFont="1" applyFill="1" applyBorder="1"/>
    <xf numFmtId="0" fontId="0" fillId="0" borderId="11" xfId="0" applyBorder="1" applyAlignment="1">
      <alignment vertical="top" wrapText="1"/>
    </xf>
    <xf numFmtId="0" fontId="16" fillId="0" borderId="2" xfId="0" applyFont="1" applyFill="1" applyBorder="1" applyAlignment="1">
      <alignment horizontal="center" wrapText="1"/>
    </xf>
    <xf numFmtId="4" fontId="13" fillId="0" borderId="13" xfId="0" applyNumberFormat="1" applyFont="1" applyFill="1" applyBorder="1"/>
    <xf numFmtId="4" fontId="14" fillId="0" borderId="13" xfId="0" applyNumberFormat="1" applyFont="1" applyFill="1" applyBorder="1"/>
    <xf numFmtId="4" fontId="14" fillId="0" borderId="2" xfId="0" applyNumberFormat="1" applyFont="1" applyFill="1" applyBorder="1"/>
    <xf numFmtId="4" fontId="14" fillId="0" borderId="14" xfId="0" applyNumberFormat="1" applyFont="1" applyFill="1" applyBorder="1"/>
    <xf numFmtId="4" fontId="14" fillId="2" borderId="2" xfId="0" applyNumberFormat="1" applyFont="1" applyFill="1" applyBorder="1"/>
    <xf numFmtId="4" fontId="13" fillId="0" borderId="15" xfId="0" applyNumberFormat="1" applyFont="1" applyFill="1" applyBorder="1"/>
    <xf numFmtId="0" fontId="16" fillId="0" borderId="0" xfId="0" applyFont="1"/>
    <xf numFmtId="4" fontId="16" fillId="0" borderId="0" xfId="0" applyNumberFormat="1" applyFont="1"/>
    <xf numFmtId="165" fontId="0" fillId="0" borderId="1" xfId="0" applyNumberFormat="1" applyBorder="1"/>
    <xf numFmtId="4" fontId="0" fillId="2" borderId="2" xfId="0" applyNumberFormat="1" applyFill="1" applyBorder="1"/>
    <xf numFmtId="4" fontId="2" fillId="0" borderId="15" xfId="0" applyNumberFormat="1" applyFont="1" applyFill="1" applyBorder="1"/>
    <xf numFmtId="0" fontId="0" fillId="0" borderId="15" xfId="0" applyBorder="1" applyAlignment="1">
      <alignment vertical="top" wrapText="1"/>
    </xf>
    <xf numFmtId="4" fontId="14" fillId="0" borderId="9" xfId="0" applyNumberFormat="1" applyFont="1" applyFill="1" applyBorder="1"/>
    <xf numFmtId="4" fontId="14" fillId="0" borderId="3" xfId="0" applyNumberFormat="1" applyFont="1" applyFill="1" applyBorder="1"/>
    <xf numFmtId="4" fontId="14" fillId="0" borderId="8" xfId="0" applyNumberFormat="1" applyFont="1" applyFill="1" applyBorder="1"/>
    <xf numFmtId="0" fontId="4" fillId="0" borderId="15" xfId="1" applyFont="1" applyFill="1" applyBorder="1" applyAlignment="1" applyProtection="1">
      <alignment vertical="top" wrapText="1"/>
    </xf>
    <xf numFmtId="0" fontId="0" fillId="0" borderId="0" xfId="0" applyAlignment="1">
      <alignment wrapText="1"/>
    </xf>
    <xf numFmtId="4" fontId="14" fillId="0" borderId="13" xfId="0" applyNumberFormat="1" applyFont="1" applyFill="1" applyBorder="1" applyAlignment="1">
      <alignment wrapText="1"/>
    </xf>
    <xf numFmtId="4" fontId="14" fillId="0" borderId="1" xfId="0" applyNumberFormat="1" applyFont="1" applyFill="1" applyBorder="1" applyAlignment="1">
      <alignment wrapText="1"/>
    </xf>
    <xf numFmtId="4" fontId="14" fillId="0" borderId="2" xfId="0" applyNumberFormat="1" applyFont="1" applyFill="1" applyBorder="1" applyAlignment="1">
      <alignment wrapText="1"/>
    </xf>
    <xf numFmtId="4" fontId="14" fillId="0" borderId="14" xfId="0" applyNumberFormat="1" applyFont="1" applyFill="1" applyBorder="1" applyAlignment="1">
      <alignment wrapText="1"/>
    </xf>
    <xf numFmtId="4" fontId="14" fillId="0" borderId="9" xfId="0" applyNumberFormat="1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4" fontId="14" fillId="0" borderId="15" xfId="0" applyNumberFormat="1" applyFont="1" applyFill="1" applyBorder="1" applyAlignment="1">
      <alignment wrapText="1"/>
    </xf>
    <xf numFmtId="4" fontId="0" fillId="2" borderId="2" xfId="0" applyNumberFormat="1" applyFill="1" applyBorder="1" applyAlignment="1">
      <alignment wrapText="1"/>
    </xf>
    <xf numFmtId="4" fontId="0" fillId="2" borderId="3" xfId="0" applyNumberFormat="1" applyFill="1" applyBorder="1" applyAlignment="1">
      <alignment wrapText="1"/>
    </xf>
    <xf numFmtId="4" fontId="14" fillId="2" borderId="3" xfId="0" applyNumberFormat="1" applyFont="1" applyFill="1" applyBorder="1" applyAlignment="1">
      <alignment wrapText="1"/>
    </xf>
    <xf numFmtId="4" fontId="2" fillId="0" borderId="15" xfId="0" applyNumberFormat="1" applyFont="1" applyFill="1" applyBorder="1" applyAlignment="1">
      <alignment wrapText="1"/>
    </xf>
    <xf numFmtId="0" fontId="16" fillId="0" borderId="13" xfId="0" applyFont="1" applyFill="1" applyBorder="1" applyAlignment="1">
      <alignment horizontal="center" wrapText="1"/>
    </xf>
    <xf numFmtId="0" fontId="0" fillId="2" borderId="8" xfId="0" applyFill="1" applyBorder="1"/>
    <xf numFmtId="0" fontId="0" fillId="3" borderId="0" xfId="0" applyFill="1" applyBorder="1"/>
    <xf numFmtId="0" fontId="23" fillId="0" borderId="5" xfId="1" applyFont="1" applyFill="1" applyBorder="1" applyAlignment="1" applyProtection="1">
      <alignment horizontal="center" vertical="center" wrapText="1"/>
    </xf>
    <xf numFmtId="0" fontId="16" fillId="0" borderId="5" xfId="0" applyFont="1" applyFill="1" applyBorder="1" applyAlignment="1">
      <alignment horizontal="center" wrapText="1"/>
    </xf>
    <xf numFmtId="165" fontId="13" fillId="0" borderId="5" xfId="0" applyNumberFormat="1" applyFont="1" applyFill="1" applyBorder="1"/>
    <xf numFmtId="165" fontId="13" fillId="0" borderId="13" xfId="0" applyNumberFormat="1" applyFont="1" applyFill="1" applyBorder="1"/>
    <xf numFmtId="165" fontId="14" fillId="0" borderId="5" xfId="0" applyNumberFormat="1" applyFont="1" applyFill="1" applyBorder="1"/>
    <xf numFmtId="165" fontId="14" fillId="0" borderId="13" xfId="0" applyNumberFormat="1" applyFont="1" applyFill="1" applyBorder="1"/>
    <xf numFmtId="165" fontId="14" fillId="0" borderId="1" xfId="0" applyNumberFormat="1" applyFont="1" applyFill="1" applyBorder="1"/>
    <xf numFmtId="165" fontId="14" fillId="3" borderId="1" xfId="0" applyNumberFormat="1" applyFont="1" applyFill="1" applyBorder="1"/>
    <xf numFmtId="165" fontId="14" fillId="4" borderId="1" xfId="0" applyNumberFormat="1" applyFont="1" applyFill="1" applyBorder="1"/>
    <xf numFmtId="165" fontId="14" fillId="4" borderId="4" xfId="0" applyNumberFormat="1" applyFont="1" applyFill="1" applyBorder="1"/>
    <xf numFmtId="165" fontId="14" fillId="3" borderId="14" xfId="0" applyNumberFormat="1" applyFont="1" applyFill="1" applyBorder="1"/>
    <xf numFmtId="165" fontId="14" fillId="0" borderId="14" xfId="0" applyNumberFormat="1" applyFont="1" applyFill="1" applyBorder="1"/>
    <xf numFmtId="7" fontId="13" fillId="0" borderId="5" xfId="0" applyNumberFormat="1" applyFont="1" applyFill="1" applyBorder="1" applyAlignment="1">
      <alignment horizontal="right"/>
    </xf>
    <xf numFmtId="7" fontId="13" fillId="0" borderId="13" xfId="0" applyNumberFormat="1" applyFont="1" applyFill="1" applyBorder="1" applyAlignment="1">
      <alignment horizontal="right"/>
    </xf>
    <xf numFmtId="7" fontId="14" fillId="0" borderId="5" xfId="0" applyNumberFormat="1" applyFont="1" applyFill="1" applyBorder="1" applyAlignment="1">
      <alignment horizontal="right" vertical="center"/>
    </xf>
    <xf numFmtId="7" fontId="14" fillId="0" borderId="13" xfId="0" applyNumberFormat="1" applyFont="1" applyFill="1" applyBorder="1" applyAlignment="1">
      <alignment horizontal="right" vertical="center"/>
    </xf>
    <xf numFmtId="7" fontId="14" fillId="0" borderId="1" xfId="0" applyNumberFormat="1" applyFont="1" applyFill="1" applyBorder="1" applyAlignment="1">
      <alignment horizontal="right"/>
    </xf>
    <xf numFmtId="7" fontId="14" fillId="3" borderId="1" xfId="0" applyNumberFormat="1" applyFont="1" applyFill="1" applyBorder="1" applyAlignment="1">
      <alignment horizontal="right"/>
    </xf>
    <xf numFmtId="7" fontId="14" fillId="4" borderId="4" xfId="0" applyNumberFormat="1" applyFont="1" applyFill="1" applyBorder="1" applyAlignment="1">
      <alignment horizontal="right"/>
    </xf>
    <xf numFmtId="7" fontId="14" fillId="0" borderId="14" xfId="0" applyNumberFormat="1" applyFont="1" applyFill="1" applyBorder="1" applyAlignment="1">
      <alignment horizontal="right"/>
    </xf>
    <xf numFmtId="4" fontId="14" fillId="0" borderId="1" xfId="2" applyNumberFormat="1" applyFont="1" applyFill="1" applyBorder="1" applyAlignment="1" applyProtection="1">
      <alignment vertical="center" wrapText="1"/>
    </xf>
    <xf numFmtId="4" fontId="14" fillId="0" borderId="8" xfId="0" applyNumberFormat="1" applyFont="1" applyFill="1" applyBorder="1" applyAlignment="1">
      <alignment wrapText="1"/>
    </xf>
    <xf numFmtId="4" fontId="13" fillId="0" borderId="1" xfId="2" applyNumberFormat="1" applyFont="1" applyFill="1" applyBorder="1" applyAlignment="1" applyProtection="1">
      <alignment vertical="center" wrapText="1"/>
    </xf>
    <xf numFmtId="165" fontId="13" fillId="0" borderId="1" xfId="0" applyNumberFormat="1" applyFont="1" applyFill="1" applyBorder="1"/>
    <xf numFmtId="4" fontId="14" fillId="0" borderId="0" xfId="0" applyNumberFormat="1" applyFont="1" applyFill="1" applyBorder="1" applyAlignment="1">
      <alignment wrapText="1"/>
    </xf>
    <xf numFmtId="0" fontId="0" fillId="2" borderId="14" xfId="0" applyFill="1" applyBorder="1"/>
    <xf numFmtId="0" fontId="0" fillId="2" borderId="13" xfId="0" applyFill="1" applyBorder="1"/>
    <xf numFmtId="0" fontId="16" fillId="3" borderId="0" xfId="0" applyFont="1" applyFill="1" applyBorder="1"/>
    <xf numFmtId="4" fontId="13" fillId="0" borderId="8" xfId="0" applyNumberFormat="1" applyFont="1" applyFill="1" applyBorder="1"/>
    <xf numFmtId="0" fontId="0" fillId="0" borderId="1" xfId="0" applyBorder="1" applyAlignment="1">
      <alignment wrapText="1"/>
    </xf>
    <xf numFmtId="0" fontId="2" fillId="0" borderId="4" xfId="1" applyFont="1" applyFill="1" applyBorder="1" applyAlignment="1" applyProtection="1">
      <alignment vertical="center" wrapText="1"/>
    </xf>
    <xf numFmtId="4" fontId="13" fillId="0" borderId="0" xfId="2" applyNumberFormat="1" applyFont="1" applyFill="1" applyBorder="1" applyAlignment="1" applyProtection="1">
      <alignment vertical="center" wrapText="1"/>
    </xf>
    <xf numFmtId="165" fontId="13" fillId="0" borderId="11" xfId="0" applyNumberFormat="1" applyFont="1" applyFill="1" applyBorder="1"/>
    <xf numFmtId="165" fontId="13" fillId="0" borderId="15" xfId="0" applyNumberFormat="1" applyFont="1" applyFill="1" applyBorder="1"/>
    <xf numFmtId="4" fontId="14" fillId="3" borderId="0" xfId="0" applyNumberFormat="1" applyFont="1" applyFill="1" applyBorder="1"/>
    <xf numFmtId="4" fontId="3" fillId="3" borderId="0" xfId="0" applyNumberFormat="1" applyFont="1" applyFill="1" applyBorder="1" applyAlignment="1">
      <alignment wrapText="1"/>
    </xf>
    <xf numFmtId="4" fontId="16" fillId="0" borderId="1" xfId="0" applyNumberFormat="1" applyFont="1" applyBorder="1"/>
    <xf numFmtId="0" fontId="0" fillId="0" borderId="18" xfId="0" applyBorder="1"/>
    <xf numFmtId="4" fontId="16" fillId="0" borderId="19" xfId="0" applyNumberFormat="1" applyFont="1" applyBorder="1"/>
    <xf numFmtId="0" fontId="0" fillId="0" borderId="20" xfId="0" applyBorder="1"/>
    <xf numFmtId="0" fontId="23" fillId="0" borderId="5" xfId="1" applyFont="1" applyFill="1" applyBorder="1" applyAlignment="1" applyProtection="1">
      <alignment horizontal="center" vertical="center"/>
    </xf>
    <xf numFmtId="164" fontId="23" fillId="0" borderId="5" xfId="2" applyNumberFormat="1" applyFont="1" applyFill="1" applyBorder="1" applyAlignment="1" applyProtection="1">
      <alignment horizontal="center" vertical="center" wrapText="1"/>
    </xf>
    <xf numFmtId="4" fontId="29" fillId="0" borderId="13" xfId="0" applyNumberFormat="1" applyFont="1" applyFill="1" applyBorder="1" applyAlignment="1">
      <alignment wrapText="1"/>
    </xf>
    <xf numFmtId="0" fontId="3" fillId="0" borderId="4" xfId="1" applyFont="1" applyFill="1" applyBorder="1" applyAlignment="1" applyProtection="1">
      <alignment vertical="center" wrapText="1"/>
    </xf>
    <xf numFmtId="0" fontId="0" fillId="0" borderId="17" xfId="0" applyBorder="1"/>
    <xf numFmtId="0" fontId="0" fillId="3" borderId="17" xfId="0" applyFill="1" applyBorder="1"/>
    <xf numFmtId="0" fontId="0" fillId="3" borderId="22" xfId="0" applyFill="1" applyBorder="1"/>
    <xf numFmtId="6" fontId="0" fillId="0" borderId="0" xfId="0" applyNumberFormat="1" applyBorder="1"/>
    <xf numFmtId="0" fontId="26" fillId="0" borderId="0" xfId="0" applyFont="1" applyBorder="1"/>
    <xf numFmtId="4" fontId="16" fillId="3" borderId="6" xfId="0" applyNumberFormat="1" applyFont="1" applyFill="1" applyBorder="1"/>
    <xf numFmtId="0" fontId="16" fillId="0" borderId="28" xfId="0" applyFont="1" applyBorder="1" applyAlignment="1">
      <alignment wrapText="1"/>
    </xf>
    <xf numFmtId="165" fontId="16" fillId="0" borderId="29" xfId="0" applyNumberFormat="1" applyFont="1" applyBorder="1"/>
    <xf numFmtId="10" fontId="28" fillId="0" borderId="23" xfId="0" applyNumberFormat="1" applyFont="1" applyBorder="1"/>
    <xf numFmtId="0" fontId="0" fillId="0" borderId="30" xfId="0" applyBorder="1"/>
    <xf numFmtId="0" fontId="0" fillId="0" borderId="32" xfId="0" applyBorder="1"/>
    <xf numFmtId="0" fontId="16" fillId="0" borderId="16" xfId="0" applyFont="1" applyBorder="1"/>
    <xf numFmtId="0" fontId="16" fillId="0" borderId="33" xfId="0" applyFont="1" applyBorder="1" applyAlignment="1">
      <alignment wrapText="1"/>
    </xf>
    <xf numFmtId="0" fontId="16" fillId="0" borderId="34" xfId="0" applyFont="1" applyBorder="1" applyAlignment="1">
      <alignment wrapText="1"/>
    </xf>
    <xf numFmtId="165" fontId="16" fillId="3" borderId="19" xfId="0" applyNumberFormat="1" applyFont="1" applyFill="1" applyBorder="1"/>
    <xf numFmtId="165" fontId="16" fillId="5" borderId="10" xfId="0" applyNumberFormat="1" applyFont="1" applyFill="1" applyBorder="1"/>
    <xf numFmtId="0" fontId="26" fillId="0" borderId="31" xfId="0" applyFont="1" applyBorder="1"/>
    <xf numFmtId="165" fontId="26" fillId="0" borderId="31" xfId="0" applyNumberFormat="1" applyFont="1" applyBorder="1"/>
    <xf numFmtId="165" fontId="16" fillId="5" borderId="7" xfId="0" applyNumberFormat="1" applyFont="1" applyFill="1" applyBorder="1"/>
    <xf numFmtId="165" fontId="30" fillId="0" borderId="10" xfId="0" applyNumberFormat="1" applyFont="1" applyBorder="1"/>
    <xf numFmtId="10" fontId="28" fillId="0" borderId="26" xfId="0" applyNumberFormat="1" applyFont="1" applyBorder="1"/>
    <xf numFmtId="0" fontId="26" fillId="0" borderId="19" xfId="0" applyFont="1" applyBorder="1"/>
    <xf numFmtId="165" fontId="26" fillId="0" borderId="19" xfId="0" applyNumberFormat="1" applyFont="1" applyBorder="1"/>
    <xf numFmtId="165" fontId="0" fillId="3" borderId="19" xfId="0" applyNumberFormat="1" applyFont="1" applyFill="1" applyBorder="1"/>
    <xf numFmtId="4" fontId="0" fillId="0" borderId="0" xfId="0" applyNumberFormat="1" applyFill="1" applyBorder="1"/>
    <xf numFmtId="0" fontId="13" fillId="3" borderId="1" xfId="0" applyFont="1" applyFill="1" applyBorder="1"/>
    <xf numFmtId="0" fontId="14" fillId="3" borderId="1" xfId="0" applyFont="1" applyFill="1" applyBorder="1"/>
    <xf numFmtId="165" fontId="13" fillId="3" borderId="1" xfId="0" applyNumberFormat="1" applyFont="1" applyFill="1" applyBorder="1"/>
    <xf numFmtId="0" fontId="14" fillId="0" borderId="0" xfId="0" applyFont="1" applyAlignment="1">
      <alignment wrapText="1"/>
    </xf>
    <xf numFmtId="0" fontId="7" fillId="3" borderId="1" xfId="0" applyFont="1" applyFill="1" applyBorder="1"/>
    <xf numFmtId="0" fontId="14" fillId="3" borderId="1" xfId="0" applyFont="1" applyFill="1" applyBorder="1" applyAlignment="1">
      <alignment wrapText="1"/>
    </xf>
    <xf numFmtId="0" fontId="14" fillId="3" borderId="4" xfId="0" applyFont="1" applyFill="1" applyBorder="1" applyAlignment="1">
      <alignment wrapText="1"/>
    </xf>
    <xf numFmtId="0" fontId="14" fillId="0" borderId="1" xfId="0" applyFont="1" applyBorder="1"/>
    <xf numFmtId="165" fontId="14" fillId="0" borderId="1" xfId="0" applyNumberFormat="1" applyFont="1" applyBorder="1"/>
    <xf numFmtId="4" fontId="3" fillId="0" borderId="13" xfId="0" applyNumberFormat="1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165" fontId="0" fillId="0" borderId="0" xfId="0" applyNumberFormat="1" applyBorder="1"/>
    <xf numFmtId="10" fontId="0" fillId="0" borderId="0" xfId="0" applyNumberFormat="1" applyBorder="1"/>
    <xf numFmtId="10" fontId="26" fillId="0" borderId="0" xfId="0" applyNumberFormat="1" applyFont="1" applyBorder="1"/>
    <xf numFmtId="7" fontId="0" fillId="0" borderId="0" xfId="0" applyNumberFormat="1" applyBorder="1"/>
    <xf numFmtId="0" fontId="16" fillId="0" borderId="0" xfId="0" applyFont="1" applyBorder="1"/>
    <xf numFmtId="4" fontId="0" fillId="0" borderId="0" xfId="0" applyNumberFormat="1" applyBorder="1"/>
    <xf numFmtId="165" fontId="14" fillId="0" borderId="0" xfId="2" applyNumberFormat="1" applyFont="1" applyFill="1" applyBorder="1" applyAlignment="1" applyProtection="1">
      <alignment vertical="center" wrapText="1"/>
    </xf>
    <xf numFmtId="165" fontId="0" fillId="3" borderId="0" xfId="0" applyNumberFormat="1" applyFill="1" applyBorder="1"/>
    <xf numFmtId="0" fontId="0" fillId="0" borderId="0" xfId="0" applyBorder="1"/>
    <xf numFmtId="8" fontId="0" fillId="3" borderId="0" xfId="0" applyNumberFormat="1" applyFill="1" applyBorder="1"/>
    <xf numFmtId="8" fontId="0" fillId="0" borderId="0" xfId="0" applyNumberFormat="1" applyBorder="1"/>
    <xf numFmtId="4" fontId="0" fillId="3" borderId="0" xfId="0" applyNumberFormat="1" applyFill="1" applyBorder="1"/>
    <xf numFmtId="0" fontId="0" fillId="0" borderId="4" xfId="0" applyBorder="1"/>
    <xf numFmtId="0" fontId="22" fillId="0" borderId="21" xfId="1" applyFont="1" applyFill="1" applyBorder="1"/>
    <xf numFmtId="0" fontId="0" fillId="0" borderId="3" xfId="0" applyBorder="1"/>
    <xf numFmtId="0" fontId="27" fillId="0" borderId="32" xfId="0" applyFont="1" applyBorder="1" applyAlignment="1">
      <alignment horizontal="center"/>
    </xf>
    <xf numFmtId="0" fontId="2" fillId="0" borderId="21" xfId="1" applyFont="1" applyFill="1" applyBorder="1"/>
    <xf numFmtId="0" fontId="19" fillId="0" borderId="21" xfId="1" applyFont="1" applyFill="1" applyBorder="1"/>
    <xf numFmtId="0" fontId="18" fillId="0" borderId="21" xfId="1" applyFont="1" applyFill="1" applyBorder="1"/>
    <xf numFmtId="0" fontId="17" fillId="0" borderId="21" xfId="1" applyFont="1" applyFill="1" applyBorder="1" applyAlignment="1">
      <alignment wrapText="1"/>
    </xf>
    <xf numFmtId="0" fontId="0" fillId="4" borderId="21" xfId="0" applyFill="1" applyBorder="1"/>
    <xf numFmtId="0" fontId="0" fillId="0" borderId="35" xfId="0" applyFill="1" applyBorder="1" applyAlignment="1">
      <alignment wrapText="1"/>
    </xf>
    <xf numFmtId="165" fontId="0" fillId="0" borderId="4" xfId="0" applyNumberFormat="1" applyBorder="1"/>
    <xf numFmtId="165" fontId="30" fillId="0" borderId="36" xfId="0" applyNumberFormat="1" applyFont="1" applyBorder="1"/>
    <xf numFmtId="0" fontId="27" fillId="0" borderId="32" xfId="0" applyFont="1" applyFill="1" applyBorder="1"/>
    <xf numFmtId="0" fontId="26" fillId="0" borderId="16" xfId="0" applyFont="1" applyBorder="1"/>
    <xf numFmtId="165" fontId="26" fillId="0" borderId="16" xfId="0" applyNumberFormat="1" applyFont="1" applyBorder="1"/>
    <xf numFmtId="10" fontId="0" fillId="0" borderId="38" xfId="0" applyNumberFormat="1" applyBorder="1"/>
    <xf numFmtId="0" fontId="0" fillId="0" borderId="21" xfId="0" applyBorder="1"/>
    <xf numFmtId="0" fontId="0" fillId="0" borderId="23" xfId="0" applyBorder="1"/>
    <xf numFmtId="0" fontId="0" fillId="0" borderId="39" xfId="0" applyBorder="1"/>
    <xf numFmtId="0" fontId="0" fillId="0" borderId="27" xfId="0" applyBorder="1"/>
    <xf numFmtId="0" fontId="0" fillId="0" borderId="0" xfId="0" applyBorder="1" applyAlignment="1">
      <alignment vertical="top" wrapText="1"/>
    </xf>
    <xf numFmtId="0" fontId="3" fillId="0" borderId="11" xfId="1" applyFont="1" applyFill="1" applyBorder="1" applyAlignment="1" applyProtection="1">
      <alignment vertical="center" wrapText="1"/>
    </xf>
    <xf numFmtId="0" fontId="32" fillId="0" borderId="1" xfId="1" applyFont="1" applyFill="1" applyBorder="1" applyAlignment="1" applyProtection="1">
      <alignment vertical="center" wrapText="1"/>
    </xf>
    <xf numFmtId="0" fontId="33" fillId="0" borderId="1" xfId="1" applyFont="1" applyFill="1" applyBorder="1" applyAlignment="1" applyProtection="1">
      <alignment vertical="center" wrapText="1"/>
    </xf>
    <xf numFmtId="0" fontId="34" fillId="0" borderId="1" xfId="1" applyFont="1" applyFill="1" applyBorder="1" applyAlignment="1" applyProtection="1">
      <alignment vertical="center" wrapText="1"/>
    </xf>
    <xf numFmtId="44" fontId="35" fillId="0" borderId="1" xfId="3" applyFont="1" applyBorder="1"/>
    <xf numFmtId="0" fontId="36" fillId="0" borderId="1" xfId="1" applyFont="1" applyFill="1" applyBorder="1" applyAlignment="1" applyProtection="1">
      <alignment vertical="center" wrapText="1"/>
    </xf>
    <xf numFmtId="0" fontId="37" fillId="0" borderId="1" xfId="1" applyFont="1" applyFill="1" applyBorder="1" applyAlignment="1" applyProtection="1">
      <alignment vertical="center" wrapText="1"/>
    </xf>
    <xf numFmtId="0" fontId="38" fillId="0" borderId="1" xfId="1" applyFont="1" applyFill="1" applyBorder="1" applyAlignment="1" applyProtection="1">
      <alignment vertical="center" wrapText="1"/>
    </xf>
    <xf numFmtId="4" fontId="40" fillId="0" borderId="1" xfId="2" applyNumberFormat="1" applyFont="1" applyFill="1" applyBorder="1" applyAlignment="1" applyProtection="1">
      <alignment vertical="center" wrapText="1"/>
    </xf>
    <xf numFmtId="165" fontId="40" fillId="0" borderId="1" xfId="0" applyNumberFormat="1" applyFont="1" applyFill="1" applyBorder="1"/>
    <xf numFmtId="0" fontId="39" fillId="0" borderId="1" xfId="0" applyFont="1" applyBorder="1" applyAlignment="1">
      <alignment wrapText="1"/>
    </xf>
    <xf numFmtId="4" fontId="41" fillId="0" borderId="1" xfId="2" applyNumberFormat="1" applyFont="1" applyFill="1" applyBorder="1" applyAlignment="1" applyProtection="1">
      <alignment vertical="center" wrapText="1"/>
    </xf>
    <xf numFmtId="165" fontId="41" fillId="4" borderId="1" xfId="0" applyNumberFormat="1" applyFont="1" applyFill="1" applyBorder="1"/>
    <xf numFmtId="165" fontId="41" fillId="0" borderId="1" xfId="0" applyNumberFormat="1" applyFont="1" applyFill="1" applyBorder="1"/>
    <xf numFmtId="4" fontId="41" fillId="0" borderId="1" xfId="0" applyNumberFormat="1" applyFont="1" applyFill="1" applyBorder="1" applyAlignment="1">
      <alignment wrapText="1"/>
    </xf>
    <xf numFmtId="165" fontId="41" fillId="3" borderId="1" xfId="0" applyNumberFormat="1" applyFont="1" applyFill="1" applyBorder="1"/>
    <xf numFmtId="0" fontId="42" fillId="0" borderId="1" xfId="1" applyFont="1" applyFill="1" applyBorder="1" applyAlignment="1" applyProtection="1">
      <alignment vertical="center" wrapText="1"/>
    </xf>
    <xf numFmtId="0" fontId="2" fillId="7" borderId="17" xfId="1" applyFont="1" applyFill="1" applyBorder="1"/>
    <xf numFmtId="0" fontId="23" fillId="8" borderId="42" xfId="1" applyFont="1" applyFill="1" applyBorder="1" applyAlignment="1" applyProtection="1">
      <alignment horizontal="center" vertical="center" wrapText="1"/>
    </xf>
    <xf numFmtId="0" fontId="23" fillId="8" borderId="40" xfId="1" applyFont="1" applyFill="1" applyBorder="1" applyAlignment="1" applyProtection="1">
      <alignment horizontal="center" vertical="center"/>
    </xf>
    <xf numFmtId="0" fontId="17" fillId="7" borderId="22" xfId="1" applyFont="1" applyFill="1" applyBorder="1" applyAlignment="1">
      <alignment wrapText="1"/>
    </xf>
    <xf numFmtId="0" fontId="14" fillId="0" borderId="0" xfId="0" applyFont="1"/>
    <xf numFmtId="0" fontId="12" fillId="7" borderId="17" xfId="1" applyFont="1" applyFill="1" applyBorder="1"/>
    <xf numFmtId="0" fontId="9" fillId="7" borderId="17" xfId="1" applyFont="1" applyFill="1" applyBorder="1"/>
    <xf numFmtId="0" fontId="11" fillId="7" borderId="17" xfId="1" applyFont="1" applyFill="1" applyBorder="1"/>
    <xf numFmtId="0" fontId="48" fillId="7" borderId="41" xfId="0" applyFont="1" applyFill="1" applyBorder="1" applyAlignment="1">
      <alignment horizontal="center"/>
    </xf>
    <xf numFmtId="0" fontId="44" fillId="0" borderId="10" xfId="1" applyFont="1" applyFill="1" applyBorder="1" applyAlignment="1" applyProtection="1">
      <alignment horizontal="left" vertical="center" wrapText="1"/>
    </xf>
    <xf numFmtId="0" fontId="5" fillId="0" borderId="6" xfId="1" applyFont="1" applyFill="1" applyBorder="1" applyAlignment="1" applyProtection="1">
      <alignment horizontal="left" vertical="center" wrapText="1"/>
    </xf>
    <xf numFmtId="0" fontId="7" fillId="0" borderId="6" xfId="1" applyFont="1" applyFill="1" applyBorder="1" applyAlignment="1" applyProtection="1">
      <alignment vertical="center" wrapText="1"/>
    </xf>
    <xf numFmtId="0" fontId="8" fillId="0" borderId="6" xfId="1" applyFont="1" applyFill="1" applyBorder="1" applyAlignment="1" applyProtection="1">
      <alignment vertical="center" wrapText="1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/>
    <xf numFmtId="0" fontId="44" fillId="0" borderId="6" xfId="1" applyFont="1" applyFill="1" applyBorder="1" applyAlignment="1" applyProtection="1">
      <alignment vertical="center" wrapText="1"/>
    </xf>
    <xf numFmtId="0" fontId="5" fillId="0" borderId="6" xfId="1" applyFont="1" applyFill="1" applyBorder="1" applyAlignment="1" applyProtection="1">
      <alignment vertical="center" wrapText="1"/>
    </xf>
    <xf numFmtId="0" fontId="12" fillId="0" borderId="6" xfId="1" applyFont="1" applyFill="1" applyBorder="1" applyAlignment="1" applyProtection="1">
      <alignment vertical="center" wrapText="1"/>
    </xf>
    <xf numFmtId="0" fontId="10" fillId="0" borderId="6" xfId="1" applyFont="1" applyFill="1" applyBorder="1" applyAlignment="1" applyProtection="1">
      <alignment vertical="center" wrapText="1"/>
    </xf>
    <xf numFmtId="0" fontId="0" fillId="9" borderId="39" xfId="0" applyFill="1" applyBorder="1" applyAlignment="1">
      <alignment horizontal="center" vertical="center" wrapText="1"/>
    </xf>
    <xf numFmtId="0" fontId="3" fillId="9" borderId="6" xfId="1" applyFont="1" applyFill="1" applyBorder="1" applyAlignment="1" applyProtection="1">
      <alignment vertical="center" wrapText="1"/>
    </xf>
    <xf numFmtId="0" fontId="4" fillId="0" borderId="46" xfId="1" applyFont="1" applyFill="1" applyBorder="1" applyAlignment="1" applyProtection="1">
      <alignment vertical="center" wrapText="1"/>
    </xf>
    <xf numFmtId="0" fontId="5" fillId="0" borderId="46" xfId="1" applyFont="1" applyFill="1" applyBorder="1" applyAlignment="1" applyProtection="1">
      <alignment vertical="center" wrapText="1"/>
    </xf>
    <xf numFmtId="0" fontId="18" fillId="0" borderId="6" xfId="1" applyFont="1" applyFill="1" applyBorder="1" applyAlignment="1" applyProtection="1">
      <alignment vertical="center" wrapText="1"/>
    </xf>
    <xf numFmtId="0" fontId="24" fillId="0" borderId="6" xfId="1" applyFont="1" applyFill="1" applyBorder="1" applyAlignment="1" applyProtection="1">
      <alignment vertical="center" wrapText="1"/>
    </xf>
    <xf numFmtId="0" fontId="20" fillId="0" borderId="6" xfId="1" applyFont="1" applyFill="1" applyBorder="1" applyAlignment="1" applyProtection="1">
      <alignment vertical="center" wrapText="1"/>
    </xf>
    <xf numFmtId="0" fontId="11" fillId="0" borderId="6" xfId="1" applyFont="1" applyFill="1" applyBorder="1" applyAlignment="1" applyProtection="1">
      <alignment vertical="center" wrapText="1"/>
    </xf>
    <xf numFmtId="0" fontId="9" fillId="0" borderId="6" xfId="1" applyFont="1" applyFill="1" applyBorder="1" applyAlignment="1" applyProtection="1">
      <alignment vertical="center" wrapText="1"/>
    </xf>
    <xf numFmtId="0" fontId="0" fillId="9" borderId="47" xfId="0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48" fillId="3" borderId="6" xfId="0" applyFont="1" applyFill="1" applyBorder="1"/>
    <xf numFmtId="0" fontId="14" fillId="3" borderId="6" xfId="0" applyFont="1" applyFill="1" applyBorder="1"/>
    <xf numFmtId="0" fontId="0" fillId="3" borderId="39" xfId="0" applyFill="1" applyBorder="1" applyAlignment="1">
      <alignment horizontal="center" vertical="center"/>
    </xf>
    <xf numFmtId="0" fontId="7" fillId="3" borderId="6" xfId="0" applyFont="1" applyFill="1" applyBorder="1"/>
    <xf numFmtId="0" fontId="23" fillId="0" borderId="6" xfId="1" applyFont="1" applyFill="1" applyBorder="1" applyAlignment="1" applyProtection="1">
      <alignment vertical="center" wrapText="1"/>
    </xf>
    <xf numFmtId="0" fontId="3" fillId="0" borderId="6" xfId="1" applyFont="1" applyFill="1" applyBorder="1" applyAlignment="1" applyProtection="1">
      <alignment vertical="center" wrapText="1"/>
    </xf>
    <xf numFmtId="0" fontId="47" fillId="0" borderId="36" xfId="1" applyFont="1" applyFill="1" applyBorder="1" applyAlignment="1" applyProtection="1">
      <alignment vertical="center" wrapText="1"/>
    </xf>
    <xf numFmtId="0" fontId="2" fillId="0" borderId="44" xfId="1" applyFont="1" applyFill="1" applyBorder="1" applyAlignment="1" applyProtection="1">
      <alignment vertical="center" wrapText="1"/>
    </xf>
    <xf numFmtId="0" fontId="47" fillId="0" borderId="48" xfId="1" applyFont="1" applyFill="1" applyBorder="1" applyAlignment="1" applyProtection="1">
      <alignment vertical="center" wrapText="1"/>
    </xf>
    <xf numFmtId="0" fontId="2" fillId="0" borderId="49" xfId="1" applyFont="1" applyFill="1" applyBorder="1" applyAlignment="1" applyProtection="1">
      <alignment vertical="center" wrapText="1"/>
    </xf>
    <xf numFmtId="0" fontId="47" fillId="0" borderId="50" xfId="1" applyFont="1" applyFill="1" applyBorder="1" applyAlignment="1" applyProtection="1">
      <alignment vertical="center" wrapText="1"/>
    </xf>
    <xf numFmtId="0" fontId="0" fillId="9" borderId="51" xfId="0" applyFill="1" applyBorder="1"/>
    <xf numFmtId="0" fontId="44" fillId="0" borderId="10" xfId="1" applyFont="1" applyFill="1" applyBorder="1" applyAlignment="1" applyProtection="1">
      <alignment vertical="center" wrapText="1"/>
    </xf>
    <xf numFmtId="0" fontId="0" fillId="9" borderId="52" xfId="0" applyFill="1" applyBorder="1" applyAlignment="1">
      <alignment horizontal="center" vertical="center"/>
    </xf>
    <xf numFmtId="0" fontId="0" fillId="9" borderId="7" xfId="0" applyFill="1" applyBorder="1"/>
    <xf numFmtId="0" fontId="9" fillId="0" borderId="7" xfId="1" applyFont="1" applyFill="1" applyBorder="1" applyAlignment="1" applyProtection="1">
      <alignment vertical="center" wrapText="1"/>
    </xf>
    <xf numFmtId="0" fontId="0" fillId="9" borderId="53" xfId="0" applyFill="1" applyBorder="1"/>
    <xf numFmtId="0" fontId="5" fillId="9" borderId="20" xfId="1" applyFont="1" applyFill="1" applyBorder="1" applyAlignment="1" applyProtection="1">
      <alignment horizontal="center" vertical="center" wrapText="1"/>
    </xf>
    <xf numFmtId="0" fontId="5" fillId="9" borderId="6" xfId="1" applyFont="1" applyFill="1" applyBorder="1" applyAlignment="1" applyProtection="1">
      <alignment vertical="center" wrapText="1"/>
    </xf>
    <xf numFmtId="0" fontId="0" fillId="9" borderId="24" xfId="0" applyFill="1" applyBorder="1" applyAlignment="1">
      <alignment horizontal="center" vertical="center"/>
    </xf>
    <xf numFmtId="0" fontId="0" fillId="9" borderId="26" xfId="0" applyFill="1" applyBorder="1"/>
    <xf numFmtId="0" fontId="5" fillId="9" borderId="21" xfId="1" applyFont="1" applyFill="1" applyBorder="1" applyAlignment="1" applyProtection="1">
      <alignment horizontal="center" vertical="center" wrapText="1"/>
    </xf>
    <xf numFmtId="0" fontId="5" fillId="9" borderId="23" xfId="1" applyFont="1" applyFill="1" applyBorder="1" applyAlignment="1" applyProtection="1">
      <alignment vertical="center" wrapText="1"/>
    </xf>
    <xf numFmtId="0" fontId="6" fillId="9" borderId="21" xfId="1" applyFont="1" applyFill="1" applyBorder="1" applyAlignment="1" applyProtection="1">
      <alignment vertical="center" wrapText="1"/>
    </xf>
    <xf numFmtId="0" fontId="6" fillId="9" borderId="23" xfId="1" applyFont="1" applyFill="1" applyBorder="1" applyAlignment="1" applyProtection="1">
      <alignment vertical="center" wrapText="1"/>
    </xf>
    <xf numFmtId="49" fontId="50" fillId="0" borderId="0" xfId="5" applyNumberFormat="1" applyFont="1" applyFill="1" applyAlignment="1">
      <alignment horizontal="center"/>
    </xf>
    <xf numFmtId="49" fontId="54" fillId="0" borderId="0" xfId="6" applyNumberFormat="1" applyFont="1" applyFill="1" applyAlignment="1">
      <alignment horizontal="center"/>
    </xf>
    <xf numFmtId="5" fontId="51" fillId="0" borderId="0" xfId="0" applyNumberFormat="1" applyFont="1" applyFill="1" applyBorder="1"/>
    <xf numFmtId="5" fontId="51" fillId="0" borderId="0" xfId="0" applyNumberFormat="1" applyFont="1" applyFill="1"/>
    <xf numFmtId="49" fontId="50" fillId="0" borderId="0" xfId="6" applyNumberFormat="1" applyFont="1" applyFill="1" applyAlignment="1">
      <alignment horizontal="center"/>
    </xf>
    <xf numFmtId="5" fontId="51" fillId="0" borderId="0" xfId="6" applyNumberFormat="1" applyFont="1" applyFill="1" applyAlignment="1">
      <alignment horizontal="center"/>
    </xf>
    <xf numFmtId="0" fontId="51" fillId="0" borderId="0" xfId="5" applyFont="1" applyFill="1"/>
    <xf numFmtId="0" fontId="51" fillId="0" borderId="0" xfId="5" applyFont="1" applyFill="1" applyAlignment="1">
      <alignment horizontal="center"/>
    </xf>
    <xf numFmtId="5" fontId="51" fillId="0" borderId="0" xfId="5" applyNumberFormat="1" applyFont="1" applyFill="1"/>
    <xf numFmtId="0" fontId="55" fillId="0" borderId="0" xfId="0" applyFont="1" applyFill="1"/>
    <xf numFmtId="49" fontId="51" fillId="0" borderId="0" xfId="5" applyNumberFormat="1" applyFont="1" applyFill="1" applyAlignment="1">
      <alignment horizontal="center"/>
    </xf>
    <xf numFmtId="5" fontId="51" fillId="0" borderId="0" xfId="6" applyNumberFormat="1" applyFont="1" applyFill="1"/>
    <xf numFmtId="0" fontId="55" fillId="0" borderId="0" xfId="5" applyFont="1" applyFill="1"/>
    <xf numFmtId="0" fontId="4" fillId="0" borderId="0" xfId="1" applyFont="1" applyFill="1" applyBorder="1" applyAlignment="1" applyProtection="1">
      <alignment vertical="center" wrapText="1"/>
    </xf>
    <xf numFmtId="0" fontId="55" fillId="0" borderId="0" xfId="5" applyFont="1" applyFill="1" applyAlignment="1">
      <alignment horizontal="center"/>
    </xf>
    <xf numFmtId="49" fontId="55" fillId="0" borderId="0" xfId="6" applyNumberFormat="1" applyFont="1" applyFill="1" applyAlignment="1">
      <alignment horizontal="center"/>
    </xf>
    <xf numFmtId="5" fontId="55" fillId="0" borderId="0" xfId="6" applyNumberFormat="1" applyFont="1" applyFill="1"/>
    <xf numFmtId="5" fontId="51" fillId="0" borderId="0" xfId="5" applyNumberFormat="1" applyFont="1" applyFill="1" applyBorder="1"/>
    <xf numFmtId="0" fontId="55" fillId="0" borderId="0" xfId="0" applyFont="1" applyFill="1" applyAlignment="1">
      <alignment horizontal="center"/>
    </xf>
    <xf numFmtId="5" fontId="55" fillId="0" borderId="0" xfId="6" applyNumberFormat="1" applyFont="1" applyFill="1" applyBorder="1" applyAlignment="1">
      <alignment horizontal="right"/>
    </xf>
    <xf numFmtId="49" fontId="56" fillId="0" borderId="0" xfId="5" applyNumberFormat="1" applyFont="1" applyFill="1" applyAlignment="1">
      <alignment horizontal="center"/>
    </xf>
    <xf numFmtId="0" fontId="55" fillId="0" borderId="0" xfId="0" applyFont="1" applyFill="1" applyBorder="1"/>
    <xf numFmtId="0" fontId="57" fillId="0" borderId="21" xfId="1" applyFont="1" applyFill="1" applyBorder="1" applyAlignment="1">
      <alignment wrapText="1"/>
    </xf>
    <xf numFmtId="0" fontId="58" fillId="0" borderId="7" xfId="1" applyFont="1" applyFill="1" applyBorder="1"/>
    <xf numFmtId="49" fontId="51" fillId="0" borderId="0" xfId="6" applyNumberFormat="1" applyFont="1" applyFill="1" applyAlignment="1">
      <alignment horizontal="center"/>
    </xf>
    <xf numFmtId="0" fontId="0" fillId="0" borderId="0" xfId="0" applyFont="1"/>
    <xf numFmtId="8" fontId="0" fillId="0" borderId="0" xfId="0" applyNumberFormat="1" applyFont="1"/>
    <xf numFmtId="0" fontId="0" fillId="0" borderId="0" xfId="0" applyNumberFormat="1" applyFont="1"/>
    <xf numFmtId="7" fontId="51" fillId="0" borderId="0" xfId="0" applyNumberFormat="1" applyFont="1" applyFill="1"/>
    <xf numFmtId="7" fontId="51" fillId="0" borderId="0" xfId="5" applyNumberFormat="1" applyFont="1" applyFill="1"/>
    <xf numFmtId="7" fontId="51" fillId="0" borderId="0" xfId="3" applyNumberFormat="1" applyFont="1" applyFill="1" applyBorder="1"/>
    <xf numFmtId="7" fontId="51" fillId="0" borderId="0" xfId="6" applyNumberFormat="1" applyFont="1" applyFill="1"/>
    <xf numFmtId="7" fontId="0" fillId="0" borderId="0" xfId="0" applyNumberFormat="1" applyFont="1"/>
    <xf numFmtId="7" fontId="55" fillId="0" borderId="0" xfId="0" applyNumberFormat="1" applyFont="1" applyFill="1" applyAlignment="1">
      <alignment horizontal="center"/>
    </xf>
    <xf numFmtId="7" fontId="55" fillId="10" borderId="0" xfId="6" applyNumberFormat="1" applyFont="1" applyFill="1" applyBorder="1" applyAlignment="1">
      <alignment horizontal="center"/>
    </xf>
    <xf numFmtId="7" fontId="55" fillId="10" borderId="0" xfId="6" applyNumberFormat="1" applyFont="1" applyFill="1" applyAlignment="1">
      <alignment horizontal="center"/>
    </xf>
    <xf numFmtId="7" fontId="51" fillId="10" borderId="0" xfId="6" applyNumberFormat="1" applyFont="1" applyFill="1" applyAlignment="1">
      <alignment horizontal="center"/>
    </xf>
    <xf numFmtId="8" fontId="55" fillId="11" borderId="0" xfId="6" applyNumberFormat="1" applyFont="1" applyFill="1" applyAlignment="1">
      <alignment horizontal="center"/>
    </xf>
    <xf numFmtId="8" fontId="55" fillId="8" borderId="0" xfId="6" applyNumberFormat="1" applyFont="1" applyFill="1" applyAlignment="1">
      <alignment horizontal="center"/>
    </xf>
    <xf numFmtId="0" fontId="55" fillId="11" borderId="0" xfId="6" applyNumberFormat="1" applyFont="1" applyFill="1" applyAlignment="1">
      <alignment horizontal="center"/>
    </xf>
    <xf numFmtId="8" fontId="0" fillId="11" borderId="0" xfId="0" applyNumberFormat="1" applyFont="1" applyFill="1"/>
    <xf numFmtId="0" fontId="0" fillId="11" borderId="0" xfId="0" applyNumberFormat="1" applyFont="1" applyFill="1"/>
    <xf numFmtId="8" fontId="0" fillId="8" borderId="0" xfId="0" applyNumberFormat="1" applyFont="1" applyFill="1"/>
    <xf numFmtId="7" fontId="51" fillId="10" borderId="0" xfId="5" applyNumberFormat="1" applyFont="1" applyFill="1"/>
    <xf numFmtId="49" fontId="61" fillId="0" borderId="0" xfId="5" applyNumberFormat="1" applyFont="1" applyFill="1" applyAlignment="1">
      <alignment horizontal="center"/>
    </xf>
    <xf numFmtId="0" fontId="61" fillId="0" borderId="0" xfId="5" applyFont="1" applyFill="1"/>
    <xf numFmtId="5" fontId="61" fillId="0" borderId="0" xfId="6" applyNumberFormat="1" applyFont="1" applyFill="1"/>
    <xf numFmtId="5" fontId="61" fillId="0" borderId="0" xfId="0" applyNumberFormat="1" applyFont="1" applyFill="1" applyBorder="1"/>
    <xf numFmtId="5" fontId="61" fillId="0" borderId="0" xfId="5" applyNumberFormat="1" applyFont="1" applyFill="1"/>
    <xf numFmtId="7" fontId="61" fillId="0" borderId="0" xfId="0" applyNumberFormat="1" applyFont="1" applyFill="1"/>
    <xf numFmtId="7" fontId="61" fillId="10" borderId="0" xfId="5" applyNumberFormat="1" applyFont="1" applyFill="1"/>
    <xf numFmtId="0" fontId="62" fillId="0" borderId="0" xfId="4" applyFont="1" applyFill="1"/>
    <xf numFmtId="5" fontId="51" fillId="0" borderId="0" xfId="4" applyNumberFormat="1" applyFont="1" applyFill="1"/>
    <xf numFmtId="0" fontId="51" fillId="0" borderId="0" xfId="4" applyFont="1" applyFill="1"/>
    <xf numFmtId="5" fontId="51" fillId="0" borderId="0" xfId="4" applyNumberFormat="1" applyFont="1" applyFill="1" applyBorder="1"/>
    <xf numFmtId="7" fontId="51" fillId="0" borderId="0" xfId="4" applyNumberFormat="1" applyFont="1" applyFill="1"/>
    <xf numFmtId="7" fontId="51" fillId="10" borderId="0" xfId="4" applyNumberFormat="1" applyFont="1" applyFill="1"/>
    <xf numFmtId="0" fontId="62" fillId="0" borderId="0" xfId="0" applyFont="1" applyFill="1"/>
    <xf numFmtId="0" fontId="0" fillId="0" borderId="0" xfId="0" applyFont="1" applyFill="1"/>
    <xf numFmtId="7" fontId="51" fillId="10" borderId="0" xfId="5" applyNumberFormat="1" applyFont="1" applyFill="1" applyAlignment="1">
      <alignment horizontal="right"/>
    </xf>
    <xf numFmtId="8" fontId="51" fillId="11" borderId="0" xfId="0" applyNumberFormat="1" applyFont="1" applyFill="1"/>
    <xf numFmtId="0" fontId="60" fillId="11" borderId="0" xfId="0" applyNumberFormat="1" applyFont="1" applyFill="1"/>
    <xf numFmtId="8" fontId="51" fillId="8" borderId="0" xfId="0" applyNumberFormat="1" applyFont="1" applyFill="1"/>
    <xf numFmtId="7" fontId="51" fillId="10" borderId="0" xfId="6" applyNumberFormat="1" applyFont="1" applyFill="1" applyBorder="1"/>
    <xf numFmtId="7" fontId="55" fillId="0" borderId="0" xfId="6" applyNumberFormat="1" applyFont="1" applyFill="1"/>
    <xf numFmtId="7" fontId="55" fillId="10" borderId="0" xfId="6" applyNumberFormat="1" applyFont="1" applyFill="1" applyBorder="1"/>
    <xf numFmtId="7" fontId="51" fillId="10" borderId="0" xfId="5" applyNumberFormat="1" applyFont="1" applyFill="1" applyBorder="1"/>
    <xf numFmtId="7" fontId="55" fillId="0" borderId="0" xfId="5" applyNumberFormat="1" applyFont="1" applyFill="1"/>
    <xf numFmtId="7" fontId="55" fillId="10" borderId="0" xfId="5" applyNumberFormat="1" applyFont="1" applyFill="1"/>
    <xf numFmtId="7" fontId="59" fillId="10" borderId="0" xfId="5" applyNumberFormat="1" applyFont="1" applyFill="1" applyAlignment="1">
      <alignment horizontal="left"/>
    </xf>
    <xf numFmtId="8" fontId="55" fillId="12" borderId="0" xfId="6" applyNumberFormat="1" applyFont="1" applyFill="1" applyAlignment="1">
      <alignment horizontal="center"/>
    </xf>
    <xf numFmtId="0" fontId="55" fillId="12" borderId="0" xfId="6" applyNumberFormat="1" applyFont="1" applyFill="1" applyAlignment="1">
      <alignment horizontal="center"/>
    </xf>
    <xf numFmtId="0" fontId="0" fillId="12" borderId="0" xfId="0" applyNumberFormat="1" applyFont="1" applyFill="1"/>
    <xf numFmtId="0" fontId="62" fillId="12" borderId="0" xfId="0" applyNumberFormat="1" applyFont="1" applyFill="1"/>
    <xf numFmtId="0" fontId="60" fillId="12" borderId="0" xfId="0" applyNumberFormat="1" applyFont="1" applyFill="1"/>
    <xf numFmtId="5" fontId="51" fillId="4" borderId="0" xfId="0" applyNumberFormat="1" applyFont="1" applyFill="1" applyBorder="1"/>
    <xf numFmtId="5" fontId="51" fillId="4" borderId="0" xfId="0" applyNumberFormat="1" applyFont="1" applyFill="1"/>
    <xf numFmtId="7" fontId="51" fillId="4" borderId="0" xfId="0" applyNumberFormat="1" applyFont="1" applyFill="1"/>
    <xf numFmtId="7" fontId="59" fillId="8" borderId="0" xfId="5" applyNumberFormat="1" applyFont="1" applyFill="1" applyAlignment="1">
      <alignment horizontal="left"/>
    </xf>
    <xf numFmtId="0" fontId="16" fillId="12" borderId="0" xfId="0" applyNumberFormat="1" applyFont="1" applyFill="1"/>
    <xf numFmtId="7" fontId="55" fillId="11" borderId="0" xfId="5" applyNumberFormat="1" applyFont="1" applyFill="1"/>
    <xf numFmtId="0" fontId="51" fillId="4" borderId="0" xfId="5" applyFont="1" applyFill="1"/>
    <xf numFmtId="5" fontId="51" fillId="4" borderId="0" xfId="6" applyNumberFormat="1" applyFont="1" applyFill="1"/>
    <xf numFmtId="0" fontId="51" fillId="4" borderId="0" xfId="5" applyFont="1" applyFill="1" applyAlignment="1">
      <alignment horizontal="center"/>
    </xf>
    <xf numFmtId="5" fontId="51" fillId="4" borderId="0" xfId="5" applyNumberFormat="1" applyFont="1" applyFill="1"/>
    <xf numFmtId="7" fontId="51" fillId="4" borderId="0" xfId="5" applyNumberFormat="1" applyFont="1" applyFill="1"/>
    <xf numFmtId="7" fontId="51" fillId="4" borderId="0" xfId="5" applyNumberFormat="1" applyFont="1" applyFill="1" applyAlignment="1">
      <alignment horizontal="right"/>
    </xf>
    <xf numFmtId="0" fontId="60" fillId="4" borderId="0" xfId="0" applyNumberFormat="1" applyFont="1" applyFill="1"/>
    <xf numFmtId="8" fontId="51" fillId="4" borderId="0" xfId="0" applyNumberFormat="1" applyFont="1" applyFill="1"/>
    <xf numFmtId="49" fontId="61" fillId="4" borderId="0" xfId="6" applyNumberFormat="1" applyFont="1" applyFill="1" applyAlignment="1">
      <alignment horizontal="center"/>
    </xf>
    <xf numFmtId="49" fontId="51" fillId="13" borderId="0" xfId="5" applyNumberFormat="1" applyFont="1" applyFill="1" applyAlignment="1">
      <alignment horizontal="center"/>
    </xf>
    <xf numFmtId="0" fontId="51" fillId="13" borderId="0" xfId="5" applyFont="1" applyFill="1"/>
    <xf numFmtId="5" fontId="51" fillId="13" borderId="0" xfId="6" applyNumberFormat="1" applyFont="1" applyFill="1"/>
    <xf numFmtId="5" fontId="51" fillId="13" borderId="0" xfId="0" applyNumberFormat="1" applyFont="1" applyFill="1" applyBorder="1"/>
    <xf numFmtId="5" fontId="51" fillId="13" borderId="0" xfId="5" applyNumberFormat="1" applyFont="1" applyFill="1"/>
    <xf numFmtId="7" fontId="51" fillId="13" borderId="0" xfId="0" applyNumberFormat="1" applyFont="1" applyFill="1"/>
    <xf numFmtId="8" fontId="51" fillId="10" borderId="0" xfId="5" applyNumberFormat="1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10" fontId="0" fillId="15" borderId="0" xfId="0" applyNumberFormat="1" applyFont="1" applyFill="1"/>
    <xf numFmtId="10" fontId="0" fillId="16" borderId="0" xfId="0" applyNumberFormat="1" applyFont="1" applyFill="1"/>
    <xf numFmtId="10" fontId="62" fillId="15" borderId="0" xfId="0" applyNumberFormat="1" applyFont="1" applyFill="1"/>
    <xf numFmtId="10" fontId="62" fillId="16" borderId="0" xfId="0" applyNumberFormat="1" applyFont="1" applyFill="1"/>
    <xf numFmtId="49" fontId="63" fillId="0" borderId="0" xfId="5" applyNumberFormat="1" applyFont="1" applyFill="1" applyAlignment="1">
      <alignment horizontal="center"/>
    </xf>
    <xf numFmtId="0" fontId="51" fillId="0" borderId="0" xfId="0" applyFont="1" applyFill="1"/>
    <xf numFmtId="5" fontId="64" fillId="0" borderId="0" xfId="0" applyNumberFormat="1" applyFont="1" applyFill="1"/>
    <xf numFmtId="0" fontId="64" fillId="0" borderId="0" xfId="0" applyFont="1" applyFill="1"/>
    <xf numFmtId="0" fontId="55" fillId="17" borderId="0" xfId="5" applyFont="1" applyFill="1"/>
    <xf numFmtId="5" fontId="51" fillId="17" borderId="0" xfId="6" applyNumberFormat="1" applyFont="1" applyFill="1"/>
    <xf numFmtId="0" fontId="51" fillId="17" borderId="0" xfId="5" applyFont="1" applyFill="1"/>
    <xf numFmtId="5" fontId="51" fillId="17" borderId="0" xfId="0" applyNumberFormat="1" applyFont="1" applyFill="1"/>
    <xf numFmtId="0" fontId="64" fillId="0" borderId="0" xfId="5" applyFont="1" applyFill="1"/>
    <xf numFmtId="5" fontId="64" fillId="0" borderId="0" xfId="6" applyNumberFormat="1" applyFont="1" applyFill="1"/>
    <xf numFmtId="49" fontId="51" fillId="17" borderId="0" xfId="6" applyNumberFormat="1" applyFont="1" applyFill="1" applyAlignment="1">
      <alignment horizontal="center"/>
    </xf>
    <xf numFmtId="166" fontId="52" fillId="0" borderId="0" xfId="6" applyNumberFormat="1" applyFont="1" applyFill="1" applyAlignment="1"/>
    <xf numFmtId="8" fontId="0" fillId="12" borderId="0" xfId="0" applyNumberFormat="1" applyFont="1" applyFill="1"/>
    <xf numFmtId="8" fontId="62" fillId="12" borderId="0" xfId="0" applyNumberFormat="1" applyFont="1" applyFill="1"/>
    <xf numFmtId="8" fontId="60" fillId="12" borderId="0" xfId="0" applyNumberFormat="1" applyFont="1" applyFill="1"/>
    <xf numFmtId="8" fontId="55" fillId="12" borderId="0" xfId="5" applyNumberFormat="1" applyFont="1" applyFill="1"/>
    <xf numFmtId="49" fontId="66" fillId="0" borderId="0" xfId="6" applyNumberFormat="1" applyFont="1" applyFill="1" applyAlignment="1">
      <alignment horizontal="center"/>
    </xf>
    <xf numFmtId="0" fontId="67" fillId="0" borderId="0" xfId="5" applyFont="1" applyFill="1"/>
    <xf numFmtId="5" fontId="66" fillId="0" borderId="0" xfId="6" applyNumberFormat="1" applyFont="1" applyFill="1"/>
    <xf numFmtId="0" fontId="66" fillId="0" borderId="0" xfId="5" applyFont="1" applyFill="1"/>
    <xf numFmtId="5" fontId="66" fillId="0" borderId="0" xfId="0" applyNumberFormat="1" applyFont="1" applyFill="1"/>
    <xf numFmtId="8" fontId="66" fillId="10" borderId="0" xfId="5" applyNumberFormat="1" applyFont="1" applyFill="1"/>
    <xf numFmtId="7" fontId="66" fillId="10" borderId="0" xfId="4" applyNumberFormat="1" applyFont="1" applyFill="1"/>
    <xf numFmtId="7" fontId="66" fillId="10" borderId="0" xfId="5" applyNumberFormat="1" applyFont="1" applyFill="1" applyAlignment="1">
      <alignment horizontal="right"/>
    </xf>
    <xf numFmtId="8" fontId="66" fillId="11" borderId="0" xfId="0" applyNumberFormat="1" applyFont="1" applyFill="1"/>
    <xf numFmtId="0" fontId="66" fillId="11" borderId="0" xfId="0" applyNumberFormat="1" applyFont="1" applyFill="1"/>
    <xf numFmtId="8" fontId="66" fillId="12" borderId="0" xfId="0" applyNumberFormat="1" applyFont="1" applyFill="1"/>
    <xf numFmtId="0" fontId="66" fillId="12" borderId="0" xfId="0" applyNumberFormat="1" applyFont="1" applyFill="1"/>
    <xf numFmtId="8" fontId="66" fillId="8" borderId="0" xfId="0" applyNumberFormat="1" applyFont="1" applyFill="1"/>
    <xf numFmtId="0" fontId="66" fillId="0" borderId="0" xfId="0" applyFont="1" applyFill="1"/>
    <xf numFmtId="0" fontId="66" fillId="0" borderId="0" xfId="5" applyFont="1" applyFill="1" applyAlignment="1">
      <alignment horizontal="center"/>
    </xf>
    <xf numFmtId="5" fontId="66" fillId="0" borderId="0" xfId="0" applyNumberFormat="1" applyFont="1" applyFill="1" applyBorder="1"/>
    <xf numFmtId="5" fontId="66" fillId="0" borderId="0" xfId="5" applyNumberFormat="1" applyFont="1" applyFill="1"/>
    <xf numFmtId="7" fontId="66" fillId="0" borderId="0" xfId="4" applyNumberFormat="1" applyFont="1" applyFill="1"/>
    <xf numFmtId="0" fontId="68" fillId="0" borderId="0" xfId="0" applyFont="1" applyFill="1"/>
    <xf numFmtId="0" fontId="68" fillId="0" borderId="0" xfId="0" applyFont="1"/>
    <xf numFmtId="0" fontId="4" fillId="0" borderId="15" xfId="1" applyFont="1" applyFill="1" applyBorder="1" applyAlignment="1" applyProtection="1">
      <alignment vertical="top" wrapText="1"/>
    </xf>
    <xf numFmtId="0" fontId="0" fillId="0" borderId="15" xfId="0" applyFill="1" applyBorder="1" applyAlignment="1">
      <alignment vertical="top" wrapText="1"/>
    </xf>
    <xf numFmtId="0" fontId="4" fillId="0" borderId="11" xfId="1" applyFont="1" applyFill="1" applyBorder="1" applyAlignment="1" applyProtection="1">
      <alignment vertical="top" wrapText="1"/>
    </xf>
    <xf numFmtId="0" fontId="0" fillId="0" borderId="15" xfId="0" applyBorder="1" applyAlignment="1">
      <alignment vertical="top" wrapText="1"/>
    </xf>
    <xf numFmtId="0" fontId="37" fillId="0" borderId="15" xfId="1" applyFont="1" applyFill="1" applyBorder="1" applyAlignment="1" applyProtection="1">
      <alignment vertical="top" wrapText="1"/>
    </xf>
    <xf numFmtId="0" fontId="39" fillId="0" borderId="15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21" xfId="0" applyFill="1" applyBorder="1" applyAlignment="1"/>
    <xf numFmtId="0" fontId="0" fillId="0" borderId="3" xfId="0" applyBorder="1" applyAlignment="1"/>
    <xf numFmtId="0" fontId="0" fillId="0" borderId="23" xfId="0" applyBorder="1" applyAlignment="1"/>
    <xf numFmtId="0" fontId="0" fillId="0" borderId="21" xfId="0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11" xfId="0" applyFill="1" applyBorder="1" applyAlignment="1">
      <alignment vertical="top" wrapText="1"/>
    </xf>
    <xf numFmtId="165" fontId="0" fillId="0" borderId="0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3" xfId="0" applyBorder="1" applyAlignment="1">
      <alignment wrapText="1"/>
    </xf>
    <xf numFmtId="165" fontId="0" fillId="0" borderId="24" xfId="0" applyNumberFormat="1" applyBorder="1" applyAlignment="1">
      <alignment wrapText="1"/>
    </xf>
    <xf numFmtId="165" fontId="0" fillId="0" borderId="25" xfId="0" applyNumberFormat="1" applyBorder="1" applyAlignment="1">
      <alignment wrapText="1"/>
    </xf>
    <xf numFmtId="165" fontId="0" fillId="0" borderId="26" xfId="0" applyNumberFormat="1" applyBorder="1" applyAlignment="1">
      <alignment wrapText="1"/>
    </xf>
    <xf numFmtId="165" fontId="0" fillId="0" borderId="37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29" xfId="0" applyNumberFormat="1" applyBorder="1" applyAlignment="1">
      <alignment wrapText="1"/>
    </xf>
    <xf numFmtId="165" fontId="0" fillId="0" borderId="21" xfId="0" applyNumberFormat="1" applyBorder="1" applyAlignment="1">
      <alignment wrapText="1"/>
    </xf>
    <xf numFmtId="165" fontId="0" fillId="0" borderId="3" xfId="0" applyNumberFormat="1" applyBorder="1" applyAlignment="1">
      <alignment wrapText="1"/>
    </xf>
    <xf numFmtId="165" fontId="0" fillId="0" borderId="23" xfId="0" applyNumberForma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4" fillId="0" borderId="39" xfId="1" applyFont="1" applyFill="1" applyBorder="1" applyAlignment="1" applyProtection="1">
      <alignment horizontal="center" vertical="center" wrapText="1"/>
    </xf>
    <xf numFmtId="0" fontId="4" fillId="0" borderId="43" xfId="1" applyFont="1" applyFill="1" applyBorder="1" applyAlignment="1" applyProtection="1">
      <alignment horizontal="center" vertical="center" wrapText="1"/>
    </xf>
    <xf numFmtId="0" fontId="4" fillId="0" borderId="44" xfId="1" applyFont="1" applyFill="1" applyBorder="1" applyAlignment="1" applyProtection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4" fillId="0" borderId="35" xfId="1" applyFont="1" applyFill="1" applyBorder="1" applyAlignment="1" applyProtection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4" fillId="0" borderId="32" xfId="1" applyFont="1" applyFill="1" applyBorder="1" applyAlignment="1" applyProtection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4" fillId="0" borderId="47" xfId="1" applyFont="1" applyFill="1" applyBorder="1" applyAlignment="1" applyProtection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166" fontId="53" fillId="0" borderId="0" xfId="6" applyNumberFormat="1" applyFont="1" applyFill="1" applyAlignment="1">
      <alignment horizontal="center"/>
    </xf>
  </cellXfs>
  <cellStyles count="8">
    <cellStyle name="Bad" xfId="4" builtinId="27"/>
    <cellStyle name="Currency" xfId="3" builtinId="4"/>
    <cellStyle name="Currency 2" xfId="2"/>
    <cellStyle name="Currency0" xfId="7"/>
    <cellStyle name="Normal" xfId="0" builtinId="0"/>
    <cellStyle name="Normal 2" xfId="1"/>
    <cellStyle name="normal_Sheet1" xfId="6"/>
    <cellStyle name="Normal_Sheet1_1" xfId="5"/>
  </cellStyles>
  <dxfs count="0"/>
  <tableStyles count="0" defaultTableStyle="TableStyleMedium9" defaultPivotStyle="PivotStyleLight16"/>
  <colors>
    <mruColors>
      <color rgb="FF0000FF"/>
      <color rgb="FFFFFFCC"/>
      <color rgb="FFFFFF66"/>
      <color rgb="FF1E57AA"/>
      <color rgb="FF9933FF"/>
      <color rgb="FFFFCCCC"/>
      <color rgb="FFFF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5"/>
  <sheetViews>
    <sheetView zoomScaleNormal="100" zoomScaleSheetLayoutView="90" workbookViewId="0">
      <selection activeCell="B22" sqref="B22"/>
    </sheetView>
  </sheetViews>
  <sheetFormatPr defaultColWidth="44.5703125" defaultRowHeight="15" x14ac:dyDescent="0.25"/>
  <cols>
    <col min="1" max="1" width="28.85546875" customWidth="1"/>
    <col min="2" max="2" width="41.5703125" customWidth="1"/>
    <col min="3" max="3" width="15.85546875" hidden="1" customWidth="1"/>
    <col min="4" max="5" width="16.28515625" customWidth="1"/>
    <col min="6" max="6" width="32.5703125" bestFit="1" customWidth="1"/>
    <col min="7" max="7" width="27.28515625" hidden="1" customWidth="1"/>
    <col min="8" max="8" width="19.7109375" customWidth="1"/>
    <col min="9" max="9" width="14.85546875" bestFit="1" customWidth="1"/>
    <col min="10" max="10" width="16.140625" customWidth="1"/>
    <col min="11" max="11" width="14.42578125" customWidth="1"/>
    <col min="12" max="12" width="13.7109375" customWidth="1"/>
  </cols>
  <sheetData>
    <row r="1" spans="1:12" ht="30.75" thickBot="1" x14ac:dyDescent="0.3">
      <c r="A1" t="s">
        <v>260</v>
      </c>
      <c r="B1" s="143"/>
      <c r="C1" s="144" t="s">
        <v>165</v>
      </c>
      <c r="D1" s="145" t="s">
        <v>162</v>
      </c>
      <c r="E1" s="146" t="s">
        <v>170</v>
      </c>
      <c r="F1" s="139" t="s">
        <v>178</v>
      </c>
      <c r="G1" s="64" t="s">
        <v>166</v>
      </c>
      <c r="H1" s="168"/>
      <c r="I1" s="168"/>
      <c r="J1" s="168"/>
      <c r="K1" s="168"/>
      <c r="L1" s="177"/>
    </row>
    <row r="2" spans="1:12" x14ac:dyDescent="0.25">
      <c r="B2" s="126" t="s">
        <v>169</v>
      </c>
      <c r="C2" s="127">
        <f>SUM(C19,C28,C44,C55,C63,C72,C83,C95,C106,C126,C140,C151,C162,C174,C184,C194,C205,C214,C224,C235,C242,C252,C264)</f>
        <v>18434198.119999997</v>
      </c>
      <c r="D2" s="147">
        <f>SUM(D19,D28,D44,D55,D63,D72,D83,D95,D106,D126,D140,D151,D162,D174,D184,D194,D205,D214,D224,D235,D242,D252,D264,D278)</f>
        <v>20290234.449999999</v>
      </c>
      <c r="E2" s="148">
        <f>SUM(E19,E28,E44,E55,E63,E72,E83,E95,E106,E117,E126,E140,E151,E162,E174,E184,E194,E205,E214,E224,E235,E242,E252,E264,E278)</f>
        <v>15795339.794383999</v>
      </c>
      <c r="F2" s="140">
        <f>SUM(D2-E2)</f>
        <v>4494894.6556160003</v>
      </c>
      <c r="G2" s="65">
        <f>SUM(G19,G28,G44,G55,G63,G72,G83,G95,G106,G126,G140,G151,G162,G174,G184,G194,G205,G214,G224,G235,G242,G252,G264)</f>
        <v>37224432.57</v>
      </c>
      <c r="H2" s="169"/>
      <c r="I2" s="169"/>
      <c r="J2" s="169"/>
      <c r="K2" s="169"/>
      <c r="L2" s="177"/>
    </row>
    <row r="3" spans="1:12" x14ac:dyDescent="0.25">
      <c r="B3" s="128" t="s">
        <v>182</v>
      </c>
      <c r="C3" s="125"/>
      <c r="D3" s="136"/>
      <c r="E3" s="138">
        <f>SUM(E28,E95,E224)</f>
        <v>2500000</v>
      </c>
      <c r="F3" s="141">
        <f>F2/D2</f>
        <v>0.22152995159777469</v>
      </c>
      <c r="G3" s="65"/>
      <c r="H3" s="170"/>
      <c r="I3" s="170"/>
      <c r="J3" s="170"/>
      <c r="K3" s="170"/>
      <c r="L3" s="177"/>
    </row>
    <row r="4" spans="1:12" ht="15.75" thickBot="1" x14ac:dyDescent="0.3">
      <c r="B4" s="142" t="s">
        <v>183</v>
      </c>
      <c r="C4" s="149"/>
      <c r="D4" s="150"/>
      <c r="E4" s="151">
        <f>E2-E3</f>
        <v>13295339.794383999</v>
      </c>
      <c r="F4" s="153"/>
      <c r="G4" s="65"/>
      <c r="H4" s="170"/>
      <c r="I4" s="170"/>
      <c r="J4" s="170"/>
      <c r="K4" s="170"/>
      <c r="L4" s="177"/>
    </row>
    <row r="5" spans="1:12" hidden="1" x14ac:dyDescent="0.25">
      <c r="B5" s="126" t="s">
        <v>186</v>
      </c>
      <c r="C5" s="154"/>
      <c r="D5" s="155"/>
      <c r="E5" s="156">
        <f>E4+152589.57</f>
        <v>13447929.364383999</v>
      </c>
      <c r="F5" s="152">
        <f>13300000-E5</f>
        <v>-147929.36438399926</v>
      </c>
      <c r="G5" s="65"/>
      <c r="H5" s="171"/>
      <c r="I5" s="171"/>
      <c r="J5" s="171"/>
      <c r="K5" s="171"/>
      <c r="L5" s="177"/>
    </row>
    <row r="6" spans="1:12" ht="30.75" hidden="1" thickBot="1" x14ac:dyDescent="0.3">
      <c r="B6" s="190" t="s">
        <v>185</v>
      </c>
      <c r="C6" s="181"/>
      <c r="D6" s="181"/>
      <c r="E6" s="191">
        <f>E4-331942.03</f>
        <v>12963397.764384</v>
      </c>
      <c r="F6" s="192">
        <f>13300000-E6</f>
        <v>336602.23561600037</v>
      </c>
      <c r="G6" s="65"/>
      <c r="H6" s="172"/>
      <c r="I6" s="169"/>
      <c r="J6" s="169"/>
      <c r="K6" s="169"/>
      <c r="L6" s="177"/>
    </row>
    <row r="7" spans="1:12" x14ac:dyDescent="0.25">
      <c r="A7" s="184" t="s">
        <v>180</v>
      </c>
      <c r="B7" s="193" t="s">
        <v>181</v>
      </c>
      <c r="C7" s="194"/>
      <c r="D7" s="195"/>
      <c r="E7" s="195"/>
      <c r="F7" s="196"/>
      <c r="H7" s="173"/>
      <c r="I7" s="173"/>
      <c r="J7" s="174"/>
      <c r="K7" s="174"/>
      <c r="L7" s="177"/>
    </row>
    <row r="8" spans="1:12" x14ac:dyDescent="0.25">
      <c r="A8" s="185" t="s">
        <v>91</v>
      </c>
      <c r="B8" s="421" t="s">
        <v>196</v>
      </c>
      <c r="C8" s="422"/>
      <c r="D8" s="422"/>
      <c r="E8" s="422"/>
      <c r="F8" s="423"/>
      <c r="H8" s="175"/>
      <c r="I8" s="176"/>
      <c r="J8" s="174"/>
      <c r="K8" s="174"/>
      <c r="L8" s="177"/>
    </row>
    <row r="9" spans="1:12" x14ac:dyDescent="0.25">
      <c r="A9" s="186" t="s">
        <v>231</v>
      </c>
      <c r="B9" s="421" t="s">
        <v>234</v>
      </c>
      <c r="C9" s="422"/>
      <c r="D9" s="422"/>
      <c r="E9" s="422"/>
      <c r="F9" s="423"/>
      <c r="H9" s="170"/>
      <c r="I9" s="170"/>
      <c r="J9" s="174"/>
      <c r="K9" s="174"/>
      <c r="L9" s="177"/>
    </row>
    <row r="10" spans="1:12" ht="28.5" customHeight="1" x14ac:dyDescent="0.25">
      <c r="A10" s="182" t="s">
        <v>232</v>
      </c>
      <c r="B10" s="197" t="s">
        <v>235</v>
      </c>
      <c r="C10" s="183"/>
      <c r="D10" s="183"/>
      <c r="E10" s="183"/>
      <c r="F10" s="198"/>
      <c r="H10" s="177"/>
      <c r="I10" s="177"/>
      <c r="J10" s="174"/>
      <c r="K10" s="174"/>
      <c r="L10" s="177"/>
    </row>
    <row r="11" spans="1:12" x14ac:dyDescent="0.25">
      <c r="A11" s="187" t="s">
        <v>109</v>
      </c>
      <c r="B11" s="199" t="s">
        <v>206</v>
      </c>
      <c r="C11" s="177"/>
      <c r="D11" s="177"/>
      <c r="E11" s="177"/>
      <c r="F11" s="200"/>
      <c r="H11" s="137"/>
      <c r="I11" s="137"/>
      <c r="J11" s="174"/>
      <c r="K11" s="174"/>
      <c r="L11" s="177"/>
    </row>
    <row r="12" spans="1:12" ht="30" customHeight="1" x14ac:dyDescent="0.25">
      <c r="A12" s="188"/>
      <c r="B12" s="424"/>
      <c r="C12" s="425"/>
      <c r="D12" s="425"/>
      <c r="E12" s="425"/>
      <c r="F12" s="426"/>
      <c r="H12" s="169"/>
      <c r="I12" s="176"/>
      <c r="J12" s="169"/>
      <c r="K12" s="169"/>
      <c r="L12" s="177"/>
    </row>
    <row r="13" spans="1:12" ht="24.75" x14ac:dyDescent="0.25">
      <c r="A13" s="296" t="s">
        <v>197</v>
      </c>
      <c r="B13" s="424"/>
      <c r="C13" s="429"/>
      <c r="D13" s="429"/>
      <c r="E13" s="429"/>
      <c r="F13" s="430"/>
      <c r="H13" s="177"/>
      <c r="I13" s="178"/>
      <c r="J13" s="177"/>
      <c r="K13" s="177"/>
      <c r="L13" s="177"/>
    </row>
    <row r="14" spans="1:12" ht="15.75" thickBot="1" x14ac:dyDescent="0.3">
      <c r="A14" s="189" t="s">
        <v>198</v>
      </c>
      <c r="B14" s="431"/>
      <c r="C14" s="432"/>
      <c r="D14" s="432"/>
      <c r="E14" s="432"/>
      <c r="F14" s="433"/>
      <c r="H14" s="177"/>
      <c r="I14" s="179"/>
      <c r="J14" s="177"/>
      <c r="K14" s="177"/>
      <c r="L14" s="177"/>
    </row>
    <row r="15" spans="1:12" ht="15" hidden="1" customHeight="1" x14ac:dyDescent="0.25">
      <c r="A15" s="133"/>
      <c r="B15" s="434"/>
      <c r="C15" s="435"/>
      <c r="D15" s="435"/>
      <c r="E15" s="435"/>
      <c r="F15" s="436"/>
      <c r="H15" s="174"/>
      <c r="I15" s="177"/>
      <c r="J15" s="177"/>
      <c r="K15" s="177"/>
      <c r="L15" s="177"/>
    </row>
    <row r="16" spans="1:12" ht="15" hidden="1" customHeight="1" x14ac:dyDescent="0.25">
      <c r="A16" s="134"/>
      <c r="B16" s="437"/>
      <c r="C16" s="438"/>
      <c r="D16" s="438"/>
      <c r="E16" s="438"/>
      <c r="F16" s="439"/>
      <c r="H16" s="174"/>
      <c r="I16" s="177"/>
      <c r="J16" s="177"/>
      <c r="K16" s="177"/>
      <c r="L16" s="177"/>
    </row>
    <row r="17" spans="1:12" ht="15.75" hidden="1" thickBot="1" x14ac:dyDescent="0.3">
      <c r="A17" s="135"/>
      <c r="B17" s="431"/>
      <c r="C17" s="440"/>
      <c r="D17" s="440"/>
      <c r="E17" s="440"/>
      <c r="F17" s="441"/>
      <c r="H17" s="177"/>
      <c r="I17" s="177"/>
      <c r="J17" s="177"/>
      <c r="K17" s="177"/>
      <c r="L17" s="177"/>
    </row>
    <row r="18" spans="1:12" ht="30" x14ac:dyDescent="0.25">
      <c r="A18" s="89" t="s">
        <v>117</v>
      </c>
      <c r="B18" s="129" t="s">
        <v>0</v>
      </c>
      <c r="C18" s="130" t="s">
        <v>161</v>
      </c>
      <c r="D18" s="90" t="s">
        <v>179</v>
      </c>
      <c r="E18" s="86" t="s">
        <v>170</v>
      </c>
      <c r="F18" s="86" t="s">
        <v>172</v>
      </c>
      <c r="G18" s="57" t="s">
        <v>116</v>
      </c>
      <c r="H18" s="177"/>
      <c r="I18" s="177"/>
      <c r="J18" s="88"/>
      <c r="K18" s="173"/>
      <c r="L18" s="177"/>
    </row>
    <row r="19" spans="1:12" x14ac:dyDescent="0.25">
      <c r="A19" s="416" t="s">
        <v>160</v>
      </c>
      <c r="B19" s="42" t="s">
        <v>139</v>
      </c>
      <c r="C19" s="24">
        <v>817882.39</v>
      </c>
      <c r="D19" s="91">
        <f>SUM(D20:D25)</f>
        <v>729013</v>
      </c>
      <c r="E19" s="92">
        <f>SUM(E20:E25)</f>
        <v>535200</v>
      </c>
      <c r="F19" s="74" t="s">
        <v>171</v>
      </c>
      <c r="G19" s="58">
        <f t="shared" ref="G19:G25" si="0">D19+C19</f>
        <v>1546895.3900000001</v>
      </c>
      <c r="H19" s="169"/>
      <c r="I19" s="170"/>
      <c r="J19" s="180"/>
      <c r="K19" s="174"/>
      <c r="L19" s="174"/>
    </row>
    <row r="20" spans="1:12" ht="26.25" x14ac:dyDescent="0.25">
      <c r="A20" s="416"/>
      <c r="B20" s="43" t="s">
        <v>140</v>
      </c>
      <c r="C20" s="45">
        <v>170211.69</v>
      </c>
      <c r="D20" s="93">
        <v>206892</v>
      </c>
      <c r="E20" s="94">
        <f>E26*0.2</f>
        <v>89200</v>
      </c>
      <c r="F20" s="75" t="s">
        <v>189</v>
      </c>
      <c r="G20" s="59">
        <f>SUM(C20:D20)</f>
        <v>377103.69</v>
      </c>
      <c r="H20" s="170"/>
      <c r="I20" s="177"/>
      <c r="J20" s="180"/>
      <c r="K20" s="177"/>
      <c r="L20" s="177"/>
    </row>
    <row r="21" spans="1:12" x14ac:dyDescent="0.25">
      <c r="A21" s="427"/>
      <c r="B21" s="2" t="s">
        <v>114</v>
      </c>
      <c r="C21" s="3">
        <v>250795.31</v>
      </c>
      <c r="D21" s="95">
        <v>380000</v>
      </c>
      <c r="E21" s="95">
        <f>D21-(D21*0.11)</f>
        <v>338200</v>
      </c>
      <c r="F21" s="76"/>
      <c r="G21" s="60">
        <f t="shared" si="0"/>
        <v>630795.31000000006</v>
      </c>
      <c r="H21" s="177"/>
      <c r="I21" s="177"/>
      <c r="J21" s="180"/>
      <c r="K21" s="173"/>
      <c r="L21" s="173"/>
    </row>
    <row r="22" spans="1:12" x14ac:dyDescent="0.25">
      <c r="A22" s="427"/>
      <c r="B22" s="205" t="s">
        <v>115</v>
      </c>
      <c r="C22" s="3">
        <v>8583</v>
      </c>
      <c r="D22" s="95">
        <v>10000</v>
      </c>
      <c r="E22" s="95">
        <v>0</v>
      </c>
      <c r="F22" s="76"/>
      <c r="G22" s="60">
        <f t="shared" si="0"/>
        <v>18583</v>
      </c>
      <c r="H22" s="23"/>
      <c r="I22" s="88"/>
      <c r="J22" s="180"/>
      <c r="K22" s="177"/>
      <c r="L22" s="177"/>
    </row>
    <row r="23" spans="1:12" x14ac:dyDescent="0.25">
      <c r="A23" s="427"/>
      <c r="B23" s="2" t="s">
        <v>141</v>
      </c>
      <c r="C23" s="3">
        <v>6651</v>
      </c>
      <c r="D23" s="95">
        <v>10000</v>
      </c>
      <c r="E23" s="95">
        <v>17800</v>
      </c>
      <c r="F23" s="76"/>
      <c r="G23" s="60">
        <f t="shared" si="0"/>
        <v>16651</v>
      </c>
      <c r="H23" s="177"/>
      <c r="I23" s="88"/>
      <c r="J23" s="180"/>
      <c r="K23" s="177"/>
      <c r="L23" s="177"/>
    </row>
    <row r="24" spans="1:12" x14ac:dyDescent="0.25">
      <c r="A24" s="427"/>
      <c r="B24" s="5" t="s">
        <v>1</v>
      </c>
      <c r="C24" s="3">
        <v>70330.2</v>
      </c>
      <c r="D24" s="96">
        <v>100000</v>
      </c>
      <c r="E24" s="95">
        <f t="shared" ref="E24" si="1">D24-(D24*0.1)</f>
        <v>90000</v>
      </c>
      <c r="F24" s="77"/>
      <c r="G24" s="60">
        <f t="shared" si="0"/>
        <v>170330.2</v>
      </c>
      <c r="H24" s="173"/>
      <c r="I24" s="88"/>
      <c r="J24" s="180"/>
      <c r="K24" s="173"/>
      <c r="L24" s="173"/>
    </row>
    <row r="25" spans="1:12" x14ac:dyDescent="0.25">
      <c r="A25" s="427"/>
      <c r="B25" s="44" t="s">
        <v>142</v>
      </c>
      <c r="C25" s="21"/>
      <c r="D25" s="98">
        <v>22121</v>
      </c>
      <c r="E25" s="99"/>
      <c r="F25" s="78"/>
      <c r="G25" s="60">
        <f t="shared" si="0"/>
        <v>22121</v>
      </c>
      <c r="H25" s="174"/>
      <c r="I25" s="177"/>
      <c r="J25" s="177"/>
      <c r="K25" s="177"/>
      <c r="L25" s="177"/>
    </row>
    <row r="26" spans="1:12" x14ac:dyDescent="0.25">
      <c r="A26" s="69"/>
      <c r="B26" s="44" t="s">
        <v>167</v>
      </c>
      <c r="C26" s="109"/>
      <c r="D26" s="96">
        <f>SUM(D19-D20)</f>
        <v>522121</v>
      </c>
      <c r="E26" s="96">
        <f>SUM(E21:E25)</f>
        <v>446000</v>
      </c>
      <c r="F26" s="79" t="s">
        <v>174</v>
      </c>
      <c r="G26" s="71"/>
      <c r="H26" s="170"/>
      <c r="I26" s="177"/>
      <c r="J26" s="177"/>
      <c r="K26" s="177"/>
      <c r="L26" s="177"/>
    </row>
    <row r="27" spans="1:12" x14ac:dyDescent="0.25">
      <c r="A27" s="40"/>
      <c r="B27" s="41"/>
      <c r="C27" s="41"/>
      <c r="D27" s="41"/>
      <c r="E27" s="41"/>
      <c r="F27" s="80"/>
      <c r="G27" s="41"/>
      <c r="H27" s="177"/>
      <c r="I27" s="177"/>
      <c r="J27" s="174"/>
      <c r="K27" s="177"/>
      <c r="L27" s="177"/>
    </row>
    <row r="28" spans="1:12" x14ac:dyDescent="0.25">
      <c r="A28" s="416" t="s">
        <v>138</v>
      </c>
      <c r="B28" s="46" t="s">
        <v>9</v>
      </c>
      <c r="C28" s="24">
        <v>809336.01</v>
      </c>
      <c r="D28" s="91">
        <f>SUM(D29:D36)</f>
        <v>947920</v>
      </c>
      <c r="E28" s="92">
        <f>SUM(E29,E37,E42)</f>
        <v>1250000</v>
      </c>
      <c r="F28" s="74" t="s">
        <v>215</v>
      </c>
      <c r="G28" s="58">
        <f t="shared" ref="G28:G33" si="2">D28+C28</f>
        <v>1757256.01</v>
      </c>
      <c r="H28" s="169"/>
      <c r="I28" s="177"/>
      <c r="J28" s="174"/>
      <c r="K28" s="177"/>
      <c r="L28" s="177"/>
    </row>
    <row r="29" spans="1:12" x14ac:dyDescent="0.25">
      <c r="A29" s="416"/>
      <c r="B29" s="47" t="s">
        <v>144</v>
      </c>
      <c r="C29" s="45">
        <v>156671.94</v>
      </c>
      <c r="D29" s="93">
        <v>208337</v>
      </c>
      <c r="E29" s="93">
        <v>98124.92</v>
      </c>
      <c r="F29" s="75"/>
      <c r="G29" s="59">
        <f t="shared" si="2"/>
        <v>365008.94</v>
      </c>
      <c r="H29" s="170"/>
      <c r="I29" s="170"/>
      <c r="J29" s="174"/>
      <c r="K29" s="177"/>
      <c r="L29" s="177"/>
    </row>
    <row r="30" spans="1:12" x14ac:dyDescent="0.25">
      <c r="A30" s="427"/>
      <c r="B30" s="205" t="s">
        <v>10</v>
      </c>
      <c r="C30" s="3">
        <v>9806.7199999999993</v>
      </c>
      <c r="D30" s="95">
        <v>10000</v>
      </c>
      <c r="E30" s="95">
        <v>0</v>
      </c>
      <c r="F30" s="131"/>
      <c r="G30" s="59">
        <f t="shared" si="2"/>
        <v>19806.72</v>
      </c>
      <c r="H30" s="177"/>
      <c r="I30" s="174"/>
      <c r="J30" s="177"/>
      <c r="K30" s="177"/>
      <c r="L30" s="177"/>
    </row>
    <row r="31" spans="1:12" x14ac:dyDescent="0.25">
      <c r="A31" s="427"/>
      <c r="B31" s="8" t="s">
        <v>11</v>
      </c>
      <c r="C31" s="3">
        <v>256190.73</v>
      </c>
      <c r="D31" s="95">
        <v>390000</v>
      </c>
      <c r="E31" s="95">
        <v>351000</v>
      </c>
      <c r="F31" s="131"/>
      <c r="G31" s="59">
        <f t="shared" si="2"/>
        <v>646190.73</v>
      </c>
      <c r="H31" s="177"/>
      <c r="I31" s="177"/>
      <c r="J31" s="177"/>
      <c r="K31" s="177"/>
      <c r="L31" s="177"/>
    </row>
    <row r="32" spans="1:12" x14ac:dyDescent="0.25">
      <c r="A32" s="427"/>
      <c r="B32" s="204" t="s">
        <v>12</v>
      </c>
      <c r="C32" s="3">
        <v>79208.75</v>
      </c>
      <c r="D32" s="96">
        <v>100000</v>
      </c>
      <c r="E32" s="95">
        <v>0</v>
      </c>
      <c r="F32" s="75"/>
      <c r="G32" s="59">
        <f t="shared" si="2"/>
        <v>179208.75</v>
      </c>
      <c r="H32" s="177"/>
      <c r="I32" s="177"/>
      <c r="J32" s="177"/>
      <c r="K32" s="177"/>
      <c r="L32" s="177"/>
    </row>
    <row r="33" spans="1:12" x14ac:dyDescent="0.25">
      <c r="A33" s="427"/>
      <c r="B33" s="6" t="s">
        <v>13</v>
      </c>
      <c r="C33" s="3">
        <v>145734.03</v>
      </c>
      <c r="D33" s="96">
        <v>239583</v>
      </c>
      <c r="E33" s="95">
        <v>50000</v>
      </c>
      <c r="F33" s="81"/>
      <c r="G33" s="59">
        <f t="shared" si="2"/>
        <v>385317.03</v>
      </c>
      <c r="H33" s="177"/>
      <c r="I33" s="177"/>
      <c r="J33" s="177"/>
      <c r="K33" s="177"/>
      <c r="L33" s="177"/>
    </row>
    <row r="34" spans="1:12" x14ac:dyDescent="0.25">
      <c r="A34" s="427"/>
      <c r="B34" s="6" t="s">
        <v>209</v>
      </c>
      <c r="C34" s="21"/>
      <c r="D34" s="96"/>
      <c r="E34" s="95">
        <v>199067.66</v>
      </c>
      <c r="F34" s="81"/>
      <c r="G34" s="59"/>
      <c r="H34" s="177"/>
      <c r="I34" s="177"/>
      <c r="J34" s="177"/>
      <c r="K34" s="177"/>
      <c r="L34" s="177"/>
    </row>
    <row r="35" spans="1:12" x14ac:dyDescent="0.25">
      <c r="A35" s="427"/>
      <c r="B35" s="48" t="s">
        <v>188</v>
      </c>
      <c r="C35" s="21"/>
      <c r="D35" s="96"/>
      <c r="E35" s="96"/>
      <c r="F35" s="76"/>
      <c r="G35" s="59"/>
      <c r="H35" s="177"/>
      <c r="I35" s="177"/>
      <c r="J35" s="177"/>
      <c r="K35" s="177"/>
      <c r="L35" s="177"/>
    </row>
    <row r="36" spans="1:12" x14ac:dyDescent="0.25">
      <c r="A36" s="427"/>
      <c r="B36" s="48" t="s">
        <v>142</v>
      </c>
      <c r="C36" s="21"/>
      <c r="D36" s="95"/>
      <c r="E36" s="66"/>
      <c r="F36" s="76"/>
      <c r="G36" s="59"/>
      <c r="H36" s="174"/>
      <c r="I36" s="177"/>
      <c r="J36" s="177"/>
      <c r="K36" s="177"/>
      <c r="L36" s="177"/>
    </row>
    <row r="37" spans="1:12" x14ac:dyDescent="0.25">
      <c r="A37" s="69"/>
      <c r="B37" s="48" t="s">
        <v>210</v>
      </c>
      <c r="C37" s="109"/>
      <c r="D37" s="95">
        <f>SUM(D28-D29)</f>
        <v>739583</v>
      </c>
      <c r="E37" s="96">
        <f>SUM(E30:E34)</f>
        <v>600067.66</v>
      </c>
      <c r="F37" s="79" t="s">
        <v>174</v>
      </c>
      <c r="G37" s="72"/>
      <c r="H37" s="170"/>
      <c r="I37" s="177"/>
      <c r="J37" s="177"/>
      <c r="K37" s="177"/>
      <c r="L37" s="177"/>
    </row>
    <row r="38" spans="1:12" x14ac:dyDescent="0.25">
      <c r="A38" s="201"/>
      <c r="B38" s="48"/>
      <c r="C38" s="109"/>
      <c r="D38" s="95"/>
      <c r="E38" s="96"/>
      <c r="F38" s="113"/>
      <c r="G38" s="23"/>
      <c r="H38" s="170"/>
      <c r="I38" s="177"/>
      <c r="J38" s="177"/>
      <c r="K38" s="177"/>
      <c r="L38" s="177"/>
    </row>
    <row r="39" spans="1:12" x14ac:dyDescent="0.25">
      <c r="B39" s="202" t="s">
        <v>211</v>
      </c>
    </row>
    <row r="40" spans="1:12" ht="25.5" x14ac:dyDescent="0.25">
      <c r="A40" s="201"/>
      <c r="B40" s="48" t="s">
        <v>212</v>
      </c>
      <c r="C40" s="109"/>
      <c r="D40" s="95"/>
      <c r="E40" s="96">
        <v>105403.42</v>
      </c>
      <c r="F40" s="113"/>
      <c r="G40" s="23"/>
      <c r="H40" s="170"/>
      <c r="I40" s="177"/>
      <c r="J40" s="177"/>
      <c r="K40" s="177"/>
      <c r="L40" s="177"/>
    </row>
    <row r="41" spans="1:12" ht="25.5" x14ac:dyDescent="0.25">
      <c r="A41" s="201"/>
      <c r="B41" s="48" t="s">
        <v>214</v>
      </c>
      <c r="C41" s="109"/>
      <c r="D41" s="95"/>
      <c r="E41" s="96">
        <v>446404</v>
      </c>
      <c r="F41" s="113"/>
      <c r="G41" s="23"/>
      <c r="H41" s="170"/>
      <c r="I41" s="177"/>
      <c r="J41" s="177"/>
      <c r="K41" s="177"/>
      <c r="L41" s="177"/>
    </row>
    <row r="42" spans="1:12" x14ac:dyDescent="0.25">
      <c r="A42" s="201"/>
      <c r="B42" s="48" t="s">
        <v>213</v>
      </c>
      <c r="C42" s="109"/>
      <c r="D42" s="95"/>
      <c r="E42" s="96">
        <f>SUM(E40:E41)</f>
        <v>551807.42000000004</v>
      </c>
      <c r="F42" s="113"/>
      <c r="G42" s="23"/>
      <c r="H42" s="170"/>
      <c r="I42" s="177"/>
      <c r="J42" s="177"/>
      <c r="K42" s="177"/>
      <c r="L42" s="177"/>
    </row>
    <row r="43" spans="1:12" x14ac:dyDescent="0.25">
      <c r="A43" s="40"/>
      <c r="B43" s="41"/>
      <c r="C43" s="41"/>
      <c r="D43" s="41"/>
      <c r="E43" s="41"/>
      <c r="F43" s="80"/>
      <c r="G43" s="41"/>
      <c r="H43" s="177"/>
      <c r="I43" s="177"/>
      <c r="J43" s="177"/>
      <c r="K43" s="177"/>
      <c r="L43" s="177"/>
    </row>
    <row r="44" spans="1:12" x14ac:dyDescent="0.25">
      <c r="A44" s="416" t="s">
        <v>118</v>
      </c>
      <c r="B44" s="32" t="s">
        <v>40</v>
      </c>
      <c r="C44" s="24">
        <v>911270.59000000008</v>
      </c>
      <c r="D44" s="91">
        <f>SUM(D45:D52)</f>
        <v>956254</v>
      </c>
      <c r="E44" s="92">
        <f>SUM(E45:E52)</f>
        <v>779564.46</v>
      </c>
      <c r="F44" s="74" t="s">
        <v>171</v>
      </c>
      <c r="G44" s="58">
        <f t="shared" ref="G44:G52" si="3">D44+C44</f>
        <v>1867524.59</v>
      </c>
      <c r="H44" s="169"/>
      <c r="I44" s="177"/>
      <c r="J44" s="177"/>
      <c r="K44" s="177"/>
      <c r="L44" s="177"/>
    </row>
    <row r="45" spans="1:12" ht="26.25" x14ac:dyDescent="0.25">
      <c r="A45" s="416"/>
      <c r="B45" s="49" t="s">
        <v>151</v>
      </c>
      <c r="C45" s="45">
        <v>190695.18</v>
      </c>
      <c r="D45" s="93">
        <v>208337</v>
      </c>
      <c r="E45" s="94">
        <f>E53*0.2</f>
        <v>129927.41000000002</v>
      </c>
      <c r="F45" s="75" t="s">
        <v>189</v>
      </c>
      <c r="G45" s="59">
        <f t="shared" si="3"/>
        <v>399032.18</v>
      </c>
      <c r="H45" s="170"/>
      <c r="I45" s="170"/>
      <c r="J45" s="177"/>
      <c r="K45" s="177"/>
      <c r="L45" s="177"/>
    </row>
    <row r="46" spans="1:12" x14ac:dyDescent="0.25">
      <c r="A46" s="420"/>
      <c r="B46" s="2" t="s">
        <v>41</v>
      </c>
      <c r="C46" s="3">
        <v>277365.74</v>
      </c>
      <c r="D46" s="95">
        <v>390000</v>
      </c>
      <c r="E46" s="95">
        <f t="shared" ref="E46:E47" si="4">D46-(D46*0.11)</f>
        <v>347100</v>
      </c>
      <c r="F46" s="75"/>
      <c r="G46" s="59">
        <f t="shared" si="3"/>
        <v>667365.74</v>
      </c>
      <c r="H46" s="177"/>
      <c r="I46" s="177"/>
      <c r="J46" s="177"/>
      <c r="K46" s="177"/>
      <c r="L46" s="177"/>
    </row>
    <row r="47" spans="1:12" x14ac:dyDescent="0.25">
      <c r="A47" s="420"/>
      <c r="B47" s="2" t="s">
        <v>42</v>
      </c>
      <c r="C47" s="3">
        <v>10000</v>
      </c>
      <c r="D47" s="95">
        <v>10000</v>
      </c>
      <c r="E47" s="95">
        <f t="shared" si="4"/>
        <v>8900</v>
      </c>
      <c r="F47" s="75"/>
      <c r="G47" s="59">
        <f t="shared" si="3"/>
        <v>20000</v>
      </c>
      <c r="H47" s="177"/>
      <c r="I47" s="177"/>
      <c r="J47" s="177"/>
      <c r="K47" s="177"/>
      <c r="L47" s="177"/>
    </row>
    <row r="48" spans="1:12" x14ac:dyDescent="0.25">
      <c r="A48" s="420"/>
      <c r="B48" s="204" t="s">
        <v>43</v>
      </c>
      <c r="C48" s="3"/>
      <c r="D48" s="95">
        <v>100000</v>
      </c>
      <c r="E48" s="95">
        <v>0</v>
      </c>
      <c r="F48" s="75"/>
      <c r="G48" s="59"/>
      <c r="H48" s="177"/>
      <c r="I48" s="177"/>
      <c r="J48" s="177"/>
      <c r="K48" s="177"/>
      <c r="L48" s="177"/>
    </row>
    <row r="49" spans="1:12" x14ac:dyDescent="0.25">
      <c r="A49" s="420"/>
      <c r="B49" s="5" t="s">
        <v>218</v>
      </c>
      <c r="C49" s="3">
        <v>96000</v>
      </c>
      <c r="D49" s="96">
        <v>0</v>
      </c>
      <c r="E49" s="95">
        <v>90000</v>
      </c>
      <c r="F49" s="75"/>
      <c r="G49" s="59">
        <f t="shared" si="3"/>
        <v>96000</v>
      </c>
      <c r="H49" s="177"/>
      <c r="I49" s="177"/>
      <c r="J49" s="177"/>
      <c r="K49" s="177"/>
      <c r="L49" s="177"/>
    </row>
    <row r="50" spans="1:12" x14ac:dyDescent="0.25">
      <c r="A50" s="420"/>
      <c r="B50" s="11" t="s">
        <v>44</v>
      </c>
      <c r="C50" s="3">
        <v>94397.759999999995</v>
      </c>
      <c r="D50" s="96">
        <v>160391</v>
      </c>
      <c r="E50" s="95">
        <v>203637.05</v>
      </c>
      <c r="F50" s="75"/>
      <c r="G50" s="59">
        <f t="shared" si="3"/>
        <v>254788.76</v>
      </c>
      <c r="H50" s="177"/>
      <c r="I50" s="177"/>
      <c r="J50" s="177"/>
      <c r="K50" s="177"/>
      <c r="L50" s="177"/>
    </row>
    <row r="51" spans="1:12" x14ac:dyDescent="0.25">
      <c r="A51" s="420"/>
      <c r="B51" s="203" t="s">
        <v>175</v>
      </c>
      <c r="C51" s="3">
        <v>55095.17</v>
      </c>
      <c r="D51" s="96">
        <v>79182</v>
      </c>
      <c r="F51" s="75"/>
      <c r="G51" s="59">
        <f t="shared" si="3"/>
        <v>134277.16999999998</v>
      </c>
      <c r="H51" s="177"/>
      <c r="I51" s="177"/>
      <c r="J51" s="177"/>
      <c r="K51" s="177"/>
      <c r="L51" s="177"/>
    </row>
    <row r="52" spans="1:12" x14ac:dyDescent="0.25">
      <c r="A52" s="420"/>
      <c r="B52" s="132" t="s">
        <v>142</v>
      </c>
      <c r="C52" s="21"/>
      <c r="D52" s="98">
        <v>8344</v>
      </c>
      <c r="E52" s="100"/>
      <c r="F52" s="78"/>
      <c r="G52" s="61">
        <f t="shared" si="3"/>
        <v>8344</v>
      </c>
      <c r="H52" s="174"/>
      <c r="I52" s="177"/>
      <c r="J52" s="177"/>
      <c r="K52" s="177"/>
      <c r="L52" s="177"/>
    </row>
    <row r="53" spans="1:12" x14ac:dyDescent="0.25">
      <c r="A53" s="69"/>
      <c r="B53" s="48" t="s">
        <v>167</v>
      </c>
      <c r="C53" s="109"/>
      <c r="D53" s="95">
        <f>SUM(D44-D45)</f>
        <v>747917</v>
      </c>
      <c r="E53" s="95">
        <f>SUM(E46:E52)</f>
        <v>649637.05000000005</v>
      </c>
      <c r="F53" s="79" t="s">
        <v>174</v>
      </c>
      <c r="G53" s="70"/>
      <c r="H53" s="170"/>
      <c r="I53" s="177"/>
      <c r="J53" s="177"/>
      <c r="K53" s="177"/>
      <c r="L53" s="177"/>
    </row>
    <row r="54" spans="1:12" x14ac:dyDescent="0.25">
      <c r="A54" s="40"/>
      <c r="B54" s="41"/>
      <c r="C54" s="41"/>
      <c r="D54" s="41"/>
      <c r="E54" s="41"/>
      <c r="F54" s="80"/>
      <c r="G54" s="41"/>
      <c r="H54" s="177"/>
      <c r="I54" s="177"/>
      <c r="J54" s="177"/>
      <c r="K54" s="177"/>
      <c r="L54" s="177"/>
    </row>
    <row r="55" spans="1:12" ht="24" x14ac:dyDescent="0.25">
      <c r="A55" s="416" t="s">
        <v>119</v>
      </c>
      <c r="B55" s="50" t="s">
        <v>70</v>
      </c>
      <c r="C55" s="33">
        <v>892520.84000000008</v>
      </c>
      <c r="D55" s="101">
        <f>SUM(D56:D60)</f>
        <v>706339</v>
      </c>
      <c r="E55" s="102">
        <f>SUM(E56:E60)</f>
        <v>535200</v>
      </c>
      <c r="F55" s="74" t="s">
        <v>171</v>
      </c>
      <c r="G55" s="58">
        <f t="shared" ref="G55:G60" si="5">D55+C55</f>
        <v>1598859.84</v>
      </c>
      <c r="H55" s="169"/>
      <c r="I55" s="177"/>
      <c r="J55" s="177"/>
      <c r="K55" s="177"/>
      <c r="L55" s="177"/>
    </row>
    <row r="56" spans="1:12" ht="26.25" x14ac:dyDescent="0.25">
      <c r="A56" s="416"/>
      <c r="B56" s="51" t="s">
        <v>156</v>
      </c>
      <c r="C56" s="45">
        <v>167558.78</v>
      </c>
      <c r="D56" s="103">
        <v>204524</v>
      </c>
      <c r="E56" s="104">
        <f>E61*0.2</f>
        <v>89200</v>
      </c>
      <c r="F56" s="75" t="s">
        <v>189</v>
      </c>
      <c r="G56" s="59">
        <f t="shared" si="5"/>
        <v>372082.78</v>
      </c>
      <c r="H56" s="170"/>
      <c r="I56" s="170"/>
      <c r="J56" s="177"/>
      <c r="K56" s="177"/>
      <c r="L56" s="177"/>
    </row>
    <row r="57" spans="1:12" x14ac:dyDescent="0.25">
      <c r="A57" s="427"/>
      <c r="B57" s="2" t="s">
        <v>71</v>
      </c>
      <c r="C57" s="3">
        <v>363454.76</v>
      </c>
      <c r="D57" s="105">
        <v>400000</v>
      </c>
      <c r="E57" s="95">
        <f>D57-(D57*0.11)</f>
        <v>356000</v>
      </c>
      <c r="F57" s="75"/>
      <c r="G57" s="59">
        <f t="shared" si="5"/>
        <v>763454.76</v>
      </c>
      <c r="H57" s="177"/>
      <c r="I57" s="177"/>
      <c r="J57" s="177"/>
      <c r="K57" s="177"/>
      <c r="L57" s="177"/>
    </row>
    <row r="58" spans="1:12" x14ac:dyDescent="0.25">
      <c r="A58" s="427"/>
      <c r="B58" s="5" t="s">
        <v>72</v>
      </c>
      <c r="C58" s="3">
        <v>77842.64</v>
      </c>
      <c r="D58" s="106">
        <v>96000</v>
      </c>
      <c r="E58" s="95">
        <v>90000</v>
      </c>
      <c r="F58" s="75"/>
      <c r="G58" s="59">
        <f t="shared" si="5"/>
        <v>173842.64</v>
      </c>
      <c r="H58" s="177"/>
      <c r="I58" s="177"/>
      <c r="J58" s="177"/>
      <c r="K58" s="177"/>
      <c r="L58" s="177"/>
    </row>
    <row r="59" spans="1:12" x14ac:dyDescent="0.25">
      <c r="A59" s="427"/>
      <c r="B59" s="204" t="s">
        <v>73</v>
      </c>
      <c r="C59" s="3">
        <v>4000</v>
      </c>
      <c r="D59" s="106">
        <v>4000</v>
      </c>
      <c r="E59" s="95">
        <v>0</v>
      </c>
      <c r="F59" s="75"/>
      <c r="G59" s="59">
        <f t="shared" si="5"/>
        <v>8000</v>
      </c>
      <c r="H59" s="177"/>
      <c r="I59" s="177"/>
      <c r="J59" s="177"/>
      <c r="K59" s="177"/>
      <c r="L59" s="177"/>
    </row>
    <row r="60" spans="1:12" x14ac:dyDescent="0.25">
      <c r="A60" s="427"/>
      <c r="B60" s="48" t="s">
        <v>142</v>
      </c>
      <c r="C60" s="21"/>
      <c r="D60" s="107">
        <v>1815</v>
      </c>
      <c r="E60" s="108"/>
      <c r="F60" s="78"/>
      <c r="G60" s="61">
        <f t="shared" si="5"/>
        <v>1815</v>
      </c>
      <c r="H60" s="174"/>
      <c r="I60" s="177"/>
      <c r="J60" s="177"/>
      <c r="K60" s="177"/>
      <c r="L60" s="177"/>
    </row>
    <row r="61" spans="1:12" x14ac:dyDescent="0.25">
      <c r="A61" s="69"/>
      <c r="B61" s="48" t="s">
        <v>167</v>
      </c>
      <c r="C61" s="109"/>
      <c r="D61" s="105">
        <f>SUM(D55-D56)</f>
        <v>501815</v>
      </c>
      <c r="E61" s="105">
        <f>SUM(E57:E60)</f>
        <v>446000</v>
      </c>
      <c r="F61" s="79" t="s">
        <v>174</v>
      </c>
      <c r="G61" s="70"/>
      <c r="H61" s="170"/>
      <c r="I61" s="177"/>
      <c r="J61" s="177"/>
      <c r="K61" s="177"/>
      <c r="L61" s="177"/>
    </row>
    <row r="62" spans="1:12" x14ac:dyDescent="0.25">
      <c r="A62" s="40"/>
      <c r="B62" s="41"/>
      <c r="C62" s="41"/>
      <c r="D62" s="41"/>
      <c r="E62" s="41"/>
      <c r="F62" s="80"/>
      <c r="G62" s="41"/>
      <c r="H62" s="177"/>
      <c r="I62" s="177"/>
      <c r="J62" s="177"/>
      <c r="K62" s="177"/>
      <c r="L62" s="177"/>
    </row>
    <row r="63" spans="1:12" x14ac:dyDescent="0.25">
      <c r="A63" s="414" t="s">
        <v>120</v>
      </c>
      <c r="B63" s="46" t="s">
        <v>51</v>
      </c>
      <c r="C63" s="111">
        <v>787987.5</v>
      </c>
      <c r="D63" s="112">
        <f>SUM(D64:D69)</f>
        <v>709491</v>
      </c>
      <c r="E63" s="112">
        <f>SUM(E64:E69)</f>
        <v>535200</v>
      </c>
      <c r="F63" s="74" t="s">
        <v>171</v>
      </c>
      <c r="G63" s="58">
        <f t="shared" ref="G63:G69" si="6">D63+C63</f>
        <v>1497478.5</v>
      </c>
      <c r="H63" s="169"/>
      <c r="I63" s="177"/>
      <c r="J63" s="177"/>
      <c r="K63" s="177"/>
      <c r="L63" s="177"/>
    </row>
    <row r="64" spans="1:12" ht="26.25" x14ac:dyDescent="0.25">
      <c r="A64" s="414"/>
      <c r="B64" s="47" t="s">
        <v>153</v>
      </c>
      <c r="C64" s="109">
        <v>183881.60000000001</v>
      </c>
      <c r="D64" s="95">
        <v>208337</v>
      </c>
      <c r="E64" s="95">
        <f>E70*0.2</f>
        <v>89200</v>
      </c>
      <c r="F64" s="75" t="s">
        <v>189</v>
      </c>
      <c r="G64" s="59">
        <f t="shared" si="6"/>
        <v>392218.6</v>
      </c>
      <c r="H64" s="170"/>
      <c r="I64" s="170"/>
      <c r="J64" s="177"/>
      <c r="K64" s="177"/>
      <c r="L64" s="177"/>
    </row>
    <row r="65" spans="1:12" x14ac:dyDescent="0.25">
      <c r="A65" s="417"/>
      <c r="B65" s="10" t="s">
        <v>52</v>
      </c>
      <c r="C65" s="109">
        <v>233225.05</v>
      </c>
      <c r="D65" s="95">
        <v>380000</v>
      </c>
      <c r="E65" s="95">
        <f>D65-(D65*0.11)</f>
        <v>338200</v>
      </c>
      <c r="F65" s="110"/>
      <c r="G65" s="59">
        <f t="shared" si="6"/>
        <v>613225.05000000005</v>
      </c>
      <c r="H65" s="177"/>
      <c r="I65" s="177"/>
      <c r="J65" s="177"/>
      <c r="K65" s="177"/>
      <c r="L65" s="177"/>
    </row>
    <row r="66" spans="1:12" x14ac:dyDescent="0.25">
      <c r="A66" s="417"/>
      <c r="B66" s="2" t="s">
        <v>53</v>
      </c>
      <c r="C66" s="109">
        <v>19394</v>
      </c>
      <c r="D66" s="95">
        <v>20000</v>
      </c>
      <c r="E66" s="95">
        <f>D66-(D66*0.11)</f>
        <v>17800</v>
      </c>
      <c r="F66" s="110"/>
      <c r="G66" s="59">
        <f t="shared" si="6"/>
        <v>39394</v>
      </c>
      <c r="H66" s="177"/>
      <c r="I66" s="177"/>
      <c r="J66" s="177"/>
      <c r="K66" s="177"/>
      <c r="L66" s="177"/>
    </row>
    <row r="67" spans="1:12" x14ac:dyDescent="0.25">
      <c r="A67" s="417"/>
      <c r="B67" s="5" t="s">
        <v>1</v>
      </c>
      <c r="C67" s="109">
        <v>64498.380000000005</v>
      </c>
      <c r="D67" s="96">
        <v>96000</v>
      </c>
      <c r="E67" s="95">
        <v>90000</v>
      </c>
      <c r="F67" s="110"/>
      <c r="G67" s="59">
        <f t="shared" si="6"/>
        <v>160498.38</v>
      </c>
      <c r="H67" s="177"/>
      <c r="I67" s="177"/>
      <c r="J67" s="177"/>
      <c r="K67" s="177"/>
      <c r="L67" s="177"/>
    </row>
    <row r="68" spans="1:12" x14ac:dyDescent="0.25">
      <c r="A68" s="417"/>
      <c r="B68" s="5" t="s">
        <v>54</v>
      </c>
      <c r="C68" s="109">
        <v>4000</v>
      </c>
      <c r="D68" s="96">
        <v>4000</v>
      </c>
      <c r="E68" s="95">
        <v>0</v>
      </c>
      <c r="F68" s="110"/>
      <c r="G68" s="59">
        <f t="shared" si="6"/>
        <v>8000</v>
      </c>
      <c r="H68" s="177"/>
      <c r="I68" s="177"/>
      <c r="J68" s="177"/>
      <c r="K68" s="177"/>
      <c r="L68" s="177"/>
    </row>
    <row r="69" spans="1:12" x14ac:dyDescent="0.25">
      <c r="A69" s="417"/>
      <c r="B69" s="48" t="s">
        <v>142</v>
      </c>
      <c r="C69" s="109"/>
      <c r="D69" s="97">
        <v>1154</v>
      </c>
      <c r="E69" s="95"/>
      <c r="F69" s="110"/>
      <c r="G69" s="59">
        <f t="shared" si="6"/>
        <v>1154</v>
      </c>
      <c r="H69" s="174"/>
      <c r="I69" s="177"/>
      <c r="J69" s="177"/>
      <c r="K69" s="177"/>
      <c r="L69" s="177"/>
    </row>
    <row r="70" spans="1:12" x14ac:dyDescent="0.25">
      <c r="A70" s="69"/>
      <c r="B70" s="48" t="s">
        <v>167</v>
      </c>
      <c r="C70" s="109"/>
      <c r="D70" s="95">
        <f>SUM(D63-D64)</f>
        <v>501154</v>
      </c>
      <c r="E70" s="95">
        <f>SUM(E65:E69)</f>
        <v>446000</v>
      </c>
      <c r="F70" s="79" t="s">
        <v>174</v>
      </c>
      <c r="G70" s="72"/>
      <c r="H70" s="170"/>
      <c r="I70" s="177"/>
      <c r="J70" s="177"/>
      <c r="K70" s="177"/>
      <c r="L70" s="177"/>
    </row>
    <row r="71" spans="1:12" x14ac:dyDescent="0.25">
      <c r="A71" s="40"/>
      <c r="B71" s="41"/>
      <c r="C71" s="41"/>
      <c r="D71" s="41"/>
      <c r="E71" s="41"/>
      <c r="F71" s="80"/>
      <c r="G71" s="41"/>
      <c r="H71" s="177"/>
      <c r="I71" s="177"/>
      <c r="J71" s="177"/>
      <c r="K71" s="177"/>
      <c r="L71" s="177"/>
    </row>
    <row r="72" spans="1:12" x14ac:dyDescent="0.25">
      <c r="A72" s="414" t="s">
        <v>121</v>
      </c>
      <c r="B72" s="46" t="s">
        <v>220</v>
      </c>
      <c r="C72" s="111">
        <v>941496.54</v>
      </c>
      <c r="D72" s="112">
        <f>SUM(D73:D80)</f>
        <v>951596</v>
      </c>
      <c r="E72" s="112">
        <f>SUM(E73:E80)</f>
        <v>758213.22</v>
      </c>
      <c r="F72" s="74" t="s">
        <v>171</v>
      </c>
      <c r="G72" s="58">
        <f t="shared" ref="G72:G80" si="7">D72+C72</f>
        <v>1893092.54</v>
      </c>
      <c r="H72" s="169"/>
      <c r="I72" s="177"/>
      <c r="J72" s="177"/>
      <c r="K72" s="177"/>
      <c r="L72" s="177"/>
    </row>
    <row r="73" spans="1:12" ht="51.75" x14ac:dyDescent="0.25">
      <c r="A73" s="414"/>
      <c r="B73" s="47" t="s">
        <v>219</v>
      </c>
      <c r="C73" s="109">
        <v>193255.42</v>
      </c>
      <c r="D73" s="95">
        <v>208337</v>
      </c>
      <c r="E73" s="95">
        <f>E81*0.2</f>
        <v>126368.87</v>
      </c>
      <c r="F73" s="75" t="s">
        <v>199</v>
      </c>
      <c r="G73" s="59">
        <f t="shared" si="7"/>
        <v>401592.42000000004</v>
      </c>
      <c r="H73" s="170"/>
      <c r="I73" s="170"/>
      <c r="J73" s="177"/>
      <c r="K73" s="177"/>
      <c r="L73" s="177"/>
    </row>
    <row r="74" spans="1:12" x14ac:dyDescent="0.25">
      <c r="A74" s="415"/>
      <c r="B74" s="2" t="s">
        <v>67</v>
      </c>
      <c r="C74" s="109">
        <v>352459.88</v>
      </c>
      <c r="D74" s="95">
        <v>380000</v>
      </c>
      <c r="E74" s="95">
        <f>D74-(D74*0.11)</f>
        <v>338200</v>
      </c>
      <c r="F74" s="110"/>
      <c r="G74" s="59">
        <f t="shared" si="7"/>
        <v>732459.88</v>
      </c>
      <c r="H74" s="177"/>
      <c r="I74" s="177"/>
      <c r="J74" s="177"/>
      <c r="K74" s="177"/>
      <c r="L74" s="177"/>
    </row>
    <row r="75" spans="1:12" x14ac:dyDescent="0.25">
      <c r="A75" s="415"/>
      <c r="B75" s="2" t="s">
        <v>33</v>
      </c>
      <c r="C75" s="109">
        <v>17650</v>
      </c>
      <c r="D75" s="95">
        <v>17650</v>
      </c>
      <c r="E75" s="95">
        <f>D75-(D75*0.11)</f>
        <v>15708.5</v>
      </c>
      <c r="F75" s="110"/>
      <c r="G75" s="59">
        <f t="shared" si="7"/>
        <v>35300</v>
      </c>
      <c r="H75" s="177"/>
      <c r="I75" s="177"/>
      <c r="J75" s="177"/>
      <c r="K75" s="177"/>
      <c r="L75" s="177"/>
    </row>
    <row r="76" spans="1:12" x14ac:dyDescent="0.25">
      <c r="A76" s="415"/>
      <c r="B76" s="5" t="s">
        <v>68</v>
      </c>
      <c r="C76" s="109"/>
      <c r="D76" s="96">
        <v>96000</v>
      </c>
      <c r="E76" s="95">
        <f t="shared" ref="E76:E77" si="8">D76-(D76*0.1)</f>
        <v>86400</v>
      </c>
      <c r="F76" s="110"/>
      <c r="G76" s="59">
        <f t="shared" si="7"/>
        <v>96000</v>
      </c>
      <c r="H76" s="177"/>
      <c r="I76" s="177"/>
      <c r="J76" s="177"/>
      <c r="K76" s="177"/>
      <c r="L76" s="177"/>
    </row>
    <row r="77" spans="1:12" x14ac:dyDescent="0.25">
      <c r="A77" s="415"/>
      <c r="B77" s="5" t="s">
        <v>67</v>
      </c>
      <c r="C77" s="109"/>
      <c r="D77" s="96">
        <v>4000</v>
      </c>
      <c r="E77" s="95">
        <f t="shared" si="8"/>
        <v>3600</v>
      </c>
      <c r="F77" s="110"/>
      <c r="G77" s="59">
        <f t="shared" si="7"/>
        <v>4000</v>
      </c>
      <c r="H77" s="177"/>
      <c r="I77" s="177"/>
      <c r="J77" s="177"/>
      <c r="K77" s="177"/>
      <c r="L77" s="177"/>
    </row>
    <row r="78" spans="1:12" x14ac:dyDescent="0.25">
      <c r="A78" s="415"/>
      <c r="B78" s="6" t="s">
        <v>68</v>
      </c>
      <c r="C78" s="109">
        <v>119239.53</v>
      </c>
      <c r="D78" s="96">
        <v>151356</v>
      </c>
      <c r="E78" s="95">
        <f>D78-(D78*0.15)</f>
        <v>128652.6</v>
      </c>
      <c r="F78" s="110"/>
      <c r="G78" s="59">
        <f t="shared" si="7"/>
        <v>270595.53000000003</v>
      </c>
      <c r="H78" s="177"/>
      <c r="I78" s="177"/>
      <c r="J78" s="177"/>
      <c r="K78" s="177"/>
      <c r="L78" s="177"/>
    </row>
    <row r="79" spans="1:12" x14ac:dyDescent="0.25">
      <c r="A79" s="415"/>
      <c r="B79" s="7" t="s">
        <v>66</v>
      </c>
      <c r="C79" s="109">
        <v>34080</v>
      </c>
      <c r="D79" s="96">
        <v>69745</v>
      </c>
      <c r="E79" s="95">
        <f>D79-(D79*0.15)</f>
        <v>59283.25</v>
      </c>
      <c r="F79" s="110"/>
      <c r="G79" s="59">
        <f t="shared" si="7"/>
        <v>103825</v>
      </c>
      <c r="H79" s="177"/>
      <c r="I79" s="177"/>
      <c r="J79" s="177"/>
      <c r="K79" s="177"/>
      <c r="L79" s="177"/>
    </row>
    <row r="80" spans="1:12" x14ac:dyDescent="0.25">
      <c r="A80" s="415"/>
      <c r="B80" s="48" t="s">
        <v>142</v>
      </c>
      <c r="C80" s="109"/>
      <c r="D80" s="97">
        <v>24508</v>
      </c>
      <c r="E80" s="95"/>
      <c r="F80" s="113"/>
      <c r="G80" s="59">
        <f t="shared" si="7"/>
        <v>24508</v>
      </c>
      <c r="H80" s="174"/>
      <c r="I80" s="177"/>
      <c r="J80" s="177"/>
      <c r="K80" s="177"/>
      <c r="L80" s="177"/>
    </row>
    <row r="81" spans="1:12" x14ac:dyDescent="0.25">
      <c r="A81" s="69"/>
      <c r="B81" s="48" t="s">
        <v>167</v>
      </c>
      <c r="C81" s="109"/>
      <c r="D81" s="95">
        <f>SUM(D72-D73)</f>
        <v>743259</v>
      </c>
      <c r="E81" s="95">
        <f>SUM(E74:E80)</f>
        <v>631844.35</v>
      </c>
      <c r="F81" s="79" t="s">
        <v>174</v>
      </c>
      <c r="G81" s="72"/>
      <c r="H81" s="170"/>
      <c r="I81" s="177"/>
      <c r="J81" s="177"/>
      <c r="K81" s="177"/>
      <c r="L81" s="177"/>
    </row>
    <row r="82" spans="1:12" x14ac:dyDescent="0.25">
      <c r="A82" s="40"/>
      <c r="B82" s="41"/>
      <c r="C82" s="41"/>
      <c r="D82" s="41"/>
      <c r="E82" s="41"/>
      <c r="F82" s="80"/>
      <c r="G82" s="41"/>
      <c r="H82" s="177"/>
      <c r="I82" s="177"/>
      <c r="J82" s="177"/>
      <c r="K82" s="177"/>
      <c r="L82" s="177"/>
    </row>
    <row r="83" spans="1:12" x14ac:dyDescent="0.25">
      <c r="A83" s="414" t="s">
        <v>122</v>
      </c>
      <c r="B83" s="46" t="s">
        <v>34</v>
      </c>
      <c r="C83" s="111">
        <v>889502.36</v>
      </c>
      <c r="D83" s="112">
        <f>SUM(D84:D92)</f>
        <v>947920</v>
      </c>
      <c r="E83" s="112">
        <f>SUM(E84:E92)</f>
        <v>779404.32</v>
      </c>
      <c r="F83" s="74" t="s">
        <v>171</v>
      </c>
      <c r="G83" s="58">
        <f t="shared" ref="G83:G92" si="9">D83+C83</f>
        <v>1837422.3599999999</v>
      </c>
      <c r="H83" s="169"/>
      <c r="I83" s="177"/>
      <c r="J83" s="177"/>
      <c r="K83" s="177"/>
      <c r="L83" s="177"/>
    </row>
    <row r="84" spans="1:12" ht="26.25" x14ac:dyDescent="0.25">
      <c r="A84" s="414"/>
      <c r="B84" s="47" t="s">
        <v>150</v>
      </c>
      <c r="C84" s="4">
        <v>191115.54</v>
      </c>
      <c r="D84" s="95">
        <v>208337</v>
      </c>
      <c r="E84" s="95">
        <f>E93*0.2</f>
        <v>129900.72</v>
      </c>
      <c r="F84" s="75" t="s">
        <v>189</v>
      </c>
      <c r="G84" s="59">
        <f t="shared" si="9"/>
        <v>399452.54000000004</v>
      </c>
      <c r="H84" s="170"/>
      <c r="I84" s="170"/>
      <c r="J84" s="177"/>
      <c r="K84" s="177"/>
      <c r="L84" s="177"/>
    </row>
    <row r="85" spans="1:12" x14ac:dyDescent="0.25">
      <c r="A85" s="415"/>
      <c r="B85" s="2" t="s">
        <v>35</v>
      </c>
      <c r="C85" s="109">
        <v>291991.31</v>
      </c>
      <c r="D85" s="95">
        <v>380000</v>
      </c>
      <c r="E85" s="95">
        <f>D85-(D85*0.11)</f>
        <v>338200</v>
      </c>
      <c r="F85" s="110"/>
      <c r="G85" s="59">
        <f t="shared" si="9"/>
        <v>671991.31</v>
      </c>
      <c r="H85" s="177"/>
      <c r="I85" s="177"/>
      <c r="J85" s="177"/>
      <c r="K85" s="177"/>
      <c r="L85" s="177"/>
    </row>
    <row r="86" spans="1:12" x14ac:dyDescent="0.25">
      <c r="A86" s="415"/>
      <c r="B86" s="2" t="s">
        <v>36</v>
      </c>
      <c r="C86" s="109">
        <v>9296.8700000000008</v>
      </c>
      <c r="D86" s="95">
        <v>10000</v>
      </c>
      <c r="E86" s="95">
        <f>D86-(D86*0.11)</f>
        <v>8900</v>
      </c>
      <c r="F86" s="110"/>
      <c r="G86" s="59">
        <f t="shared" si="9"/>
        <v>19296.870000000003</v>
      </c>
      <c r="H86" s="177"/>
      <c r="I86" s="177"/>
      <c r="J86" s="177"/>
      <c r="K86" s="177"/>
      <c r="L86" s="177"/>
    </row>
    <row r="87" spans="1:12" x14ac:dyDescent="0.25">
      <c r="A87" s="415"/>
      <c r="B87" s="2" t="s">
        <v>105</v>
      </c>
      <c r="C87" s="109"/>
      <c r="D87" s="95">
        <v>10000</v>
      </c>
      <c r="E87" s="95">
        <f>D87-(D87*0.11)</f>
        <v>8900</v>
      </c>
      <c r="F87" s="110"/>
      <c r="G87" s="59">
        <f t="shared" si="9"/>
        <v>10000</v>
      </c>
      <c r="H87" s="177"/>
      <c r="I87" s="177"/>
      <c r="J87" s="177"/>
      <c r="K87" s="177"/>
      <c r="L87" s="177"/>
    </row>
    <row r="88" spans="1:12" x14ac:dyDescent="0.25">
      <c r="A88" s="415"/>
      <c r="B88" s="5" t="s">
        <v>37</v>
      </c>
      <c r="C88" s="109">
        <v>4000</v>
      </c>
      <c r="D88" s="96">
        <v>4000</v>
      </c>
      <c r="E88" s="95">
        <f t="shared" ref="E88:E89" si="10">D88-(D88*0.1)</f>
        <v>3600</v>
      </c>
      <c r="F88" s="110"/>
      <c r="G88" s="59">
        <f t="shared" si="9"/>
        <v>8000</v>
      </c>
      <c r="H88" s="177"/>
      <c r="I88" s="177"/>
      <c r="J88" s="177"/>
      <c r="K88" s="177"/>
      <c r="L88" s="177"/>
    </row>
    <row r="89" spans="1:12" x14ac:dyDescent="0.25">
      <c r="A89" s="415"/>
      <c r="B89" s="5" t="s">
        <v>106</v>
      </c>
      <c r="C89" s="109"/>
      <c r="D89" s="96">
        <v>96000</v>
      </c>
      <c r="E89" s="95">
        <f t="shared" si="10"/>
        <v>86400</v>
      </c>
      <c r="F89" s="110"/>
      <c r="G89" s="59">
        <f t="shared" si="9"/>
        <v>96000</v>
      </c>
      <c r="H89" s="177"/>
      <c r="I89" s="177"/>
      <c r="J89" s="177"/>
      <c r="K89" s="177"/>
      <c r="L89" s="177"/>
    </row>
    <row r="90" spans="1:12" x14ac:dyDescent="0.25">
      <c r="A90" s="415"/>
      <c r="B90" s="6" t="s">
        <v>38</v>
      </c>
      <c r="C90" s="109">
        <v>76577</v>
      </c>
      <c r="D90" s="96">
        <v>157550</v>
      </c>
      <c r="E90" s="95">
        <f>D90-(D90*0.15)</f>
        <v>133917.5</v>
      </c>
      <c r="F90" s="110"/>
      <c r="G90" s="59">
        <f t="shared" si="9"/>
        <v>234127</v>
      </c>
      <c r="H90" s="177"/>
      <c r="I90" s="177"/>
      <c r="J90" s="177"/>
      <c r="K90" s="177"/>
      <c r="L90" s="177"/>
    </row>
    <row r="91" spans="1:12" x14ac:dyDescent="0.25">
      <c r="A91" s="415"/>
      <c r="B91" s="6" t="s">
        <v>39</v>
      </c>
      <c r="C91" s="109">
        <v>35878.53</v>
      </c>
      <c r="D91" s="96">
        <v>81866</v>
      </c>
      <c r="E91" s="95">
        <f>D91-(D91*0.15)</f>
        <v>69586.100000000006</v>
      </c>
      <c r="F91" s="110"/>
      <c r="G91" s="59">
        <f t="shared" si="9"/>
        <v>117744.53</v>
      </c>
      <c r="H91" s="177"/>
      <c r="I91" s="177"/>
      <c r="J91" s="177"/>
      <c r="K91" s="177"/>
      <c r="L91" s="177"/>
    </row>
    <row r="92" spans="1:12" x14ac:dyDescent="0.25">
      <c r="A92" s="415"/>
      <c r="B92" s="48" t="s">
        <v>142</v>
      </c>
      <c r="C92" s="109"/>
      <c r="D92" s="97">
        <v>167</v>
      </c>
      <c r="E92" s="95"/>
      <c r="F92" s="113"/>
      <c r="G92" s="59">
        <f t="shared" si="9"/>
        <v>167</v>
      </c>
      <c r="H92" s="174"/>
      <c r="I92" s="177"/>
      <c r="J92" s="177"/>
      <c r="K92" s="177"/>
      <c r="L92" s="177"/>
    </row>
    <row r="93" spans="1:12" x14ac:dyDescent="0.25">
      <c r="A93" s="69"/>
      <c r="B93" s="48" t="s">
        <v>167</v>
      </c>
      <c r="C93" s="109"/>
      <c r="D93" s="95">
        <f>SUM(D83-D84)</f>
        <v>739583</v>
      </c>
      <c r="E93" s="95">
        <f>SUM(E85:E92)</f>
        <v>649503.6</v>
      </c>
      <c r="F93" s="79" t="s">
        <v>174</v>
      </c>
      <c r="G93" s="72"/>
      <c r="H93" s="170"/>
      <c r="I93" s="177"/>
      <c r="J93" s="177"/>
      <c r="K93" s="177"/>
      <c r="L93" s="177"/>
    </row>
    <row r="94" spans="1:12" x14ac:dyDescent="0.25">
      <c r="A94" s="40"/>
      <c r="B94" s="41"/>
      <c r="C94" s="41"/>
      <c r="D94" s="41"/>
      <c r="E94" s="41"/>
      <c r="F94" s="80"/>
      <c r="G94" s="41"/>
      <c r="H94" s="177"/>
      <c r="I94" s="177"/>
      <c r="J94" s="177"/>
      <c r="K94" s="177"/>
      <c r="L94" s="177"/>
    </row>
    <row r="95" spans="1:12" x14ac:dyDescent="0.25">
      <c r="A95" s="414" t="s">
        <v>123</v>
      </c>
      <c r="B95" s="46" t="s">
        <v>23</v>
      </c>
      <c r="C95" s="111">
        <v>822703.75</v>
      </c>
      <c r="D95" s="112">
        <f>SUM(D96:D103)</f>
        <v>947923</v>
      </c>
      <c r="E95" s="112">
        <f>SUM(E104,E96)</f>
        <v>625000</v>
      </c>
      <c r="F95" s="74" t="s">
        <v>216</v>
      </c>
      <c r="G95" s="58">
        <f t="shared" ref="G95:G103" si="11">D95+C95</f>
        <v>1770626.75</v>
      </c>
      <c r="H95" s="169"/>
      <c r="I95" s="177"/>
      <c r="J95" s="177"/>
      <c r="K95" s="177"/>
      <c r="L95" s="177"/>
    </row>
    <row r="96" spans="1:12" x14ac:dyDescent="0.25">
      <c r="A96" s="414"/>
      <c r="B96" s="47" t="s">
        <v>148</v>
      </c>
      <c r="C96" s="109">
        <v>200000</v>
      </c>
      <c r="D96" s="95">
        <v>208337</v>
      </c>
      <c r="E96" s="95">
        <v>104163.3</v>
      </c>
      <c r="F96" s="75"/>
      <c r="G96" s="59">
        <f t="shared" si="11"/>
        <v>408337</v>
      </c>
      <c r="H96" s="170"/>
      <c r="I96" s="170"/>
      <c r="J96" s="177"/>
      <c r="K96" s="177"/>
      <c r="L96" s="177"/>
    </row>
    <row r="97" spans="1:12" x14ac:dyDescent="0.25">
      <c r="A97" s="415"/>
      <c r="B97" s="2" t="s">
        <v>24</v>
      </c>
      <c r="C97" s="109">
        <v>10000</v>
      </c>
      <c r="D97" s="95">
        <v>10000</v>
      </c>
      <c r="E97" s="95">
        <v>18000</v>
      </c>
      <c r="F97" s="110"/>
      <c r="G97" s="59">
        <f t="shared" si="11"/>
        <v>20000</v>
      </c>
      <c r="H97" s="177"/>
      <c r="I97" s="177"/>
      <c r="J97" s="177"/>
      <c r="K97" s="177"/>
      <c r="L97" s="177"/>
    </row>
    <row r="98" spans="1:12" x14ac:dyDescent="0.25">
      <c r="A98" s="415"/>
      <c r="B98" s="205" t="s">
        <v>10</v>
      </c>
      <c r="C98" s="109">
        <v>9331.91</v>
      </c>
      <c r="D98" s="95">
        <v>10000</v>
      </c>
      <c r="E98" s="95">
        <v>0</v>
      </c>
      <c r="F98" s="110"/>
      <c r="G98" s="59">
        <f t="shared" si="11"/>
        <v>19331.91</v>
      </c>
      <c r="H98" s="177"/>
      <c r="I98" s="177"/>
      <c r="J98" s="177"/>
      <c r="K98" s="177"/>
      <c r="L98" s="177"/>
    </row>
    <row r="99" spans="1:12" x14ac:dyDescent="0.25">
      <c r="A99" s="415"/>
      <c r="B99" s="8" t="s">
        <v>23</v>
      </c>
      <c r="C99" s="109">
        <v>276958.02</v>
      </c>
      <c r="D99" s="95">
        <v>380000</v>
      </c>
      <c r="E99" s="95">
        <v>342000</v>
      </c>
      <c r="F99" s="110"/>
      <c r="G99" s="59">
        <f t="shared" si="11"/>
        <v>656958.02</v>
      </c>
      <c r="H99" s="177"/>
      <c r="I99" s="177"/>
      <c r="J99" s="177"/>
      <c r="K99" s="177"/>
      <c r="L99" s="177"/>
    </row>
    <row r="100" spans="1:12" x14ac:dyDescent="0.25">
      <c r="A100" s="415"/>
      <c r="B100" s="6" t="s">
        <v>25</v>
      </c>
      <c r="C100" s="109">
        <v>54039.520000000004</v>
      </c>
      <c r="D100" s="95">
        <v>157040</v>
      </c>
      <c r="E100" s="95">
        <v>135157</v>
      </c>
      <c r="F100" s="110"/>
      <c r="G100" s="59">
        <f t="shared" si="11"/>
        <v>211079.52000000002</v>
      </c>
      <c r="H100" s="177"/>
      <c r="I100" s="177"/>
      <c r="J100" s="177"/>
      <c r="K100" s="177"/>
      <c r="L100" s="177"/>
    </row>
    <row r="101" spans="1:12" ht="25.5" x14ac:dyDescent="0.25">
      <c r="A101" s="415"/>
      <c r="B101" s="203" t="s">
        <v>163</v>
      </c>
      <c r="C101" s="109">
        <v>65416.66</v>
      </c>
      <c r="D101" s="96">
        <v>54010</v>
      </c>
      <c r="E101" s="95">
        <v>0</v>
      </c>
      <c r="F101" s="110"/>
      <c r="G101" s="59">
        <f t="shared" si="11"/>
        <v>119426.66</v>
      </c>
      <c r="H101" s="177"/>
      <c r="I101" s="177"/>
      <c r="J101" s="177"/>
      <c r="K101" s="177"/>
      <c r="L101" s="177"/>
    </row>
    <row r="102" spans="1:12" x14ac:dyDescent="0.25">
      <c r="A102" s="415"/>
      <c r="B102" s="11" t="s">
        <v>111</v>
      </c>
      <c r="C102" s="109"/>
      <c r="D102" s="95">
        <v>28533</v>
      </c>
      <c r="E102" s="95">
        <v>25679.7</v>
      </c>
      <c r="F102" s="110"/>
      <c r="G102" s="59">
        <f t="shared" si="11"/>
        <v>28533</v>
      </c>
      <c r="H102" s="177"/>
      <c r="I102" s="177"/>
      <c r="J102" s="177"/>
      <c r="K102" s="177"/>
      <c r="L102" s="177"/>
    </row>
    <row r="103" spans="1:12" x14ac:dyDescent="0.25">
      <c r="A103" s="415"/>
      <c r="B103" s="48" t="s">
        <v>142</v>
      </c>
      <c r="C103" s="109"/>
      <c r="D103" s="97">
        <v>100003</v>
      </c>
      <c r="E103" s="95"/>
      <c r="F103" s="113"/>
      <c r="G103" s="59">
        <f t="shared" si="11"/>
        <v>100003</v>
      </c>
      <c r="H103" s="174"/>
      <c r="I103" s="177"/>
      <c r="J103" s="177"/>
      <c r="K103" s="177"/>
      <c r="L103" s="177"/>
    </row>
    <row r="104" spans="1:12" x14ac:dyDescent="0.25">
      <c r="A104" s="69"/>
      <c r="B104" s="48" t="s">
        <v>167</v>
      </c>
      <c r="C104" s="109"/>
      <c r="D104" s="95">
        <f>SUM(D95-D96)</f>
        <v>739586</v>
      </c>
      <c r="E104" s="95">
        <f>SUM(E97:E102)</f>
        <v>520836.7</v>
      </c>
      <c r="F104" s="79"/>
      <c r="G104" s="72"/>
      <c r="H104" s="170"/>
      <c r="I104" s="177"/>
      <c r="J104" s="177"/>
      <c r="K104" s="177"/>
      <c r="L104" s="177"/>
    </row>
    <row r="105" spans="1:12" x14ac:dyDescent="0.25">
      <c r="A105" s="40"/>
      <c r="B105" s="41"/>
      <c r="C105" s="41"/>
      <c r="D105" s="41"/>
      <c r="E105" s="41"/>
      <c r="F105" s="80"/>
      <c r="G105" s="41"/>
      <c r="H105" s="177"/>
      <c r="I105" s="177"/>
      <c r="J105" s="177"/>
      <c r="K105" s="177"/>
      <c r="L105" s="177"/>
    </row>
    <row r="106" spans="1:12" x14ac:dyDescent="0.25">
      <c r="A106" s="414" t="s">
        <v>125</v>
      </c>
      <c r="B106" s="46" t="s">
        <v>101</v>
      </c>
      <c r="C106" s="111">
        <v>913294.53</v>
      </c>
      <c r="D106" s="112">
        <f>SUM(D107:D114)</f>
        <v>949519</v>
      </c>
      <c r="E106" s="112">
        <f>SUM(E107:E114)</f>
        <v>779574.65999999992</v>
      </c>
      <c r="F106" s="74" t="s">
        <v>171</v>
      </c>
      <c r="G106" s="58">
        <f t="shared" ref="G106:G114" si="12">D106+C106</f>
        <v>1862813.53</v>
      </c>
      <c r="H106" s="169"/>
      <c r="I106" s="177"/>
      <c r="J106" s="177"/>
      <c r="K106" s="177"/>
      <c r="L106" s="177"/>
    </row>
    <row r="107" spans="1:12" ht="26.25" x14ac:dyDescent="0.25">
      <c r="A107" s="414"/>
      <c r="B107" s="47" t="s">
        <v>154</v>
      </c>
      <c r="C107" s="109">
        <v>175897</v>
      </c>
      <c r="D107" s="95">
        <v>208337</v>
      </c>
      <c r="E107" s="95">
        <f>E115*0.2</f>
        <v>129929.11000000002</v>
      </c>
      <c r="F107" s="75" t="s">
        <v>189</v>
      </c>
      <c r="G107" s="59">
        <f t="shared" si="12"/>
        <v>384234</v>
      </c>
      <c r="H107" s="170"/>
      <c r="I107" s="170"/>
      <c r="J107" s="177"/>
      <c r="K107" s="177"/>
      <c r="L107" s="177"/>
    </row>
    <row r="108" spans="1:12" x14ac:dyDescent="0.25">
      <c r="A108" s="415"/>
      <c r="B108" s="205" t="s">
        <v>257</v>
      </c>
      <c r="C108" s="109">
        <v>364828.78</v>
      </c>
      <c r="D108" s="95">
        <v>380000</v>
      </c>
      <c r="E108" s="95">
        <f t="shared" ref="E108" si="13">D108-(D108*0.11)</f>
        <v>338200</v>
      </c>
      <c r="F108" s="110"/>
      <c r="G108" s="59">
        <f t="shared" si="12"/>
        <v>744828.78</v>
      </c>
      <c r="H108" s="177"/>
      <c r="I108" s="177"/>
      <c r="J108" s="177"/>
      <c r="K108" s="177"/>
      <c r="L108" s="177"/>
    </row>
    <row r="109" spans="1:12" x14ac:dyDescent="0.25">
      <c r="A109" s="415"/>
      <c r="B109" s="205" t="s">
        <v>59</v>
      </c>
      <c r="C109" s="109">
        <v>8894.99</v>
      </c>
      <c r="D109" s="95">
        <v>10000</v>
      </c>
      <c r="E109" s="95">
        <v>0</v>
      </c>
      <c r="F109" s="110"/>
      <c r="G109" s="59">
        <f t="shared" si="12"/>
        <v>18894.989999999998</v>
      </c>
      <c r="H109" s="177"/>
      <c r="I109" s="177"/>
      <c r="J109" s="177"/>
      <c r="K109" s="177"/>
      <c r="L109" s="177"/>
    </row>
    <row r="110" spans="1:12" x14ac:dyDescent="0.25">
      <c r="A110" s="415"/>
      <c r="B110" s="2" t="s">
        <v>60</v>
      </c>
      <c r="C110" s="109">
        <v>10000</v>
      </c>
      <c r="D110" s="95">
        <v>10000</v>
      </c>
      <c r="E110" s="95">
        <v>17800</v>
      </c>
      <c r="F110" s="110"/>
      <c r="G110" s="59">
        <f t="shared" si="12"/>
        <v>20000</v>
      </c>
      <c r="H110" s="177"/>
      <c r="I110" s="177"/>
      <c r="J110" s="177"/>
      <c r="K110" s="177"/>
      <c r="L110" s="177"/>
    </row>
    <row r="111" spans="1:12" x14ac:dyDescent="0.25">
      <c r="A111" s="415"/>
      <c r="B111" s="5" t="s">
        <v>61</v>
      </c>
      <c r="C111" s="109">
        <v>4000</v>
      </c>
      <c r="D111" s="96">
        <v>4000</v>
      </c>
      <c r="E111" s="95">
        <f t="shared" ref="E111:E112" si="14">D111-(D111*0.1)</f>
        <v>3600</v>
      </c>
      <c r="F111" s="110"/>
      <c r="G111" s="59">
        <f t="shared" si="12"/>
        <v>8000</v>
      </c>
      <c r="H111" s="177"/>
      <c r="I111" s="177"/>
      <c r="J111" s="177"/>
      <c r="K111" s="177"/>
      <c r="L111" s="177"/>
    </row>
    <row r="112" spans="1:12" ht="15.75" customHeight="1" x14ac:dyDescent="0.25">
      <c r="A112" s="415"/>
      <c r="B112" s="12" t="s">
        <v>92</v>
      </c>
      <c r="C112" s="109">
        <v>59910.18</v>
      </c>
      <c r="D112" s="96">
        <v>96000</v>
      </c>
      <c r="E112" s="95">
        <f t="shared" si="14"/>
        <v>86400</v>
      </c>
      <c r="F112" s="110"/>
      <c r="G112" s="59">
        <f t="shared" si="12"/>
        <v>155910.18</v>
      </c>
      <c r="H112" s="177"/>
      <c r="I112" s="177"/>
      <c r="J112" s="177"/>
      <c r="K112" s="177"/>
      <c r="L112" s="177"/>
    </row>
    <row r="113" spans="1:12" x14ac:dyDescent="0.25">
      <c r="A113" s="415"/>
      <c r="B113" s="6" t="s">
        <v>221</v>
      </c>
      <c r="C113" s="109">
        <v>116511.37</v>
      </c>
      <c r="D113" s="96">
        <v>239583</v>
      </c>
      <c r="E113" s="95">
        <f>D113-(D113*0.15)</f>
        <v>203645.55</v>
      </c>
      <c r="F113" s="110"/>
      <c r="G113" s="59">
        <f t="shared" si="12"/>
        <v>356094.37</v>
      </c>
      <c r="H113" s="177"/>
      <c r="I113" s="177"/>
      <c r="J113" s="177"/>
      <c r="K113" s="177"/>
      <c r="L113" s="177"/>
    </row>
    <row r="114" spans="1:12" x14ac:dyDescent="0.25">
      <c r="A114" s="415"/>
      <c r="B114" s="48" t="s">
        <v>142</v>
      </c>
      <c r="C114" s="109"/>
      <c r="D114" s="97">
        <v>1599</v>
      </c>
      <c r="E114" s="95"/>
      <c r="F114" s="113"/>
      <c r="G114" s="59">
        <f t="shared" si="12"/>
        <v>1599</v>
      </c>
      <c r="H114" s="174"/>
      <c r="I114" s="177"/>
      <c r="J114" s="177"/>
      <c r="K114" s="177"/>
      <c r="L114" s="177"/>
    </row>
    <row r="115" spans="1:12" x14ac:dyDescent="0.25">
      <c r="A115" s="69"/>
      <c r="B115" s="48" t="s">
        <v>167</v>
      </c>
      <c r="C115" s="109"/>
      <c r="D115" s="95">
        <f>SUM(D106-D107)</f>
        <v>741182</v>
      </c>
      <c r="E115" s="95">
        <f>SUM(E108:E114)</f>
        <v>649645.55000000005</v>
      </c>
      <c r="F115" s="79" t="s">
        <v>174</v>
      </c>
      <c r="G115" s="72"/>
      <c r="H115" s="170"/>
      <c r="I115" s="177"/>
      <c r="J115" s="177"/>
      <c r="K115" s="177"/>
      <c r="L115" s="177"/>
    </row>
    <row r="116" spans="1:12" x14ac:dyDescent="0.25">
      <c r="A116" s="114"/>
      <c r="B116" s="41"/>
      <c r="C116" s="41"/>
      <c r="D116" s="41"/>
      <c r="E116" s="41"/>
      <c r="F116" s="80"/>
      <c r="G116" s="41"/>
      <c r="H116" s="177"/>
      <c r="I116" s="177"/>
      <c r="J116" s="177"/>
      <c r="K116" s="177"/>
      <c r="L116" s="177"/>
    </row>
    <row r="117" spans="1:12" x14ac:dyDescent="0.25">
      <c r="A117" s="116" t="s">
        <v>177</v>
      </c>
      <c r="B117" s="158" t="s">
        <v>222</v>
      </c>
      <c r="C117" s="159"/>
      <c r="D117" s="159"/>
      <c r="E117" s="160">
        <f>SUM(E118:E123)</f>
        <v>511374.56400000001</v>
      </c>
      <c r="F117" s="161" t="s">
        <v>171</v>
      </c>
      <c r="G117" s="87"/>
      <c r="H117" s="169"/>
      <c r="I117" s="177"/>
      <c r="J117" s="177"/>
      <c r="K117" s="177"/>
      <c r="L117" s="177"/>
    </row>
    <row r="118" spans="1:12" ht="26.25" x14ac:dyDescent="0.25">
      <c r="A118" s="116"/>
      <c r="B118" s="159" t="s">
        <v>191</v>
      </c>
      <c r="C118" s="159"/>
      <c r="D118" s="159"/>
      <c r="E118" s="96">
        <f>E124*0.2</f>
        <v>85229.093999999997</v>
      </c>
      <c r="F118" s="75" t="s">
        <v>189</v>
      </c>
      <c r="G118" s="87"/>
      <c r="H118" s="177"/>
      <c r="I118" s="170"/>
      <c r="J118" s="177"/>
      <c r="K118" s="177"/>
      <c r="L118" s="177"/>
    </row>
    <row r="119" spans="1:12" x14ac:dyDescent="0.25">
      <c r="A119" s="88"/>
      <c r="B119" s="162" t="s">
        <v>223</v>
      </c>
      <c r="C119" s="159"/>
      <c r="D119" s="159"/>
      <c r="E119" s="206">
        <v>124771.44</v>
      </c>
      <c r="F119" s="163"/>
      <c r="G119" s="87"/>
      <c r="H119" s="177"/>
      <c r="I119" s="177"/>
      <c r="J119" s="177"/>
      <c r="K119" s="177"/>
      <c r="L119" s="177"/>
    </row>
    <row r="120" spans="1:12" x14ac:dyDescent="0.25">
      <c r="A120" s="88"/>
      <c r="B120" s="162" t="s">
        <v>224</v>
      </c>
      <c r="C120" s="159"/>
      <c r="D120" s="159"/>
      <c r="E120" s="206">
        <v>65000</v>
      </c>
      <c r="F120" s="164"/>
      <c r="G120" s="87"/>
      <c r="H120" s="177"/>
      <c r="I120" s="177"/>
      <c r="J120" s="177"/>
      <c r="K120" s="177"/>
      <c r="L120" s="177"/>
    </row>
    <row r="121" spans="1:12" x14ac:dyDescent="0.25">
      <c r="A121" s="88"/>
      <c r="B121" s="162" t="s">
        <v>225</v>
      </c>
      <c r="C121" s="159"/>
      <c r="D121" s="159"/>
      <c r="E121" s="206">
        <v>46374.03</v>
      </c>
      <c r="F121" s="164"/>
      <c r="G121" s="87"/>
      <c r="H121" s="177"/>
      <c r="I121" s="177"/>
      <c r="J121" s="177"/>
      <c r="K121" s="177"/>
      <c r="L121" s="177"/>
    </row>
    <row r="122" spans="1:12" x14ac:dyDescent="0.25">
      <c r="A122" s="88"/>
      <c r="B122" s="162" t="s">
        <v>226</v>
      </c>
      <c r="C122" s="159"/>
      <c r="D122" s="159"/>
      <c r="E122" s="206">
        <v>100000</v>
      </c>
      <c r="F122" s="164"/>
      <c r="G122" s="87"/>
      <c r="H122" s="177"/>
      <c r="I122" s="177"/>
      <c r="J122" s="177"/>
      <c r="K122" s="177"/>
      <c r="L122" s="177"/>
    </row>
    <row r="123" spans="1:12" x14ac:dyDescent="0.25">
      <c r="A123" s="88"/>
      <c r="B123" s="5" t="s">
        <v>223</v>
      </c>
      <c r="C123" s="159"/>
      <c r="D123" s="159"/>
      <c r="E123" s="96">
        <v>90000</v>
      </c>
      <c r="F123" s="164"/>
      <c r="G123" s="87"/>
      <c r="H123" s="177"/>
      <c r="I123" s="177"/>
      <c r="J123" s="177"/>
      <c r="K123" s="177"/>
      <c r="L123" s="177"/>
    </row>
    <row r="124" spans="1:12" x14ac:dyDescent="0.25">
      <c r="A124" s="88"/>
      <c r="B124" s="165" t="s">
        <v>167</v>
      </c>
      <c r="C124" s="165"/>
      <c r="D124" s="165"/>
      <c r="E124" s="166">
        <f>SUM(E119:E123)</f>
        <v>426145.47</v>
      </c>
      <c r="F124" s="164" t="s">
        <v>174</v>
      </c>
      <c r="G124" s="87"/>
      <c r="H124" s="177"/>
      <c r="I124" s="177"/>
      <c r="J124" s="177"/>
      <c r="K124" s="177"/>
      <c r="L124" s="177"/>
    </row>
    <row r="125" spans="1:12" x14ac:dyDescent="0.25">
      <c r="A125" s="115"/>
      <c r="B125" s="40"/>
      <c r="C125" s="40"/>
      <c r="D125" s="40"/>
      <c r="E125" s="40"/>
      <c r="F125" s="40"/>
      <c r="G125" s="87"/>
      <c r="H125" s="177"/>
      <c r="I125" s="177"/>
      <c r="J125" s="177"/>
      <c r="K125" s="177"/>
      <c r="L125" s="177"/>
    </row>
    <row r="126" spans="1:12" x14ac:dyDescent="0.25">
      <c r="A126" s="414" t="s">
        <v>124</v>
      </c>
      <c r="B126" s="46" t="s">
        <v>26</v>
      </c>
      <c r="C126" s="111">
        <v>776502.6399999999</v>
      </c>
      <c r="D126" s="112">
        <f>SUM(D127:D137)</f>
        <v>965855</v>
      </c>
      <c r="E126" s="112">
        <f>SUM(E127:E137)</f>
        <v>768771.18</v>
      </c>
      <c r="F126" s="118" t="s">
        <v>171</v>
      </c>
      <c r="G126" s="117">
        <f t="shared" ref="G126:G137" si="15">D126+C126</f>
        <v>1742357.64</v>
      </c>
      <c r="H126" s="169"/>
      <c r="I126" s="177"/>
      <c r="J126" s="177"/>
      <c r="K126" s="177"/>
      <c r="L126" s="177"/>
    </row>
    <row r="127" spans="1:12" ht="26.25" x14ac:dyDescent="0.25">
      <c r="A127" s="414"/>
      <c r="B127" s="47" t="s">
        <v>149</v>
      </c>
      <c r="C127" s="109">
        <v>154994.20000000001</v>
      </c>
      <c r="D127" s="95">
        <v>204792</v>
      </c>
      <c r="E127" s="95">
        <f>E138*0.2</f>
        <v>128128.53000000001</v>
      </c>
      <c r="F127" s="76" t="s">
        <v>189</v>
      </c>
      <c r="G127" s="72">
        <f t="shared" si="15"/>
        <v>359786.2</v>
      </c>
      <c r="H127" s="170"/>
      <c r="I127" s="170"/>
      <c r="J127" s="177"/>
      <c r="K127" s="177"/>
      <c r="L127" s="177"/>
    </row>
    <row r="128" spans="1:12" x14ac:dyDescent="0.25">
      <c r="A128" s="417"/>
      <c r="B128" s="2" t="s">
        <v>27</v>
      </c>
      <c r="C128" s="109">
        <v>9870.07</v>
      </c>
      <c r="D128" s="95">
        <v>10000</v>
      </c>
      <c r="E128" s="95">
        <f>D128-(D128*0.11)</f>
        <v>8900</v>
      </c>
      <c r="F128" s="76"/>
      <c r="G128" s="72">
        <f t="shared" si="15"/>
        <v>19870.07</v>
      </c>
      <c r="H128" s="177"/>
      <c r="I128" s="177"/>
      <c r="J128" s="177"/>
      <c r="K128" s="177"/>
      <c r="L128" s="177"/>
    </row>
    <row r="129" spans="1:12" x14ac:dyDescent="0.25">
      <c r="A129" s="417"/>
      <c r="B129" s="205" t="s">
        <v>28</v>
      </c>
      <c r="C129" s="109">
        <v>10000</v>
      </c>
      <c r="D129" s="95">
        <v>10000</v>
      </c>
      <c r="E129" s="95">
        <v>0</v>
      </c>
      <c r="F129" s="76"/>
      <c r="G129" s="72">
        <f t="shared" si="15"/>
        <v>20000</v>
      </c>
      <c r="H129" s="177"/>
      <c r="I129" s="177"/>
      <c r="J129" s="177"/>
      <c r="K129" s="177"/>
      <c r="L129" s="177"/>
    </row>
    <row r="130" spans="1:12" x14ac:dyDescent="0.25">
      <c r="A130" s="417"/>
      <c r="B130" s="2" t="s">
        <v>29</v>
      </c>
      <c r="C130" s="109">
        <v>10000</v>
      </c>
      <c r="D130" s="95">
        <v>10000</v>
      </c>
      <c r="E130" s="95">
        <f>D130-(D130*0.11)</f>
        <v>8900</v>
      </c>
      <c r="F130" s="76"/>
      <c r="G130" s="72">
        <f t="shared" si="15"/>
        <v>20000</v>
      </c>
      <c r="H130" s="177"/>
      <c r="I130" s="177"/>
      <c r="J130" s="177"/>
      <c r="K130" s="177"/>
      <c r="L130" s="177"/>
    </row>
    <row r="131" spans="1:12" x14ac:dyDescent="0.25">
      <c r="A131" s="417"/>
      <c r="B131" s="8" t="s">
        <v>26</v>
      </c>
      <c r="C131" s="109">
        <v>224144.4</v>
      </c>
      <c r="D131" s="95">
        <v>368000</v>
      </c>
      <c r="E131" s="95">
        <v>336400</v>
      </c>
      <c r="F131" s="76"/>
      <c r="G131" s="72">
        <f t="shared" si="15"/>
        <v>592144.4</v>
      </c>
      <c r="H131" s="177"/>
      <c r="I131" s="177"/>
      <c r="J131" s="177"/>
      <c r="K131" s="177"/>
      <c r="L131" s="177"/>
    </row>
    <row r="132" spans="1:12" x14ac:dyDescent="0.25">
      <c r="A132" s="417"/>
      <c r="B132" s="5" t="s">
        <v>30</v>
      </c>
      <c r="C132" s="109">
        <v>2000</v>
      </c>
      <c r="D132" s="96">
        <v>96000</v>
      </c>
      <c r="E132" s="95">
        <f t="shared" ref="E132:E133" si="16">D132-(D132*0.1)</f>
        <v>86400</v>
      </c>
      <c r="F132" s="76"/>
      <c r="G132" s="72">
        <f t="shared" si="15"/>
        <v>98000</v>
      </c>
      <c r="H132" s="177"/>
      <c r="I132" s="177"/>
      <c r="J132" s="177"/>
      <c r="K132" s="177"/>
      <c r="L132" s="177"/>
    </row>
    <row r="133" spans="1:12" x14ac:dyDescent="0.25">
      <c r="A133" s="417"/>
      <c r="B133" s="5" t="s">
        <v>31</v>
      </c>
      <c r="C133" s="109">
        <v>2000</v>
      </c>
      <c r="D133" s="96">
        <v>4000</v>
      </c>
      <c r="E133" s="95">
        <f t="shared" si="16"/>
        <v>3600</v>
      </c>
      <c r="F133" s="76"/>
      <c r="G133" s="72">
        <f t="shared" si="15"/>
        <v>6000</v>
      </c>
      <c r="H133" s="177"/>
      <c r="I133" s="177"/>
      <c r="J133" s="177"/>
      <c r="K133" s="177"/>
      <c r="L133" s="177"/>
    </row>
    <row r="134" spans="1:12" x14ac:dyDescent="0.25">
      <c r="A134" s="417"/>
      <c r="B134" s="6" t="s">
        <v>8</v>
      </c>
      <c r="C134" s="109">
        <v>66054.38</v>
      </c>
      <c r="D134" s="96">
        <v>135479</v>
      </c>
      <c r="E134" s="95">
        <f>D134-(D134*0.15)</f>
        <v>115157.15</v>
      </c>
      <c r="F134" s="76"/>
      <c r="G134" s="72">
        <f t="shared" si="15"/>
        <v>201533.38</v>
      </c>
      <c r="H134" s="177"/>
      <c r="I134" s="177"/>
      <c r="J134" s="177"/>
      <c r="K134" s="177"/>
      <c r="L134" s="177"/>
    </row>
    <row r="135" spans="1:12" x14ac:dyDescent="0.25">
      <c r="A135" s="417"/>
      <c r="B135" s="6" t="s">
        <v>32</v>
      </c>
      <c r="C135" s="109">
        <v>31749</v>
      </c>
      <c r="D135" s="96">
        <v>52052</v>
      </c>
      <c r="E135" s="95">
        <f>D135-(D135*0.15)</f>
        <v>44244.2</v>
      </c>
      <c r="F135" s="76"/>
      <c r="G135" s="72">
        <f t="shared" si="15"/>
        <v>83801</v>
      </c>
      <c r="H135" s="177"/>
      <c r="I135" s="177"/>
      <c r="J135" s="177"/>
      <c r="K135" s="177"/>
      <c r="L135" s="177"/>
    </row>
    <row r="136" spans="1:12" x14ac:dyDescent="0.25">
      <c r="A136" s="417"/>
      <c r="B136" s="6" t="s">
        <v>33</v>
      </c>
      <c r="C136" s="109">
        <v>31865</v>
      </c>
      <c r="D136" s="96">
        <v>43578</v>
      </c>
      <c r="E136" s="95">
        <f>D136-(D136*0.15)</f>
        <v>37041.300000000003</v>
      </c>
      <c r="F136" s="76"/>
      <c r="G136" s="72">
        <f t="shared" si="15"/>
        <v>75443</v>
      </c>
      <c r="H136" s="177"/>
      <c r="I136" s="177"/>
      <c r="J136" s="177"/>
      <c r="K136" s="177"/>
      <c r="L136" s="177"/>
    </row>
    <row r="137" spans="1:12" x14ac:dyDescent="0.25">
      <c r="A137" s="417"/>
      <c r="B137" s="48" t="s">
        <v>142</v>
      </c>
      <c r="C137" s="109"/>
      <c r="D137" s="97">
        <v>31954</v>
      </c>
      <c r="E137" s="95"/>
      <c r="F137" s="76"/>
      <c r="G137" s="72">
        <f t="shared" si="15"/>
        <v>31954</v>
      </c>
      <c r="H137" s="174"/>
      <c r="I137" s="177"/>
      <c r="J137" s="177"/>
      <c r="K137" s="177"/>
      <c r="L137" s="177"/>
    </row>
    <row r="138" spans="1:12" x14ac:dyDescent="0.25">
      <c r="A138" s="69"/>
      <c r="B138" s="48" t="s">
        <v>167</v>
      </c>
      <c r="C138" s="109"/>
      <c r="D138" s="95">
        <f>SUM(D126-D127)</f>
        <v>761063</v>
      </c>
      <c r="E138" s="95">
        <f>SUM(E128:E137)</f>
        <v>640642.65</v>
      </c>
      <c r="F138" s="76" t="s">
        <v>174</v>
      </c>
      <c r="G138" s="72"/>
      <c r="H138" s="170"/>
      <c r="I138" s="177"/>
      <c r="J138" s="177"/>
      <c r="K138" s="177"/>
      <c r="L138" s="177"/>
    </row>
    <row r="139" spans="1:12" x14ac:dyDescent="0.25">
      <c r="A139" s="40"/>
      <c r="B139" s="41"/>
      <c r="C139" s="41"/>
      <c r="D139" s="41"/>
      <c r="E139" s="41"/>
      <c r="F139" s="80"/>
      <c r="G139" s="41"/>
      <c r="H139" s="177"/>
      <c r="I139" s="177"/>
      <c r="J139" s="177"/>
      <c r="K139" s="177"/>
      <c r="L139" s="177"/>
    </row>
    <row r="140" spans="1:12" x14ac:dyDescent="0.25">
      <c r="A140" s="414" t="s">
        <v>126</v>
      </c>
      <c r="B140" s="46" t="s">
        <v>100</v>
      </c>
      <c r="C140" s="111">
        <v>832450.98</v>
      </c>
      <c r="D140" s="112">
        <f>SUM(D141:D148)</f>
        <v>949144</v>
      </c>
      <c r="E140" s="112">
        <f>SUM(E141:E148)</f>
        <v>779575.68</v>
      </c>
      <c r="F140" s="118" t="s">
        <v>171</v>
      </c>
      <c r="G140" s="117">
        <f t="shared" ref="G140:G148" si="17">D140+C140</f>
        <v>1781594.98</v>
      </c>
      <c r="H140" s="169"/>
      <c r="I140" s="177"/>
      <c r="J140" s="177"/>
      <c r="K140" s="177"/>
      <c r="L140" s="177"/>
    </row>
    <row r="141" spans="1:12" ht="26.25" x14ac:dyDescent="0.25">
      <c r="A141" s="414"/>
      <c r="B141" s="47" t="s">
        <v>143</v>
      </c>
      <c r="C141" s="109">
        <v>175231</v>
      </c>
      <c r="D141" s="95">
        <v>208337</v>
      </c>
      <c r="E141" s="95">
        <f>E149*0.2</f>
        <v>129929.28000000001</v>
      </c>
      <c r="F141" s="75" t="s">
        <v>189</v>
      </c>
      <c r="G141" s="72">
        <f t="shared" si="17"/>
        <v>383568</v>
      </c>
      <c r="H141" s="170"/>
      <c r="I141" s="170"/>
      <c r="J141" s="177"/>
      <c r="K141" s="177"/>
      <c r="L141" s="177"/>
    </row>
    <row r="142" spans="1:12" x14ac:dyDescent="0.25">
      <c r="A142" s="417"/>
      <c r="B142" s="2" t="s">
        <v>2</v>
      </c>
      <c r="C142" s="109">
        <v>266012.74</v>
      </c>
      <c r="D142" s="95">
        <v>380000</v>
      </c>
      <c r="E142" s="95">
        <f>D142-(D142*0.11)</f>
        <v>338200</v>
      </c>
      <c r="F142" s="76"/>
      <c r="G142" s="72">
        <f t="shared" si="17"/>
        <v>646012.74</v>
      </c>
      <c r="H142" s="177"/>
      <c r="I142" s="177"/>
      <c r="J142" s="177"/>
      <c r="K142" s="177"/>
      <c r="L142" s="177"/>
    </row>
    <row r="143" spans="1:12" x14ac:dyDescent="0.25">
      <c r="A143" s="417"/>
      <c r="B143" s="2" t="s">
        <v>3</v>
      </c>
      <c r="C143" s="109">
        <v>10000</v>
      </c>
      <c r="D143" s="95">
        <v>10000</v>
      </c>
      <c r="E143" s="95">
        <v>17800</v>
      </c>
      <c r="F143" s="76"/>
      <c r="G143" s="72">
        <f t="shared" si="17"/>
        <v>20000</v>
      </c>
      <c r="H143" s="177"/>
      <c r="I143" s="177"/>
      <c r="J143" s="177"/>
      <c r="K143" s="177"/>
      <c r="L143" s="177"/>
    </row>
    <row r="144" spans="1:12" x14ac:dyDescent="0.25">
      <c r="A144" s="417"/>
      <c r="B144" s="205" t="s">
        <v>4</v>
      </c>
      <c r="C144" s="109">
        <v>10000</v>
      </c>
      <c r="D144" s="95">
        <v>10000</v>
      </c>
      <c r="E144" s="95">
        <v>0</v>
      </c>
      <c r="F144" s="76"/>
      <c r="G144" s="72">
        <f t="shared" si="17"/>
        <v>20000</v>
      </c>
      <c r="H144" s="177"/>
      <c r="I144" s="177"/>
      <c r="J144" s="177"/>
      <c r="K144" s="177"/>
      <c r="L144" s="177"/>
    </row>
    <row r="145" spans="1:12" x14ac:dyDescent="0.25">
      <c r="A145" s="417"/>
      <c r="B145" s="5" t="s">
        <v>5</v>
      </c>
      <c r="C145" s="109">
        <v>73571.820000000007</v>
      </c>
      <c r="D145" s="96">
        <v>100000</v>
      </c>
      <c r="E145" s="95">
        <f t="shared" ref="E145" si="18">D145-(D145*0.1)</f>
        <v>90000</v>
      </c>
      <c r="F145" s="76"/>
      <c r="G145" s="72">
        <f t="shared" si="17"/>
        <v>173571.82</v>
      </c>
      <c r="H145" s="177"/>
      <c r="I145" s="177"/>
      <c r="J145" s="177"/>
      <c r="K145" s="177"/>
      <c r="L145" s="177"/>
    </row>
    <row r="146" spans="1:12" x14ac:dyDescent="0.25">
      <c r="A146" s="417"/>
      <c r="B146" s="6" t="s">
        <v>6</v>
      </c>
      <c r="C146" s="109">
        <v>110047.95</v>
      </c>
      <c r="D146" s="96">
        <v>157515</v>
      </c>
      <c r="E146" s="95">
        <f>D146-(D146*0.15)</f>
        <v>133887.75</v>
      </c>
      <c r="F146" s="76"/>
      <c r="G146" s="72">
        <f t="shared" si="17"/>
        <v>267562.95</v>
      </c>
      <c r="H146" s="177"/>
      <c r="I146" s="177"/>
      <c r="J146" s="177"/>
      <c r="K146" s="177"/>
      <c r="L146" s="177"/>
    </row>
    <row r="147" spans="1:12" x14ac:dyDescent="0.25">
      <c r="A147" s="417"/>
      <c r="B147" s="7" t="s">
        <v>7</v>
      </c>
      <c r="C147" s="109">
        <v>43550.91</v>
      </c>
      <c r="D147" s="96">
        <v>82069</v>
      </c>
      <c r="E147" s="95">
        <f>D147-(D147*0.15)</f>
        <v>69758.649999999994</v>
      </c>
      <c r="F147" s="76"/>
      <c r="G147" s="72">
        <f t="shared" si="17"/>
        <v>125619.91</v>
      </c>
      <c r="H147" s="177"/>
      <c r="I147" s="177"/>
      <c r="J147" s="177"/>
      <c r="K147" s="177"/>
      <c r="L147" s="177"/>
    </row>
    <row r="148" spans="1:12" x14ac:dyDescent="0.25">
      <c r="A148" s="417"/>
      <c r="B148" s="48" t="s">
        <v>142</v>
      </c>
      <c r="C148" s="109"/>
      <c r="D148" s="97">
        <v>1223</v>
      </c>
      <c r="E148" s="95"/>
      <c r="F148" s="76"/>
      <c r="G148" s="71">
        <f t="shared" si="17"/>
        <v>1223</v>
      </c>
      <c r="H148" s="174"/>
      <c r="I148" s="177"/>
      <c r="J148" s="177"/>
      <c r="K148" s="177"/>
      <c r="L148" s="177"/>
    </row>
    <row r="149" spans="1:12" x14ac:dyDescent="0.25">
      <c r="A149" s="69"/>
      <c r="B149" s="48" t="s">
        <v>167</v>
      </c>
      <c r="C149" s="109"/>
      <c r="D149" s="95">
        <f>SUM(D140-D141)</f>
        <v>740807</v>
      </c>
      <c r="E149" s="95">
        <f>SUM(E142:E148)</f>
        <v>649646.4</v>
      </c>
      <c r="F149" s="76" t="s">
        <v>174</v>
      </c>
      <c r="G149" s="71"/>
      <c r="H149" s="170"/>
      <c r="I149" s="177"/>
      <c r="J149" s="177"/>
      <c r="K149" s="177"/>
      <c r="L149" s="177"/>
    </row>
    <row r="150" spans="1:12" x14ac:dyDescent="0.25">
      <c r="A150" s="40"/>
      <c r="B150" s="41"/>
      <c r="C150" s="41"/>
      <c r="D150" s="41"/>
      <c r="E150" s="41"/>
      <c r="F150" s="80"/>
      <c r="G150" s="41"/>
      <c r="H150" s="177"/>
      <c r="I150" s="177"/>
      <c r="J150" s="177"/>
      <c r="K150" s="177"/>
      <c r="L150" s="177"/>
    </row>
    <row r="151" spans="1:12" x14ac:dyDescent="0.25">
      <c r="A151" s="414" t="s">
        <v>127</v>
      </c>
      <c r="B151" s="46" t="s">
        <v>208</v>
      </c>
      <c r="C151" s="111">
        <v>821309.85</v>
      </c>
      <c r="D151" s="112">
        <f>SUM(D152:D158)</f>
        <v>706980</v>
      </c>
      <c r="E151" s="112">
        <f>SUM(E152:E159)</f>
        <v>535200</v>
      </c>
      <c r="F151" s="118" t="s">
        <v>171</v>
      </c>
      <c r="G151" s="117">
        <f t="shared" ref="G151:G159" si="19">D151+C151</f>
        <v>1528289.85</v>
      </c>
      <c r="H151" s="169"/>
      <c r="I151" s="177"/>
      <c r="J151" s="177"/>
      <c r="K151" s="177"/>
      <c r="L151" s="177"/>
    </row>
    <row r="152" spans="1:12" ht="39" x14ac:dyDescent="0.25">
      <c r="A152" s="414"/>
      <c r="B152" s="47" t="s">
        <v>207</v>
      </c>
      <c r="C152" s="109">
        <v>190061.16</v>
      </c>
      <c r="D152" s="95">
        <v>206980</v>
      </c>
      <c r="E152" s="95">
        <f>E160*0.2</f>
        <v>89200</v>
      </c>
      <c r="F152" s="75" t="s">
        <v>205</v>
      </c>
      <c r="G152" s="72">
        <f t="shared" si="19"/>
        <v>397041.16000000003</v>
      </c>
      <c r="H152" s="170"/>
      <c r="I152" s="170"/>
      <c r="J152" s="177"/>
      <c r="K152" s="177"/>
      <c r="L152" s="177"/>
    </row>
    <row r="153" spans="1:12" x14ac:dyDescent="0.25">
      <c r="A153" s="414"/>
      <c r="B153" s="2" t="s">
        <v>74</v>
      </c>
      <c r="C153" s="109">
        <v>7562.9</v>
      </c>
      <c r="D153" s="95">
        <v>10000</v>
      </c>
      <c r="E153" s="95">
        <f>D153-(D153*0.11)</f>
        <v>8900</v>
      </c>
      <c r="F153" s="76"/>
      <c r="G153" s="72">
        <f t="shared" si="19"/>
        <v>17562.900000000001</v>
      </c>
      <c r="H153" s="177"/>
      <c r="I153" s="177"/>
      <c r="J153" s="177"/>
      <c r="K153" s="177"/>
      <c r="L153" s="177"/>
    </row>
    <row r="154" spans="1:12" x14ac:dyDescent="0.25">
      <c r="A154" s="414"/>
      <c r="B154" s="2" t="s">
        <v>75</v>
      </c>
      <c r="C154" s="109">
        <v>8758.7099999999991</v>
      </c>
      <c r="D154" s="95">
        <v>10000</v>
      </c>
      <c r="E154" s="95">
        <f>D154-(D154*0.11)</f>
        <v>8900</v>
      </c>
      <c r="F154" s="76"/>
      <c r="G154" s="72">
        <f t="shared" si="19"/>
        <v>18758.71</v>
      </c>
      <c r="H154" s="177"/>
      <c r="I154" s="177"/>
      <c r="J154" s="177"/>
      <c r="K154" s="177"/>
      <c r="L154" s="177"/>
    </row>
    <row r="155" spans="1:12" x14ac:dyDescent="0.25">
      <c r="A155" s="414"/>
      <c r="B155" s="8" t="s">
        <v>256</v>
      </c>
      <c r="C155" s="109">
        <v>274635.90000000002</v>
      </c>
      <c r="D155" s="95">
        <v>380000</v>
      </c>
      <c r="E155" s="95">
        <f>D155-(D155*0.11)</f>
        <v>338200</v>
      </c>
      <c r="F155" s="76"/>
      <c r="G155" s="72">
        <f t="shared" si="19"/>
        <v>654635.9</v>
      </c>
      <c r="H155" s="177"/>
      <c r="I155" s="177"/>
      <c r="J155" s="177"/>
      <c r="K155" s="177"/>
      <c r="L155" s="177"/>
    </row>
    <row r="156" spans="1:12" x14ac:dyDescent="0.25">
      <c r="A156" s="414"/>
      <c r="B156" s="13" t="s">
        <v>76</v>
      </c>
      <c r="C156" s="109">
        <v>52776.66</v>
      </c>
      <c r="D156" s="96">
        <v>94000</v>
      </c>
      <c r="E156" s="95">
        <f t="shared" ref="E156:E158" si="20">D156-(D156*0.1)</f>
        <v>84600</v>
      </c>
      <c r="F156" s="76"/>
      <c r="G156" s="72">
        <f t="shared" si="19"/>
        <v>146776.66</v>
      </c>
      <c r="H156" s="177"/>
      <c r="I156" s="177"/>
      <c r="J156" s="177"/>
      <c r="K156" s="177"/>
      <c r="L156" s="177"/>
    </row>
    <row r="157" spans="1:12" x14ac:dyDescent="0.25">
      <c r="A157" s="414"/>
      <c r="B157" s="5" t="s">
        <v>77</v>
      </c>
      <c r="C157" s="109">
        <v>3000</v>
      </c>
      <c r="D157" s="96">
        <v>3000</v>
      </c>
      <c r="E157" s="95">
        <f t="shared" si="20"/>
        <v>2700</v>
      </c>
      <c r="F157" s="76"/>
      <c r="G157" s="72">
        <f t="shared" si="19"/>
        <v>6000</v>
      </c>
      <c r="H157" s="177"/>
      <c r="I157" s="177"/>
      <c r="J157" s="177"/>
      <c r="K157" s="177"/>
      <c r="L157" s="177"/>
    </row>
    <row r="158" spans="1:12" x14ac:dyDescent="0.25">
      <c r="A158" s="414"/>
      <c r="B158" s="5" t="s">
        <v>78</v>
      </c>
      <c r="C158" s="109">
        <v>3000</v>
      </c>
      <c r="D158" s="96">
        <v>3000</v>
      </c>
      <c r="E158" s="95">
        <f t="shared" si="20"/>
        <v>2700</v>
      </c>
      <c r="F158" s="76"/>
      <c r="G158" s="72">
        <f t="shared" si="19"/>
        <v>6000</v>
      </c>
      <c r="H158" s="177"/>
      <c r="I158" s="177"/>
      <c r="J158" s="177"/>
      <c r="K158" s="177"/>
      <c r="L158" s="177"/>
    </row>
    <row r="159" spans="1:12" x14ac:dyDescent="0.25">
      <c r="A159" s="414"/>
      <c r="B159" s="48" t="s">
        <v>142</v>
      </c>
      <c r="C159" s="109"/>
      <c r="D159" s="95"/>
      <c r="E159" s="95"/>
      <c r="F159" s="76"/>
      <c r="G159" s="72">
        <f t="shared" si="19"/>
        <v>0</v>
      </c>
      <c r="H159" s="174"/>
      <c r="I159" s="177"/>
      <c r="J159" s="177"/>
      <c r="K159" s="177"/>
      <c r="L159" s="177"/>
    </row>
    <row r="160" spans="1:12" x14ac:dyDescent="0.25">
      <c r="A160" s="73"/>
      <c r="B160" s="48" t="s">
        <v>167</v>
      </c>
      <c r="C160" s="109"/>
      <c r="D160" s="95">
        <f>SUM(D151-D152)</f>
        <v>500000</v>
      </c>
      <c r="E160" s="95">
        <f>SUM(E153:E159)</f>
        <v>446000</v>
      </c>
      <c r="F160" s="76" t="s">
        <v>174</v>
      </c>
      <c r="G160" s="72"/>
      <c r="H160" s="170"/>
      <c r="I160" s="177"/>
      <c r="J160" s="177"/>
      <c r="K160" s="177"/>
      <c r="L160" s="177"/>
    </row>
    <row r="161" spans="1:12" x14ac:dyDescent="0.25">
      <c r="A161" s="40"/>
      <c r="B161" s="41"/>
      <c r="C161" s="41"/>
      <c r="D161" s="41"/>
      <c r="E161" s="41"/>
      <c r="F161" s="80"/>
      <c r="G161" s="41"/>
      <c r="H161" s="177"/>
      <c r="I161" s="177"/>
      <c r="J161" s="177"/>
      <c r="K161" s="177"/>
      <c r="L161" s="177"/>
    </row>
    <row r="162" spans="1:12" x14ac:dyDescent="0.25">
      <c r="A162" s="414" t="s">
        <v>128</v>
      </c>
      <c r="B162" s="208" t="s">
        <v>14</v>
      </c>
      <c r="C162" s="111">
        <v>888253.23</v>
      </c>
      <c r="D162" s="112">
        <f>SUM(D163:D171)</f>
        <v>947921</v>
      </c>
      <c r="E162" s="112">
        <f>SUM(E163:E171)</f>
        <v>778109.94</v>
      </c>
      <c r="F162" s="118" t="s">
        <v>171</v>
      </c>
      <c r="G162" s="117">
        <f t="shared" ref="G162:G171" si="21">D162+C162</f>
        <v>1836174.23</v>
      </c>
      <c r="H162" s="169"/>
      <c r="I162" s="177"/>
      <c r="J162" s="177"/>
      <c r="K162" s="177"/>
      <c r="L162" s="177"/>
    </row>
    <row r="163" spans="1:12" ht="26.25" x14ac:dyDescent="0.25">
      <c r="A163" s="414"/>
      <c r="B163" s="209" t="s">
        <v>233</v>
      </c>
      <c r="C163" s="109">
        <v>180716.26</v>
      </c>
      <c r="D163" s="95">
        <v>208337</v>
      </c>
      <c r="E163" s="95">
        <f>E172*0.2</f>
        <v>129684.98999999999</v>
      </c>
      <c r="F163" s="75" t="s">
        <v>189</v>
      </c>
      <c r="G163" s="72">
        <f t="shared" si="21"/>
        <v>389053.26</v>
      </c>
      <c r="H163" s="170"/>
      <c r="I163" s="170"/>
      <c r="J163" s="177"/>
      <c r="K163" s="177"/>
      <c r="L163" s="177"/>
    </row>
    <row r="164" spans="1:12" x14ac:dyDescent="0.25">
      <c r="A164" s="417"/>
      <c r="B164" s="2" t="s">
        <v>145</v>
      </c>
      <c r="C164" s="109">
        <v>290512.78000000003</v>
      </c>
      <c r="D164" s="95">
        <v>377500</v>
      </c>
      <c r="E164" s="95">
        <f>D164-(D164*0.11)</f>
        <v>335975</v>
      </c>
      <c r="F164" s="76"/>
      <c r="G164" s="72">
        <f t="shared" si="21"/>
        <v>668012.78</v>
      </c>
      <c r="H164" s="177"/>
      <c r="I164" s="177"/>
      <c r="J164" s="177"/>
      <c r="K164" s="177"/>
      <c r="L164" s="177"/>
    </row>
    <row r="165" spans="1:12" x14ac:dyDescent="0.25">
      <c r="A165" s="417"/>
      <c r="B165" s="10" t="s">
        <v>16</v>
      </c>
      <c r="C165" s="109">
        <v>7980</v>
      </c>
      <c r="D165" s="95">
        <v>7500</v>
      </c>
      <c r="E165" s="95">
        <f>D165-(D165*0.11)</f>
        <v>6675</v>
      </c>
      <c r="F165" s="76"/>
      <c r="G165" s="72">
        <f t="shared" si="21"/>
        <v>15480</v>
      </c>
      <c r="H165" s="177"/>
      <c r="I165" s="177"/>
      <c r="J165" s="177"/>
      <c r="K165" s="177"/>
      <c r="L165" s="177"/>
    </row>
    <row r="166" spans="1:12" x14ac:dyDescent="0.25">
      <c r="A166" s="417"/>
      <c r="B166" s="2" t="s">
        <v>17</v>
      </c>
      <c r="C166" s="109">
        <v>7980</v>
      </c>
      <c r="D166" s="95">
        <v>7500</v>
      </c>
      <c r="E166" s="95">
        <f>D166-(D166*0.11)</f>
        <v>6675</v>
      </c>
      <c r="F166" s="76"/>
      <c r="G166" s="72">
        <f t="shared" si="21"/>
        <v>15480</v>
      </c>
      <c r="H166" s="177"/>
      <c r="I166" s="177"/>
      <c r="J166" s="177"/>
      <c r="K166" s="177"/>
      <c r="L166" s="177"/>
    </row>
    <row r="167" spans="1:12" x14ac:dyDescent="0.25">
      <c r="A167" s="417"/>
      <c r="B167" s="2" t="s">
        <v>18</v>
      </c>
      <c r="C167" s="109">
        <v>7980</v>
      </c>
      <c r="D167" s="95">
        <v>7500</v>
      </c>
      <c r="E167" s="95">
        <f>D167-(D167*0.11)</f>
        <v>6675</v>
      </c>
      <c r="F167" s="76"/>
      <c r="G167" s="72">
        <f t="shared" si="21"/>
        <v>15480</v>
      </c>
      <c r="H167" s="177"/>
      <c r="I167" s="177"/>
      <c r="J167" s="177"/>
      <c r="K167" s="177"/>
      <c r="L167" s="177"/>
    </row>
    <row r="168" spans="1:12" x14ac:dyDescent="0.25">
      <c r="A168" s="417"/>
      <c r="B168" s="5" t="s">
        <v>19</v>
      </c>
      <c r="C168" s="109">
        <v>79018.14</v>
      </c>
      <c r="D168" s="96">
        <v>100000</v>
      </c>
      <c r="E168" s="95">
        <f t="shared" ref="E168" si="22">D168-(D168*0.1)</f>
        <v>90000</v>
      </c>
      <c r="F168" s="76"/>
      <c r="G168" s="72">
        <f t="shared" si="21"/>
        <v>179018.14</v>
      </c>
      <c r="H168" s="177"/>
      <c r="I168" s="177"/>
      <c r="J168" s="177"/>
      <c r="K168" s="177"/>
      <c r="L168" s="177"/>
    </row>
    <row r="169" spans="1:12" x14ac:dyDescent="0.25">
      <c r="A169" s="417"/>
      <c r="B169" s="6" t="s">
        <v>15</v>
      </c>
      <c r="C169" s="109">
        <v>118599.69</v>
      </c>
      <c r="D169" s="96">
        <v>163042</v>
      </c>
      <c r="E169" s="95">
        <f>D169-(D169*0.15)</f>
        <v>138585.70000000001</v>
      </c>
      <c r="F169" s="76"/>
      <c r="G169" s="72">
        <f t="shared" si="21"/>
        <v>281641.69</v>
      </c>
      <c r="H169" s="177"/>
      <c r="I169" s="177"/>
      <c r="J169" s="177"/>
      <c r="K169" s="177"/>
      <c r="L169" s="177"/>
    </row>
    <row r="170" spans="1:12" x14ac:dyDescent="0.25">
      <c r="A170" s="417"/>
      <c r="B170" s="6" t="s">
        <v>17</v>
      </c>
      <c r="C170" s="109">
        <v>24375</v>
      </c>
      <c r="D170" s="96">
        <v>75105</v>
      </c>
      <c r="E170" s="95">
        <f>D170-(D170*0.15)</f>
        <v>63839.25</v>
      </c>
      <c r="F170" s="76"/>
      <c r="G170" s="72">
        <f t="shared" si="21"/>
        <v>99480</v>
      </c>
      <c r="H170" s="177"/>
      <c r="I170" s="177"/>
      <c r="J170" s="177"/>
      <c r="K170" s="177"/>
      <c r="L170" s="177"/>
    </row>
    <row r="171" spans="1:12" x14ac:dyDescent="0.25">
      <c r="A171" s="417"/>
      <c r="B171" s="48" t="s">
        <v>142</v>
      </c>
      <c r="C171" s="109"/>
      <c r="D171" s="97">
        <v>1437</v>
      </c>
      <c r="E171" s="95"/>
      <c r="F171" s="76"/>
      <c r="G171" s="70">
        <f t="shared" si="21"/>
        <v>1437</v>
      </c>
      <c r="H171" s="174"/>
      <c r="I171" s="177"/>
      <c r="J171" s="177"/>
      <c r="K171" s="177"/>
      <c r="L171" s="177"/>
    </row>
    <row r="172" spans="1:12" x14ac:dyDescent="0.25">
      <c r="A172" s="69"/>
      <c r="B172" s="48" t="s">
        <v>167</v>
      </c>
      <c r="C172" s="109"/>
      <c r="D172" s="95">
        <f>SUM(D162-D163)</f>
        <v>739584</v>
      </c>
      <c r="E172" s="95">
        <f>SUM(E164:E171)</f>
        <v>648424.94999999995</v>
      </c>
      <c r="F172" s="76" t="s">
        <v>173</v>
      </c>
      <c r="G172" s="70"/>
      <c r="H172" s="170"/>
      <c r="I172" s="177"/>
      <c r="J172" s="177"/>
      <c r="K172" s="177"/>
      <c r="L172" s="177"/>
    </row>
    <row r="173" spans="1:12" x14ac:dyDescent="0.25">
      <c r="A173" s="40"/>
      <c r="B173" s="41"/>
      <c r="C173" s="41"/>
      <c r="D173" s="41"/>
      <c r="E173" s="41"/>
      <c r="F173" s="80"/>
      <c r="G173" s="41"/>
      <c r="H173" s="177"/>
      <c r="I173" s="177"/>
      <c r="J173" s="177"/>
      <c r="K173" s="177"/>
      <c r="L173" s="177"/>
    </row>
    <row r="174" spans="1:12" x14ac:dyDescent="0.25">
      <c r="A174" s="414" t="s">
        <v>129</v>
      </c>
      <c r="B174" s="46" t="s">
        <v>227</v>
      </c>
      <c r="C174" s="111">
        <v>795550.2</v>
      </c>
      <c r="D174" s="112">
        <f>SUM(D175:D181)</f>
        <v>708343</v>
      </c>
      <c r="E174" s="112">
        <f>SUM(E175:E181)</f>
        <v>535200</v>
      </c>
      <c r="F174" s="118" t="s">
        <v>171</v>
      </c>
      <c r="G174" s="117">
        <f t="shared" ref="G174:G181" si="23">D174+C174</f>
        <v>1503893.2</v>
      </c>
      <c r="H174" s="169"/>
      <c r="I174" s="177"/>
      <c r="J174" s="177"/>
      <c r="K174" s="177"/>
      <c r="L174" s="177"/>
    </row>
    <row r="175" spans="1:12" ht="39" x14ac:dyDescent="0.25">
      <c r="A175" s="414"/>
      <c r="B175" s="47" t="s">
        <v>190</v>
      </c>
      <c r="C175" s="109">
        <v>199826</v>
      </c>
      <c r="D175" s="95">
        <v>208337</v>
      </c>
      <c r="E175" s="95">
        <f>E182*0.2</f>
        <v>89200</v>
      </c>
      <c r="F175" s="75" t="s">
        <v>200</v>
      </c>
      <c r="G175" s="72">
        <f t="shared" si="23"/>
        <v>408163</v>
      </c>
      <c r="H175" s="170"/>
      <c r="I175" s="170"/>
      <c r="J175" s="177"/>
      <c r="K175" s="177"/>
      <c r="L175" s="177"/>
    </row>
    <row r="176" spans="1:12" x14ac:dyDescent="0.25">
      <c r="A176" s="417"/>
      <c r="B176" s="205" t="s">
        <v>236</v>
      </c>
      <c r="C176" s="109">
        <v>220500.91</v>
      </c>
      <c r="D176" s="96">
        <v>380000</v>
      </c>
      <c r="E176" s="95">
        <f>D176-(D176*0.11)</f>
        <v>338200</v>
      </c>
      <c r="F176" s="76"/>
      <c r="G176" s="72">
        <f t="shared" si="23"/>
        <v>600500.91</v>
      </c>
      <c r="H176" s="177"/>
      <c r="I176" s="177"/>
      <c r="J176" s="177"/>
      <c r="K176" s="177"/>
      <c r="L176" s="177"/>
    </row>
    <row r="177" spans="1:12" x14ac:dyDescent="0.25">
      <c r="A177" s="417"/>
      <c r="B177" s="2" t="s">
        <v>56</v>
      </c>
      <c r="C177" s="109">
        <v>10000</v>
      </c>
      <c r="D177" s="95">
        <v>10000</v>
      </c>
      <c r="E177" s="95">
        <f>D177-(D177*0.11)</f>
        <v>8900</v>
      </c>
      <c r="F177" s="76"/>
      <c r="G177" s="72">
        <f t="shared" si="23"/>
        <v>20000</v>
      </c>
      <c r="H177" s="177"/>
      <c r="I177" s="177"/>
      <c r="J177" s="177"/>
      <c r="K177" s="177"/>
      <c r="L177" s="177"/>
    </row>
    <row r="178" spans="1:12" x14ac:dyDescent="0.25">
      <c r="A178" s="417"/>
      <c r="B178" s="10" t="s">
        <v>258</v>
      </c>
      <c r="C178" s="109">
        <v>10000</v>
      </c>
      <c r="D178" s="95">
        <v>10000</v>
      </c>
      <c r="E178" s="95">
        <f>D178-(D178*0.11)</f>
        <v>8900</v>
      </c>
      <c r="F178" s="76"/>
      <c r="G178" s="72">
        <f t="shared" si="23"/>
        <v>20000</v>
      </c>
      <c r="H178" s="177"/>
      <c r="I178" s="177"/>
      <c r="J178" s="177"/>
      <c r="K178" s="177"/>
      <c r="L178" s="177"/>
    </row>
    <row r="179" spans="1:12" x14ac:dyDescent="0.25">
      <c r="A179" s="417"/>
      <c r="B179" s="5" t="s">
        <v>58</v>
      </c>
      <c r="C179" s="109">
        <v>4000</v>
      </c>
      <c r="D179" s="96">
        <v>4000</v>
      </c>
      <c r="E179" s="95">
        <f t="shared" ref="E179:E180" si="24">D179-(D179*0.1)</f>
        <v>3600</v>
      </c>
      <c r="F179" s="76"/>
      <c r="G179" s="72">
        <f t="shared" si="23"/>
        <v>8000</v>
      </c>
      <c r="H179" s="177"/>
      <c r="I179" s="177"/>
      <c r="J179" s="177"/>
      <c r="K179" s="177"/>
      <c r="L179" s="177"/>
    </row>
    <row r="180" spans="1:12" x14ac:dyDescent="0.25">
      <c r="A180" s="417"/>
      <c r="B180" s="12" t="s">
        <v>55</v>
      </c>
      <c r="C180" s="109">
        <v>80089.83</v>
      </c>
      <c r="D180" s="96">
        <v>96000</v>
      </c>
      <c r="E180" s="95">
        <f t="shared" si="24"/>
        <v>86400</v>
      </c>
      <c r="F180" s="76"/>
      <c r="G180" s="72">
        <f t="shared" si="23"/>
        <v>176089.83000000002</v>
      </c>
      <c r="H180" s="177"/>
      <c r="I180" s="177"/>
      <c r="J180" s="177"/>
      <c r="K180" s="177"/>
      <c r="L180" s="177"/>
    </row>
    <row r="181" spans="1:12" x14ac:dyDescent="0.25">
      <c r="A181" s="417"/>
      <c r="B181" s="48" t="s">
        <v>142</v>
      </c>
      <c r="C181" s="109"/>
      <c r="D181" s="97">
        <v>6</v>
      </c>
      <c r="E181" s="95"/>
      <c r="F181" s="76"/>
      <c r="G181" s="72">
        <f t="shared" si="23"/>
        <v>6</v>
      </c>
      <c r="H181" s="174"/>
      <c r="I181" s="177"/>
      <c r="J181" s="177"/>
      <c r="K181" s="177"/>
      <c r="L181" s="177"/>
    </row>
    <row r="182" spans="1:12" x14ac:dyDescent="0.25">
      <c r="A182" s="69"/>
      <c r="B182" s="48" t="s">
        <v>167</v>
      </c>
      <c r="C182" s="109"/>
      <c r="D182" s="95">
        <f>SUM(D174-D175)</f>
        <v>500006</v>
      </c>
      <c r="E182" s="95">
        <f>SUM(E176:E181)</f>
        <v>446000</v>
      </c>
      <c r="F182" s="76" t="s">
        <v>174</v>
      </c>
      <c r="G182" s="72"/>
      <c r="H182" s="170"/>
      <c r="I182" s="177"/>
      <c r="J182" s="177"/>
      <c r="K182" s="177"/>
      <c r="L182" s="177"/>
    </row>
    <row r="183" spans="1:12" x14ac:dyDescent="0.25">
      <c r="A183" s="40"/>
      <c r="B183" s="41"/>
      <c r="C183" s="41"/>
      <c r="D183" s="41"/>
      <c r="E183" s="41"/>
      <c r="F183" s="80"/>
      <c r="G183" s="41"/>
      <c r="H183" s="177"/>
      <c r="I183" s="177"/>
      <c r="J183" s="177"/>
      <c r="K183" s="177"/>
      <c r="L183" s="177"/>
    </row>
    <row r="184" spans="1:12" x14ac:dyDescent="0.25">
      <c r="A184" s="414" t="s">
        <v>130</v>
      </c>
      <c r="B184" s="46" t="s">
        <v>69</v>
      </c>
      <c r="C184" s="111">
        <v>755059.63</v>
      </c>
      <c r="D184" s="112">
        <f>SUM(D185:D191)</f>
        <v>709973</v>
      </c>
      <c r="E184" s="112">
        <f>SUM(E185:E191)</f>
        <v>535200</v>
      </c>
      <c r="F184" s="118" t="s">
        <v>171</v>
      </c>
      <c r="G184" s="117">
        <f t="shared" ref="G184:G191" si="25">D184+C184</f>
        <v>1465032.63</v>
      </c>
      <c r="H184" s="169"/>
      <c r="I184" s="177"/>
      <c r="J184" s="177"/>
      <c r="K184" s="177"/>
      <c r="L184" s="177"/>
    </row>
    <row r="185" spans="1:12" ht="26.25" x14ac:dyDescent="0.25">
      <c r="A185" s="414"/>
      <c r="B185" s="47" t="s">
        <v>155</v>
      </c>
      <c r="C185" s="109">
        <v>166360.62</v>
      </c>
      <c r="D185" s="95">
        <v>208338</v>
      </c>
      <c r="E185" s="95">
        <f>E192*0.2</f>
        <v>89200</v>
      </c>
      <c r="F185" s="75" t="s">
        <v>189</v>
      </c>
      <c r="G185" s="72">
        <f t="shared" si="25"/>
        <v>374698.62</v>
      </c>
      <c r="H185" s="170"/>
      <c r="I185" s="170"/>
      <c r="J185" s="177"/>
      <c r="K185" s="177"/>
      <c r="L185" s="177"/>
    </row>
    <row r="186" spans="1:12" x14ac:dyDescent="0.25">
      <c r="A186" s="414"/>
      <c r="B186" s="2" t="s">
        <v>22</v>
      </c>
      <c r="C186" s="109"/>
      <c r="D186" s="95">
        <v>380000</v>
      </c>
      <c r="E186" s="95">
        <f>D186-(D186*0.11)</f>
        <v>338200</v>
      </c>
      <c r="F186" s="76"/>
      <c r="G186" s="72">
        <f t="shared" si="25"/>
        <v>380000</v>
      </c>
      <c r="H186" s="177"/>
      <c r="I186" s="177"/>
      <c r="J186" s="177"/>
      <c r="K186" s="177"/>
      <c r="L186" s="177"/>
    </row>
    <row r="187" spans="1:12" x14ac:dyDescent="0.25">
      <c r="A187" s="414"/>
      <c r="B187" s="2" t="s">
        <v>96</v>
      </c>
      <c r="C187" s="109"/>
      <c r="D187" s="95">
        <v>10000</v>
      </c>
      <c r="E187" s="95">
        <f>D187-(D187*0.11)</f>
        <v>8900</v>
      </c>
      <c r="F187" s="76"/>
      <c r="G187" s="72">
        <f t="shared" si="25"/>
        <v>10000</v>
      </c>
      <c r="H187" s="177"/>
      <c r="I187" s="177"/>
      <c r="J187" s="177"/>
      <c r="K187" s="177"/>
      <c r="L187" s="177"/>
    </row>
    <row r="188" spans="1:12" x14ac:dyDescent="0.25">
      <c r="A188" s="414"/>
      <c r="B188" s="10" t="s">
        <v>97</v>
      </c>
      <c r="C188" s="109"/>
      <c r="D188" s="95">
        <v>10000</v>
      </c>
      <c r="E188" s="95">
        <f>D188-(D188*0.11)</f>
        <v>8900</v>
      </c>
      <c r="F188" s="76"/>
      <c r="G188" s="72">
        <f t="shared" si="25"/>
        <v>10000</v>
      </c>
      <c r="H188" s="177"/>
      <c r="I188" s="177"/>
      <c r="J188" s="177"/>
      <c r="K188" s="177"/>
      <c r="L188" s="177"/>
    </row>
    <row r="189" spans="1:12" x14ac:dyDescent="0.25">
      <c r="A189" s="414"/>
      <c r="B189" s="204" t="s">
        <v>98</v>
      </c>
      <c r="C189" s="109"/>
      <c r="D189" s="96">
        <v>96000</v>
      </c>
      <c r="E189" s="95">
        <v>0</v>
      </c>
      <c r="F189" s="76"/>
      <c r="G189" s="72">
        <f t="shared" si="25"/>
        <v>96000</v>
      </c>
      <c r="H189" s="177"/>
      <c r="I189" s="177"/>
      <c r="J189" s="177"/>
      <c r="K189" s="177"/>
      <c r="L189" s="177"/>
    </row>
    <row r="190" spans="1:12" x14ac:dyDescent="0.25">
      <c r="A190" s="414"/>
      <c r="B190" s="5" t="s">
        <v>99</v>
      </c>
      <c r="C190" s="109"/>
      <c r="D190" s="96">
        <v>4000</v>
      </c>
      <c r="E190" s="95">
        <v>90000</v>
      </c>
      <c r="F190" s="76"/>
      <c r="G190" s="72">
        <f t="shared" si="25"/>
        <v>4000</v>
      </c>
      <c r="H190" s="177"/>
      <c r="I190" s="177"/>
      <c r="J190" s="177"/>
      <c r="K190" s="177"/>
      <c r="L190" s="177"/>
    </row>
    <row r="191" spans="1:12" x14ac:dyDescent="0.25">
      <c r="A191" s="414"/>
      <c r="B191" s="48" t="s">
        <v>142</v>
      </c>
      <c r="C191" s="109"/>
      <c r="D191" s="97">
        <v>1635</v>
      </c>
      <c r="E191" s="95"/>
      <c r="F191" s="76"/>
      <c r="G191" s="72">
        <f t="shared" si="25"/>
        <v>1635</v>
      </c>
      <c r="H191" s="174"/>
      <c r="I191" s="177"/>
      <c r="J191" s="177"/>
      <c r="K191" s="177"/>
      <c r="L191" s="177"/>
    </row>
    <row r="192" spans="1:12" x14ac:dyDescent="0.25">
      <c r="A192" s="73"/>
      <c r="B192" s="48" t="s">
        <v>167</v>
      </c>
      <c r="C192" s="109"/>
      <c r="D192" s="95">
        <f>SUM(D184-D185)</f>
        <v>501635</v>
      </c>
      <c r="E192" s="95">
        <f>SUM(E186:E191)</f>
        <v>446000</v>
      </c>
      <c r="F192" s="76" t="s">
        <v>174</v>
      </c>
      <c r="G192" s="72"/>
      <c r="H192" s="170"/>
      <c r="I192" s="177"/>
      <c r="J192" s="177"/>
      <c r="K192" s="177"/>
      <c r="L192" s="177"/>
    </row>
    <row r="193" spans="1:12" x14ac:dyDescent="0.25">
      <c r="A193" s="40"/>
      <c r="B193" s="41"/>
      <c r="C193" s="41"/>
      <c r="D193" s="41"/>
      <c r="E193" s="41"/>
      <c r="F193" s="80"/>
      <c r="G193" s="41"/>
      <c r="H193" s="177"/>
      <c r="I193" s="177"/>
      <c r="J193" s="177"/>
      <c r="K193" s="177"/>
      <c r="L193" s="177"/>
    </row>
    <row r="194" spans="1:12" x14ac:dyDescent="0.25">
      <c r="A194" s="414" t="s">
        <v>131</v>
      </c>
      <c r="B194" s="46" t="s">
        <v>45</v>
      </c>
      <c r="C194" s="111">
        <v>833977.15</v>
      </c>
      <c r="D194" s="112">
        <f>SUM(D195:D202)</f>
        <v>947921</v>
      </c>
      <c r="E194" s="112">
        <f>SUM(E195:E202)</f>
        <v>779576.7</v>
      </c>
      <c r="F194" s="118" t="s">
        <v>171</v>
      </c>
      <c r="G194" s="117">
        <f t="shared" ref="G194:G202" si="26">D194+C194</f>
        <v>1781898.15</v>
      </c>
      <c r="H194" s="169"/>
      <c r="I194" s="177"/>
      <c r="J194" s="177"/>
      <c r="K194" s="177"/>
      <c r="L194" s="177"/>
    </row>
    <row r="195" spans="1:12" ht="26.25" x14ac:dyDescent="0.25">
      <c r="A195" s="414"/>
      <c r="B195" s="47" t="s">
        <v>152</v>
      </c>
      <c r="C195" s="109">
        <v>164064.32000000001</v>
      </c>
      <c r="D195" s="95">
        <v>208336</v>
      </c>
      <c r="E195" s="95">
        <f>E203*0.2</f>
        <v>129929.45000000001</v>
      </c>
      <c r="F195" s="75" t="s">
        <v>189</v>
      </c>
      <c r="G195" s="72">
        <f t="shared" si="26"/>
        <v>372400.32</v>
      </c>
      <c r="H195" s="170"/>
      <c r="I195" s="170"/>
      <c r="J195" s="177"/>
      <c r="K195" s="177"/>
      <c r="L195" s="177"/>
    </row>
    <row r="196" spans="1:12" x14ac:dyDescent="0.25">
      <c r="A196" s="415"/>
      <c r="B196" s="2" t="s">
        <v>46</v>
      </c>
      <c r="C196" s="109">
        <v>14125.06</v>
      </c>
      <c r="D196" s="95">
        <v>20000</v>
      </c>
      <c r="E196" s="95">
        <f>D196-(D196*0.11)</f>
        <v>17800</v>
      </c>
      <c r="F196" s="76"/>
      <c r="G196" s="72">
        <f t="shared" si="26"/>
        <v>34125.06</v>
      </c>
      <c r="H196" s="177"/>
      <c r="I196" s="177"/>
      <c r="J196" s="177"/>
      <c r="K196" s="177"/>
      <c r="L196" s="177"/>
    </row>
    <row r="197" spans="1:12" x14ac:dyDescent="0.25">
      <c r="A197" s="415"/>
      <c r="B197" s="8" t="s">
        <v>45</v>
      </c>
      <c r="C197" s="109">
        <v>289837.91000000003</v>
      </c>
      <c r="D197" s="95">
        <v>380000</v>
      </c>
      <c r="E197" s="95">
        <f>D197-(D197*0.11)</f>
        <v>338200</v>
      </c>
      <c r="F197" s="76"/>
      <c r="G197" s="72">
        <f t="shared" si="26"/>
        <v>669837.91</v>
      </c>
      <c r="H197" s="177"/>
      <c r="I197" s="177"/>
      <c r="J197" s="177"/>
      <c r="K197" s="177"/>
      <c r="L197" s="177"/>
    </row>
    <row r="198" spans="1:12" x14ac:dyDescent="0.25">
      <c r="A198" s="415"/>
      <c r="B198" s="5" t="s">
        <v>47</v>
      </c>
      <c r="C198" s="109">
        <v>64050.130000000005</v>
      </c>
      <c r="D198" s="96">
        <v>96000</v>
      </c>
      <c r="E198" s="95">
        <f t="shared" ref="E198:E199" si="27">D198-(D198*0.1)</f>
        <v>86400</v>
      </c>
      <c r="F198" s="76"/>
      <c r="G198" s="72">
        <f t="shared" si="26"/>
        <v>160050.13</v>
      </c>
      <c r="H198" s="177"/>
      <c r="I198" s="177"/>
      <c r="J198" s="177"/>
      <c r="K198" s="177"/>
      <c r="L198" s="177"/>
    </row>
    <row r="199" spans="1:12" x14ac:dyDescent="0.25">
      <c r="A199" s="415"/>
      <c r="B199" s="5" t="s">
        <v>48</v>
      </c>
      <c r="C199" s="109">
        <v>4000</v>
      </c>
      <c r="D199" s="96">
        <v>4000</v>
      </c>
      <c r="E199" s="95">
        <f t="shared" si="27"/>
        <v>3600</v>
      </c>
      <c r="F199" s="76"/>
      <c r="G199" s="72">
        <f t="shared" si="26"/>
        <v>8000</v>
      </c>
      <c r="H199" s="177"/>
      <c r="I199" s="177"/>
      <c r="J199" s="177"/>
      <c r="K199" s="177"/>
      <c r="L199" s="177"/>
    </row>
    <row r="200" spans="1:12" x14ac:dyDescent="0.25">
      <c r="A200" s="415"/>
      <c r="B200" s="6" t="s">
        <v>49</v>
      </c>
      <c r="C200" s="109">
        <v>104149.58</v>
      </c>
      <c r="D200" s="95">
        <v>155731</v>
      </c>
      <c r="E200" s="95">
        <f>D200-(D200*0.15)</f>
        <v>132371.35</v>
      </c>
      <c r="F200" s="76"/>
      <c r="G200" s="72">
        <f t="shared" si="26"/>
        <v>259880.58000000002</v>
      </c>
      <c r="H200" s="177"/>
      <c r="I200" s="177"/>
      <c r="J200" s="177"/>
      <c r="K200" s="177"/>
      <c r="L200" s="177"/>
    </row>
    <row r="201" spans="1:12" x14ac:dyDescent="0.25">
      <c r="A201" s="415"/>
      <c r="B201" s="6" t="s">
        <v>50</v>
      </c>
      <c r="C201" s="109">
        <v>49042.35</v>
      </c>
      <c r="D201" s="95">
        <v>83854</v>
      </c>
      <c r="E201" s="95">
        <f>D201-(D201*0.15)</f>
        <v>71275.899999999994</v>
      </c>
      <c r="F201" s="76"/>
      <c r="G201" s="72">
        <f t="shared" si="26"/>
        <v>132896.35</v>
      </c>
      <c r="H201" s="177"/>
      <c r="I201" s="177"/>
      <c r="J201" s="177"/>
      <c r="K201" s="177"/>
      <c r="L201" s="177"/>
    </row>
    <row r="202" spans="1:12" x14ac:dyDescent="0.25">
      <c r="A202" s="415"/>
      <c r="B202" s="48" t="s">
        <v>142</v>
      </c>
      <c r="C202" s="109"/>
      <c r="D202" s="95"/>
      <c r="E202" s="95"/>
      <c r="F202" s="76"/>
      <c r="G202" s="72">
        <f t="shared" si="26"/>
        <v>0</v>
      </c>
      <c r="H202" s="174"/>
      <c r="I202" s="177"/>
      <c r="J202" s="177"/>
      <c r="K202" s="177"/>
      <c r="L202" s="177"/>
    </row>
    <row r="203" spans="1:12" x14ac:dyDescent="0.25">
      <c r="A203" s="69"/>
      <c r="B203" s="48" t="s">
        <v>167</v>
      </c>
      <c r="C203" s="109"/>
      <c r="D203" s="95">
        <f>SUM(D194-D195)</f>
        <v>739585</v>
      </c>
      <c r="E203" s="95">
        <f>SUM(E196:E202)</f>
        <v>649647.25</v>
      </c>
      <c r="F203" s="76" t="s">
        <v>174</v>
      </c>
      <c r="G203" s="72"/>
      <c r="H203" s="170"/>
      <c r="I203" s="177"/>
      <c r="J203" s="177"/>
      <c r="K203" s="177"/>
      <c r="L203" s="177"/>
    </row>
    <row r="204" spans="1:12" x14ac:dyDescent="0.25">
      <c r="A204" s="40"/>
      <c r="B204" s="41"/>
      <c r="C204" s="41"/>
      <c r="D204" s="41"/>
      <c r="E204" s="41"/>
      <c r="F204" s="80"/>
      <c r="G204" s="41"/>
      <c r="H204" s="177"/>
      <c r="I204" s="177"/>
      <c r="J204" s="177"/>
      <c r="K204" s="177"/>
      <c r="L204" s="177"/>
    </row>
    <row r="205" spans="1:12" x14ac:dyDescent="0.25">
      <c r="A205" s="414" t="s">
        <v>132</v>
      </c>
      <c r="B205" s="46" t="s">
        <v>146</v>
      </c>
      <c r="C205" s="111">
        <v>837797.85</v>
      </c>
      <c r="D205" s="112">
        <f>SUM(D206:D211)</f>
        <v>708397</v>
      </c>
      <c r="E205" s="112">
        <f>SUM(E206:E211)</f>
        <v>535200</v>
      </c>
      <c r="F205" s="118" t="s">
        <v>171</v>
      </c>
      <c r="G205" s="117">
        <f t="shared" ref="G205:G211" si="28">D205+C205</f>
        <v>1546194.85</v>
      </c>
      <c r="H205" s="169"/>
      <c r="I205" s="177"/>
      <c r="J205" s="177"/>
      <c r="K205" s="177"/>
      <c r="L205" s="177"/>
    </row>
    <row r="206" spans="1:12" ht="26.25" x14ac:dyDescent="0.25">
      <c r="A206" s="414"/>
      <c r="B206" s="47" t="s">
        <v>147</v>
      </c>
      <c r="C206" s="109">
        <v>185126.13</v>
      </c>
      <c r="D206" s="95">
        <v>208397</v>
      </c>
      <c r="E206" s="95">
        <f>E212*0.2</f>
        <v>89200</v>
      </c>
      <c r="F206" s="75" t="s">
        <v>189</v>
      </c>
      <c r="G206" s="72">
        <f t="shared" si="28"/>
        <v>393523.13</v>
      </c>
      <c r="H206" s="170"/>
      <c r="I206" s="170"/>
      <c r="J206" s="177"/>
      <c r="K206" s="177"/>
      <c r="L206" s="177"/>
    </row>
    <row r="207" spans="1:12" x14ac:dyDescent="0.25">
      <c r="A207" s="415"/>
      <c r="B207" s="2" t="s">
        <v>20</v>
      </c>
      <c r="C207" s="109">
        <v>15000</v>
      </c>
      <c r="D207" s="95">
        <v>380000</v>
      </c>
      <c r="E207" s="95">
        <f>D207-(D207*0.11)</f>
        <v>338200</v>
      </c>
      <c r="F207" s="76"/>
      <c r="G207" s="72">
        <f t="shared" si="28"/>
        <v>395000</v>
      </c>
      <c r="H207" s="177"/>
      <c r="I207" s="177"/>
      <c r="J207" s="177"/>
      <c r="K207" s="177"/>
      <c r="L207" s="177"/>
    </row>
    <row r="208" spans="1:12" x14ac:dyDescent="0.25">
      <c r="A208" s="415"/>
      <c r="B208" s="2" t="s">
        <v>104</v>
      </c>
      <c r="C208" s="109"/>
      <c r="D208" s="95">
        <v>10000</v>
      </c>
      <c r="E208" s="95">
        <f>D208-(D208*0.11)</f>
        <v>8900</v>
      </c>
      <c r="F208" s="76"/>
      <c r="G208" s="72">
        <f t="shared" si="28"/>
        <v>10000</v>
      </c>
      <c r="H208" s="177"/>
      <c r="I208" s="177"/>
      <c r="J208" s="177"/>
      <c r="K208" s="177"/>
      <c r="L208" s="177"/>
    </row>
    <row r="209" spans="1:12" x14ac:dyDescent="0.25">
      <c r="A209" s="415"/>
      <c r="B209" s="10" t="s">
        <v>103</v>
      </c>
      <c r="C209" s="109"/>
      <c r="D209" s="95">
        <v>10000</v>
      </c>
      <c r="E209" s="95">
        <f>D209-(D209*0.11)</f>
        <v>8900</v>
      </c>
      <c r="F209" s="76"/>
      <c r="G209" s="72">
        <f t="shared" si="28"/>
        <v>10000</v>
      </c>
      <c r="H209" s="177"/>
      <c r="I209" s="177"/>
      <c r="J209" s="177"/>
      <c r="K209" s="177"/>
      <c r="L209" s="177"/>
    </row>
    <row r="210" spans="1:12" x14ac:dyDescent="0.25">
      <c r="A210" s="415"/>
      <c r="B210" s="5" t="s">
        <v>21</v>
      </c>
      <c r="C210" s="109">
        <v>96000</v>
      </c>
      <c r="D210" s="96">
        <v>100000</v>
      </c>
      <c r="E210" s="95">
        <f t="shared" ref="E210" si="29">D210-(D210*0.1)</f>
        <v>90000</v>
      </c>
      <c r="F210" s="76"/>
      <c r="G210" s="72">
        <f t="shared" si="28"/>
        <v>196000</v>
      </c>
      <c r="H210" s="177"/>
      <c r="I210" s="177"/>
      <c r="J210" s="177"/>
      <c r="K210" s="177"/>
      <c r="L210" s="177"/>
    </row>
    <row r="211" spans="1:12" x14ac:dyDescent="0.25">
      <c r="A211" s="415"/>
      <c r="B211" s="48" t="s">
        <v>142</v>
      </c>
      <c r="C211" s="109"/>
      <c r="D211" s="95"/>
      <c r="E211" s="95"/>
      <c r="F211" s="76"/>
      <c r="G211" s="72">
        <f t="shared" si="28"/>
        <v>0</v>
      </c>
      <c r="H211" s="174"/>
      <c r="I211" s="177"/>
      <c r="J211" s="177"/>
      <c r="K211" s="177"/>
      <c r="L211" s="177"/>
    </row>
    <row r="212" spans="1:12" x14ac:dyDescent="0.25">
      <c r="A212" s="69"/>
      <c r="B212" s="48" t="s">
        <v>167</v>
      </c>
      <c r="C212" s="109"/>
      <c r="D212" s="95">
        <f>SUM(D205-D206)</f>
        <v>500000</v>
      </c>
      <c r="E212" s="95">
        <f>SUM(E207:E211)</f>
        <v>446000</v>
      </c>
      <c r="F212" s="76" t="s">
        <v>174</v>
      </c>
      <c r="G212" s="72"/>
      <c r="H212" s="170"/>
      <c r="I212" s="177"/>
      <c r="J212" s="177"/>
      <c r="K212" s="177"/>
      <c r="L212" s="177"/>
    </row>
    <row r="213" spans="1:12" x14ac:dyDescent="0.25">
      <c r="A213" s="40"/>
      <c r="B213" s="41"/>
      <c r="C213" s="41"/>
      <c r="D213" s="41"/>
      <c r="E213" s="41"/>
      <c r="F213" s="80"/>
      <c r="G213" s="41"/>
      <c r="H213" s="177"/>
      <c r="I213" s="177"/>
      <c r="J213" s="177"/>
      <c r="K213" s="177"/>
      <c r="L213" s="177"/>
    </row>
    <row r="214" spans="1:12" x14ac:dyDescent="0.25">
      <c r="A214" s="416" t="s">
        <v>133</v>
      </c>
      <c r="B214" s="46" t="s">
        <v>229</v>
      </c>
      <c r="C214" s="111">
        <v>706226.63</v>
      </c>
      <c r="D214" s="112">
        <f>SUM(D215:D221)</f>
        <v>947920</v>
      </c>
      <c r="E214" s="112">
        <f>SUM(E215:E221)</f>
        <v>779574.65999999992</v>
      </c>
      <c r="F214" s="118" t="s">
        <v>171</v>
      </c>
      <c r="G214" s="58">
        <f t="shared" ref="G214:G221" si="30">D214+C214</f>
        <v>1654146.63</v>
      </c>
      <c r="H214" s="169"/>
      <c r="I214" s="177"/>
      <c r="J214" s="177"/>
      <c r="K214" s="177"/>
      <c r="L214" s="177"/>
    </row>
    <row r="215" spans="1:12" ht="26.25" x14ac:dyDescent="0.25">
      <c r="A215" s="416"/>
      <c r="B215" s="47" t="s">
        <v>228</v>
      </c>
      <c r="C215" s="109">
        <v>177048.34</v>
      </c>
      <c r="D215" s="95">
        <v>208337</v>
      </c>
      <c r="E215" s="95">
        <f>E222*0.2</f>
        <v>129929.11000000002</v>
      </c>
      <c r="F215" s="75" t="s">
        <v>189</v>
      </c>
      <c r="G215" s="59">
        <f t="shared" si="30"/>
        <v>385385.33999999997</v>
      </c>
      <c r="H215" s="170"/>
      <c r="I215" s="170"/>
      <c r="J215" s="177"/>
      <c r="K215" s="177"/>
      <c r="L215" s="177"/>
    </row>
    <row r="216" spans="1:12" x14ac:dyDescent="0.25">
      <c r="A216" s="420"/>
      <c r="B216" s="2" t="s">
        <v>230</v>
      </c>
      <c r="C216" s="109">
        <v>190440.08</v>
      </c>
      <c r="D216" s="95">
        <v>385000</v>
      </c>
      <c r="E216" s="95">
        <v>356000</v>
      </c>
      <c r="F216" s="76"/>
      <c r="G216" s="59">
        <f t="shared" si="30"/>
        <v>575440.07999999996</v>
      </c>
      <c r="H216" s="177"/>
      <c r="I216" s="177"/>
      <c r="J216" s="177"/>
      <c r="K216" s="177"/>
      <c r="L216" s="177"/>
    </row>
    <row r="217" spans="1:12" x14ac:dyDescent="0.25">
      <c r="A217" s="420"/>
      <c r="B217" s="205" t="s">
        <v>93</v>
      </c>
      <c r="C217" s="109"/>
      <c r="D217" s="96">
        <v>15000</v>
      </c>
      <c r="E217" s="95">
        <v>0</v>
      </c>
      <c r="F217" s="76"/>
      <c r="G217" s="59">
        <f t="shared" si="30"/>
        <v>15000</v>
      </c>
      <c r="H217" s="177"/>
      <c r="I217" s="177"/>
      <c r="J217" s="177"/>
      <c r="K217" s="177"/>
      <c r="L217" s="177"/>
    </row>
    <row r="218" spans="1:12" x14ac:dyDescent="0.25">
      <c r="A218" s="420"/>
      <c r="B218" s="5" t="s">
        <v>94</v>
      </c>
      <c r="C218" s="109"/>
      <c r="D218" s="96">
        <v>100000</v>
      </c>
      <c r="E218" s="95">
        <f t="shared" ref="E218" si="31">D218-(D218*0.1)</f>
        <v>90000</v>
      </c>
      <c r="F218" s="76"/>
      <c r="G218" s="59">
        <f t="shared" si="30"/>
        <v>100000</v>
      </c>
      <c r="H218" s="177"/>
      <c r="I218" s="177"/>
      <c r="J218" s="177"/>
      <c r="K218" s="177"/>
      <c r="L218" s="177"/>
    </row>
    <row r="219" spans="1:12" x14ac:dyDescent="0.25">
      <c r="A219" s="420"/>
      <c r="B219" s="207" t="s">
        <v>102</v>
      </c>
      <c r="C219" s="109">
        <v>65135.199999999997</v>
      </c>
      <c r="D219" s="96">
        <v>156250</v>
      </c>
      <c r="E219" s="95"/>
      <c r="F219" s="76"/>
      <c r="G219" s="59">
        <f t="shared" si="30"/>
        <v>221385.2</v>
      </c>
      <c r="H219" s="177"/>
      <c r="I219" s="177"/>
      <c r="J219" s="177"/>
      <c r="K219" s="177"/>
      <c r="L219" s="177"/>
    </row>
    <row r="220" spans="1:12" x14ac:dyDescent="0.25">
      <c r="A220" s="420"/>
      <c r="B220" s="6" t="s">
        <v>95</v>
      </c>
      <c r="C220" s="109"/>
      <c r="D220" s="96">
        <v>83333</v>
      </c>
      <c r="E220" s="95">
        <v>203645.55</v>
      </c>
      <c r="F220" s="76"/>
      <c r="G220" s="59">
        <f t="shared" si="30"/>
        <v>83333</v>
      </c>
      <c r="H220" s="177"/>
      <c r="I220" s="177"/>
      <c r="J220" s="177"/>
      <c r="K220" s="177"/>
      <c r="L220" s="177"/>
    </row>
    <row r="221" spans="1:12" x14ac:dyDescent="0.25">
      <c r="A221" s="420"/>
      <c r="B221" s="48" t="s">
        <v>142</v>
      </c>
      <c r="C221" s="109"/>
      <c r="D221" s="96"/>
      <c r="E221" s="95"/>
      <c r="F221" s="76"/>
      <c r="G221" s="59">
        <f t="shared" si="30"/>
        <v>0</v>
      </c>
      <c r="H221" s="174"/>
      <c r="I221" s="177"/>
      <c r="J221" s="177"/>
      <c r="K221" s="177"/>
      <c r="L221" s="177"/>
    </row>
    <row r="222" spans="1:12" x14ac:dyDescent="0.25">
      <c r="A222" s="56"/>
      <c r="B222" s="48" t="s">
        <v>167</v>
      </c>
      <c r="C222" s="109"/>
      <c r="D222" s="95">
        <f>SUM(D214-D215)</f>
        <v>739583</v>
      </c>
      <c r="E222" s="95">
        <f>SUM(E216:E221)</f>
        <v>649645.55000000005</v>
      </c>
      <c r="F222" s="76" t="s">
        <v>174</v>
      </c>
      <c r="G222" s="59"/>
      <c r="H222" s="170"/>
      <c r="I222" s="177"/>
      <c r="J222" s="177"/>
      <c r="K222" s="177"/>
      <c r="L222" s="177"/>
    </row>
    <row r="223" spans="1:12" x14ac:dyDescent="0.25">
      <c r="A223" s="25"/>
      <c r="B223" s="25"/>
      <c r="C223" s="26"/>
      <c r="D223" s="27"/>
      <c r="E223" s="67"/>
      <c r="F223" s="82"/>
      <c r="G223" s="62"/>
      <c r="H223" s="177"/>
      <c r="I223" s="177"/>
      <c r="J223" s="177"/>
      <c r="K223" s="177"/>
      <c r="L223" s="177"/>
    </row>
    <row r="224" spans="1:12" x14ac:dyDescent="0.25">
      <c r="A224" s="414" t="s">
        <v>134</v>
      </c>
      <c r="B224" s="46" t="s">
        <v>23</v>
      </c>
      <c r="C224" s="111">
        <v>909081.03</v>
      </c>
      <c r="D224" s="112">
        <f>SUM(D225:D232)</f>
        <v>951708</v>
      </c>
      <c r="E224" s="112">
        <f>SUM(E225,E233)</f>
        <v>625000</v>
      </c>
      <c r="F224" s="118" t="s">
        <v>216</v>
      </c>
      <c r="G224" s="117">
        <f t="shared" ref="G224:G232" si="32">D224+C224</f>
        <v>1860789.03</v>
      </c>
      <c r="H224" s="169"/>
      <c r="I224" s="177"/>
      <c r="J224" s="177"/>
      <c r="K224" s="177"/>
      <c r="L224" s="177"/>
    </row>
    <row r="225" spans="1:12" x14ac:dyDescent="0.25">
      <c r="A225" s="414"/>
      <c r="B225" s="47" t="s">
        <v>148</v>
      </c>
      <c r="C225" s="109">
        <v>196889.02</v>
      </c>
      <c r="D225" s="95">
        <v>208337</v>
      </c>
      <c r="E225" s="95">
        <v>104165</v>
      </c>
      <c r="F225" s="75"/>
      <c r="G225" s="72">
        <f t="shared" si="32"/>
        <v>405226.02</v>
      </c>
      <c r="H225" s="170"/>
      <c r="I225" s="170"/>
      <c r="J225" s="177"/>
      <c r="K225" s="177"/>
      <c r="L225" s="177"/>
    </row>
    <row r="226" spans="1:12" x14ac:dyDescent="0.25">
      <c r="A226" s="415"/>
      <c r="B226" s="2" t="s">
        <v>62</v>
      </c>
      <c r="C226" s="109">
        <v>10000</v>
      </c>
      <c r="D226" s="95">
        <v>10000</v>
      </c>
      <c r="E226" s="95">
        <v>9000</v>
      </c>
      <c r="F226" s="76"/>
      <c r="G226" s="72">
        <f t="shared" si="32"/>
        <v>20000</v>
      </c>
      <c r="H226" s="177"/>
      <c r="I226" s="177"/>
      <c r="J226" s="177"/>
      <c r="K226" s="177"/>
      <c r="L226" s="177"/>
    </row>
    <row r="227" spans="1:12" x14ac:dyDescent="0.25">
      <c r="A227" s="415"/>
      <c r="B227" s="2" t="s">
        <v>63</v>
      </c>
      <c r="C227" s="109">
        <v>10000</v>
      </c>
      <c r="D227" s="95">
        <v>10000</v>
      </c>
      <c r="E227" s="95">
        <v>9000</v>
      </c>
      <c r="F227" s="76"/>
      <c r="G227" s="72">
        <f t="shared" si="32"/>
        <v>20000</v>
      </c>
      <c r="H227" s="177"/>
      <c r="I227" s="177"/>
      <c r="J227" s="177"/>
      <c r="K227" s="177"/>
      <c r="L227" s="177"/>
    </row>
    <row r="228" spans="1:12" x14ac:dyDescent="0.25">
      <c r="A228" s="415"/>
      <c r="B228" s="8" t="s">
        <v>23</v>
      </c>
      <c r="C228" s="109">
        <v>326878.58</v>
      </c>
      <c r="D228" s="95">
        <v>380000</v>
      </c>
      <c r="E228" s="95">
        <v>342000</v>
      </c>
      <c r="F228" s="76"/>
      <c r="G228" s="72">
        <f t="shared" si="32"/>
        <v>706878.58000000007</v>
      </c>
      <c r="H228" s="177"/>
      <c r="I228" s="177"/>
      <c r="J228" s="177"/>
      <c r="K228" s="177"/>
      <c r="L228" s="177"/>
    </row>
    <row r="229" spans="1:12" x14ac:dyDescent="0.25">
      <c r="A229" s="415"/>
      <c r="B229" s="5" t="s">
        <v>64</v>
      </c>
      <c r="C229" s="109">
        <v>96000</v>
      </c>
      <c r="D229" s="96">
        <v>96000</v>
      </c>
      <c r="E229" s="95">
        <v>50000</v>
      </c>
      <c r="F229" s="76"/>
      <c r="G229" s="72">
        <f t="shared" si="32"/>
        <v>192000</v>
      </c>
      <c r="H229" s="177"/>
      <c r="I229" s="177"/>
      <c r="J229" s="177"/>
      <c r="K229" s="177"/>
      <c r="L229" s="177"/>
    </row>
    <row r="230" spans="1:12" x14ac:dyDescent="0.25">
      <c r="A230" s="415"/>
      <c r="B230" s="6" t="s">
        <v>176</v>
      </c>
      <c r="C230" s="109">
        <v>92091.08</v>
      </c>
      <c r="D230" s="96">
        <v>142830</v>
      </c>
      <c r="E230" s="95">
        <v>71415</v>
      </c>
      <c r="F230" s="76"/>
      <c r="G230" s="72">
        <f t="shared" si="32"/>
        <v>234921.08000000002</v>
      </c>
      <c r="H230" s="177"/>
      <c r="I230" s="177"/>
      <c r="J230" s="177"/>
      <c r="K230" s="177"/>
      <c r="L230" s="177"/>
    </row>
    <row r="231" spans="1:12" x14ac:dyDescent="0.25">
      <c r="A231" s="415"/>
      <c r="B231" s="6" t="s">
        <v>65</v>
      </c>
      <c r="C231" s="109">
        <v>27571.17</v>
      </c>
      <c r="D231" s="96">
        <v>76746</v>
      </c>
      <c r="E231" s="95">
        <v>39420</v>
      </c>
      <c r="F231" s="76"/>
      <c r="G231" s="72">
        <f t="shared" si="32"/>
        <v>104317.17</v>
      </c>
      <c r="H231" s="177"/>
      <c r="I231" s="177"/>
      <c r="J231" s="177"/>
      <c r="K231" s="177"/>
      <c r="L231" s="177"/>
    </row>
    <row r="232" spans="1:12" x14ac:dyDescent="0.25">
      <c r="A232" s="415"/>
      <c r="B232" s="48" t="s">
        <v>142</v>
      </c>
      <c r="C232" s="109"/>
      <c r="D232" s="97">
        <v>27795</v>
      </c>
      <c r="E232" s="95"/>
      <c r="F232" s="76"/>
      <c r="G232" s="72">
        <f t="shared" si="32"/>
        <v>27795</v>
      </c>
      <c r="H232" s="174"/>
      <c r="I232" s="177"/>
      <c r="J232" s="177"/>
      <c r="K232" s="177"/>
      <c r="L232" s="177"/>
    </row>
    <row r="233" spans="1:12" x14ac:dyDescent="0.25">
      <c r="A233" s="69"/>
      <c r="B233" s="48" t="s">
        <v>167</v>
      </c>
      <c r="C233" s="109"/>
      <c r="D233" s="95">
        <f>SUM(D224-D225)</f>
        <v>743371</v>
      </c>
      <c r="E233" s="95">
        <f>SUM(E226:E231)</f>
        <v>520835</v>
      </c>
      <c r="F233" s="76"/>
      <c r="G233" s="72"/>
      <c r="H233" s="170"/>
      <c r="I233" s="177"/>
      <c r="J233" s="177"/>
      <c r="K233" s="177"/>
      <c r="L233" s="177"/>
    </row>
    <row r="234" spans="1:12" x14ac:dyDescent="0.25">
      <c r="A234" s="40"/>
      <c r="B234" s="41"/>
      <c r="C234" s="41"/>
      <c r="D234" s="41"/>
      <c r="E234" s="41"/>
      <c r="F234" s="80"/>
      <c r="G234" s="41"/>
      <c r="H234" s="177"/>
      <c r="I234" s="177"/>
      <c r="J234" s="177"/>
      <c r="K234" s="177"/>
      <c r="L234" s="177"/>
    </row>
    <row r="235" spans="1:12" ht="15" customHeight="1" x14ac:dyDescent="0.25">
      <c r="A235" s="416" t="s">
        <v>135</v>
      </c>
      <c r="B235" s="119" t="s">
        <v>168</v>
      </c>
      <c r="C235" s="120">
        <v>762586.52</v>
      </c>
      <c r="D235" s="121">
        <f>SUM(D236:D239)</f>
        <v>567372.44999999995</v>
      </c>
      <c r="E235" s="122">
        <f>SUM(E236:E239)</f>
        <v>423359.91038399999</v>
      </c>
      <c r="F235" s="74" t="s">
        <v>171</v>
      </c>
      <c r="G235" s="58">
        <f t="shared" ref="G235:G239" si="33">D235+C235</f>
        <v>1329958.97</v>
      </c>
      <c r="H235" s="169"/>
      <c r="I235" s="177"/>
      <c r="J235" s="177"/>
      <c r="K235" s="177"/>
      <c r="L235" s="177"/>
    </row>
    <row r="236" spans="1:12" ht="51.75" x14ac:dyDescent="0.25">
      <c r="A236" s="414"/>
      <c r="B236" s="47" t="s">
        <v>217</v>
      </c>
      <c r="C236" s="109">
        <v>131506.87</v>
      </c>
      <c r="D236" s="112"/>
      <c r="E236" s="95">
        <f>E240*0.2</f>
        <v>70559.985063999993</v>
      </c>
      <c r="F236" s="76" t="s">
        <v>201</v>
      </c>
      <c r="G236" s="72">
        <f t="shared" si="33"/>
        <v>131506.87</v>
      </c>
      <c r="H236" s="170"/>
      <c r="I236" s="170"/>
      <c r="J236" s="177"/>
      <c r="K236" s="177"/>
      <c r="L236" s="177"/>
    </row>
    <row r="237" spans="1:12" x14ac:dyDescent="0.25">
      <c r="A237" s="414"/>
      <c r="B237" s="2" t="s">
        <v>237</v>
      </c>
      <c r="C237" s="109">
        <v>297337.61</v>
      </c>
      <c r="D237" s="95"/>
      <c r="E237" s="95">
        <v>282260.799</v>
      </c>
      <c r="F237" s="76"/>
      <c r="G237" s="72">
        <f t="shared" si="33"/>
        <v>297337.61</v>
      </c>
      <c r="H237" s="177"/>
      <c r="I237" s="177"/>
      <c r="J237" s="177"/>
      <c r="K237" s="177"/>
      <c r="L237" s="177"/>
    </row>
    <row r="238" spans="1:12" ht="39" x14ac:dyDescent="0.25">
      <c r="A238" s="414"/>
      <c r="B238" s="12" t="s">
        <v>217</v>
      </c>
      <c r="C238" s="109">
        <v>82354.12</v>
      </c>
      <c r="D238" s="96">
        <v>100000</v>
      </c>
      <c r="E238" s="95">
        <v>70539.126319999996</v>
      </c>
      <c r="F238" s="76" t="s">
        <v>202</v>
      </c>
      <c r="G238" s="72">
        <f t="shared" si="33"/>
        <v>182354.12</v>
      </c>
      <c r="H238" s="177"/>
      <c r="I238" s="177"/>
      <c r="J238" s="177"/>
      <c r="K238" s="177"/>
      <c r="L238" s="177"/>
    </row>
    <row r="239" spans="1:12" ht="15" customHeight="1" x14ac:dyDescent="0.25">
      <c r="A239" s="414"/>
      <c r="B239" s="48" t="s">
        <v>142</v>
      </c>
      <c r="C239" s="109"/>
      <c r="D239" s="97">
        <v>467372.45</v>
      </c>
      <c r="E239" s="95"/>
      <c r="F239" s="76"/>
      <c r="G239" s="72">
        <f t="shared" si="33"/>
        <v>467372.45</v>
      </c>
      <c r="H239" s="174"/>
      <c r="I239" s="177"/>
      <c r="J239" s="177"/>
      <c r="K239" s="177"/>
      <c r="L239" s="177"/>
    </row>
    <row r="240" spans="1:12" ht="15" customHeight="1" x14ac:dyDescent="0.25">
      <c r="A240" s="73"/>
      <c r="B240" s="48" t="s">
        <v>167</v>
      </c>
      <c r="C240" s="109"/>
      <c r="D240" s="95">
        <f>SUM(D235-D236)</f>
        <v>567372.44999999995</v>
      </c>
      <c r="E240" s="95">
        <f>SUM(E237:E239)</f>
        <v>352799.92531999998</v>
      </c>
      <c r="F240" s="76" t="s">
        <v>173</v>
      </c>
      <c r="G240" s="72"/>
      <c r="H240" s="170"/>
      <c r="I240" s="177"/>
      <c r="J240" s="177"/>
      <c r="K240" s="177"/>
      <c r="L240" s="177"/>
    </row>
    <row r="241" spans="1:12" x14ac:dyDescent="0.25">
      <c r="A241" s="40"/>
      <c r="B241" s="41"/>
      <c r="C241" s="41"/>
      <c r="D241" s="41"/>
      <c r="E241" s="41"/>
      <c r="F241" s="80"/>
      <c r="G241" s="41"/>
      <c r="H241" s="177"/>
      <c r="I241" s="177"/>
      <c r="J241" s="177"/>
      <c r="K241" s="177"/>
      <c r="L241" s="177"/>
    </row>
    <row r="242" spans="1:12" ht="45" x14ac:dyDescent="0.25">
      <c r="A242" s="418" t="s">
        <v>136</v>
      </c>
      <c r="B242" s="208" t="s">
        <v>79</v>
      </c>
      <c r="C242" s="210">
        <v>656302.55000000005</v>
      </c>
      <c r="D242" s="211">
        <f>SUM(D243:D249)</f>
        <v>508670</v>
      </c>
      <c r="E242" s="211"/>
      <c r="F242" s="212" t="s">
        <v>203</v>
      </c>
      <c r="G242" s="117">
        <f t="shared" ref="G242:G249" si="34">D242+C242</f>
        <v>1164972.55</v>
      </c>
      <c r="H242" s="169"/>
      <c r="I242" s="177"/>
      <c r="J242" s="177"/>
      <c r="K242" s="177"/>
      <c r="L242" s="177"/>
    </row>
    <row r="243" spans="1:12" x14ac:dyDescent="0.25">
      <c r="A243" s="418"/>
      <c r="B243" s="209" t="s">
        <v>157</v>
      </c>
      <c r="C243" s="213">
        <v>195643.31</v>
      </c>
      <c r="D243" s="214">
        <v>208337</v>
      </c>
      <c r="E243" s="215"/>
      <c r="F243" s="216" t="s">
        <v>204</v>
      </c>
      <c r="G243" s="72">
        <f t="shared" si="34"/>
        <v>403980.31</v>
      </c>
      <c r="H243" s="170"/>
      <c r="I243" s="170"/>
      <c r="J243" s="177"/>
      <c r="K243" s="177"/>
      <c r="L243" s="177"/>
    </row>
    <row r="244" spans="1:12" x14ac:dyDescent="0.25">
      <c r="A244" s="418"/>
      <c r="B244" s="205" t="s">
        <v>80</v>
      </c>
      <c r="C244" s="213">
        <v>221596.75</v>
      </c>
      <c r="D244" s="215">
        <v>231000</v>
      </c>
      <c r="E244" s="215">
        <f>D244-(D244*0.11)</f>
        <v>205590</v>
      </c>
      <c r="F244" s="216" t="s">
        <v>194</v>
      </c>
      <c r="G244" s="72">
        <f t="shared" si="34"/>
        <v>452596.75</v>
      </c>
      <c r="H244" s="177"/>
      <c r="I244" s="177"/>
      <c r="J244" s="177"/>
      <c r="K244" s="177"/>
      <c r="L244" s="177"/>
    </row>
    <row r="245" spans="1:12" ht="25.5" x14ac:dyDescent="0.25">
      <c r="A245" s="418"/>
      <c r="B245" s="205" t="s">
        <v>81</v>
      </c>
      <c r="C245" s="213">
        <v>12800</v>
      </c>
      <c r="D245" s="215">
        <v>9500</v>
      </c>
      <c r="E245" s="215">
        <f>D245-(D245*0.11)</f>
        <v>8455</v>
      </c>
      <c r="F245" s="216" t="s">
        <v>194</v>
      </c>
      <c r="G245" s="72">
        <f t="shared" si="34"/>
        <v>22300</v>
      </c>
      <c r="H245" s="177"/>
      <c r="I245" s="177"/>
      <c r="J245" s="177"/>
      <c r="K245" s="177"/>
      <c r="L245" s="177"/>
    </row>
    <row r="246" spans="1:12" x14ac:dyDescent="0.25">
      <c r="A246" s="418"/>
      <c r="B246" s="205" t="s">
        <v>82</v>
      </c>
      <c r="C246" s="213">
        <v>12800</v>
      </c>
      <c r="D246" s="215">
        <v>9500</v>
      </c>
      <c r="E246" s="215">
        <f>D246-(D246*0.11)</f>
        <v>8455</v>
      </c>
      <c r="F246" s="216" t="s">
        <v>194</v>
      </c>
      <c r="G246" s="72">
        <f t="shared" si="34"/>
        <v>22300</v>
      </c>
      <c r="H246" s="177"/>
      <c r="I246" s="177"/>
      <c r="J246" s="177"/>
      <c r="K246" s="177"/>
      <c r="L246" s="177"/>
    </row>
    <row r="247" spans="1:12" x14ac:dyDescent="0.25">
      <c r="A247" s="418"/>
      <c r="B247" s="204" t="s">
        <v>80</v>
      </c>
      <c r="C247" s="213">
        <v>38689.120000000003</v>
      </c>
      <c r="D247" s="217">
        <v>43712</v>
      </c>
      <c r="E247" s="215">
        <f t="shared" ref="E247:E248" si="35">D247-(D247*0.1)</f>
        <v>39340.800000000003</v>
      </c>
      <c r="F247" s="216" t="s">
        <v>193</v>
      </c>
      <c r="G247" s="72">
        <f t="shared" si="34"/>
        <v>82401.119999999995</v>
      </c>
      <c r="H247" s="177"/>
      <c r="I247" s="177"/>
      <c r="J247" s="177"/>
      <c r="K247" s="177"/>
      <c r="L247" s="177"/>
    </row>
    <row r="248" spans="1:12" x14ac:dyDescent="0.25">
      <c r="A248" s="418"/>
      <c r="B248" s="204" t="s">
        <v>83</v>
      </c>
      <c r="C248" s="213">
        <v>4482.87</v>
      </c>
      <c r="D248" s="217">
        <v>6288</v>
      </c>
      <c r="E248" s="215">
        <f t="shared" si="35"/>
        <v>5659.2</v>
      </c>
      <c r="F248" s="216" t="s">
        <v>193</v>
      </c>
      <c r="G248" s="72">
        <f t="shared" si="34"/>
        <v>10770.869999999999</v>
      </c>
      <c r="H248" s="177"/>
      <c r="I248" s="177"/>
      <c r="J248" s="177"/>
      <c r="K248" s="177"/>
      <c r="L248" s="177"/>
    </row>
    <row r="249" spans="1:12" x14ac:dyDescent="0.25">
      <c r="A249" s="419"/>
      <c r="B249" s="218" t="s">
        <v>142</v>
      </c>
      <c r="C249" s="213"/>
      <c r="D249" s="214">
        <v>333</v>
      </c>
      <c r="E249" s="215"/>
      <c r="F249" s="216"/>
      <c r="G249" s="72">
        <f t="shared" si="34"/>
        <v>333</v>
      </c>
      <c r="H249" s="174"/>
      <c r="I249" s="177"/>
      <c r="J249" s="177"/>
      <c r="K249" s="177"/>
      <c r="L249" s="177"/>
    </row>
    <row r="250" spans="1:12" x14ac:dyDescent="0.25">
      <c r="A250" s="69"/>
      <c r="B250" s="218" t="s">
        <v>167</v>
      </c>
      <c r="C250" s="213"/>
      <c r="D250" s="215">
        <f>SUM(D242-D243)</f>
        <v>300333</v>
      </c>
      <c r="E250" s="215">
        <f>SUM(E244:E249)</f>
        <v>267500</v>
      </c>
      <c r="F250" s="216" t="s">
        <v>174</v>
      </c>
      <c r="G250" s="72"/>
      <c r="H250" s="170"/>
      <c r="I250" s="177"/>
      <c r="J250" s="177"/>
      <c r="K250" s="177"/>
      <c r="L250" s="177"/>
    </row>
    <row r="251" spans="1:12" x14ac:dyDescent="0.25">
      <c r="A251" s="37"/>
      <c r="B251" s="38"/>
      <c r="C251" s="26"/>
      <c r="D251" s="39"/>
      <c r="E251" s="39"/>
      <c r="F251" s="83"/>
      <c r="G251" s="36"/>
      <c r="H251" s="177"/>
      <c r="I251" s="177"/>
      <c r="J251" s="177"/>
      <c r="K251" s="177"/>
      <c r="L251" s="177"/>
    </row>
    <row r="252" spans="1:12" x14ac:dyDescent="0.25">
      <c r="A252" s="414" t="s">
        <v>137</v>
      </c>
      <c r="B252" s="46" t="s">
        <v>84</v>
      </c>
      <c r="C252" s="111">
        <v>539801.13</v>
      </c>
      <c r="D252" s="112">
        <f>SUM(D253:D261)</f>
        <v>558718</v>
      </c>
      <c r="E252" s="112">
        <f>SUM(E253:E261)</f>
        <v>420875</v>
      </c>
      <c r="F252" s="118" t="s">
        <v>171</v>
      </c>
      <c r="G252" s="117">
        <f t="shared" ref="G252:G261" si="36">D252+C252</f>
        <v>1098519.1299999999</v>
      </c>
      <c r="H252" s="169"/>
      <c r="I252" s="177"/>
      <c r="J252" s="177"/>
      <c r="K252" s="177"/>
      <c r="L252" s="177"/>
    </row>
    <row r="253" spans="1:12" ht="26.25" x14ac:dyDescent="0.25">
      <c r="A253" s="414"/>
      <c r="B253" s="47" t="s">
        <v>158</v>
      </c>
      <c r="C253" s="109">
        <v>164060.41</v>
      </c>
      <c r="D253" s="95">
        <v>208337</v>
      </c>
      <c r="E253" s="95">
        <v>109375</v>
      </c>
      <c r="F253" s="76" t="s">
        <v>195</v>
      </c>
      <c r="G253" s="72">
        <f t="shared" si="36"/>
        <v>372397.41000000003</v>
      </c>
      <c r="H253" s="170"/>
      <c r="I253" s="170"/>
      <c r="J253" s="177"/>
      <c r="K253" s="177"/>
      <c r="L253" s="177"/>
    </row>
    <row r="254" spans="1:12" x14ac:dyDescent="0.25">
      <c r="A254" s="414"/>
      <c r="B254" s="2" t="s">
        <v>85</v>
      </c>
      <c r="C254" s="109">
        <v>149861.53</v>
      </c>
      <c r="D254" s="95">
        <v>231000</v>
      </c>
      <c r="E254" s="95">
        <f>D254-(D254*0.11)</f>
        <v>205590</v>
      </c>
      <c r="F254" s="76"/>
      <c r="G254" s="72">
        <f t="shared" si="36"/>
        <v>380861.53</v>
      </c>
      <c r="H254" s="177"/>
      <c r="I254" s="177"/>
      <c r="J254" s="177"/>
      <c r="K254" s="177"/>
      <c r="L254" s="177"/>
    </row>
    <row r="255" spans="1:12" x14ac:dyDescent="0.25">
      <c r="A255" s="414"/>
      <c r="B255" s="2" t="s">
        <v>86</v>
      </c>
      <c r="C255" s="109">
        <v>9422.48</v>
      </c>
      <c r="D255" s="95">
        <v>9500</v>
      </c>
      <c r="E255" s="95">
        <v>16910</v>
      </c>
      <c r="F255" s="76"/>
      <c r="G255" s="72">
        <f t="shared" si="36"/>
        <v>18922.48</v>
      </c>
      <c r="H255" s="177"/>
      <c r="I255" s="177"/>
      <c r="J255" s="177"/>
      <c r="K255" s="177"/>
      <c r="L255" s="177"/>
    </row>
    <row r="256" spans="1:12" x14ac:dyDescent="0.25">
      <c r="A256" s="414"/>
      <c r="B256" s="205" t="s">
        <v>87</v>
      </c>
      <c r="C256" s="109">
        <v>9500</v>
      </c>
      <c r="D256" s="95">
        <v>9500</v>
      </c>
      <c r="E256" s="95">
        <v>0</v>
      </c>
      <c r="F256" s="76"/>
      <c r="G256" s="72">
        <f t="shared" si="36"/>
        <v>19000</v>
      </c>
      <c r="H256" s="177"/>
      <c r="I256" s="177"/>
      <c r="J256" s="177"/>
      <c r="K256" s="177"/>
      <c r="L256" s="177"/>
    </row>
    <row r="257" spans="1:12" x14ac:dyDescent="0.25">
      <c r="A257" s="414"/>
      <c r="B257" s="9" t="s">
        <v>164</v>
      </c>
      <c r="C257" s="109">
        <v>32345</v>
      </c>
      <c r="D257" s="96">
        <v>46000</v>
      </c>
      <c r="E257" s="95">
        <v>0</v>
      </c>
      <c r="F257" s="76"/>
      <c r="G257" s="72">
        <f t="shared" si="36"/>
        <v>78345</v>
      </c>
      <c r="H257" s="177"/>
      <c r="I257" s="177"/>
      <c r="J257" s="177"/>
      <c r="K257" s="177"/>
      <c r="L257" s="177"/>
    </row>
    <row r="258" spans="1:12" x14ac:dyDescent="0.25">
      <c r="A258" s="414"/>
      <c r="B258" s="5" t="s">
        <v>86</v>
      </c>
      <c r="C258" s="109"/>
      <c r="D258" s="96">
        <v>4000</v>
      </c>
      <c r="E258" s="95">
        <v>83340.800000000003</v>
      </c>
      <c r="F258" s="76"/>
      <c r="G258" s="72">
        <f t="shared" si="36"/>
        <v>4000</v>
      </c>
      <c r="H258" s="177"/>
      <c r="I258" s="177"/>
      <c r="J258" s="177"/>
      <c r="K258" s="177"/>
      <c r="L258" s="177"/>
    </row>
    <row r="259" spans="1:12" x14ac:dyDescent="0.25">
      <c r="A259" s="414"/>
      <c r="B259" s="204" t="s">
        <v>80</v>
      </c>
      <c r="C259" s="109">
        <v>38689.120000000003</v>
      </c>
      <c r="D259" s="96">
        <v>43712</v>
      </c>
      <c r="E259" s="95">
        <v>0</v>
      </c>
      <c r="F259" s="76" t="s">
        <v>192</v>
      </c>
      <c r="G259" s="72"/>
      <c r="H259" s="177"/>
      <c r="I259" s="177"/>
      <c r="J259" s="177"/>
      <c r="K259" s="177"/>
      <c r="L259" s="177"/>
    </row>
    <row r="260" spans="1:12" x14ac:dyDescent="0.25">
      <c r="A260" s="414"/>
      <c r="B260" s="5" t="s">
        <v>83</v>
      </c>
      <c r="C260" s="109">
        <v>4482.87</v>
      </c>
      <c r="D260" s="96">
        <v>6288</v>
      </c>
      <c r="E260" s="95">
        <f t="shared" ref="E260" si="37">D260-(D260*0.1)</f>
        <v>5659.2</v>
      </c>
      <c r="F260" s="76" t="s">
        <v>192</v>
      </c>
      <c r="G260" s="72"/>
      <c r="H260" s="177"/>
      <c r="I260" s="177"/>
      <c r="J260" s="177"/>
      <c r="K260" s="177"/>
      <c r="L260" s="177"/>
    </row>
    <row r="261" spans="1:12" x14ac:dyDescent="0.25">
      <c r="A261" s="415"/>
      <c r="B261" s="48" t="s">
        <v>142</v>
      </c>
      <c r="C261" s="109"/>
      <c r="D261" s="97">
        <v>381</v>
      </c>
      <c r="E261" s="95"/>
      <c r="F261" s="76"/>
      <c r="G261" s="72">
        <f t="shared" si="36"/>
        <v>381</v>
      </c>
      <c r="H261" s="174"/>
      <c r="I261" s="177"/>
      <c r="J261" s="177"/>
      <c r="K261" s="177"/>
      <c r="L261" s="177"/>
    </row>
    <row r="262" spans="1:12" x14ac:dyDescent="0.25">
      <c r="A262" s="69"/>
      <c r="B262" s="48" t="s">
        <v>167</v>
      </c>
      <c r="C262" s="109"/>
      <c r="D262" s="95">
        <f>SUM(D252-D253)</f>
        <v>350381</v>
      </c>
      <c r="E262" s="95">
        <f>SUM(E254:E261)</f>
        <v>311500</v>
      </c>
      <c r="F262" s="76" t="s">
        <v>174</v>
      </c>
      <c r="G262" s="72"/>
      <c r="H262" s="170"/>
      <c r="I262" s="177"/>
      <c r="J262" s="177"/>
      <c r="K262" s="177"/>
      <c r="L262" s="177"/>
    </row>
    <row r="263" spans="1:12" x14ac:dyDescent="0.25">
      <c r="A263" s="37"/>
      <c r="B263" s="38"/>
      <c r="C263" s="26"/>
      <c r="D263" s="39"/>
      <c r="E263" s="39"/>
      <c r="F263" s="83"/>
      <c r="G263" s="36"/>
      <c r="H263" s="177"/>
      <c r="I263" s="177"/>
      <c r="J263" s="177"/>
      <c r="K263" s="177"/>
      <c r="L263" s="177"/>
    </row>
    <row r="264" spans="1:12" x14ac:dyDescent="0.25">
      <c r="A264" s="414" t="s">
        <v>184</v>
      </c>
      <c r="B264" s="46" t="s">
        <v>88</v>
      </c>
      <c r="C264" s="111">
        <v>533304.22</v>
      </c>
      <c r="D264" s="112">
        <f>SUM(D265:D273)</f>
        <v>765337</v>
      </c>
      <c r="E264" s="112">
        <f>SUM(E265:E273)</f>
        <v>661500</v>
      </c>
      <c r="F264" s="118" t="s">
        <v>171</v>
      </c>
      <c r="G264" s="117">
        <f t="shared" ref="G264:G273" si="38">D264+C264</f>
        <v>1298641.22</v>
      </c>
      <c r="H264" s="169"/>
      <c r="I264" s="177"/>
      <c r="J264" s="177"/>
      <c r="K264" s="177"/>
      <c r="L264" s="177"/>
    </row>
    <row r="265" spans="1:12" ht="26.25" x14ac:dyDescent="0.25">
      <c r="A265" s="414"/>
      <c r="B265" s="47" t="s">
        <v>159</v>
      </c>
      <c r="C265" s="109">
        <v>163637.98000000001</v>
      </c>
      <c r="D265" s="95">
        <v>208337</v>
      </c>
      <c r="E265" s="95">
        <f>E274*0.35</f>
        <v>171500</v>
      </c>
      <c r="F265" s="76" t="s">
        <v>195</v>
      </c>
      <c r="G265" s="72">
        <f t="shared" si="38"/>
        <v>371974.98</v>
      </c>
      <c r="H265" s="170"/>
      <c r="I265" s="170"/>
      <c r="J265" s="177"/>
      <c r="K265" s="177"/>
      <c r="L265" s="177"/>
    </row>
    <row r="266" spans="1:12" x14ac:dyDescent="0.25">
      <c r="A266" s="414"/>
      <c r="B266" s="2" t="s">
        <v>89</v>
      </c>
      <c r="C266" s="109">
        <v>165422.41999999998</v>
      </c>
      <c r="D266" s="95">
        <v>231000</v>
      </c>
      <c r="E266" s="95">
        <f t="shared" ref="E266" si="39">D266-(D266*0.11)</f>
        <v>205590</v>
      </c>
      <c r="F266" s="76"/>
      <c r="G266" s="72">
        <f t="shared" si="38"/>
        <v>396422.42</v>
      </c>
      <c r="H266" s="177"/>
      <c r="I266" s="177"/>
      <c r="J266" s="177"/>
      <c r="K266" s="177"/>
      <c r="L266" s="177"/>
    </row>
    <row r="267" spans="1:12" x14ac:dyDescent="0.25">
      <c r="A267" s="414"/>
      <c r="B267" s="8" t="s">
        <v>88</v>
      </c>
      <c r="C267" s="109"/>
      <c r="D267" s="95">
        <v>19000</v>
      </c>
      <c r="E267" s="95">
        <v>222500</v>
      </c>
      <c r="F267" s="76"/>
      <c r="G267" s="72">
        <f t="shared" si="38"/>
        <v>19000</v>
      </c>
      <c r="H267" s="177"/>
      <c r="I267" s="177"/>
      <c r="J267" s="177"/>
      <c r="K267" s="177"/>
      <c r="L267" s="177"/>
    </row>
    <row r="268" spans="1:12" x14ac:dyDescent="0.25">
      <c r="A268" s="414"/>
      <c r="B268" s="205" t="s">
        <v>80</v>
      </c>
      <c r="C268" s="109">
        <v>221596.75</v>
      </c>
      <c r="D268" s="95">
        <v>231000</v>
      </c>
      <c r="E268" s="95">
        <v>0</v>
      </c>
      <c r="F268" s="76" t="s">
        <v>192</v>
      </c>
      <c r="G268" s="72"/>
      <c r="H268" s="177"/>
      <c r="I268" s="177"/>
      <c r="J268" s="177"/>
      <c r="K268" s="177"/>
      <c r="L268" s="177"/>
    </row>
    <row r="269" spans="1:12" x14ac:dyDescent="0.25">
      <c r="A269" s="414"/>
      <c r="B269" s="2" t="s">
        <v>80</v>
      </c>
      <c r="C269" s="109">
        <v>12800</v>
      </c>
      <c r="D269" s="95">
        <v>9500</v>
      </c>
      <c r="E269" s="95">
        <v>16910</v>
      </c>
      <c r="F269" s="76" t="s">
        <v>192</v>
      </c>
      <c r="G269" s="72"/>
      <c r="H269" s="177"/>
      <c r="I269" s="177"/>
      <c r="J269" s="177"/>
      <c r="K269" s="177"/>
      <c r="L269" s="177"/>
    </row>
    <row r="270" spans="1:12" x14ac:dyDescent="0.25">
      <c r="A270" s="414"/>
      <c r="B270" s="205" t="s">
        <v>82</v>
      </c>
      <c r="C270" s="109">
        <v>12800</v>
      </c>
      <c r="D270" s="95">
        <v>9500</v>
      </c>
      <c r="E270" s="95">
        <v>0</v>
      </c>
      <c r="F270" s="76" t="s">
        <v>192</v>
      </c>
      <c r="G270" s="72"/>
      <c r="H270" s="177"/>
      <c r="I270" s="177"/>
      <c r="J270" s="177"/>
      <c r="K270" s="177"/>
      <c r="L270" s="177"/>
    </row>
    <row r="271" spans="1:12" x14ac:dyDescent="0.25">
      <c r="A271" s="414"/>
      <c r="B271" s="5" t="s">
        <v>90</v>
      </c>
      <c r="C271" s="109">
        <v>40946.379999999997</v>
      </c>
      <c r="D271" s="96">
        <v>46000</v>
      </c>
      <c r="E271" s="95">
        <f t="shared" ref="E271:E272" si="40">D271-(D271*0.1)</f>
        <v>41400</v>
      </c>
      <c r="F271" s="76"/>
      <c r="G271" s="72">
        <f t="shared" si="38"/>
        <v>86946.38</v>
      </c>
      <c r="H271" s="177"/>
      <c r="I271" s="177"/>
      <c r="J271" s="177"/>
      <c r="K271" s="177"/>
      <c r="L271" s="177"/>
    </row>
    <row r="272" spans="1:12" x14ac:dyDescent="0.25">
      <c r="A272" s="414"/>
      <c r="B272" s="12" t="s">
        <v>88</v>
      </c>
      <c r="C272" s="109"/>
      <c r="D272" s="96">
        <v>4000</v>
      </c>
      <c r="E272" s="95">
        <f t="shared" si="40"/>
        <v>3600</v>
      </c>
      <c r="F272" s="76"/>
      <c r="G272" s="72">
        <f t="shared" si="38"/>
        <v>4000</v>
      </c>
      <c r="H272" s="177"/>
      <c r="I272" s="177"/>
      <c r="J272" s="177"/>
      <c r="K272" s="177"/>
      <c r="L272" s="177"/>
    </row>
    <row r="273" spans="1:12" x14ac:dyDescent="0.25">
      <c r="A273" s="417"/>
      <c r="B273" s="48" t="s">
        <v>142</v>
      </c>
      <c r="C273" s="109"/>
      <c r="D273" s="97">
        <v>7000</v>
      </c>
      <c r="E273" s="95"/>
      <c r="F273" s="76"/>
      <c r="G273" s="72">
        <f t="shared" si="38"/>
        <v>7000</v>
      </c>
      <c r="H273" s="174"/>
      <c r="I273" s="177"/>
      <c r="J273" s="177"/>
      <c r="K273" s="177"/>
      <c r="L273" s="177"/>
    </row>
    <row r="274" spans="1:12" x14ac:dyDescent="0.25">
      <c r="A274" s="69"/>
      <c r="B274" s="48" t="s">
        <v>167</v>
      </c>
      <c r="C274" s="109"/>
      <c r="D274" s="95">
        <f>SUM(D264-D265)</f>
        <v>557000</v>
      </c>
      <c r="E274" s="95">
        <f>SUM(E266:E273)</f>
        <v>490000</v>
      </c>
      <c r="F274" s="76" t="s">
        <v>173</v>
      </c>
      <c r="G274" s="72"/>
      <c r="H274" s="170"/>
      <c r="I274" s="177"/>
      <c r="J274" s="177"/>
      <c r="K274" s="177"/>
      <c r="L274" s="177"/>
    </row>
    <row r="275" spans="1:12" x14ac:dyDescent="0.25">
      <c r="A275" s="34"/>
      <c r="B275" s="35"/>
      <c r="C275" s="26"/>
      <c r="D275" s="36"/>
      <c r="E275" s="36"/>
      <c r="F275" s="84"/>
      <c r="G275" s="36"/>
      <c r="H275" s="177"/>
      <c r="I275" s="177"/>
      <c r="J275" s="177"/>
      <c r="K275" s="177"/>
      <c r="L275" s="177"/>
    </row>
    <row r="276" spans="1:12" x14ac:dyDescent="0.25">
      <c r="A276" s="30"/>
      <c r="B276" s="30" t="s">
        <v>113</v>
      </c>
      <c r="C276" s="52">
        <v>498351</v>
      </c>
      <c r="D276" s="31"/>
      <c r="E276" s="68"/>
      <c r="F276" s="85"/>
      <c r="G276" s="63">
        <f>D276+C276</f>
        <v>498351</v>
      </c>
      <c r="H276" s="177"/>
      <c r="I276" s="177"/>
      <c r="J276" s="177"/>
      <c r="K276" s="177"/>
      <c r="L276" s="177"/>
    </row>
    <row r="277" spans="1:12" x14ac:dyDescent="0.25">
      <c r="A277" s="34"/>
      <c r="B277" s="35"/>
      <c r="C277" s="26"/>
      <c r="D277" s="36"/>
      <c r="E277" s="36"/>
      <c r="F277" s="84"/>
      <c r="G277" s="36"/>
      <c r="H277" s="177"/>
      <c r="I277" s="177"/>
      <c r="J277" s="177"/>
      <c r="K277" s="177"/>
      <c r="L277" s="177"/>
    </row>
    <row r="278" spans="1:12" ht="51.75" x14ac:dyDescent="0.25">
      <c r="A278" s="28"/>
      <c r="B278" s="28" t="s">
        <v>112</v>
      </c>
      <c r="C278" s="52">
        <v>1259567</v>
      </c>
      <c r="D278" s="29">
        <v>1500000</v>
      </c>
      <c r="E278" s="29">
        <f>D278-344047.5-606487</f>
        <v>549465.5</v>
      </c>
      <c r="F278" s="167" t="s">
        <v>187</v>
      </c>
      <c r="G278" s="58">
        <f>D278+C278</f>
        <v>2759567</v>
      </c>
      <c r="H278" s="177"/>
      <c r="I278" s="177"/>
      <c r="J278" s="177"/>
      <c r="K278" s="177"/>
      <c r="L278" s="177"/>
    </row>
    <row r="279" spans="1:12" ht="15.75" thickBot="1" x14ac:dyDescent="0.3">
      <c r="A279" s="22"/>
      <c r="B279" s="22"/>
      <c r="C279" s="20"/>
      <c r="D279" s="23"/>
      <c r="E279" s="23"/>
      <c r="F279" s="123"/>
      <c r="G279" s="23"/>
      <c r="H279" s="177"/>
      <c r="I279" s="177"/>
      <c r="J279" s="177"/>
      <c r="K279" s="177"/>
      <c r="L279" s="177"/>
    </row>
    <row r="280" spans="1:12" ht="15.75" x14ac:dyDescent="0.25">
      <c r="A280" s="53"/>
      <c r="B280" s="14" t="s">
        <v>91</v>
      </c>
      <c r="C280" s="1"/>
      <c r="D280" s="15"/>
      <c r="E280" s="15"/>
      <c r="F280" s="124"/>
      <c r="G280" s="15"/>
      <c r="H280" s="177"/>
      <c r="I280" s="177"/>
      <c r="J280" s="177"/>
      <c r="K280" s="177"/>
      <c r="L280" s="177"/>
    </row>
    <row r="281" spans="1:12" ht="15.75" x14ac:dyDescent="0.25">
      <c r="A281" s="54"/>
      <c r="B281" s="16" t="s">
        <v>107</v>
      </c>
      <c r="C281" s="1"/>
      <c r="D281" s="428"/>
      <c r="E281" s="428"/>
      <c r="F281" s="428"/>
      <c r="G281" s="428"/>
      <c r="H281" s="428"/>
      <c r="I281" s="177"/>
      <c r="J281" s="177"/>
      <c r="K281" s="177"/>
      <c r="L281" s="177"/>
    </row>
    <row r="282" spans="1:12" ht="15.75" x14ac:dyDescent="0.25">
      <c r="A282" s="55"/>
      <c r="B282" s="17" t="s">
        <v>108</v>
      </c>
      <c r="C282" s="1"/>
      <c r="D282" s="15"/>
      <c r="E282" s="15"/>
      <c r="F282" s="428"/>
      <c r="G282" s="428"/>
      <c r="H282" s="428"/>
      <c r="I282" s="428"/>
      <c r="J282" s="428"/>
      <c r="K282" s="177"/>
      <c r="L282" s="177"/>
    </row>
    <row r="283" spans="1:12" ht="15.75" x14ac:dyDescent="0.25">
      <c r="A283" s="54"/>
      <c r="B283" s="18" t="s">
        <v>109</v>
      </c>
      <c r="C283" s="1"/>
      <c r="D283" s="15"/>
      <c r="E283" s="157"/>
      <c r="F283" s="15"/>
      <c r="G283" s="15"/>
      <c r="H283" s="177"/>
      <c r="I283" s="177"/>
      <c r="J283" s="177"/>
      <c r="K283" s="177"/>
      <c r="L283" s="177"/>
    </row>
    <row r="284" spans="1:12" ht="15.75" x14ac:dyDescent="0.25">
      <c r="A284" s="54"/>
      <c r="B284" s="19" t="s">
        <v>110</v>
      </c>
      <c r="C284" s="1"/>
      <c r="D284" s="15"/>
      <c r="E284" s="15"/>
      <c r="F284" s="15"/>
      <c r="G284" s="15"/>
      <c r="H284" s="177"/>
      <c r="I284" s="177"/>
      <c r="J284" s="177"/>
      <c r="K284" s="177"/>
      <c r="L284" s="177"/>
    </row>
    <row r="285" spans="1:12" ht="16.5" thickBot="1" x14ac:dyDescent="0.3">
      <c r="A285" s="54"/>
      <c r="B285" s="297" t="s">
        <v>259</v>
      </c>
      <c r="C285" s="1"/>
      <c r="D285" s="15"/>
      <c r="E285" s="15"/>
      <c r="F285" s="15"/>
      <c r="G285" s="15"/>
      <c r="H285" s="177"/>
      <c r="I285" s="177"/>
      <c r="J285" s="177"/>
      <c r="K285" s="177"/>
      <c r="L285" s="177"/>
    </row>
  </sheetData>
  <mergeCells count="33">
    <mergeCell ref="F282:J282"/>
    <mergeCell ref="B13:F13"/>
    <mergeCell ref="B14:F14"/>
    <mergeCell ref="B15:F15"/>
    <mergeCell ref="B16:F16"/>
    <mergeCell ref="B17:F17"/>
    <mergeCell ref="D281:H281"/>
    <mergeCell ref="B8:F8"/>
    <mergeCell ref="B9:F9"/>
    <mergeCell ref="B12:F12"/>
    <mergeCell ref="A72:A80"/>
    <mergeCell ref="A19:A25"/>
    <mergeCell ref="A28:A36"/>
    <mergeCell ref="A44:A52"/>
    <mergeCell ref="A55:A60"/>
    <mergeCell ref="A63:A69"/>
    <mergeCell ref="A214:A221"/>
    <mergeCell ref="A83:A92"/>
    <mergeCell ref="A95:A103"/>
    <mergeCell ref="A106:A114"/>
    <mergeCell ref="A126:A137"/>
    <mergeCell ref="A140:A148"/>
    <mergeCell ref="A151:A159"/>
    <mergeCell ref="A162:A171"/>
    <mergeCell ref="A174:A181"/>
    <mergeCell ref="A184:A191"/>
    <mergeCell ref="A194:A202"/>
    <mergeCell ref="A205:A211"/>
    <mergeCell ref="A224:A232"/>
    <mergeCell ref="A235:A239"/>
    <mergeCell ref="A264:A273"/>
    <mergeCell ref="A242:A249"/>
    <mergeCell ref="A252:A261"/>
  </mergeCells>
  <pageMargins left="0.45" right="0.45" top="0.75" bottom="0.75" header="0.3" footer="0.3"/>
  <pageSetup scale="67" orientation="portrait" r:id="rId1"/>
  <headerFooter>
    <oddHeader xml:space="preserve">&amp;CILLINOIS VIOLENCE PREVENTION AUTHORITY
Neighborhood Recovery Initiative
Cost Data </oddHeader>
  </headerFooter>
  <rowBreaks count="4" manualBreakCount="4">
    <brk id="61" max="6" man="1"/>
    <brk id="124" max="6" man="1"/>
    <brk id="180" max="6" man="1"/>
    <brk id="240" max="6" man="1"/>
  </rowBreaks>
  <ignoredErrors>
    <ignoredError sqref="E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opLeftCell="A4" workbookViewId="0">
      <selection activeCell="D185" sqref="D185"/>
    </sheetView>
  </sheetViews>
  <sheetFormatPr defaultRowHeight="15" x14ac:dyDescent="0.25"/>
  <cols>
    <col min="1" max="1" width="36.7109375" customWidth="1"/>
    <col min="2" max="2" width="45.28515625" customWidth="1"/>
  </cols>
  <sheetData>
    <row r="1" spans="1:2" ht="18.75" x14ac:dyDescent="0.3">
      <c r="A1" s="227" t="s">
        <v>180</v>
      </c>
    </row>
    <row r="2" spans="1:2" x14ac:dyDescent="0.25">
      <c r="A2" s="219" t="s">
        <v>91</v>
      </c>
    </row>
    <row r="3" spans="1:2" x14ac:dyDescent="0.25">
      <c r="A3" s="224" t="s">
        <v>231</v>
      </c>
    </row>
    <row r="4" spans="1:2" x14ac:dyDescent="0.25">
      <c r="A4" s="225" t="s">
        <v>232</v>
      </c>
      <c r="B4" s="223"/>
    </row>
    <row r="5" spans="1:2" x14ac:dyDescent="0.25">
      <c r="A5" s="226" t="s">
        <v>109</v>
      </c>
    </row>
    <row r="6" spans="1:2" ht="15.75" thickBot="1" x14ac:dyDescent="0.3">
      <c r="A6" s="222"/>
    </row>
    <row r="8" spans="1:2" ht="15.75" thickBot="1" x14ac:dyDescent="0.3"/>
    <row r="9" spans="1:2" ht="15.75" thickBot="1" x14ac:dyDescent="0.3">
      <c r="A9" s="220" t="s">
        <v>117</v>
      </c>
      <c r="B9" s="221" t="s">
        <v>0</v>
      </c>
    </row>
    <row r="10" spans="1:2" ht="15" customHeight="1" x14ac:dyDescent="0.25">
      <c r="A10" s="443" t="s">
        <v>160</v>
      </c>
      <c r="B10" s="228" t="s">
        <v>139</v>
      </c>
    </row>
    <row r="11" spans="1:2" ht="16.5" customHeight="1" x14ac:dyDescent="0.25">
      <c r="A11" s="444"/>
      <c r="B11" s="229" t="s">
        <v>140</v>
      </c>
    </row>
    <row r="12" spans="1:2" ht="14.25" customHeight="1" x14ac:dyDescent="0.25">
      <c r="A12" s="445"/>
      <c r="B12" s="230" t="s">
        <v>114</v>
      </c>
    </row>
    <row r="13" spans="1:2" ht="15" customHeight="1" x14ac:dyDescent="0.25">
      <c r="A13" s="445"/>
      <c r="B13" s="230" t="s">
        <v>115</v>
      </c>
    </row>
    <row r="14" spans="1:2" ht="16.5" customHeight="1" x14ac:dyDescent="0.25">
      <c r="A14" s="445"/>
      <c r="B14" s="230" t="s">
        <v>141</v>
      </c>
    </row>
    <row r="15" spans="1:2" x14ac:dyDescent="0.25">
      <c r="A15" s="446"/>
      <c r="B15" s="231" t="s">
        <v>1</v>
      </c>
    </row>
    <row r="16" spans="1:2" ht="7.5" customHeight="1" x14ac:dyDescent="0.25">
      <c r="A16" s="232"/>
      <c r="B16" s="233"/>
    </row>
    <row r="17" spans="1:2" ht="15.75" x14ac:dyDescent="0.25">
      <c r="A17" s="447" t="s">
        <v>138</v>
      </c>
      <c r="B17" s="234" t="s">
        <v>9</v>
      </c>
    </row>
    <row r="18" spans="1:2" ht="15" customHeight="1" x14ac:dyDescent="0.25">
      <c r="A18" s="444"/>
      <c r="B18" s="235" t="s">
        <v>144</v>
      </c>
    </row>
    <row r="19" spans="1:2" x14ac:dyDescent="0.25">
      <c r="A19" s="445"/>
      <c r="B19" s="236" t="s">
        <v>11</v>
      </c>
    </row>
    <row r="20" spans="1:2" x14ac:dyDescent="0.25">
      <c r="A20" s="445"/>
      <c r="B20" s="237" t="s">
        <v>13</v>
      </c>
    </row>
    <row r="21" spans="1:2" ht="15" customHeight="1" x14ac:dyDescent="0.25">
      <c r="A21" s="445"/>
      <c r="B21" s="237" t="s">
        <v>209</v>
      </c>
    </row>
    <row r="22" spans="1:2" ht="7.5" customHeight="1" x14ac:dyDescent="0.25">
      <c r="A22" s="238"/>
      <c r="B22" s="239"/>
    </row>
    <row r="23" spans="1:2" ht="31.5" customHeight="1" x14ac:dyDescent="0.25">
      <c r="A23" s="444" t="s">
        <v>118</v>
      </c>
      <c r="B23" s="240" t="s">
        <v>238</v>
      </c>
    </row>
    <row r="24" spans="1:2" ht="17.25" customHeight="1" x14ac:dyDescent="0.25">
      <c r="A24" s="444"/>
      <c r="B24" s="241" t="s">
        <v>151</v>
      </c>
    </row>
    <row r="25" spans="1:2" x14ac:dyDescent="0.25">
      <c r="A25" s="448"/>
      <c r="B25" s="230" t="s">
        <v>41</v>
      </c>
    </row>
    <row r="26" spans="1:2" x14ac:dyDescent="0.25">
      <c r="A26" s="448"/>
      <c r="B26" s="230" t="s">
        <v>42</v>
      </c>
    </row>
    <row r="27" spans="1:2" x14ac:dyDescent="0.25">
      <c r="A27" s="448"/>
      <c r="B27" s="231" t="s">
        <v>218</v>
      </c>
    </row>
    <row r="28" spans="1:2" x14ac:dyDescent="0.25">
      <c r="A28" s="449"/>
      <c r="B28" s="242" t="s">
        <v>44</v>
      </c>
    </row>
    <row r="29" spans="1:2" ht="9" customHeight="1" x14ac:dyDescent="0.25">
      <c r="A29" s="232"/>
      <c r="B29" s="233"/>
    </row>
    <row r="30" spans="1:2" ht="31.5" x14ac:dyDescent="0.25">
      <c r="A30" s="447" t="s">
        <v>119</v>
      </c>
      <c r="B30" s="234" t="s">
        <v>70</v>
      </c>
    </row>
    <row r="31" spans="1:2" ht="17.25" customHeight="1" x14ac:dyDescent="0.25">
      <c r="A31" s="444"/>
      <c r="B31" s="243" t="s">
        <v>156</v>
      </c>
    </row>
    <row r="32" spans="1:2" ht="15" customHeight="1" x14ac:dyDescent="0.25">
      <c r="A32" s="445"/>
      <c r="B32" s="230" t="s">
        <v>71</v>
      </c>
    </row>
    <row r="33" spans="1:2" x14ac:dyDescent="0.25">
      <c r="A33" s="446"/>
      <c r="B33" s="231" t="s">
        <v>72</v>
      </c>
    </row>
    <row r="34" spans="1:2" ht="6.75" customHeight="1" x14ac:dyDescent="0.25">
      <c r="A34" s="232"/>
      <c r="B34" s="233"/>
    </row>
    <row r="35" spans="1:2" ht="20.25" customHeight="1" x14ac:dyDescent="0.25">
      <c r="A35" s="442" t="s">
        <v>120</v>
      </c>
      <c r="B35" s="234" t="s">
        <v>51</v>
      </c>
    </row>
    <row r="36" spans="1:2" ht="17.25" customHeight="1" x14ac:dyDescent="0.25">
      <c r="A36" s="442"/>
      <c r="B36" s="235" t="s">
        <v>153</v>
      </c>
    </row>
    <row r="37" spans="1:2" ht="14.25" customHeight="1" x14ac:dyDescent="0.25">
      <c r="A37" s="450"/>
      <c r="B37" s="244" t="s">
        <v>52</v>
      </c>
    </row>
    <row r="38" spans="1:2" ht="12" customHeight="1" x14ac:dyDescent="0.25">
      <c r="A38" s="450"/>
      <c r="B38" s="230" t="s">
        <v>53</v>
      </c>
    </row>
    <row r="39" spans="1:2" ht="14.25" customHeight="1" x14ac:dyDescent="0.25">
      <c r="A39" s="450"/>
      <c r="B39" s="231" t="s">
        <v>1</v>
      </c>
    </row>
    <row r="40" spans="1:2" ht="15" customHeight="1" x14ac:dyDescent="0.25">
      <c r="A40" s="450"/>
      <c r="B40" s="231" t="s">
        <v>54</v>
      </c>
    </row>
    <row r="41" spans="1:2" ht="8.25" customHeight="1" thickBot="1" x14ac:dyDescent="0.3">
      <c r="A41" s="247"/>
      <c r="B41" s="260"/>
    </row>
    <row r="42" spans="1:2" ht="18" customHeight="1" x14ac:dyDescent="0.25">
      <c r="A42" s="451" t="s">
        <v>121</v>
      </c>
      <c r="B42" s="261" t="s">
        <v>220</v>
      </c>
    </row>
    <row r="43" spans="1:2" x14ac:dyDescent="0.25">
      <c r="A43" s="442"/>
      <c r="B43" s="235" t="s">
        <v>219</v>
      </c>
    </row>
    <row r="44" spans="1:2" ht="15" customHeight="1" x14ac:dyDescent="0.25">
      <c r="A44" s="452"/>
      <c r="B44" s="230" t="s">
        <v>67</v>
      </c>
    </row>
    <row r="45" spans="1:2" ht="12.75" customHeight="1" x14ac:dyDescent="0.25">
      <c r="A45" s="452"/>
      <c r="B45" s="230" t="s">
        <v>33</v>
      </c>
    </row>
    <row r="46" spans="1:2" ht="14.25" customHeight="1" x14ac:dyDescent="0.25">
      <c r="A46" s="452"/>
      <c r="B46" s="231" t="s">
        <v>68</v>
      </c>
    </row>
    <row r="47" spans="1:2" ht="15" customHeight="1" x14ac:dyDescent="0.25">
      <c r="A47" s="452"/>
      <c r="B47" s="231" t="s">
        <v>67</v>
      </c>
    </row>
    <row r="48" spans="1:2" ht="12.75" customHeight="1" x14ac:dyDescent="0.25">
      <c r="A48" s="452"/>
      <c r="B48" s="237" t="s">
        <v>68</v>
      </c>
    </row>
    <row r="49" spans="1:2" x14ac:dyDescent="0.25">
      <c r="A49" s="452"/>
      <c r="B49" s="245" t="s">
        <v>66</v>
      </c>
    </row>
    <row r="50" spans="1:2" ht="9" customHeight="1" x14ac:dyDescent="0.25">
      <c r="A50" s="232"/>
      <c r="B50" s="233"/>
    </row>
    <row r="51" spans="1:2" ht="19.5" customHeight="1" x14ac:dyDescent="0.25">
      <c r="A51" s="442" t="s">
        <v>122</v>
      </c>
      <c r="B51" s="234" t="s">
        <v>34</v>
      </c>
    </row>
    <row r="52" spans="1:2" ht="15" customHeight="1" x14ac:dyDescent="0.25">
      <c r="A52" s="442"/>
      <c r="B52" s="235" t="s">
        <v>150</v>
      </c>
    </row>
    <row r="53" spans="1:2" ht="14.25" customHeight="1" x14ac:dyDescent="0.25">
      <c r="A53" s="452"/>
      <c r="B53" s="230" t="s">
        <v>35</v>
      </c>
    </row>
    <row r="54" spans="1:2" ht="15" customHeight="1" x14ac:dyDescent="0.25">
      <c r="A54" s="452"/>
      <c r="B54" s="230" t="s">
        <v>36</v>
      </c>
    </row>
    <row r="55" spans="1:2" ht="12" customHeight="1" x14ac:dyDescent="0.25">
      <c r="A55" s="452"/>
      <c r="B55" s="230" t="s">
        <v>105</v>
      </c>
    </row>
    <row r="56" spans="1:2" ht="14.25" customHeight="1" x14ac:dyDescent="0.25">
      <c r="A56" s="452"/>
      <c r="B56" s="231" t="s">
        <v>37</v>
      </c>
    </row>
    <row r="57" spans="1:2" ht="12.75" customHeight="1" x14ac:dyDescent="0.25">
      <c r="A57" s="452"/>
      <c r="B57" s="231" t="s">
        <v>106</v>
      </c>
    </row>
    <row r="58" spans="1:2" ht="15" customHeight="1" x14ac:dyDescent="0.25">
      <c r="A58" s="452"/>
      <c r="B58" s="237" t="s">
        <v>38</v>
      </c>
    </row>
    <row r="59" spans="1:2" x14ac:dyDescent="0.25">
      <c r="A59" s="452"/>
      <c r="B59" s="237" t="s">
        <v>39</v>
      </c>
    </row>
    <row r="60" spans="1:2" ht="6.75" customHeight="1" x14ac:dyDescent="0.25">
      <c r="A60" s="232"/>
      <c r="B60" s="233"/>
    </row>
    <row r="61" spans="1:2" ht="15" customHeight="1" x14ac:dyDescent="0.25">
      <c r="A61" s="447" t="s">
        <v>123</v>
      </c>
      <c r="B61" s="234" t="s">
        <v>23</v>
      </c>
    </row>
    <row r="62" spans="1:2" ht="15.75" customHeight="1" x14ac:dyDescent="0.25">
      <c r="A62" s="444"/>
      <c r="B62" s="235" t="s">
        <v>148</v>
      </c>
    </row>
    <row r="63" spans="1:2" ht="15" customHeight="1" x14ac:dyDescent="0.25">
      <c r="A63" s="444"/>
      <c r="B63" s="230" t="s">
        <v>24</v>
      </c>
    </row>
    <row r="64" spans="1:2" x14ac:dyDescent="0.25">
      <c r="A64" s="444"/>
      <c r="B64" s="236" t="s">
        <v>23</v>
      </c>
    </row>
    <row r="65" spans="1:2" ht="13.5" customHeight="1" x14ac:dyDescent="0.25">
      <c r="A65" s="444"/>
      <c r="B65" s="237" t="s">
        <v>25</v>
      </c>
    </row>
    <row r="66" spans="1:2" x14ac:dyDescent="0.25">
      <c r="A66" s="444"/>
      <c r="B66" s="242" t="s">
        <v>111</v>
      </c>
    </row>
    <row r="67" spans="1:2" ht="6.75" customHeight="1" x14ac:dyDescent="0.25">
      <c r="A67" s="232"/>
      <c r="B67" s="233"/>
    </row>
    <row r="68" spans="1:2" ht="21" customHeight="1" x14ac:dyDescent="0.25">
      <c r="A68" s="442" t="s">
        <v>125</v>
      </c>
      <c r="B68" s="234" t="s">
        <v>101</v>
      </c>
    </row>
    <row r="69" spans="1:2" x14ac:dyDescent="0.25">
      <c r="A69" s="442"/>
      <c r="B69" s="235" t="s">
        <v>154</v>
      </c>
    </row>
    <row r="70" spans="1:2" x14ac:dyDescent="0.25">
      <c r="A70" s="452"/>
      <c r="B70" s="236" t="s">
        <v>240</v>
      </c>
    </row>
    <row r="71" spans="1:2" ht="17.25" customHeight="1" x14ac:dyDescent="0.25">
      <c r="A71" s="452"/>
      <c r="B71" s="230" t="s">
        <v>60</v>
      </c>
    </row>
    <row r="72" spans="1:2" ht="15.75" customHeight="1" x14ac:dyDescent="0.25">
      <c r="A72" s="452"/>
      <c r="B72" s="231" t="s">
        <v>61</v>
      </c>
    </row>
    <row r="73" spans="1:2" ht="15" customHeight="1" x14ac:dyDescent="0.25">
      <c r="A73" s="452"/>
      <c r="B73" s="246" t="s">
        <v>92</v>
      </c>
    </row>
    <row r="74" spans="1:2" ht="12.75" customHeight="1" x14ac:dyDescent="0.25">
      <c r="A74" s="452"/>
      <c r="B74" s="237" t="s">
        <v>221</v>
      </c>
    </row>
    <row r="75" spans="1:2" ht="7.5" customHeight="1" x14ac:dyDescent="0.25">
      <c r="A75" s="247"/>
      <c r="B75" s="233"/>
    </row>
    <row r="76" spans="1:2" ht="18.75" x14ac:dyDescent="0.3">
      <c r="A76" s="248" t="s">
        <v>177</v>
      </c>
      <c r="B76" s="249" t="s">
        <v>222</v>
      </c>
    </row>
    <row r="77" spans="1:2" x14ac:dyDescent="0.25">
      <c r="A77" s="248"/>
      <c r="B77" s="250" t="s">
        <v>191</v>
      </c>
    </row>
    <row r="78" spans="1:2" x14ac:dyDescent="0.25">
      <c r="A78" s="251"/>
      <c r="B78" s="252" t="s">
        <v>223</v>
      </c>
    </row>
    <row r="79" spans="1:2" x14ac:dyDescent="0.25">
      <c r="A79" s="251"/>
      <c r="B79" s="252" t="s">
        <v>224</v>
      </c>
    </row>
    <row r="80" spans="1:2" x14ac:dyDescent="0.25">
      <c r="A80" s="251"/>
      <c r="B80" s="252" t="s">
        <v>225</v>
      </c>
    </row>
    <row r="81" spans="1:2" x14ac:dyDescent="0.25">
      <c r="A81" s="251"/>
      <c r="B81" s="252" t="s">
        <v>226</v>
      </c>
    </row>
    <row r="82" spans="1:2" ht="14.25" customHeight="1" x14ac:dyDescent="0.25">
      <c r="A82" s="251"/>
      <c r="B82" s="231" t="s">
        <v>223</v>
      </c>
    </row>
    <row r="83" spans="1:2" ht="6" customHeight="1" thickBot="1" x14ac:dyDescent="0.3">
      <c r="A83" s="262"/>
      <c r="B83" s="263"/>
    </row>
    <row r="84" spans="1:2" ht="16.5" customHeight="1" x14ac:dyDescent="0.25">
      <c r="A84" s="451" t="s">
        <v>124</v>
      </c>
      <c r="B84" s="261" t="s">
        <v>26</v>
      </c>
    </row>
    <row r="85" spans="1:2" ht="14.25" customHeight="1" x14ac:dyDescent="0.25">
      <c r="A85" s="442"/>
      <c r="B85" s="235" t="s">
        <v>149</v>
      </c>
    </row>
    <row r="86" spans="1:2" ht="16.5" customHeight="1" x14ac:dyDescent="0.25">
      <c r="A86" s="450"/>
      <c r="B86" s="230" t="s">
        <v>27</v>
      </c>
    </row>
    <row r="87" spans="1:2" x14ac:dyDescent="0.25">
      <c r="A87" s="450"/>
      <c r="B87" s="230" t="s">
        <v>29</v>
      </c>
    </row>
    <row r="88" spans="1:2" ht="16.5" customHeight="1" x14ac:dyDescent="0.25">
      <c r="A88" s="450"/>
      <c r="B88" s="236" t="s">
        <v>26</v>
      </c>
    </row>
    <row r="89" spans="1:2" ht="12.75" customHeight="1" x14ac:dyDescent="0.25">
      <c r="A89" s="450"/>
      <c r="B89" s="231" t="s">
        <v>30</v>
      </c>
    </row>
    <row r="90" spans="1:2" ht="12.75" customHeight="1" x14ac:dyDescent="0.25">
      <c r="A90" s="450"/>
      <c r="B90" s="231" t="s">
        <v>31</v>
      </c>
    </row>
    <row r="91" spans="1:2" ht="18.75" customHeight="1" x14ac:dyDescent="0.25">
      <c r="A91" s="450"/>
      <c r="B91" s="237" t="s">
        <v>8</v>
      </c>
    </row>
    <row r="92" spans="1:2" ht="13.5" customHeight="1" x14ac:dyDescent="0.25">
      <c r="A92" s="450"/>
      <c r="B92" s="237" t="s">
        <v>32</v>
      </c>
    </row>
    <row r="93" spans="1:2" ht="15.75" customHeight="1" x14ac:dyDescent="0.25">
      <c r="A93" s="450"/>
      <c r="B93" s="237" t="s">
        <v>33</v>
      </c>
    </row>
    <row r="94" spans="1:2" ht="8.25" customHeight="1" x14ac:dyDescent="0.25">
      <c r="A94" s="232"/>
      <c r="B94" s="233"/>
    </row>
    <row r="95" spans="1:2" ht="15.75" customHeight="1" x14ac:dyDescent="0.25">
      <c r="A95" s="442" t="s">
        <v>126</v>
      </c>
      <c r="B95" s="234" t="s">
        <v>100</v>
      </c>
    </row>
    <row r="96" spans="1:2" ht="15.75" customHeight="1" x14ac:dyDescent="0.25">
      <c r="A96" s="442"/>
      <c r="B96" s="235" t="s">
        <v>143</v>
      </c>
    </row>
    <row r="97" spans="1:2" x14ac:dyDescent="0.25">
      <c r="A97" s="450"/>
      <c r="B97" s="230" t="s">
        <v>2</v>
      </c>
    </row>
    <row r="98" spans="1:2" ht="14.25" customHeight="1" x14ac:dyDescent="0.25">
      <c r="A98" s="450"/>
      <c r="B98" s="230" t="s">
        <v>3</v>
      </c>
    </row>
    <row r="99" spans="1:2" x14ac:dyDescent="0.25">
      <c r="A99" s="450"/>
      <c r="B99" s="231" t="s">
        <v>5</v>
      </c>
    </row>
    <row r="100" spans="1:2" ht="15" customHeight="1" x14ac:dyDescent="0.25">
      <c r="A100" s="450"/>
      <c r="B100" s="237" t="s">
        <v>6</v>
      </c>
    </row>
    <row r="101" spans="1:2" ht="13.5" customHeight="1" x14ac:dyDescent="0.25">
      <c r="A101" s="450"/>
      <c r="B101" s="245" t="s">
        <v>7</v>
      </c>
    </row>
    <row r="102" spans="1:2" ht="7.5" customHeight="1" x14ac:dyDescent="0.25">
      <c r="A102" s="232"/>
      <c r="B102" s="233"/>
    </row>
    <row r="103" spans="1:2" ht="17.25" customHeight="1" x14ac:dyDescent="0.25">
      <c r="A103" s="442" t="s">
        <v>127</v>
      </c>
      <c r="B103" s="253" t="s">
        <v>208</v>
      </c>
    </row>
    <row r="104" spans="1:2" ht="25.5" customHeight="1" x14ac:dyDescent="0.25">
      <c r="A104" s="442"/>
      <c r="B104" s="235" t="s">
        <v>207</v>
      </c>
    </row>
    <row r="105" spans="1:2" ht="18" customHeight="1" x14ac:dyDescent="0.25">
      <c r="A105" s="442"/>
      <c r="B105" s="236" t="s">
        <v>208</v>
      </c>
    </row>
    <row r="106" spans="1:2" ht="14.25" customHeight="1" x14ac:dyDescent="0.25">
      <c r="A106" s="442"/>
      <c r="B106" s="230" t="s">
        <v>74</v>
      </c>
    </row>
    <row r="107" spans="1:2" x14ac:dyDescent="0.25">
      <c r="A107" s="442"/>
      <c r="B107" s="230" t="s">
        <v>75</v>
      </c>
    </row>
    <row r="108" spans="1:2" x14ac:dyDescent="0.25">
      <c r="A108" s="442"/>
      <c r="B108" s="246" t="s">
        <v>76</v>
      </c>
    </row>
    <row r="109" spans="1:2" ht="16.5" customHeight="1" x14ac:dyDescent="0.25">
      <c r="A109" s="442"/>
      <c r="B109" s="231" t="s">
        <v>77</v>
      </c>
    </row>
    <row r="110" spans="1:2" x14ac:dyDescent="0.25">
      <c r="A110" s="442"/>
      <c r="B110" s="231" t="s">
        <v>78</v>
      </c>
    </row>
    <row r="111" spans="1:2" ht="7.5" customHeight="1" x14ac:dyDescent="0.25">
      <c r="A111" s="232"/>
      <c r="B111" s="233"/>
    </row>
    <row r="112" spans="1:2" ht="15.75" x14ac:dyDescent="0.25">
      <c r="A112" s="442" t="s">
        <v>128</v>
      </c>
      <c r="B112" s="234" t="s">
        <v>15</v>
      </c>
    </row>
    <row r="113" spans="1:2" x14ac:dyDescent="0.25">
      <c r="A113" s="442"/>
      <c r="B113" s="254" t="s">
        <v>241</v>
      </c>
    </row>
    <row r="114" spans="1:2" x14ac:dyDescent="0.25">
      <c r="A114" s="450"/>
      <c r="B114" s="236" t="s">
        <v>145</v>
      </c>
    </row>
    <row r="115" spans="1:2" ht="14.25" customHeight="1" x14ac:dyDescent="0.25">
      <c r="A115" s="450"/>
      <c r="B115" s="244" t="s">
        <v>16</v>
      </c>
    </row>
    <row r="116" spans="1:2" ht="12" customHeight="1" x14ac:dyDescent="0.25">
      <c r="A116" s="450"/>
      <c r="B116" s="230" t="s">
        <v>17</v>
      </c>
    </row>
    <row r="117" spans="1:2" ht="14.25" customHeight="1" x14ac:dyDescent="0.25">
      <c r="A117" s="450"/>
      <c r="B117" s="230" t="s">
        <v>18</v>
      </c>
    </row>
    <row r="118" spans="1:2" x14ac:dyDescent="0.25">
      <c r="A118" s="450"/>
      <c r="B118" s="246" t="s">
        <v>19</v>
      </c>
    </row>
    <row r="119" spans="1:2" x14ac:dyDescent="0.25">
      <c r="A119" s="450"/>
      <c r="B119" s="245" t="s">
        <v>15</v>
      </c>
    </row>
    <row r="120" spans="1:2" ht="18.75" customHeight="1" x14ac:dyDescent="0.25">
      <c r="A120" s="450"/>
      <c r="B120" s="237" t="s">
        <v>17</v>
      </c>
    </row>
    <row r="121" spans="1:2" ht="6.75" customHeight="1" x14ac:dyDescent="0.25">
      <c r="A121" s="232"/>
      <c r="B121" s="233"/>
    </row>
    <row r="122" spans="1:2" ht="15.75" x14ac:dyDescent="0.25">
      <c r="A122" s="453" t="s">
        <v>129</v>
      </c>
      <c r="B122" s="234" t="s">
        <v>242</v>
      </c>
    </row>
    <row r="123" spans="1:2" ht="15" customHeight="1" x14ac:dyDescent="0.25">
      <c r="A123" s="442"/>
      <c r="B123" s="235" t="s">
        <v>190</v>
      </c>
    </row>
    <row r="124" spans="1:2" x14ac:dyDescent="0.25">
      <c r="A124" s="450"/>
      <c r="B124" s="236" t="s">
        <v>243</v>
      </c>
    </row>
    <row r="125" spans="1:2" ht="15" customHeight="1" x14ac:dyDescent="0.25">
      <c r="A125" s="450"/>
      <c r="B125" s="230" t="s">
        <v>56</v>
      </c>
    </row>
    <row r="126" spans="1:2" ht="15.75" customHeight="1" x14ac:dyDescent="0.25">
      <c r="A126" s="450"/>
      <c r="B126" s="244" t="s">
        <v>57</v>
      </c>
    </row>
    <row r="127" spans="1:2" ht="16.5" customHeight="1" x14ac:dyDescent="0.25">
      <c r="A127" s="450"/>
      <c r="B127" s="231" t="s">
        <v>58</v>
      </c>
    </row>
    <row r="128" spans="1:2" ht="13.5" customHeight="1" thickBot="1" x14ac:dyDescent="0.3">
      <c r="A128" s="454"/>
      <c r="B128" s="264" t="s">
        <v>55</v>
      </c>
    </row>
    <row r="129" spans="1:2" ht="6.75" customHeight="1" thickBot="1" x14ac:dyDescent="0.3">
      <c r="A129" s="262"/>
      <c r="B129" s="265"/>
    </row>
    <row r="130" spans="1:2" ht="14.25" customHeight="1" x14ac:dyDescent="0.25">
      <c r="A130" s="451" t="s">
        <v>130</v>
      </c>
      <c r="B130" s="261" t="s">
        <v>69</v>
      </c>
    </row>
    <row r="131" spans="1:2" ht="16.5" customHeight="1" x14ac:dyDescent="0.25">
      <c r="A131" s="442"/>
      <c r="B131" s="235" t="s">
        <v>155</v>
      </c>
    </row>
    <row r="132" spans="1:2" ht="14.25" customHeight="1" x14ac:dyDescent="0.25">
      <c r="A132" s="442"/>
      <c r="B132" s="236" t="s">
        <v>22</v>
      </c>
    </row>
    <row r="133" spans="1:2" ht="14.25" customHeight="1" x14ac:dyDescent="0.25">
      <c r="A133" s="442"/>
      <c r="B133" s="230" t="s">
        <v>96</v>
      </c>
    </row>
    <row r="134" spans="1:2" ht="15.75" customHeight="1" x14ac:dyDescent="0.25">
      <c r="A134" s="442"/>
      <c r="B134" s="244" t="s">
        <v>97</v>
      </c>
    </row>
    <row r="135" spans="1:2" x14ac:dyDescent="0.25">
      <c r="A135" s="442"/>
      <c r="B135" s="246" t="s">
        <v>99</v>
      </c>
    </row>
    <row r="136" spans="1:2" ht="6.75" customHeight="1" x14ac:dyDescent="0.25">
      <c r="A136" s="232"/>
      <c r="B136" s="233"/>
    </row>
    <row r="137" spans="1:2" ht="18" customHeight="1" x14ac:dyDescent="0.25">
      <c r="A137" s="442" t="s">
        <v>131</v>
      </c>
      <c r="B137" s="234" t="s">
        <v>45</v>
      </c>
    </row>
    <row r="138" spans="1:2" ht="15" customHeight="1" x14ac:dyDescent="0.25">
      <c r="A138" s="442"/>
      <c r="B138" s="235" t="s">
        <v>152</v>
      </c>
    </row>
    <row r="139" spans="1:2" ht="15" customHeight="1" x14ac:dyDescent="0.25">
      <c r="A139" s="452"/>
      <c r="B139" s="230" t="s">
        <v>46</v>
      </c>
    </row>
    <row r="140" spans="1:2" ht="12.75" customHeight="1" x14ac:dyDescent="0.25">
      <c r="A140" s="452"/>
      <c r="B140" s="236" t="s">
        <v>45</v>
      </c>
    </row>
    <row r="141" spans="1:2" ht="12.75" customHeight="1" x14ac:dyDescent="0.25">
      <c r="A141" s="452"/>
      <c r="B141" s="246" t="s">
        <v>47</v>
      </c>
    </row>
    <row r="142" spans="1:2" ht="14.25" customHeight="1" x14ac:dyDescent="0.25">
      <c r="A142" s="452"/>
      <c r="B142" s="231" t="s">
        <v>48</v>
      </c>
    </row>
    <row r="143" spans="1:2" ht="14.25" customHeight="1" x14ac:dyDescent="0.25">
      <c r="A143" s="452"/>
      <c r="B143" s="245" t="s">
        <v>49</v>
      </c>
    </row>
    <row r="144" spans="1:2" ht="14.25" customHeight="1" x14ac:dyDescent="0.25">
      <c r="A144" s="452"/>
      <c r="B144" s="237" t="s">
        <v>50</v>
      </c>
    </row>
    <row r="145" spans="1:2" ht="6.75" customHeight="1" x14ac:dyDescent="0.25">
      <c r="A145" s="232"/>
      <c r="B145" s="233"/>
    </row>
    <row r="146" spans="1:2" ht="16.5" customHeight="1" x14ac:dyDescent="0.25">
      <c r="A146" s="442" t="s">
        <v>132</v>
      </c>
      <c r="B146" s="234" t="s">
        <v>146</v>
      </c>
    </row>
    <row r="147" spans="1:2" ht="13.5" customHeight="1" x14ac:dyDescent="0.25">
      <c r="A147" s="442"/>
      <c r="B147" s="235" t="s">
        <v>147</v>
      </c>
    </row>
    <row r="148" spans="1:2" ht="12.75" customHeight="1" x14ac:dyDescent="0.25">
      <c r="A148" s="452"/>
      <c r="B148" s="236" t="s">
        <v>20</v>
      </c>
    </row>
    <row r="149" spans="1:2" ht="18" customHeight="1" x14ac:dyDescent="0.25">
      <c r="A149" s="452"/>
      <c r="B149" s="230" t="s">
        <v>104</v>
      </c>
    </row>
    <row r="150" spans="1:2" ht="13.5" customHeight="1" x14ac:dyDescent="0.25">
      <c r="A150" s="452"/>
      <c r="B150" s="244" t="s">
        <v>103</v>
      </c>
    </row>
    <row r="151" spans="1:2" ht="12.75" customHeight="1" x14ac:dyDescent="0.25">
      <c r="A151" s="452"/>
      <c r="B151" s="246" t="s">
        <v>21</v>
      </c>
    </row>
    <row r="152" spans="1:2" ht="6.75" customHeight="1" x14ac:dyDescent="0.25">
      <c r="A152" s="232"/>
      <c r="B152" s="233"/>
    </row>
    <row r="153" spans="1:2" ht="17.25" customHeight="1" x14ac:dyDescent="0.25">
      <c r="A153" s="444" t="s">
        <v>133</v>
      </c>
      <c r="B153" s="234" t="s">
        <v>244</v>
      </c>
    </row>
    <row r="154" spans="1:2" ht="15.75" customHeight="1" x14ac:dyDescent="0.25">
      <c r="A154" s="444"/>
      <c r="B154" s="235" t="s">
        <v>228</v>
      </c>
    </row>
    <row r="155" spans="1:2" ht="17.25" customHeight="1" x14ac:dyDescent="0.25">
      <c r="A155" s="448"/>
      <c r="B155" s="236" t="s">
        <v>230</v>
      </c>
    </row>
    <row r="156" spans="1:2" x14ac:dyDescent="0.25">
      <c r="A156" s="448"/>
      <c r="B156" s="246" t="s">
        <v>94</v>
      </c>
    </row>
    <row r="157" spans="1:2" x14ac:dyDescent="0.25">
      <c r="A157" s="448"/>
      <c r="B157" s="245" t="s">
        <v>95</v>
      </c>
    </row>
    <row r="158" spans="1:2" ht="5.25" customHeight="1" x14ac:dyDescent="0.25">
      <c r="A158" s="266"/>
      <c r="B158" s="267"/>
    </row>
    <row r="159" spans="1:2" ht="14.25" customHeight="1" x14ac:dyDescent="0.25">
      <c r="A159" s="442" t="s">
        <v>134</v>
      </c>
      <c r="B159" s="234" t="s">
        <v>23</v>
      </c>
    </row>
    <row r="160" spans="1:2" ht="13.5" customHeight="1" x14ac:dyDescent="0.25">
      <c r="A160" s="442"/>
      <c r="B160" s="235" t="s">
        <v>148</v>
      </c>
    </row>
    <row r="161" spans="1:2" ht="12.75" customHeight="1" x14ac:dyDescent="0.25">
      <c r="A161" s="452"/>
      <c r="B161" s="230" t="s">
        <v>62</v>
      </c>
    </row>
    <row r="162" spans="1:2" ht="17.25" customHeight="1" x14ac:dyDescent="0.25">
      <c r="A162" s="452"/>
      <c r="B162" s="230" t="s">
        <v>63</v>
      </c>
    </row>
    <row r="163" spans="1:2" ht="15.75" customHeight="1" x14ac:dyDescent="0.25">
      <c r="A163" s="452"/>
      <c r="B163" s="236" t="s">
        <v>23</v>
      </c>
    </row>
    <row r="164" spans="1:2" ht="13.5" customHeight="1" x14ac:dyDescent="0.25">
      <c r="A164" s="452"/>
      <c r="B164" s="231" t="s">
        <v>64</v>
      </c>
    </row>
    <row r="165" spans="1:2" ht="13.5" customHeight="1" x14ac:dyDescent="0.25">
      <c r="A165" s="452"/>
      <c r="B165" s="237" t="s">
        <v>176</v>
      </c>
    </row>
    <row r="166" spans="1:2" x14ac:dyDescent="0.25">
      <c r="A166" s="452"/>
      <c r="B166" s="237" t="s">
        <v>65</v>
      </c>
    </row>
    <row r="167" spans="1:2" ht="7.5" customHeight="1" x14ac:dyDescent="0.25">
      <c r="A167" s="232"/>
      <c r="B167" s="233"/>
    </row>
    <row r="168" spans="1:2" ht="18" customHeight="1" x14ac:dyDescent="0.25">
      <c r="A168" s="444" t="s">
        <v>135</v>
      </c>
      <c r="B168" s="255" t="s">
        <v>168</v>
      </c>
    </row>
    <row r="169" spans="1:2" ht="17.25" customHeight="1" x14ac:dyDescent="0.25">
      <c r="A169" s="442"/>
      <c r="B169" s="235" t="s">
        <v>217</v>
      </c>
    </row>
    <row r="170" spans="1:2" ht="14.25" customHeight="1" x14ac:dyDescent="0.25">
      <c r="A170" s="442"/>
      <c r="B170" s="236" t="s">
        <v>237</v>
      </c>
    </row>
    <row r="171" spans="1:2" ht="15" customHeight="1" x14ac:dyDescent="0.25">
      <c r="A171" s="442"/>
      <c r="B171" s="246" t="s">
        <v>217</v>
      </c>
    </row>
    <row r="172" spans="1:2" ht="9" customHeight="1" thickBot="1" x14ac:dyDescent="0.3">
      <c r="A172" s="268"/>
      <c r="B172" s="269"/>
    </row>
    <row r="173" spans="1:2" ht="15.75" x14ac:dyDescent="0.25">
      <c r="A173" s="451" t="s">
        <v>137</v>
      </c>
      <c r="B173" s="261" t="s">
        <v>84</v>
      </c>
    </row>
    <row r="174" spans="1:2" ht="14.25" customHeight="1" x14ac:dyDescent="0.25">
      <c r="A174" s="442"/>
      <c r="B174" s="235" t="s">
        <v>158</v>
      </c>
    </row>
    <row r="175" spans="1:2" ht="12.75" customHeight="1" x14ac:dyDescent="0.25">
      <c r="A175" s="442"/>
      <c r="B175" s="236" t="s">
        <v>85</v>
      </c>
    </row>
    <row r="176" spans="1:2" ht="15" customHeight="1" x14ac:dyDescent="0.25">
      <c r="A176" s="442"/>
      <c r="B176" s="230" t="s">
        <v>86</v>
      </c>
    </row>
    <row r="177" spans="1:2" x14ac:dyDescent="0.25">
      <c r="A177" s="442"/>
      <c r="B177" s="246" t="s">
        <v>86</v>
      </c>
    </row>
    <row r="178" spans="1:2" x14ac:dyDescent="0.25">
      <c r="A178" s="442"/>
      <c r="B178" s="231" t="s">
        <v>83</v>
      </c>
    </row>
    <row r="179" spans="1:2" ht="7.5" customHeight="1" x14ac:dyDescent="0.25">
      <c r="A179" s="270"/>
      <c r="B179" s="271"/>
    </row>
    <row r="180" spans="1:2" ht="18.75" customHeight="1" x14ac:dyDescent="0.25">
      <c r="A180" s="442" t="s">
        <v>184</v>
      </c>
      <c r="B180" s="234" t="s">
        <v>88</v>
      </c>
    </row>
    <row r="181" spans="1:2" ht="14.25" customHeight="1" x14ac:dyDescent="0.25">
      <c r="A181" s="442"/>
      <c r="B181" s="235" t="s">
        <v>159</v>
      </c>
    </row>
    <row r="182" spans="1:2" ht="20.25" customHeight="1" x14ac:dyDescent="0.25">
      <c r="A182" s="442"/>
      <c r="B182" s="230" t="s">
        <v>89</v>
      </c>
    </row>
    <row r="183" spans="1:2" ht="15" customHeight="1" x14ac:dyDescent="0.25">
      <c r="A183" s="442"/>
      <c r="B183" s="236" t="s">
        <v>88</v>
      </c>
    </row>
    <row r="184" spans="1:2" x14ac:dyDescent="0.25">
      <c r="A184" s="442"/>
      <c r="B184" s="230" t="s">
        <v>80</v>
      </c>
    </row>
    <row r="185" spans="1:2" x14ac:dyDescent="0.25">
      <c r="A185" s="442"/>
      <c r="B185" s="231" t="s">
        <v>90</v>
      </c>
    </row>
    <row r="186" spans="1:2" ht="17.25" customHeight="1" x14ac:dyDescent="0.25">
      <c r="A186" s="442"/>
      <c r="B186" s="246" t="s">
        <v>88</v>
      </c>
    </row>
    <row r="187" spans="1:2" ht="9" customHeight="1" x14ac:dyDescent="0.25">
      <c r="A187" s="272"/>
      <c r="B187" s="273"/>
    </row>
    <row r="188" spans="1:2" ht="15.75" x14ac:dyDescent="0.25">
      <c r="A188" s="256"/>
      <c r="B188" s="257" t="s">
        <v>113</v>
      </c>
    </row>
    <row r="189" spans="1:2" ht="7.5" customHeight="1" x14ac:dyDescent="0.25">
      <c r="A189" s="272"/>
      <c r="B189" s="273"/>
    </row>
    <row r="190" spans="1:2" ht="16.5" thickBot="1" x14ac:dyDescent="0.3">
      <c r="A190" s="258"/>
      <c r="B190" s="259" t="s">
        <v>112</v>
      </c>
    </row>
  </sheetData>
  <mergeCells count="22">
    <mergeCell ref="A159:A166"/>
    <mergeCell ref="A168:A171"/>
    <mergeCell ref="A173:A178"/>
    <mergeCell ref="A180:A186"/>
    <mergeCell ref="A112:A120"/>
    <mergeCell ref="A122:A128"/>
    <mergeCell ref="A130:A135"/>
    <mergeCell ref="A137:A144"/>
    <mergeCell ref="A146:A151"/>
    <mergeCell ref="A153:A157"/>
    <mergeCell ref="A103:A110"/>
    <mergeCell ref="A10:A15"/>
    <mergeCell ref="A17:A21"/>
    <mergeCell ref="A23:A28"/>
    <mergeCell ref="A30:A33"/>
    <mergeCell ref="A35:A40"/>
    <mergeCell ref="A42:A49"/>
    <mergeCell ref="A51:A59"/>
    <mergeCell ref="A61:A66"/>
    <mergeCell ref="A68:A74"/>
    <mergeCell ref="A84:A93"/>
    <mergeCell ref="A95:A101"/>
  </mergeCells>
  <pageMargins left="0.7" right="0.7" top="0.75" bottom="0.75" header="0.3" footer="0.3"/>
  <pageSetup orientation="portrait" r:id="rId1"/>
  <rowBreaks count="3" manualBreakCount="3">
    <brk id="41" max="16383" man="1"/>
    <brk id="83" max="16383" man="1"/>
    <brk id="17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4"/>
  <sheetViews>
    <sheetView tabSelected="1" zoomScaleNormal="100" workbookViewId="0">
      <selection activeCell="AN11" sqref="AN11"/>
    </sheetView>
  </sheetViews>
  <sheetFormatPr defaultColWidth="9.140625" defaultRowHeight="15" x14ac:dyDescent="0.25"/>
  <cols>
    <col min="1" max="1" width="7" style="299" customWidth="1"/>
    <col min="2" max="2" width="1.140625" style="299" customWidth="1"/>
    <col min="3" max="6" width="9.140625" style="299"/>
    <col min="7" max="7" width="5.140625" style="299" customWidth="1"/>
    <col min="8" max="8" width="9.28515625" style="299" customWidth="1"/>
    <col min="9" max="9" width="15.28515625" style="306" customWidth="1"/>
    <col min="10" max="10" width="12.85546875" style="306" hidden="1" customWidth="1"/>
    <col min="11" max="11" width="12.28515625" style="306" hidden="1" customWidth="1"/>
    <col min="12" max="12" width="14.5703125" style="306" hidden="1" customWidth="1"/>
    <col min="13" max="13" width="14" style="300" bestFit="1" customWidth="1"/>
    <col min="14" max="14" width="12.5703125" style="301" bestFit="1" customWidth="1"/>
    <col min="15" max="15" width="15.85546875" style="300" bestFit="1" customWidth="1"/>
    <col min="16" max="16" width="12.28515625" style="301" customWidth="1"/>
    <col min="17" max="17" width="18.28515625" style="300" bestFit="1" customWidth="1"/>
    <col min="18" max="18" width="11.42578125" style="299" hidden="1" customWidth="1"/>
    <col min="19" max="24" width="9.140625" style="299" hidden="1" customWidth="1"/>
    <col min="25" max="25" width="11.85546875" style="299" hidden="1" customWidth="1"/>
    <col min="26" max="38" width="0" style="299" hidden="1" customWidth="1"/>
    <col min="39" max="16384" width="9.140625" style="299"/>
  </cols>
  <sheetData>
    <row r="1" spans="1:24" ht="18.75" x14ac:dyDescent="0.3">
      <c r="A1" s="274"/>
      <c r="B1" s="389" t="s">
        <v>299</v>
      </c>
      <c r="C1" s="389"/>
      <c r="D1" s="389"/>
      <c r="E1" s="389"/>
      <c r="F1" s="389"/>
      <c r="G1" s="389"/>
      <c r="H1" s="389"/>
      <c r="I1" s="389"/>
      <c r="J1" s="389"/>
      <c r="K1" s="389"/>
      <c r="L1" s="389"/>
    </row>
    <row r="2" spans="1:24" ht="15.75" x14ac:dyDescent="0.25">
      <c r="A2" s="274"/>
      <c r="B2" s="455" t="s">
        <v>300</v>
      </c>
      <c r="C2" s="455"/>
      <c r="D2" s="455"/>
      <c r="E2" s="455"/>
      <c r="F2" s="455"/>
      <c r="G2" s="455"/>
      <c r="H2" s="455"/>
      <c r="I2" s="455"/>
      <c r="J2" s="455"/>
      <c r="K2" s="455"/>
      <c r="L2" s="455"/>
    </row>
    <row r="3" spans="1:24" ht="18.75" x14ac:dyDescent="0.3">
      <c r="A3" s="275"/>
      <c r="B3" s="455" t="s">
        <v>338</v>
      </c>
      <c r="C3" s="455"/>
      <c r="D3" s="455"/>
      <c r="E3" s="455"/>
      <c r="F3" s="455"/>
      <c r="G3" s="455"/>
      <c r="H3" s="455"/>
      <c r="I3" s="455"/>
      <c r="J3" s="455"/>
      <c r="K3" s="455"/>
      <c r="L3" s="455"/>
    </row>
    <row r="4" spans="1:24" x14ac:dyDescent="0.25">
      <c r="A4" s="278"/>
      <c r="B4" s="279"/>
      <c r="C4" s="280"/>
      <c r="D4" s="281"/>
      <c r="E4" s="280"/>
      <c r="F4" s="280"/>
      <c r="G4" s="276"/>
      <c r="H4" s="282"/>
      <c r="I4" s="302"/>
      <c r="J4" s="304"/>
      <c r="K4" s="305"/>
      <c r="L4" s="304"/>
    </row>
    <row r="5" spans="1:24" x14ac:dyDescent="0.25">
      <c r="A5" s="284"/>
      <c r="B5" s="286" t="s">
        <v>292</v>
      </c>
      <c r="C5" s="285"/>
      <c r="D5" s="280"/>
      <c r="E5" s="280"/>
      <c r="F5" s="280"/>
      <c r="G5" s="276"/>
      <c r="H5" s="282"/>
      <c r="I5" s="302"/>
      <c r="J5" s="317"/>
      <c r="K5" s="317"/>
      <c r="L5" s="317"/>
      <c r="M5" s="314"/>
      <c r="N5" s="315"/>
      <c r="O5" s="390"/>
      <c r="P5" s="346"/>
      <c r="Q5" s="316"/>
    </row>
    <row r="6" spans="1:24" x14ac:dyDescent="0.25">
      <c r="A6" s="318"/>
      <c r="B6" s="319"/>
      <c r="C6" s="320"/>
      <c r="D6" s="319"/>
      <c r="E6" s="319"/>
      <c r="F6" s="319"/>
      <c r="G6" s="321"/>
      <c r="H6" s="322"/>
      <c r="I6" s="323"/>
      <c r="J6" s="324"/>
      <c r="K6" s="324"/>
      <c r="L6" s="324"/>
      <c r="M6" s="314"/>
      <c r="N6" s="315"/>
      <c r="O6" s="390"/>
      <c r="P6" s="346"/>
      <c r="Q6" s="316"/>
    </row>
    <row r="7" spans="1:24" x14ac:dyDescent="0.25">
      <c r="A7" s="318"/>
      <c r="B7" s="319"/>
      <c r="C7" s="320"/>
      <c r="D7" s="319"/>
      <c r="E7" s="319"/>
      <c r="F7" s="319"/>
      <c r="G7" s="321"/>
      <c r="H7" s="322"/>
      <c r="I7" s="307" t="s">
        <v>263</v>
      </c>
      <c r="J7" s="308" t="s">
        <v>245</v>
      </c>
      <c r="K7" s="309" t="s">
        <v>246</v>
      </c>
      <c r="L7" s="310"/>
      <c r="M7" s="311" t="s">
        <v>269</v>
      </c>
      <c r="N7" s="311" t="s">
        <v>269</v>
      </c>
      <c r="O7" s="344" t="s">
        <v>270</v>
      </c>
      <c r="P7" s="344" t="s">
        <v>270</v>
      </c>
      <c r="Q7" s="312" t="s">
        <v>262</v>
      </c>
    </row>
    <row r="8" spans="1:24" x14ac:dyDescent="0.25">
      <c r="A8" s="318"/>
      <c r="B8" s="319"/>
      <c r="C8" s="320"/>
      <c r="D8" s="319"/>
      <c r="E8" s="319"/>
      <c r="F8" s="319"/>
      <c r="G8" s="321"/>
      <c r="H8" s="322"/>
      <c r="I8" s="307" t="s">
        <v>247</v>
      </c>
      <c r="J8" s="308" t="s">
        <v>247</v>
      </c>
      <c r="K8" s="309" t="s">
        <v>247</v>
      </c>
      <c r="L8" s="309" t="s">
        <v>264</v>
      </c>
      <c r="M8" s="311" t="s">
        <v>247</v>
      </c>
      <c r="N8" s="313" t="s">
        <v>261</v>
      </c>
      <c r="O8" s="344" t="s">
        <v>247</v>
      </c>
      <c r="P8" s="345" t="s">
        <v>261</v>
      </c>
      <c r="Q8" s="312" t="s">
        <v>255</v>
      </c>
      <c r="S8" s="299" t="s">
        <v>309</v>
      </c>
      <c r="T8" s="299" t="s">
        <v>310</v>
      </c>
      <c r="V8" s="372" t="s">
        <v>309</v>
      </c>
      <c r="W8" s="373" t="s">
        <v>310</v>
      </c>
    </row>
    <row r="9" spans="1:24" x14ac:dyDescent="0.25">
      <c r="A9" s="284" t="s">
        <v>271</v>
      </c>
      <c r="B9" s="280"/>
      <c r="C9" s="285" t="s">
        <v>296</v>
      </c>
      <c r="D9" s="280"/>
      <c r="E9" s="280"/>
      <c r="F9" s="280"/>
      <c r="G9" s="276"/>
      <c r="H9" s="282"/>
      <c r="I9" s="302">
        <f>J9+L9</f>
        <v>304717.90000000002</v>
      </c>
      <c r="J9" s="333">
        <v>304717.90000000002</v>
      </c>
      <c r="K9" s="317"/>
      <c r="L9" s="317"/>
      <c r="M9" s="334">
        <v>301282.09999999998</v>
      </c>
      <c r="N9" s="335" t="s">
        <v>301</v>
      </c>
      <c r="O9" s="390"/>
      <c r="P9" s="346"/>
      <c r="Q9" s="336">
        <f t="shared" ref="Q9:Q31" si="0">(I9)+(M9)+(O9)</f>
        <v>606000</v>
      </c>
      <c r="R9" s="302">
        <v>606000</v>
      </c>
      <c r="S9" s="299">
        <f>(I9)/(R9)</f>
        <v>0.50283481848184819</v>
      </c>
      <c r="T9" s="299">
        <f>(M9)/(R9)</f>
        <v>0.49716518151815176</v>
      </c>
      <c r="U9" s="299">
        <f>SUM(S9:T9)</f>
        <v>1</v>
      </c>
      <c r="V9" s="374">
        <v>0.50283481848184819</v>
      </c>
      <c r="W9" s="375">
        <v>0.49716518151815176</v>
      </c>
      <c r="X9" s="299" t="s">
        <v>271</v>
      </c>
    </row>
    <row r="10" spans="1:24" s="331" customFormat="1" x14ac:dyDescent="0.25">
      <c r="A10" s="284" t="s">
        <v>272</v>
      </c>
      <c r="B10" s="325"/>
      <c r="C10" s="326" t="s">
        <v>40</v>
      </c>
      <c r="D10" s="327"/>
      <c r="E10" s="327"/>
      <c r="F10" s="327"/>
      <c r="G10" s="328"/>
      <c r="H10" s="326"/>
      <c r="I10" s="329">
        <f>J10+L10</f>
        <v>0</v>
      </c>
      <c r="J10" s="333">
        <v>0</v>
      </c>
      <c r="K10" s="330"/>
      <c r="L10" s="317"/>
      <c r="M10" s="334">
        <v>0</v>
      </c>
      <c r="N10" s="335"/>
      <c r="O10" s="391"/>
      <c r="P10" s="347"/>
      <c r="Q10" s="336">
        <f t="shared" si="0"/>
        <v>0</v>
      </c>
      <c r="R10" s="302">
        <v>0</v>
      </c>
      <c r="V10" s="376"/>
      <c r="W10" s="377"/>
      <c r="X10" s="331" t="s">
        <v>272</v>
      </c>
    </row>
    <row r="11" spans="1:24" x14ac:dyDescent="0.25">
      <c r="A11" s="284" t="s">
        <v>273</v>
      </c>
      <c r="B11" s="280"/>
      <c r="C11" s="285" t="s">
        <v>70</v>
      </c>
      <c r="D11" s="280"/>
      <c r="E11" s="280"/>
      <c r="F11" s="280"/>
      <c r="G11" s="276"/>
      <c r="H11" s="282"/>
      <c r="I11" s="302">
        <f>J11+L11</f>
        <v>60600</v>
      </c>
      <c r="J11" s="333">
        <v>60600</v>
      </c>
      <c r="K11" s="317"/>
      <c r="L11" s="317"/>
      <c r="M11" s="334">
        <v>545400</v>
      </c>
      <c r="N11" s="335" t="s">
        <v>301</v>
      </c>
      <c r="O11" s="390"/>
      <c r="P11" s="346"/>
      <c r="Q11" s="336">
        <f t="shared" si="0"/>
        <v>606000</v>
      </c>
      <c r="R11" s="302">
        <v>606000</v>
      </c>
      <c r="S11" s="299">
        <f t="shared" ref="S11:S22" si="1">(I11)/(R11)</f>
        <v>0.1</v>
      </c>
      <c r="T11" s="299">
        <f t="shared" ref="T11:T22" si="2">(M11)/(R11)</f>
        <v>0.9</v>
      </c>
      <c r="U11" s="299">
        <f t="shared" ref="U11:U30" si="3">SUM(S11:T11)</f>
        <v>1</v>
      </c>
      <c r="V11" s="374">
        <v>0.1</v>
      </c>
      <c r="W11" s="375">
        <v>0.9</v>
      </c>
      <c r="X11" s="299" t="s">
        <v>273</v>
      </c>
    </row>
    <row r="12" spans="1:24" x14ac:dyDescent="0.25">
      <c r="A12" s="364" t="s">
        <v>274</v>
      </c>
      <c r="B12" s="365"/>
      <c r="C12" s="366" t="s">
        <v>51</v>
      </c>
      <c r="D12" s="365"/>
      <c r="E12" s="365"/>
      <c r="F12" s="365"/>
      <c r="G12" s="367"/>
      <c r="H12" s="368"/>
      <c r="I12" s="369">
        <f>J12+L12</f>
        <v>233478.8</v>
      </c>
      <c r="J12" s="333">
        <v>233478.8</v>
      </c>
      <c r="K12" s="317"/>
      <c r="L12" s="317"/>
      <c r="M12" s="334">
        <v>372521.2</v>
      </c>
      <c r="N12" s="335" t="s">
        <v>301</v>
      </c>
      <c r="O12" s="390"/>
      <c r="P12" s="346"/>
      <c r="Q12" s="336">
        <f t="shared" si="0"/>
        <v>606000</v>
      </c>
      <c r="R12" s="302">
        <v>606000</v>
      </c>
      <c r="S12" s="299">
        <f t="shared" si="1"/>
        <v>0.38527854785478544</v>
      </c>
      <c r="T12" s="299">
        <f t="shared" si="2"/>
        <v>0.61472145214521456</v>
      </c>
      <c r="U12" s="299">
        <f t="shared" si="3"/>
        <v>1</v>
      </c>
      <c r="V12" s="374">
        <v>0.38527854785478544</v>
      </c>
      <c r="W12" s="375">
        <v>0.61472145214521456</v>
      </c>
      <c r="X12" s="299" t="s">
        <v>274</v>
      </c>
    </row>
    <row r="13" spans="1:24" x14ac:dyDescent="0.25">
      <c r="A13" s="364" t="s">
        <v>275</v>
      </c>
      <c r="B13" s="365"/>
      <c r="C13" s="366" t="s">
        <v>239</v>
      </c>
      <c r="D13" s="365"/>
      <c r="E13" s="365"/>
      <c r="F13" s="365"/>
      <c r="G13" s="367"/>
      <c r="H13" s="368"/>
      <c r="I13" s="369">
        <f>J13+L13</f>
        <v>336587.76</v>
      </c>
      <c r="J13" s="333">
        <v>336587.76</v>
      </c>
      <c r="K13" s="317"/>
      <c r="L13" s="317"/>
      <c r="M13" s="334">
        <v>347412.24</v>
      </c>
      <c r="N13" s="335" t="s">
        <v>301</v>
      </c>
      <c r="O13" s="390"/>
      <c r="P13" s="346"/>
      <c r="Q13" s="336">
        <f t="shared" si="0"/>
        <v>684000</v>
      </c>
      <c r="R13" s="302">
        <v>684000</v>
      </c>
      <c r="S13" s="299">
        <f t="shared" si="1"/>
        <v>0.49208736842105266</v>
      </c>
      <c r="T13" s="299">
        <f t="shared" si="2"/>
        <v>0.50791263157894739</v>
      </c>
      <c r="U13" s="299">
        <f t="shared" si="3"/>
        <v>1</v>
      </c>
      <c r="V13" s="374">
        <v>0.49208736842105266</v>
      </c>
      <c r="W13" s="375">
        <v>0.50791263157894739</v>
      </c>
      <c r="X13" s="299" t="s">
        <v>275</v>
      </c>
    </row>
    <row r="14" spans="1:24" x14ac:dyDescent="0.25">
      <c r="A14" s="364" t="s">
        <v>276</v>
      </c>
      <c r="B14" s="365"/>
      <c r="C14" s="366" t="s">
        <v>248</v>
      </c>
      <c r="D14" s="365"/>
      <c r="E14" s="365"/>
      <c r="F14" s="365"/>
      <c r="G14" s="367"/>
      <c r="H14" s="368"/>
      <c r="I14" s="369">
        <f t="shared" ref="I14:I16" si="4">J14+L14</f>
        <v>285483</v>
      </c>
      <c r="J14" s="333">
        <v>285483</v>
      </c>
      <c r="K14" s="317"/>
      <c r="L14" s="317"/>
      <c r="M14" s="334">
        <v>408117</v>
      </c>
      <c r="N14" s="335" t="s">
        <v>301</v>
      </c>
      <c r="O14" s="390"/>
      <c r="P14" s="346"/>
      <c r="Q14" s="336">
        <f t="shared" si="0"/>
        <v>693600</v>
      </c>
      <c r="R14" s="302">
        <v>693600</v>
      </c>
      <c r="S14" s="299">
        <f t="shared" si="1"/>
        <v>0.41159602076124568</v>
      </c>
      <c r="T14" s="299">
        <f t="shared" si="2"/>
        <v>0.58840397923875432</v>
      </c>
      <c r="U14" s="299">
        <f t="shared" si="3"/>
        <v>1</v>
      </c>
      <c r="V14" s="374">
        <v>0.41159602076124568</v>
      </c>
      <c r="W14" s="375">
        <v>0.58840397923875432</v>
      </c>
      <c r="X14" s="299" t="s">
        <v>276</v>
      </c>
    </row>
    <row r="15" spans="1:24" x14ac:dyDescent="0.25">
      <c r="A15" s="284" t="s">
        <v>277</v>
      </c>
      <c r="B15" s="280"/>
      <c r="C15" s="285" t="s">
        <v>249</v>
      </c>
      <c r="D15" s="280"/>
      <c r="E15" s="280"/>
      <c r="F15" s="280"/>
      <c r="G15" s="276"/>
      <c r="H15" s="282"/>
      <c r="I15" s="302">
        <f t="shared" si="4"/>
        <v>214626.12</v>
      </c>
      <c r="J15" s="333">
        <v>214626.12</v>
      </c>
      <c r="K15" s="317"/>
      <c r="L15" s="317"/>
      <c r="M15" s="334">
        <v>478973.88</v>
      </c>
      <c r="N15" s="335" t="s">
        <v>301</v>
      </c>
      <c r="O15" s="390"/>
      <c r="P15" s="346"/>
      <c r="Q15" s="336">
        <f t="shared" si="0"/>
        <v>693600</v>
      </c>
      <c r="R15" s="302">
        <v>693600</v>
      </c>
      <c r="S15" s="299">
        <f t="shared" si="1"/>
        <v>0.30943788927335641</v>
      </c>
      <c r="T15" s="299">
        <f t="shared" si="2"/>
        <v>0.69056211072664364</v>
      </c>
      <c r="U15" s="299">
        <f t="shared" si="3"/>
        <v>1</v>
      </c>
      <c r="V15" s="374">
        <v>0.30943788927335641</v>
      </c>
      <c r="W15" s="375">
        <v>0.69056211072664364</v>
      </c>
      <c r="X15" s="299" t="s">
        <v>277</v>
      </c>
    </row>
    <row r="16" spans="1:24" x14ac:dyDescent="0.25">
      <c r="A16" s="284" t="s">
        <v>278</v>
      </c>
      <c r="B16" s="280"/>
      <c r="C16" s="285" t="s">
        <v>223</v>
      </c>
      <c r="D16" s="280"/>
      <c r="E16" s="280"/>
      <c r="F16" s="280"/>
      <c r="G16" s="276"/>
      <c r="H16" s="282"/>
      <c r="I16" s="302">
        <f t="shared" si="4"/>
        <v>231000</v>
      </c>
      <c r="J16" s="333">
        <v>231000</v>
      </c>
      <c r="K16" s="317"/>
      <c r="L16" s="317"/>
      <c r="M16" s="334">
        <v>375000</v>
      </c>
      <c r="N16" s="335" t="s">
        <v>301</v>
      </c>
      <c r="O16" s="390"/>
      <c r="P16" s="346"/>
      <c r="Q16" s="336">
        <f t="shared" si="0"/>
        <v>606000</v>
      </c>
      <c r="R16" s="302">
        <v>606000</v>
      </c>
      <c r="S16" s="299">
        <f t="shared" si="1"/>
        <v>0.38118811881188119</v>
      </c>
      <c r="T16" s="299">
        <f t="shared" si="2"/>
        <v>0.61881188118811881</v>
      </c>
      <c r="U16" s="299">
        <f t="shared" si="3"/>
        <v>1</v>
      </c>
      <c r="V16" s="374">
        <v>0.38118811881188119</v>
      </c>
      <c r="W16" s="375">
        <v>0.61881188118811881</v>
      </c>
      <c r="X16" s="299" t="s">
        <v>278</v>
      </c>
    </row>
    <row r="17" spans="1:25" x14ac:dyDescent="0.25">
      <c r="A17" s="284" t="s">
        <v>279</v>
      </c>
      <c r="B17" s="280"/>
      <c r="C17" s="285" t="s">
        <v>266</v>
      </c>
      <c r="D17" s="280"/>
      <c r="E17" s="280"/>
      <c r="F17" s="280"/>
      <c r="G17" s="276"/>
      <c r="H17" s="282"/>
      <c r="I17" s="302">
        <f>J17+L17</f>
        <v>227730.97</v>
      </c>
      <c r="J17" s="333">
        <v>227730.97</v>
      </c>
      <c r="K17" s="317"/>
      <c r="L17" s="317"/>
      <c r="M17" s="334">
        <v>465869.03</v>
      </c>
      <c r="N17" s="335" t="s">
        <v>301</v>
      </c>
      <c r="O17" s="390"/>
      <c r="P17" s="346"/>
      <c r="Q17" s="336">
        <f t="shared" si="0"/>
        <v>693600</v>
      </c>
      <c r="R17" s="302">
        <v>693600</v>
      </c>
      <c r="S17" s="299">
        <f t="shared" si="1"/>
        <v>0.32833184832756634</v>
      </c>
      <c r="T17" s="299">
        <f t="shared" si="2"/>
        <v>0.67166815167243377</v>
      </c>
      <c r="U17" s="299">
        <f t="shared" si="3"/>
        <v>1</v>
      </c>
      <c r="V17" s="374">
        <v>0.32833184832756634</v>
      </c>
      <c r="W17" s="375">
        <v>0.67166815167243377</v>
      </c>
      <c r="X17" s="299" t="s">
        <v>279</v>
      </c>
    </row>
    <row r="18" spans="1:25" x14ac:dyDescent="0.25">
      <c r="A18" s="284" t="s">
        <v>280</v>
      </c>
      <c r="B18" s="280"/>
      <c r="C18" s="285" t="s">
        <v>100</v>
      </c>
      <c r="D18" s="280"/>
      <c r="E18" s="280"/>
      <c r="F18" s="280"/>
      <c r="G18" s="276"/>
      <c r="H18" s="282"/>
      <c r="I18" s="302">
        <f t="shared" ref="I18" si="5">J18+L18</f>
        <v>288520.09999999998</v>
      </c>
      <c r="J18" s="333">
        <v>288520.09999999998</v>
      </c>
      <c r="K18" s="317"/>
      <c r="L18" s="317"/>
      <c r="M18" s="334">
        <v>405079.9</v>
      </c>
      <c r="N18" s="335" t="s">
        <v>301</v>
      </c>
      <c r="O18" s="390"/>
      <c r="P18" s="346"/>
      <c r="Q18" s="336">
        <f t="shared" si="0"/>
        <v>693600</v>
      </c>
      <c r="R18" s="302">
        <v>693600</v>
      </c>
      <c r="S18" s="299">
        <f t="shared" si="1"/>
        <v>0.41597476931949245</v>
      </c>
      <c r="T18" s="299">
        <f t="shared" si="2"/>
        <v>0.58402523068050749</v>
      </c>
      <c r="U18" s="299">
        <f t="shared" si="3"/>
        <v>1</v>
      </c>
      <c r="V18" s="374">
        <v>0.41597476931949245</v>
      </c>
      <c r="W18" s="375">
        <v>0.58402523068050749</v>
      </c>
      <c r="X18" s="299" t="s">
        <v>280</v>
      </c>
    </row>
    <row r="19" spans="1:25" x14ac:dyDescent="0.25">
      <c r="A19" s="364" t="s">
        <v>281</v>
      </c>
      <c r="B19" s="365"/>
      <c r="C19" s="366" t="s">
        <v>208</v>
      </c>
      <c r="D19" s="365"/>
      <c r="E19" s="365"/>
      <c r="F19" s="365"/>
      <c r="G19" s="367"/>
      <c r="H19" s="368"/>
      <c r="I19" s="369">
        <f>J19+L19</f>
        <v>220859.55</v>
      </c>
      <c r="J19" s="333">
        <v>220859.55</v>
      </c>
      <c r="K19" s="317"/>
      <c r="L19" s="317"/>
      <c r="M19" s="334">
        <v>385140.45</v>
      </c>
      <c r="N19" s="335" t="s">
        <v>301</v>
      </c>
      <c r="O19" s="390"/>
      <c r="P19" s="346"/>
      <c r="Q19" s="336">
        <f t="shared" si="0"/>
        <v>606000</v>
      </c>
      <c r="R19" s="302">
        <v>606000</v>
      </c>
      <c r="S19" s="299">
        <f t="shared" si="1"/>
        <v>0.36445470297029703</v>
      </c>
      <c r="T19" s="299">
        <f t="shared" si="2"/>
        <v>0.63554529702970297</v>
      </c>
      <c r="U19" s="299">
        <f t="shared" si="3"/>
        <v>1</v>
      </c>
      <c r="V19" s="374">
        <v>0.36445470297029703</v>
      </c>
      <c r="W19" s="375">
        <v>0.63554529702970297</v>
      </c>
      <c r="X19" s="299" t="s">
        <v>281</v>
      </c>
    </row>
    <row r="20" spans="1:25" s="332" customFormat="1" x14ac:dyDescent="0.25">
      <c r="A20" s="364" t="s">
        <v>282</v>
      </c>
      <c r="B20" s="365"/>
      <c r="C20" s="366" t="s">
        <v>267</v>
      </c>
      <c r="D20" s="365"/>
      <c r="E20" s="365"/>
      <c r="F20" s="365"/>
      <c r="G20" s="367"/>
      <c r="H20" s="368"/>
      <c r="I20" s="369">
        <f>J20+L20</f>
        <v>178042.15</v>
      </c>
      <c r="J20" s="333">
        <v>178042.15</v>
      </c>
      <c r="K20" s="317"/>
      <c r="L20" s="317"/>
      <c r="M20" s="334">
        <v>505957.85</v>
      </c>
      <c r="N20" s="335" t="s">
        <v>301</v>
      </c>
      <c r="O20" s="390"/>
      <c r="P20" s="346"/>
      <c r="Q20" s="336">
        <f t="shared" si="0"/>
        <v>684000</v>
      </c>
      <c r="R20" s="302">
        <v>684000</v>
      </c>
      <c r="S20" s="332">
        <f t="shared" si="1"/>
        <v>0.26029554093567253</v>
      </c>
      <c r="T20" s="332">
        <f t="shared" si="2"/>
        <v>0.73970445906432747</v>
      </c>
      <c r="U20" s="332">
        <f t="shared" si="3"/>
        <v>1</v>
      </c>
      <c r="V20" s="374">
        <v>0.26029554093567253</v>
      </c>
      <c r="W20" s="375">
        <v>0.73970445906432747</v>
      </c>
      <c r="X20" s="332" t="s">
        <v>282</v>
      </c>
    </row>
    <row r="21" spans="1:25" s="332" customFormat="1" x14ac:dyDescent="0.25">
      <c r="A21" s="364" t="s">
        <v>283</v>
      </c>
      <c r="B21" s="365"/>
      <c r="C21" s="366" t="s">
        <v>223</v>
      </c>
      <c r="D21" s="365"/>
      <c r="E21" s="365"/>
      <c r="F21" s="365"/>
      <c r="G21" s="367"/>
      <c r="H21" s="368"/>
      <c r="I21" s="369">
        <f t="shared" ref="I21:I29" si="6">J21+L21</f>
        <v>231000</v>
      </c>
      <c r="J21" s="333">
        <v>231000</v>
      </c>
      <c r="K21" s="317"/>
      <c r="L21" s="317"/>
      <c r="M21" s="334">
        <v>375000</v>
      </c>
      <c r="N21" s="335" t="s">
        <v>301</v>
      </c>
      <c r="O21" s="390"/>
      <c r="P21" s="346"/>
      <c r="Q21" s="336">
        <f t="shared" si="0"/>
        <v>606000</v>
      </c>
      <c r="R21" s="302">
        <v>606000</v>
      </c>
      <c r="S21" s="332">
        <f t="shared" si="1"/>
        <v>0.38118811881188119</v>
      </c>
      <c r="T21" s="332">
        <f t="shared" si="2"/>
        <v>0.61881188118811881</v>
      </c>
      <c r="U21" s="332">
        <f t="shared" si="3"/>
        <v>1</v>
      </c>
      <c r="V21" s="374">
        <v>0.38118811881188119</v>
      </c>
      <c r="W21" s="375">
        <v>0.61881188118811881</v>
      </c>
      <c r="X21" s="332" t="s">
        <v>283</v>
      </c>
    </row>
    <row r="22" spans="1:25" x14ac:dyDescent="0.25">
      <c r="A22" s="284" t="s">
        <v>284</v>
      </c>
      <c r="B22" s="280"/>
      <c r="C22" s="285" t="s">
        <v>22</v>
      </c>
      <c r="D22" s="280"/>
      <c r="E22" s="280"/>
      <c r="F22" s="280"/>
      <c r="G22" s="276"/>
      <c r="H22" s="282"/>
      <c r="I22" s="302">
        <f t="shared" si="6"/>
        <v>244913.43</v>
      </c>
      <c r="J22" s="333">
        <v>244913.43</v>
      </c>
      <c r="K22" s="317"/>
      <c r="L22" s="317"/>
      <c r="M22" s="334">
        <v>361086.57</v>
      </c>
      <c r="N22" s="335" t="s">
        <v>301</v>
      </c>
      <c r="O22" s="390"/>
      <c r="P22" s="346"/>
      <c r="Q22" s="336">
        <f t="shared" si="0"/>
        <v>606000</v>
      </c>
      <c r="R22" s="302">
        <v>606000</v>
      </c>
      <c r="S22" s="299">
        <f t="shared" si="1"/>
        <v>0.40414757425742576</v>
      </c>
      <c r="T22" s="299">
        <f t="shared" si="2"/>
        <v>0.59585242574257424</v>
      </c>
      <c r="U22" s="332">
        <f t="shared" si="3"/>
        <v>1</v>
      </c>
      <c r="V22" s="374">
        <v>0.40414757425742576</v>
      </c>
      <c r="W22" s="375">
        <v>0.59585242574257424</v>
      </c>
      <c r="X22" s="299" t="s">
        <v>284</v>
      </c>
    </row>
    <row r="23" spans="1:25" x14ac:dyDescent="0.25">
      <c r="A23" s="284" t="s">
        <v>285</v>
      </c>
      <c r="B23" s="280"/>
      <c r="C23" s="285" t="s">
        <v>45</v>
      </c>
      <c r="D23" s="280"/>
      <c r="E23" s="280"/>
      <c r="F23" s="280"/>
      <c r="G23" s="276"/>
      <c r="H23" s="282"/>
      <c r="I23" s="302">
        <f t="shared" si="6"/>
        <v>250048.65</v>
      </c>
      <c r="J23" s="333">
        <v>250048.65</v>
      </c>
      <c r="K23" s="317"/>
      <c r="L23" s="317"/>
      <c r="M23" s="334">
        <v>314551.34999999998</v>
      </c>
      <c r="N23" s="335" t="s">
        <v>301</v>
      </c>
      <c r="O23" s="390"/>
      <c r="P23" s="346"/>
      <c r="Q23" s="336">
        <f t="shared" si="0"/>
        <v>564600</v>
      </c>
      <c r="R23" s="351">
        <v>693600</v>
      </c>
      <c r="S23" s="371">
        <f>(I23)/(Q23)</f>
        <v>0.44287752391073326</v>
      </c>
      <c r="T23" s="371">
        <f>(M23)/(Q23)</f>
        <v>0.55712247608926668</v>
      </c>
      <c r="U23" s="332">
        <f t="shared" si="3"/>
        <v>1</v>
      </c>
      <c r="V23" s="374">
        <v>0.44287752391073326</v>
      </c>
      <c r="W23" s="375">
        <v>0.55712247608926668</v>
      </c>
      <c r="X23" s="299" t="s">
        <v>285</v>
      </c>
      <c r="Y23" s="300">
        <f>(R23)-(Q23)</f>
        <v>129000</v>
      </c>
    </row>
    <row r="24" spans="1:25" x14ac:dyDescent="0.25">
      <c r="A24" s="284" t="s">
        <v>286</v>
      </c>
      <c r="B24" s="280"/>
      <c r="C24" s="285" t="s">
        <v>146</v>
      </c>
      <c r="D24" s="280"/>
      <c r="E24" s="280"/>
      <c r="F24" s="280"/>
      <c r="G24" s="276"/>
      <c r="H24" s="282"/>
      <c r="I24" s="302">
        <f t="shared" si="6"/>
        <v>171110.07</v>
      </c>
      <c r="J24" s="333">
        <v>171110.07</v>
      </c>
      <c r="K24" s="317"/>
      <c r="L24" s="317"/>
      <c r="M24" s="334">
        <v>434889.93</v>
      </c>
      <c r="N24" s="335" t="s">
        <v>301</v>
      </c>
      <c r="O24" s="390"/>
      <c r="P24" s="346"/>
      <c r="Q24" s="336">
        <f t="shared" si="0"/>
        <v>606000</v>
      </c>
      <c r="R24" s="302">
        <v>606000</v>
      </c>
      <c r="S24" s="299">
        <f t="shared" ref="S24:S30" si="7">(I24)/(R24)</f>
        <v>0.28235985148514853</v>
      </c>
      <c r="T24" s="299">
        <f t="shared" ref="T24:T30" si="8">(M24)/(R24)</f>
        <v>0.71764014851485147</v>
      </c>
      <c r="U24" s="332">
        <f t="shared" si="3"/>
        <v>1</v>
      </c>
      <c r="V24" s="374">
        <v>0.28235985148514853</v>
      </c>
      <c r="W24" s="375">
        <v>0.71764014851485147</v>
      </c>
      <c r="X24" s="299" t="s">
        <v>286</v>
      </c>
    </row>
    <row r="25" spans="1:25" x14ac:dyDescent="0.25">
      <c r="A25" s="364" t="s">
        <v>287</v>
      </c>
      <c r="B25" s="365"/>
      <c r="C25" s="366" t="s">
        <v>244</v>
      </c>
      <c r="D25" s="365"/>
      <c r="E25" s="365"/>
      <c r="F25" s="365"/>
      <c r="G25" s="367"/>
      <c r="H25" s="368"/>
      <c r="I25" s="369">
        <f t="shared" si="6"/>
        <v>185099.86</v>
      </c>
      <c r="J25" s="333">
        <v>185099.86</v>
      </c>
      <c r="K25" s="317"/>
      <c r="L25" s="317"/>
      <c r="M25" s="334">
        <v>498900.14</v>
      </c>
      <c r="N25" s="335" t="s">
        <v>301</v>
      </c>
      <c r="O25" s="390"/>
      <c r="P25" s="346"/>
      <c r="Q25" s="336">
        <f t="shared" si="0"/>
        <v>684000</v>
      </c>
      <c r="R25" s="302">
        <v>684000</v>
      </c>
      <c r="S25" s="299">
        <f t="shared" si="7"/>
        <v>0.27061383040935671</v>
      </c>
      <c r="T25" s="299">
        <f t="shared" si="8"/>
        <v>0.72938616959064329</v>
      </c>
      <c r="U25" s="332">
        <f t="shared" si="3"/>
        <v>1</v>
      </c>
      <c r="V25" s="374">
        <v>0.27061383040935671</v>
      </c>
      <c r="W25" s="375">
        <v>0.72938616959064329</v>
      </c>
      <c r="X25" s="299" t="s">
        <v>287</v>
      </c>
    </row>
    <row r="26" spans="1:25" x14ac:dyDescent="0.25">
      <c r="A26" s="364" t="s">
        <v>288</v>
      </c>
      <c r="B26" s="365"/>
      <c r="C26" s="366" t="s">
        <v>217</v>
      </c>
      <c r="D26" s="365"/>
      <c r="E26" s="365"/>
      <c r="F26" s="365"/>
      <c r="G26" s="367"/>
      <c r="H26" s="368"/>
      <c r="I26" s="369">
        <f t="shared" si="6"/>
        <v>318923</v>
      </c>
      <c r="J26" s="333">
        <v>318923</v>
      </c>
      <c r="K26" s="317"/>
      <c r="L26" s="317"/>
      <c r="M26" s="334">
        <v>287077</v>
      </c>
      <c r="N26" s="335" t="s">
        <v>301</v>
      </c>
      <c r="O26" s="390"/>
      <c r="P26" s="346"/>
      <c r="Q26" s="336">
        <f t="shared" si="0"/>
        <v>606000</v>
      </c>
      <c r="R26" s="302">
        <v>606000</v>
      </c>
      <c r="S26" s="299">
        <f t="shared" si="7"/>
        <v>0.52627557755775578</v>
      </c>
      <c r="T26" s="299">
        <f t="shared" si="8"/>
        <v>0.47372442244224422</v>
      </c>
      <c r="U26" s="332">
        <f t="shared" si="3"/>
        <v>1</v>
      </c>
      <c r="V26" s="374">
        <v>0.52627557755775578</v>
      </c>
      <c r="W26" s="375">
        <v>0.47372442244224422</v>
      </c>
      <c r="X26" s="299" t="s">
        <v>288</v>
      </c>
    </row>
    <row r="27" spans="1:25" x14ac:dyDescent="0.25">
      <c r="A27" s="364" t="s">
        <v>289</v>
      </c>
      <c r="B27" s="365"/>
      <c r="C27" s="366" t="s">
        <v>84</v>
      </c>
      <c r="D27" s="365"/>
      <c r="E27" s="365"/>
      <c r="F27" s="365"/>
      <c r="G27" s="367"/>
      <c r="H27" s="368"/>
      <c r="I27" s="369">
        <f t="shared" si="6"/>
        <v>202225.88</v>
      </c>
      <c r="J27" s="333">
        <v>202225.88</v>
      </c>
      <c r="K27" s="317"/>
      <c r="L27" s="317"/>
      <c r="M27" s="334">
        <v>287824.12</v>
      </c>
      <c r="N27" s="335" t="s">
        <v>301</v>
      </c>
      <c r="O27" s="390"/>
      <c r="P27" s="346"/>
      <c r="Q27" s="336">
        <f t="shared" si="0"/>
        <v>490050</v>
      </c>
      <c r="R27" s="302">
        <v>490050</v>
      </c>
      <c r="S27" s="299">
        <f t="shared" si="7"/>
        <v>0.41266376900316293</v>
      </c>
      <c r="T27" s="299">
        <f t="shared" si="8"/>
        <v>0.58733623099683707</v>
      </c>
      <c r="U27" s="332">
        <f t="shared" si="3"/>
        <v>1</v>
      </c>
      <c r="V27" s="374">
        <v>0.41266376900316293</v>
      </c>
      <c r="W27" s="375">
        <v>0.58733623099683707</v>
      </c>
      <c r="X27" s="299" t="s">
        <v>289</v>
      </c>
    </row>
    <row r="28" spans="1:25" x14ac:dyDescent="0.25">
      <c r="A28" s="298" t="s">
        <v>290</v>
      </c>
      <c r="B28" s="280"/>
      <c r="C28" s="285" t="s">
        <v>88</v>
      </c>
      <c r="D28" s="281"/>
      <c r="E28" s="280"/>
      <c r="F28" s="280"/>
      <c r="G28" s="276"/>
      <c r="H28" s="282"/>
      <c r="I28" s="302">
        <f t="shared" si="6"/>
        <v>231173.02</v>
      </c>
      <c r="J28" s="333">
        <v>231173.02</v>
      </c>
      <c r="K28" s="317"/>
      <c r="L28" s="333"/>
      <c r="M28" s="334">
        <v>376326.98</v>
      </c>
      <c r="N28" s="335" t="s">
        <v>301</v>
      </c>
      <c r="O28" s="390"/>
      <c r="P28" s="346"/>
      <c r="Q28" s="336">
        <f t="shared" si="0"/>
        <v>607500</v>
      </c>
      <c r="R28" s="302">
        <v>607500</v>
      </c>
      <c r="S28" s="299">
        <f t="shared" si="7"/>
        <v>0.38053172016460901</v>
      </c>
      <c r="T28" s="299">
        <f t="shared" si="8"/>
        <v>0.61946827983539088</v>
      </c>
      <c r="U28" s="332">
        <f t="shared" si="3"/>
        <v>0.99999999999999989</v>
      </c>
      <c r="V28" s="374">
        <v>0.38053172016460901</v>
      </c>
      <c r="W28" s="375">
        <v>0.61946827983539088</v>
      </c>
      <c r="X28" s="299" t="s">
        <v>290</v>
      </c>
    </row>
    <row r="29" spans="1:25" x14ac:dyDescent="0.25">
      <c r="A29" s="298" t="s">
        <v>291</v>
      </c>
      <c r="B29" s="280"/>
      <c r="C29" s="285" t="s">
        <v>295</v>
      </c>
      <c r="D29" s="281"/>
      <c r="E29" s="280"/>
      <c r="F29" s="280"/>
      <c r="G29" s="276"/>
      <c r="H29" s="282"/>
      <c r="I29" s="302">
        <f t="shared" si="6"/>
        <v>96104.01</v>
      </c>
      <c r="J29" s="333">
        <v>96104.01</v>
      </c>
      <c r="K29" s="317"/>
      <c r="L29" s="333"/>
      <c r="M29" s="334">
        <v>585000</v>
      </c>
      <c r="N29" s="335" t="s">
        <v>301</v>
      </c>
      <c r="O29" s="392"/>
      <c r="P29" s="348"/>
      <c r="Q29" s="336">
        <f t="shared" si="0"/>
        <v>681104.01</v>
      </c>
      <c r="R29" s="302">
        <v>681104.01</v>
      </c>
      <c r="S29" s="299">
        <f t="shared" si="7"/>
        <v>0.14110034383735312</v>
      </c>
      <c r="T29" s="299">
        <f t="shared" si="8"/>
        <v>0.85889965616264685</v>
      </c>
      <c r="U29" s="332">
        <f t="shared" si="3"/>
        <v>1</v>
      </c>
      <c r="V29" s="374">
        <v>0.14110034383735312</v>
      </c>
      <c r="W29" s="375">
        <v>0.85889965616264685</v>
      </c>
      <c r="X29" s="299" t="s">
        <v>291</v>
      </c>
    </row>
    <row r="30" spans="1:25" x14ac:dyDescent="0.25">
      <c r="A30" s="298" t="s">
        <v>298</v>
      </c>
      <c r="B30" s="280"/>
      <c r="C30" s="285" t="s">
        <v>297</v>
      </c>
      <c r="D30" s="281"/>
      <c r="E30" s="280"/>
      <c r="F30" s="280"/>
      <c r="G30" s="276"/>
      <c r="H30" s="282"/>
      <c r="I30" s="329">
        <f>J30+L30</f>
        <v>152431</v>
      </c>
      <c r="J30" s="333">
        <v>152431</v>
      </c>
      <c r="K30" s="330"/>
      <c r="L30" s="333"/>
      <c r="M30" s="334">
        <v>486000</v>
      </c>
      <c r="N30" s="335" t="s">
        <v>301</v>
      </c>
      <c r="O30" s="392"/>
      <c r="P30" s="348"/>
      <c r="Q30" s="336">
        <f t="shared" si="0"/>
        <v>638431</v>
      </c>
      <c r="R30" s="302">
        <v>638431</v>
      </c>
      <c r="S30" s="299">
        <f t="shared" si="7"/>
        <v>0.23875876954596503</v>
      </c>
      <c r="T30" s="299">
        <f t="shared" si="8"/>
        <v>0.76124123045403502</v>
      </c>
      <c r="U30" s="332">
        <f t="shared" si="3"/>
        <v>1</v>
      </c>
      <c r="V30" s="374">
        <v>0.23875876954596503</v>
      </c>
      <c r="W30" s="375">
        <v>0.76124123045403502</v>
      </c>
      <c r="X30" s="299" t="s">
        <v>298</v>
      </c>
    </row>
    <row r="31" spans="1:25" hidden="1" x14ac:dyDescent="0.25">
      <c r="A31" s="363" t="s">
        <v>265</v>
      </c>
      <c r="B31" s="355"/>
      <c r="C31" s="356" t="s">
        <v>45</v>
      </c>
      <c r="D31" s="357"/>
      <c r="E31" s="355"/>
      <c r="F31" s="355"/>
      <c r="G31" s="349"/>
      <c r="H31" s="358"/>
      <c r="I31" s="351">
        <f>J31+L31</f>
        <v>0</v>
      </c>
      <c r="J31" s="359">
        <v>0</v>
      </c>
      <c r="K31" s="359"/>
      <c r="L31" s="360"/>
      <c r="M31" s="350"/>
      <c r="N31" s="361"/>
      <c r="O31" s="362"/>
      <c r="P31" s="361"/>
      <c r="Q31" s="362">
        <f t="shared" si="0"/>
        <v>0</v>
      </c>
      <c r="R31" s="332"/>
      <c r="V31" s="374"/>
      <c r="W31" s="375"/>
      <c r="X31" s="299" t="s">
        <v>265</v>
      </c>
    </row>
    <row r="32" spans="1:25" ht="7.5" customHeight="1" x14ac:dyDescent="0.25">
      <c r="A32" s="298"/>
      <c r="B32" s="280"/>
      <c r="C32" s="285"/>
      <c r="D32" s="281"/>
      <c r="E32" s="280"/>
      <c r="F32" s="280"/>
      <c r="G32" s="276"/>
      <c r="H32" s="282"/>
      <c r="I32" s="302"/>
      <c r="J32" s="317"/>
      <c r="K32" s="317"/>
      <c r="L32" s="333"/>
      <c r="M32" s="334"/>
      <c r="N32" s="335"/>
      <c r="O32" s="392"/>
      <c r="P32" s="348"/>
      <c r="Q32" s="336"/>
      <c r="R32" s="332"/>
      <c r="V32" s="374"/>
      <c r="W32" s="375"/>
    </row>
    <row r="33" spans="1:24" x14ac:dyDescent="0.25">
      <c r="A33" s="298"/>
      <c r="B33" s="280"/>
      <c r="C33" s="285"/>
      <c r="D33" s="281"/>
      <c r="E33" s="280"/>
      <c r="F33" s="280"/>
      <c r="G33" s="276"/>
      <c r="H33" s="282"/>
      <c r="I33" s="307" t="s">
        <v>263</v>
      </c>
      <c r="J33" s="308" t="s">
        <v>245</v>
      </c>
      <c r="K33" s="309" t="s">
        <v>246</v>
      </c>
      <c r="L33" s="310"/>
      <c r="M33" s="311" t="s">
        <v>269</v>
      </c>
      <c r="N33" s="311" t="s">
        <v>269</v>
      </c>
      <c r="O33" s="344" t="s">
        <v>270</v>
      </c>
      <c r="P33" s="344" t="s">
        <v>270</v>
      </c>
      <c r="Q33" s="312" t="s">
        <v>262</v>
      </c>
      <c r="R33" s="332"/>
      <c r="V33" s="374"/>
      <c r="W33" s="375"/>
    </row>
    <row r="34" spans="1:24" x14ac:dyDescent="0.25">
      <c r="A34" s="298"/>
      <c r="B34" s="286" t="s">
        <v>306</v>
      </c>
      <c r="C34" s="285"/>
      <c r="D34" s="281"/>
      <c r="E34" s="280"/>
      <c r="F34" s="280"/>
      <c r="G34" s="276"/>
      <c r="H34" s="282"/>
      <c r="I34" s="307" t="s">
        <v>247</v>
      </c>
      <c r="J34" s="308" t="s">
        <v>247</v>
      </c>
      <c r="K34" s="309" t="s">
        <v>247</v>
      </c>
      <c r="L34" s="309" t="s">
        <v>264</v>
      </c>
      <c r="M34" s="311" t="s">
        <v>247</v>
      </c>
      <c r="N34" s="313" t="s">
        <v>261</v>
      </c>
      <c r="O34" s="344" t="s">
        <v>247</v>
      </c>
      <c r="P34" s="345" t="s">
        <v>261</v>
      </c>
      <c r="Q34" s="312" t="s">
        <v>255</v>
      </c>
      <c r="R34" s="332"/>
      <c r="V34" s="374"/>
      <c r="W34" s="375"/>
    </row>
    <row r="35" spans="1:24" x14ac:dyDescent="0.25">
      <c r="A35" s="298"/>
      <c r="B35" s="280"/>
      <c r="C35" s="285"/>
      <c r="D35" s="281"/>
      <c r="E35" s="280"/>
      <c r="F35" s="280"/>
      <c r="G35" s="276"/>
      <c r="H35" s="282"/>
      <c r="I35" s="329"/>
      <c r="J35" s="317"/>
      <c r="K35" s="330"/>
      <c r="L35" s="333"/>
      <c r="M35" s="334"/>
      <c r="N35" s="335"/>
      <c r="O35" s="392"/>
      <c r="P35" s="348"/>
      <c r="Q35" s="336"/>
      <c r="R35" s="332"/>
      <c r="V35" s="374"/>
      <c r="W35" s="375"/>
    </row>
    <row r="36" spans="1:24" x14ac:dyDescent="0.25">
      <c r="A36" s="298" t="s">
        <v>305</v>
      </c>
      <c r="B36" s="280"/>
      <c r="C36" s="285" t="s">
        <v>307</v>
      </c>
      <c r="D36" s="281"/>
      <c r="E36" s="280"/>
      <c r="F36" s="280"/>
      <c r="G36" s="276"/>
      <c r="H36" s="282"/>
      <c r="I36" s="329">
        <f>J36+L36</f>
        <v>66375</v>
      </c>
      <c r="J36" s="317">
        <v>66375</v>
      </c>
      <c r="K36" s="330"/>
      <c r="L36" s="333"/>
      <c r="M36" s="334">
        <v>110625</v>
      </c>
      <c r="N36" s="335" t="s">
        <v>303</v>
      </c>
      <c r="O36" s="392"/>
      <c r="P36" s="348"/>
      <c r="Q36" s="336">
        <f>(I36)+(M36)+(O36)</f>
        <v>177000</v>
      </c>
      <c r="R36" s="302">
        <v>177000</v>
      </c>
      <c r="S36" s="299">
        <f>(I36)/(R36)</f>
        <v>0.375</v>
      </c>
      <c r="T36" s="299">
        <f>(M36)/(R36)</f>
        <v>0.625</v>
      </c>
      <c r="U36" s="299">
        <f>SUM(S36:T36)</f>
        <v>1</v>
      </c>
      <c r="V36" s="374">
        <v>0.375</v>
      </c>
      <c r="W36" s="375">
        <v>0.625</v>
      </c>
      <c r="X36" s="299" t="s">
        <v>305</v>
      </c>
    </row>
    <row r="37" spans="1:24" x14ac:dyDescent="0.25">
      <c r="A37" s="298" t="s">
        <v>302</v>
      </c>
      <c r="B37" s="280"/>
      <c r="C37" s="285" t="s">
        <v>308</v>
      </c>
      <c r="D37" s="281"/>
      <c r="E37" s="280"/>
      <c r="F37" s="280"/>
      <c r="G37" s="276"/>
      <c r="H37" s="282"/>
      <c r="I37" s="329">
        <f>J37+L37</f>
        <v>1167305.68</v>
      </c>
      <c r="J37" s="370">
        <v>1167305.68</v>
      </c>
      <c r="K37" s="330"/>
      <c r="L37" s="333"/>
      <c r="M37" s="334">
        <v>3832694.32</v>
      </c>
      <c r="N37" s="335" t="s">
        <v>304</v>
      </c>
      <c r="O37" s="392"/>
      <c r="P37" s="348"/>
      <c r="Q37" s="336">
        <f>(I37)+(M37)+(O37)</f>
        <v>5000000</v>
      </c>
      <c r="R37" s="302">
        <v>5000000</v>
      </c>
      <c r="S37" s="299">
        <f>(I37)/(R37)</f>
        <v>0.23346113599999999</v>
      </c>
      <c r="T37" s="299">
        <f>(M37)/(R37)</f>
        <v>0.76653886399999993</v>
      </c>
      <c r="U37" s="299">
        <f>SUM(S37:T37)</f>
        <v>0.99999999999999989</v>
      </c>
      <c r="V37" s="374">
        <v>0.23346113599999999</v>
      </c>
      <c r="W37" s="375">
        <v>0.76653886399999993</v>
      </c>
      <c r="X37" s="299" t="s">
        <v>302</v>
      </c>
    </row>
    <row r="38" spans="1:24" x14ac:dyDescent="0.25">
      <c r="A38" s="298"/>
      <c r="B38" s="280"/>
      <c r="C38" s="285"/>
      <c r="D38" s="281"/>
      <c r="E38" s="280"/>
      <c r="F38" s="280"/>
      <c r="G38" s="276"/>
      <c r="H38" s="282"/>
      <c r="I38" s="329"/>
      <c r="J38" s="370"/>
      <c r="K38" s="330"/>
      <c r="L38" s="333"/>
      <c r="M38" s="334"/>
      <c r="N38" s="335"/>
      <c r="O38" s="392"/>
      <c r="P38" s="348"/>
      <c r="Q38" s="336"/>
      <c r="R38" s="302"/>
      <c r="V38" s="374"/>
      <c r="W38" s="375"/>
    </row>
    <row r="39" spans="1:24" s="379" customFormat="1" ht="12.75" x14ac:dyDescent="0.2">
      <c r="A39" s="378"/>
      <c r="B39" s="286" t="s">
        <v>311</v>
      </c>
      <c r="C39" s="285"/>
      <c r="D39" s="280"/>
      <c r="E39" s="280"/>
      <c r="F39" s="277"/>
      <c r="G39" s="277"/>
      <c r="H39" s="277"/>
      <c r="I39" s="282"/>
      <c r="J39" s="370"/>
      <c r="K39" s="330"/>
      <c r="L39" s="333"/>
      <c r="M39" s="334"/>
      <c r="N39" s="335"/>
      <c r="O39" s="392"/>
      <c r="P39" s="348"/>
      <c r="Q39" s="336"/>
    </row>
    <row r="40" spans="1:24" s="379" customFormat="1" ht="12.75" x14ac:dyDescent="0.2">
      <c r="A40" s="378"/>
      <c r="B40" s="286"/>
      <c r="C40" s="285"/>
      <c r="D40" s="280"/>
      <c r="E40" s="280"/>
      <c r="F40" s="277"/>
      <c r="G40" s="277"/>
      <c r="H40" s="277"/>
      <c r="I40" s="282"/>
      <c r="J40" s="370"/>
      <c r="K40" s="330"/>
      <c r="L40" s="333"/>
      <c r="M40" s="334"/>
      <c r="N40" s="335"/>
      <c r="O40" s="392"/>
      <c r="P40" s="348"/>
      <c r="Q40" s="336"/>
    </row>
    <row r="41" spans="1:24" s="379" customFormat="1" ht="12.75" x14ac:dyDescent="0.2">
      <c r="A41" s="298" t="s">
        <v>312</v>
      </c>
      <c r="B41" s="286"/>
      <c r="C41" s="285" t="s">
        <v>313</v>
      </c>
      <c r="D41" s="280"/>
      <c r="E41" s="280"/>
      <c r="F41" s="277"/>
      <c r="G41" s="277"/>
      <c r="H41" s="277"/>
      <c r="I41" s="277">
        <f t="shared" ref="I41:I51" si="9">J41+L41</f>
        <v>60750</v>
      </c>
      <c r="J41" s="370">
        <v>60750</v>
      </c>
      <c r="K41" s="330"/>
      <c r="L41" s="333"/>
      <c r="M41" s="334">
        <v>63219</v>
      </c>
      <c r="N41" s="335" t="s">
        <v>337</v>
      </c>
      <c r="O41" s="392"/>
      <c r="P41" s="348"/>
      <c r="Q41" s="336">
        <f t="shared" ref="Q41:Q52" si="10">(I41)+(M41)+(O41)</f>
        <v>123969</v>
      </c>
      <c r="S41" s="277"/>
      <c r="U41" s="277"/>
    </row>
    <row r="42" spans="1:24" s="379" customFormat="1" ht="12.75" x14ac:dyDescent="0.2">
      <c r="A42" s="298" t="s">
        <v>314</v>
      </c>
      <c r="B42" s="286"/>
      <c r="C42" s="285" t="s">
        <v>315</v>
      </c>
      <c r="D42" s="280"/>
      <c r="E42" s="280"/>
      <c r="F42" s="277"/>
      <c r="G42" s="277"/>
      <c r="H42" s="277"/>
      <c r="I42" s="277">
        <f t="shared" si="9"/>
        <v>60750</v>
      </c>
      <c r="J42" s="370">
        <v>60750</v>
      </c>
      <c r="K42" s="330"/>
      <c r="L42" s="333"/>
      <c r="M42" s="334">
        <v>62231</v>
      </c>
      <c r="N42" s="335" t="s">
        <v>337</v>
      </c>
      <c r="O42" s="392"/>
      <c r="P42" s="348"/>
      <c r="Q42" s="336">
        <f t="shared" si="10"/>
        <v>122981</v>
      </c>
      <c r="S42" s="277"/>
    </row>
    <row r="43" spans="1:24" s="379" customFormat="1" ht="12.75" x14ac:dyDescent="0.2">
      <c r="A43" s="298" t="s">
        <v>316</v>
      </c>
      <c r="B43" s="286"/>
      <c r="C43" s="285" t="s">
        <v>317</v>
      </c>
      <c r="D43" s="280"/>
      <c r="E43" s="280"/>
      <c r="F43" s="277"/>
      <c r="G43" s="277"/>
      <c r="H43" s="277"/>
      <c r="I43" s="277">
        <f t="shared" si="9"/>
        <v>37500</v>
      </c>
      <c r="J43" s="370">
        <v>37500</v>
      </c>
      <c r="K43" s="330"/>
      <c r="L43" s="333"/>
      <c r="M43" s="334">
        <v>38781</v>
      </c>
      <c r="N43" s="335" t="s">
        <v>337</v>
      </c>
      <c r="O43" s="392"/>
      <c r="P43" s="348"/>
      <c r="Q43" s="336">
        <f t="shared" si="10"/>
        <v>76281</v>
      </c>
      <c r="S43" s="277"/>
    </row>
    <row r="44" spans="1:24" s="379" customFormat="1" ht="12.75" x14ac:dyDescent="0.2">
      <c r="A44" s="388" t="s">
        <v>318</v>
      </c>
      <c r="B44" s="382"/>
      <c r="C44" s="383" t="s">
        <v>319</v>
      </c>
      <c r="D44" s="384"/>
      <c r="E44" s="384"/>
      <c r="F44" s="385"/>
      <c r="G44" s="385"/>
      <c r="H44" s="385"/>
      <c r="I44" s="385">
        <f t="shared" si="9"/>
        <v>60750</v>
      </c>
      <c r="J44" s="370">
        <v>60750</v>
      </c>
      <c r="K44" s="330"/>
      <c r="L44" s="333"/>
      <c r="M44" s="334">
        <v>61738</v>
      </c>
      <c r="N44" s="335" t="s">
        <v>337</v>
      </c>
      <c r="O44" s="392"/>
      <c r="P44" s="348"/>
      <c r="Q44" s="336">
        <f t="shared" si="10"/>
        <v>122488</v>
      </c>
      <c r="S44" s="277"/>
    </row>
    <row r="45" spans="1:24" s="379" customFormat="1" ht="12.75" x14ac:dyDescent="0.2">
      <c r="A45" s="388" t="s">
        <v>320</v>
      </c>
      <c r="B45" s="382"/>
      <c r="C45" s="383" t="s">
        <v>34</v>
      </c>
      <c r="D45" s="384"/>
      <c r="E45" s="384"/>
      <c r="F45" s="385"/>
      <c r="G45" s="385"/>
      <c r="H45" s="385"/>
      <c r="I45" s="385">
        <f t="shared" si="9"/>
        <v>60750</v>
      </c>
      <c r="J45" s="370">
        <v>60750</v>
      </c>
      <c r="K45" s="330"/>
      <c r="L45" s="333"/>
      <c r="M45" s="334">
        <v>62625</v>
      </c>
      <c r="N45" s="335" t="s">
        <v>337</v>
      </c>
      <c r="O45" s="392"/>
      <c r="P45" s="348"/>
      <c r="Q45" s="336">
        <f t="shared" si="10"/>
        <v>123375</v>
      </c>
      <c r="S45" s="277"/>
    </row>
    <row r="46" spans="1:24" s="379" customFormat="1" ht="12.75" x14ac:dyDescent="0.2">
      <c r="A46" s="388" t="s">
        <v>321</v>
      </c>
      <c r="B46" s="382"/>
      <c r="C46" s="383" t="s">
        <v>322</v>
      </c>
      <c r="D46" s="384"/>
      <c r="E46" s="384"/>
      <c r="F46" s="385"/>
      <c r="G46" s="385"/>
      <c r="H46" s="385"/>
      <c r="I46" s="385">
        <f t="shared" si="9"/>
        <v>37500</v>
      </c>
      <c r="J46" s="370">
        <v>37500</v>
      </c>
      <c r="K46" s="330"/>
      <c r="L46" s="333"/>
      <c r="M46" s="334">
        <v>37994</v>
      </c>
      <c r="N46" s="335" t="s">
        <v>337</v>
      </c>
      <c r="O46" s="392"/>
      <c r="P46" s="348"/>
      <c r="Q46" s="336">
        <f t="shared" si="10"/>
        <v>75494</v>
      </c>
      <c r="S46" s="277"/>
    </row>
    <row r="47" spans="1:24" s="379" customFormat="1" ht="12.75" x14ac:dyDescent="0.2">
      <c r="A47" s="298" t="s">
        <v>323</v>
      </c>
      <c r="B47" s="286"/>
      <c r="C47" s="285" t="s">
        <v>324</v>
      </c>
      <c r="D47" s="280"/>
      <c r="E47" s="280"/>
      <c r="F47" s="277"/>
      <c r="G47" s="277"/>
      <c r="H47" s="277"/>
      <c r="I47" s="277">
        <f t="shared" si="9"/>
        <v>37500</v>
      </c>
      <c r="J47" s="370">
        <v>37500</v>
      </c>
      <c r="K47" s="330"/>
      <c r="L47" s="333"/>
      <c r="M47" s="334">
        <v>38981</v>
      </c>
      <c r="N47" s="335" t="s">
        <v>337</v>
      </c>
      <c r="O47" s="392"/>
      <c r="P47" s="348"/>
      <c r="Q47" s="336">
        <f t="shared" si="10"/>
        <v>76481</v>
      </c>
      <c r="S47" s="277"/>
    </row>
    <row r="48" spans="1:24" s="379" customFormat="1" ht="12.75" x14ac:dyDescent="0.2">
      <c r="A48" s="298" t="s">
        <v>325</v>
      </c>
      <c r="B48" s="286"/>
      <c r="C48" s="285" t="s">
        <v>326</v>
      </c>
      <c r="D48" s="280"/>
      <c r="E48" s="280"/>
      <c r="F48" s="277"/>
      <c r="G48" s="277"/>
      <c r="H48" s="277"/>
      <c r="I48" s="277">
        <f t="shared" si="9"/>
        <v>0</v>
      </c>
      <c r="J48" s="370">
        <v>0</v>
      </c>
      <c r="K48" s="330"/>
      <c r="L48" s="333"/>
      <c r="M48" s="334">
        <v>0</v>
      </c>
      <c r="N48" s="335" t="s">
        <v>337</v>
      </c>
      <c r="O48" s="392"/>
      <c r="P48" s="348"/>
      <c r="Q48" s="336">
        <f t="shared" si="10"/>
        <v>0</v>
      </c>
      <c r="S48" s="277"/>
    </row>
    <row r="49" spans="1:23" s="379" customFormat="1" ht="12.75" x14ac:dyDescent="0.2">
      <c r="A49" s="298" t="s">
        <v>327</v>
      </c>
      <c r="B49" s="286"/>
      <c r="C49" s="285" t="s">
        <v>328</v>
      </c>
      <c r="D49" s="280"/>
      <c r="E49" s="280"/>
      <c r="F49" s="277"/>
      <c r="G49" s="277"/>
      <c r="H49" s="277"/>
      <c r="I49" s="277">
        <f t="shared" si="9"/>
        <v>37500</v>
      </c>
      <c r="J49" s="370">
        <v>37500</v>
      </c>
      <c r="K49" s="330"/>
      <c r="L49" s="333"/>
      <c r="M49" s="334">
        <v>37994</v>
      </c>
      <c r="N49" s="335" t="s">
        <v>337</v>
      </c>
      <c r="O49" s="392"/>
      <c r="P49" s="348"/>
      <c r="Q49" s="336">
        <f t="shared" si="10"/>
        <v>75494</v>
      </c>
      <c r="S49" s="277"/>
    </row>
    <row r="50" spans="1:23" s="379" customFormat="1" ht="12.75" x14ac:dyDescent="0.2">
      <c r="A50" s="388" t="s">
        <v>329</v>
      </c>
      <c r="B50" s="382"/>
      <c r="C50" s="383" t="s">
        <v>330</v>
      </c>
      <c r="D50" s="384"/>
      <c r="E50" s="384"/>
      <c r="F50" s="385"/>
      <c r="G50" s="385"/>
      <c r="H50" s="385"/>
      <c r="I50" s="385">
        <f t="shared" si="9"/>
        <v>15000</v>
      </c>
      <c r="J50" s="370">
        <v>15000</v>
      </c>
      <c r="K50" s="330"/>
      <c r="L50" s="333"/>
      <c r="M50" s="334">
        <v>15000</v>
      </c>
      <c r="N50" s="335" t="s">
        <v>337</v>
      </c>
      <c r="O50" s="392"/>
      <c r="P50" s="348"/>
      <c r="Q50" s="336">
        <f t="shared" si="10"/>
        <v>30000</v>
      </c>
      <c r="S50" s="277"/>
    </row>
    <row r="51" spans="1:23" s="379" customFormat="1" ht="12.75" x14ac:dyDescent="0.2">
      <c r="A51" s="388" t="s">
        <v>331</v>
      </c>
      <c r="B51" s="384"/>
      <c r="C51" s="383" t="s">
        <v>332</v>
      </c>
      <c r="D51" s="384"/>
      <c r="E51" s="384"/>
      <c r="F51" s="385"/>
      <c r="G51" s="385"/>
      <c r="H51" s="385"/>
      <c r="I51" s="385">
        <f t="shared" si="9"/>
        <v>60750</v>
      </c>
      <c r="J51" s="370">
        <v>60750</v>
      </c>
      <c r="K51" s="330"/>
      <c r="L51" s="333"/>
      <c r="M51" s="334">
        <v>66073</v>
      </c>
      <c r="N51" s="335" t="s">
        <v>337</v>
      </c>
      <c r="O51" s="392"/>
      <c r="P51" s="348"/>
      <c r="Q51" s="336">
        <f t="shared" si="10"/>
        <v>126823</v>
      </c>
      <c r="S51" s="277"/>
    </row>
    <row r="52" spans="1:23" s="379" customFormat="1" ht="12.75" hidden="1" x14ac:dyDescent="0.2">
      <c r="A52" s="298">
        <v>343011</v>
      </c>
      <c r="B52" s="280"/>
      <c r="C52" s="285" t="s">
        <v>333</v>
      </c>
      <c r="D52" s="280"/>
      <c r="E52" s="280"/>
      <c r="F52" s="277"/>
      <c r="G52" s="277"/>
      <c r="H52" s="277"/>
      <c r="I52" s="277"/>
      <c r="J52" s="370"/>
      <c r="K52" s="330"/>
      <c r="L52" s="333"/>
      <c r="M52" s="334"/>
      <c r="N52" s="335"/>
      <c r="O52" s="392"/>
      <c r="P52" s="348"/>
      <c r="Q52" s="336">
        <f t="shared" si="10"/>
        <v>0</v>
      </c>
    </row>
    <row r="53" spans="1:23" s="379" customFormat="1" ht="12.75" x14ac:dyDescent="0.2">
      <c r="A53" s="298"/>
      <c r="B53" s="280"/>
      <c r="C53" s="285"/>
      <c r="D53" s="280"/>
      <c r="E53" s="280"/>
      <c r="F53" s="277"/>
      <c r="G53" s="277"/>
      <c r="H53" s="277"/>
      <c r="I53" s="277"/>
      <c r="J53" s="370"/>
      <c r="K53" s="330"/>
      <c r="L53" s="333"/>
      <c r="M53" s="334"/>
      <c r="N53" s="335"/>
      <c r="O53" s="392"/>
      <c r="P53" s="348"/>
      <c r="Q53" s="336"/>
    </row>
    <row r="54" spans="1:23" s="379" customFormat="1" ht="12.75" x14ac:dyDescent="0.2">
      <c r="A54" s="298"/>
      <c r="B54" s="286" t="s">
        <v>334</v>
      </c>
      <c r="C54" s="285"/>
      <c r="D54" s="280"/>
      <c r="E54" s="280"/>
      <c r="F54" s="277"/>
      <c r="G54" s="277"/>
      <c r="H54" s="277"/>
      <c r="I54" s="277"/>
      <c r="J54" s="370"/>
      <c r="K54" s="330"/>
      <c r="L54" s="333"/>
      <c r="M54" s="334"/>
      <c r="N54" s="335"/>
      <c r="O54" s="392"/>
      <c r="P54" s="348"/>
      <c r="Q54" s="336"/>
    </row>
    <row r="55" spans="1:23" s="381" customFormat="1" ht="12.75" x14ac:dyDescent="0.2">
      <c r="A55" s="298"/>
      <c r="B55" s="386"/>
      <c r="C55" s="387"/>
      <c r="D55" s="386"/>
      <c r="E55" s="386"/>
      <c r="F55" s="380"/>
      <c r="G55" s="380"/>
      <c r="H55" s="380"/>
      <c r="I55" s="380"/>
      <c r="J55" s="370"/>
      <c r="K55" s="330"/>
      <c r="L55" s="333"/>
      <c r="M55" s="334"/>
      <c r="N55" s="335"/>
      <c r="O55" s="392"/>
      <c r="P55" s="348"/>
      <c r="Q55" s="336"/>
    </row>
    <row r="56" spans="1:23" s="379" customFormat="1" ht="12.75" x14ac:dyDescent="0.2">
      <c r="A56" s="298" t="s">
        <v>335</v>
      </c>
      <c r="B56" s="286"/>
      <c r="C56" s="285" t="s">
        <v>336</v>
      </c>
      <c r="D56" s="280"/>
      <c r="E56" s="280"/>
      <c r="F56" s="277"/>
      <c r="G56" s="277"/>
      <c r="H56" s="277"/>
      <c r="I56" s="277">
        <f>J56+L56</f>
        <v>41300</v>
      </c>
      <c r="J56" s="370">
        <v>41300</v>
      </c>
      <c r="K56" s="330"/>
      <c r="L56" s="333"/>
      <c r="M56" s="334">
        <v>82600</v>
      </c>
      <c r="N56" s="335" t="s">
        <v>337</v>
      </c>
      <c r="O56" s="392"/>
      <c r="P56" s="348"/>
      <c r="Q56" s="336">
        <f>(I56)+(M56)+(O56)</f>
        <v>123900</v>
      </c>
      <c r="S56" s="277"/>
    </row>
    <row r="57" spans="1:23" s="379" customFormat="1" ht="12.75" x14ac:dyDescent="0.2">
      <c r="A57" s="298"/>
      <c r="B57" s="286"/>
      <c r="C57" s="285"/>
      <c r="D57" s="280"/>
      <c r="E57" s="280"/>
      <c r="F57" s="277"/>
      <c r="G57" s="277"/>
      <c r="H57" s="277"/>
      <c r="I57" s="277"/>
      <c r="J57" s="370"/>
      <c r="K57" s="330"/>
      <c r="L57" s="333"/>
      <c r="M57" s="334"/>
      <c r="N57" s="335"/>
      <c r="O57" s="392"/>
      <c r="P57" s="348"/>
      <c r="Q57" s="336"/>
      <c r="S57" s="277"/>
    </row>
    <row r="58" spans="1:23" s="407" customFormat="1" ht="13.5" x14ac:dyDescent="0.25">
      <c r="A58" s="394"/>
      <c r="B58" s="395" t="s">
        <v>339</v>
      </c>
      <c r="C58" s="396"/>
      <c r="D58" s="397"/>
      <c r="E58" s="397"/>
      <c r="F58" s="398"/>
      <c r="G58" s="398"/>
      <c r="H58" s="398"/>
      <c r="I58" s="398"/>
      <c r="J58" s="399"/>
      <c r="K58" s="400"/>
      <c r="L58" s="401"/>
      <c r="M58" s="402"/>
      <c r="N58" s="403"/>
      <c r="O58" s="404"/>
      <c r="P58" s="405"/>
      <c r="Q58" s="406"/>
      <c r="S58" s="398"/>
    </row>
    <row r="59" spans="1:23" s="407" customFormat="1" ht="13.5" x14ac:dyDescent="0.25">
      <c r="A59" s="394" t="s">
        <v>340</v>
      </c>
      <c r="B59" s="395"/>
      <c r="C59" s="396" t="s">
        <v>328</v>
      </c>
      <c r="D59" s="397"/>
      <c r="E59" s="397"/>
      <c r="F59" s="398"/>
      <c r="G59" s="398"/>
      <c r="H59" s="398"/>
      <c r="I59" s="398">
        <f t="shared" ref="I59:I60" si="11">J59+L59</f>
        <v>99999.6</v>
      </c>
      <c r="J59" s="399">
        <v>0</v>
      </c>
      <c r="K59" s="400">
        <f>(I59)</f>
        <v>99999.6</v>
      </c>
      <c r="L59" s="401">
        <v>99999.6</v>
      </c>
      <c r="M59" s="402">
        <v>187278</v>
      </c>
      <c r="N59" s="403" t="s">
        <v>341</v>
      </c>
      <c r="O59" s="404"/>
      <c r="P59" s="405"/>
      <c r="Q59" s="406">
        <f>(I59)+(M59)+(O59)</f>
        <v>287277.59999999998</v>
      </c>
      <c r="S59" s="398"/>
    </row>
    <row r="60" spans="1:23" s="407" customFormat="1" ht="13.5" x14ac:dyDescent="0.25">
      <c r="A60" s="394" t="s">
        <v>342</v>
      </c>
      <c r="B60" s="395"/>
      <c r="C60" s="396" t="s">
        <v>343</v>
      </c>
      <c r="D60" s="397"/>
      <c r="E60" s="397"/>
      <c r="F60" s="398"/>
      <c r="G60" s="398"/>
      <c r="H60" s="398"/>
      <c r="I60" s="398">
        <f t="shared" si="11"/>
        <v>54576.07</v>
      </c>
      <c r="J60" s="399">
        <v>0</v>
      </c>
      <c r="K60" s="400">
        <f>(I60)</f>
        <v>54576.07</v>
      </c>
      <c r="L60" s="401">
        <v>54576.07</v>
      </c>
      <c r="M60" s="402">
        <v>163923.90000000002</v>
      </c>
      <c r="N60" s="403" t="s">
        <v>341</v>
      </c>
      <c r="O60" s="404">
        <v>107836.31</v>
      </c>
      <c r="P60" s="405" t="s">
        <v>344</v>
      </c>
      <c r="Q60" s="406">
        <f>(I60)+(M60)+(O60)</f>
        <v>326336.28000000003</v>
      </c>
      <c r="S60" s="398"/>
    </row>
    <row r="61" spans="1:23" s="379" customFormat="1" ht="12.75" x14ac:dyDescent="0.2">
      <c r="A61" s="298"/>
      <c r="B61" s="286"/>
      <c r="C61" s="285"/>
      <c r="D61" s="280"/>
      <c r="E61" s="280"/>
      <c r="F61" s="277"/>
      <c r="G61" s="277"/>
      <c r="H61" s="277"/>
      <c r="I61" s="277"/>
      <c r="J61" s="370"/>
      <c r="K61" s="330"/>
      <c r="L61" s="333"/>
      <c r="M61" s="334"/>
      <c r="N61" s="335"/>
      <c r="O61" s="392"/>
      <c r="P61" s="348"/>
      <c r="Q61" s="336"/>
      <c r="S61" s="277"/>
    </row>
    <row r="62" spans="1:23" s="379" customFormat="1" ht="12.75" x14ac:dyDescent="0.2">
      <c r="A62" s="298"/>
      <c r="B62" s="286"/>
      <c r="C62" s="285"/>
      <c r="D62" s="280"/>
      <c r="E62" s="280"/>
      <c r="F62" s="277"/>
      <c r="G62" s="277"/>
      <c r="H62" s="277"/>
      <c r="I62" s="277"/>
      <c r="J62" s="370"/>
      <c r="K62" s="330"/>
      <c r="L62" s="333"/>
      <c r="M62" s="334"/>
      <c r="N62" s="335"/>
      <c r="O62" s="392"/>
      <c r="P62" s="348"/>
      <c r="Q62" s="336"/>
      <c r="S62" s="277"/>
    </row>
    <row r="63" spans="1:23" x14ac:dyDescent="0.25">
      <c r="A63" s="298"/>
      <c r="B63" s="280"/>
      <c r="C63" s="285"/>
      <c r="D63" s="281"/>
      <c r="E63" s="280"/>
      <c r="F63" s="280"/>
      <c r="G63" s="276"/>
      <c r="H63" s="282"/>
      <c r="I63" s="329"/>
      <c r="J63" s="370"/>
      <c r="K63" s="330"/>
      <c r="L63" s="333"/>
      <c r="M63" s="334"/>
      <c r="N63" s="335"/>
      <c r="O63" s="392"/>
      <c r="P63" s="348"/>
      <c r="Q63" s="336"/>
      <c r="R63" s="302"/>
      <c r="V63" s="374"/>
      <c r="W63" s="375"/>
    </row>
    <row r="64" spans="1:23" x14ac:dyDescent="0.25">
      <c r="A64" s="298"/>
      <c r="B64" s="280"/>
      <c r="C64" s="285"/>
      <c r="D64" s="281"/>
      <c r="E64" s="280"/>
      <c r="F64" s="280"/>
      <c r="G64" s="276"/>
      <c r="H64" s="282"/>
      <c r="I64" s="329"/>
      <c r="J64" s="317"/>
      <c r="K64" s="330"/>
      <c r="L64" s="333"/>
      <c r="M64" s="334"/>
      <c r="N64" s="335"/>
      <c r="O64" s="392"/>
      <c r="P64" s="348"/>
      <c r="Q64" s="336"/>
      <c r="R64" s="332"/>
    </row>
    <row r="65" spans="1:18" x14ac:dyDescent="0.25">
      <c r="A65" s="278"/>
      <c r="B65" s="280"/>
      <c r="C65" s="287"/>
      <c r="D65" s="281"/>
      <c r="E65" s="280"/>
      <c r="F65" s="288" t="s">
        <v>250</v>
      </c>
      <c r="G65" s="276"/>
      <c r="H65" s="282"/>
      <c r="I65" s="302"/>
      <c r="J65" s="337"/>
      <c r="K65" s="317"/>
      <c r="L65" s="333"/>
      <c r="M65" s="314"/>
      <c r="N65" s="315"/>
      <c r="O65" s="390"/>
      <c r="P65" s="346"/>
      <c r="Q65" s="316"/>
    </row>
    <row r="66" spans="1:18" x14ac:dyDescent="0.25">
      <c r="A66" s="289" t="s">
        <v>293</v>
      </c>
      <c r="B66" s="290" t="s">
        <v>251</v>
      </c>
      <c r="C66" s="280"/>
      <c r="D66" s="281"/>
      <c r="E66" s="280"/>
      <c r="F66" s="280"/>
      <c r="G66" s="291"/>
      <c r="H66" s="282"/>
      <c r="I66" s="303"/>
      <c r="J66" s="308"/>
      <c r="K66" s="309"/>
      <c r="L66" s="309"/>
      <c r="M66" s="314"/>
      <c r="N66" s="315"/>
      <c r="O66" s="390"/>
      <c r="P66" s="346"/>
      <c r="Q66" s="316"/>
    </row>
    <row r="67" spans="1:18" s="413" customFormat="1" x14ac:dyDescent="0.25">
      <c r="A67" s="394"/>
      <c r="B67" s="397"/>
      <c r="C67" s="396" t="s">
        <v>268</v>
      </c>
      <c r="D67" s="408"/>
      <c r="E67" s="397"/>
      <c r="F67" s="397"/>
      <c r="G67" s="409"/>
      <c r="H67" s="410"/>
      <c r="I67" s="411">
        <f>J67+L67</f>
        <v>637018.38</v>
      </c>
      <c r="J67" s="399">
        <v>791594.05</v>
      </c>
      <c r="K67" s="400">
        <f>(I67)</f>
        <v>637018.38</v>
      </c>
      <c r="L67" s="401">
        <v>-154575.67000000001</v>
      </c>
      <c r="M67" s="402"/>
      <c r="N67" s="403"/>
      <c r="O67" s="404"/>
      <c r="P67" s="405"/>
      <c r="Q67" s="406"/>
      <c r="R67" s="412"/>
    </row>
    <row r="68" spans="1:18" x14ac:dyDescent="0.25">
      <c r="A68" s="284"/>
      <c r="B68" s="280"/>
      <c r="C68" s="280"/>
      <c r="D68" s="281"/>
      <c r="E68" s="280"/>
      <c r="F68" s="292" t="s">
        <v>252</v>
      </c>
      <c r="G68" s="293"/>
      <c r="H68" s="290"/>
      <c r="I68" s="338"/>
      <c r="J68" s="339"/>
      <c r="K68" s="317"/>
      <c r="L68" s="317"/>
      <c r="M68" s="314"/>
      <c r="N68" s="315"/>
      <c r="O68" s="390"/>
      <c r="P68" s="346"/>
      <c r="Q68" s="316"/>
    </row>
    <row r="69" spans="1:18" x14ac:dyDescent="0.25">
      <c r="A69" s="289" t="s">
        <v>294</v>
      </c>
      <c r="B69" s="290" t="s">
        <v>253</v>
      </c>
      <c r="C69" s="280"/>
      <c r="D69" s="281"/>
      <c r="E69" s="280"/>
      <c r="F69" s="280"/>
      <c r="G69" s="291"/>
      <c r="H69" s="282"/>
      <c r="I69" s="303"/>
      <c r="J69" s="340"/>
      <c r="K69" s="317"/>
      <c r="L69" s="317"/>
      <c r="M69" s="314"/>
      <c r="N69" s="315"/>
      <c r="O69" s="390"/>
      <c r="P69" s="346"/>
      <c r="Q69" s="316"/>
    </row>
    <row r="70" spans="1:18" x14ac:dyDescent="0.25">
      <c r="A70" s="298"/>
      <c r="B70" s="280"/>
      <c r="C70" s="285" t="s">
        <v>254</v>
      </c>
      <c r="D70" s="281"/>
      <c r="E70" s="280"/>
      <c r="F70" s="280"/>
      <c r="G70" s="276"/>
      <c r="H70" s="282"/>
      <c r="I70" s="329">
        <f>J70+L70</f>
        <v>100000</v>
      </c>
      <c r="J70" s="370">
        <v>100000</v>
      </c>
      <c r="K70" s="330">
        <f t="shared" ref="K70" si="12">(I70)</f>
        <v>100000</v>
      </c>
      <c r="L70" s="333">
        <v>0</v>
      </c>
      <c r="M70" s="334"/>
      <c r="N70" s="335"/>
      <c r="O70" s="392"/>
      <c r="P70" s="348"/>
      <c r="Q70" s="336"/>
      <c r="R70" s="332"/>
    </row>
    <row r="71" spans="1:18" x14ac:dyDescent="0.25">
      <c r="A71" s="294"/>
      <c r="B71" s="286"/>
      <c r="C71" s="286" t="s">
        <v>255</v>
      </c>
      <c r="D71" s="288"/>
      <c r="E71" s="286"/>
      <c r="F71" s="286"/>
      <c r="G71" s="295"/>
      <c r="H71" s="283"/>
      <c r="I71" s="341">
        <f>SUM(I9:I70)</f>
        <v>7299999.9999999981</v>
      </c>
      <c r="J71" s="342">
        <f>SUM(J9:J70)</f>
        <v>7299999.9999999981</v>
      </c>
      <c r="K71" s="343">
        <f>(I71)</f>
        <v>7299999.9999999981</v>
      </c>
      <c r="L71" s="342">
        <f>SUM(L4:L70)</f>
        <v>0</v>
      </c>
      <c r="M71" s="354">
        <f>SUM(M4:M70)</f>
        <v>13459166.960000001</v>
      </c>
      <c r="N71" s="354"/>
      <c r="O71" s="393">
        <f>SUM(O4:O70)</f>
        <v>107836.31</v>
      </c>
      <c r="P71" s="353"/>
      <c r="Q71" s="352">
        <f>SUM(Q4:Q70)</f>
        <v>20129984.890000001</v>
      </c>
    </row>
    <row r="72" spans="1:18" x14ac:dyDescent="0.25">
      <c r="I72" s="306">
        <v>-791594.05</v>
      </c>
    </row>
    <row r="73" spans="1:18" x14ac:dyDescent="0.25">
      <c r="I73" s="306">
        <v>-100000</v>
      </c>
    </row>
    <row r="74" spans="1:18" x14ac:dyDescent="0.25">
      <c r="I74" s="306">
        <f>SUM(I71:I73)</f>
        <v>6408405.9499999983</v>
      </c>
    </row>
  </sheetData>
  <sheetProtection password="ECF4" sheet="1" objects="1" scenarios="1"/>
  <mergeCells count="2">
    <mergeCell ref="B2:L2"/>
    <mergeCell ref="B3:L3"/>
  </mergeCells>
  <pageMargins left="0.25" right="0.25" top="0.75" bottom="0.75" header="0.3" footer="0.3"/>
  <pageSetup scale="91" orientation="landscape" r:id="rId1"/>
  <headerFooter>
    <oddHeader>&amp;R318 CVPP SFY15
December 5, 2014</oddHeader>
  </headerFooter>
  <rowBreaks count="2" manualBreakCount="2">
    <brk id="32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NRI Funding Chart</vt:lpstr>
      <vt:lpstr>Year 3 Funding Chart-mdj</vt:lpstr>
      <vt:lpstr>318 CVPP SFY15 AA</vt:lpstr>
      <vt:lpstr>'NRI Funding Chart'!Print_Area</vt:lpstr>
      <vt:lpstr>'Year 3 Funding Chart-mdj'!Print_Titles</vt:lpstr>
    </vt:vector>
  </TitlesOfParts>
  <Company>State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MJACKSO2</dc:creator>
  <cp:lastModifiedBy>Lemrow, Jude</cp:lastModifiedBy>
  <cp:lastPrinted>2015-05-18T21:48:45Z</cp:lastPrinted>
  <dcterms:created xsi:type="dcterms:W3CDTF">2011-12-08T14:56:33Z</dcterms:created>
  <dcterms:modified xsi:type="dcterms:W3CDTF">2015-05-18T21:48:53Z</dcterms:modified>
</cp:coreProperties>
</file>