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AAPS_model\AAPPS\"/>
    </mc:Choice>
  </mc:AlternateContent>
  <bookViews>
    <workbookView xWindow="0" yWindow="0" windowWidth="17505" windowHeight="7080" tabRatio="682" firstSheet="2" activeTab="2"/>
  </bookViews>
  <sheets>
    <sheet name="References" sheetId="12" r:id="rId1"/>
    <sheet name="Model Parameters - Total" sheetId="1" r:id="rId2"/>
    <sheet name="Rates" sheetId="11" r:id="rId3"/>
    <sheet name="Targets" sheetId="10" r:id="rId4"/>
    <sheet name="Partners" sheetId="9" r:id="rId5"/>
    <sheet name="Model Parameters - HIV_N" sheetId="2" r:id="rId6"/>
    <sheet name="Model Parameters - HIV_I" sheetId="3" r:id="rId7"/>
    <sheet name="Model Parameters - HIV_K+V" sheetId="4" r:id="rId8"/>
    <sheet name="Model Parameters - HIV_K" sheetId="6" r:id="rId9"/>
    <sheet name="Model Parameters - HIV_V" sheetId="5" r:id="rId10"/>
    <sheet name="HIV numbers by year" sheetId="7" r:id="rId11"/>
    <sheet name="King County Pop" sheetId="13" r:id="rId12"/>
  </sheet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I138" i="10" l="1"/>
  <c r="I139" i="10"/>
  <c r="I140" i="10"/>
  <c r="I141" i="10"/>
  <c r="I142" i="10"/>
  <c r="I137" i="10"/>
  <c r="G138" i="10"/>
  <c r="G139" i="10"/>
  <c r="G140" i="10"/>
  <c r="G141" i="10"/>
  <c r="G142" i="10"/>
  <c r="G137" i="10"/>
  <c r="D105" i="10" l="1"/>
  <c r="D104" i="10"/>
  <c r="D103" i="10"/>
  <c r="D102" i="10"/>
  <c r="D106" i="10"/>
  <c r="D107" i="10"/>
  <c r="D109" i="10"/>
  <c r="F107" i="10"/>
  <c r="C132" i="10"/>
  <c r="F102" i="10" s="1"/>
  <c r="D132" i="10"/>
  <c r="F103" i="10" s="1"/>
  <c r="E132" i="10"/>
  <c r="F104" i="10" s="1"/>
  <c r="F132" i="10"/>
  <c r="F105" i="10" s="1"/>
  <c r="E105" i="10" s="1"/>
  <c r="G132" i="10"/>
  <c r="F106" i="10" s="1"/>
  <c r="H132" i="10"/>
  <c r="I132" i="10"/>
  <c r="F108" i="10" s="1"/>
  <c r="J132" i="10"/>
  <c r="F109" i="10" s="1"/>
  <c r="K132" i="10"/>
  <c r="F110" i="10" s="1"/>
  <c r="L132" i="10"/>
  <c r="F111" i="10" s="1"/>
  <c r="M132" i="10"/>
  <c r="B132" i="10"/>
  <c r="B111" i="10"/>
  <c r="B110" i="10"/>
  <c r="B109" i="10"/>
  <c r="B108" i="10"/>
  <c r="B107" i="10"/>
  <c r="B106" i="10"/>
  <c r="D108" i="10"/>
  <c r="D110" i="10"/>
  <c r="E139" i="10" l="1"/>
  <c r="C139" i="10"/>
  <c r="E137" i="10"/>
  <c r="C137" i="10"/>
  <c r="E108" i="10"/>
  <c r="E138" i="10"/>
  <c r="C138" i="10"/>
  <c r="E102" i="10"/>
  <c r="E107" i="10"/>
  <c r="C142" i="10"/>
  <c r="E142" i="10"/>
  <c r="E110" i="10"/>
  <c r="E141" i="10"/>
  <c r="C141" i="10"/>
  <c r="E140" i="10"/>
  <c r="C140" i="10"/>
  <c r="E106" i="10"/>
  <c r="E103" i="10"/>
  <c r="E104" i="10"/>
  <c r="E109" i="10"/>
  <c r="O40" i="11" l="1"/>
  <c r="O41" i="11"/>
  <c r="O42" i="11"/>
  <c r="O43" i="11"/>
  <c r="C53" i="11"/>
  <c r="B47" i="9"/>
  <c r="B46" i="9"/>
  <c r="B36" i="9"/>
  <c r="B35" i="9"/>
  <c r="B25" i="9"/>
  <c r="B24" i="9"/>
  <c r="B14" i="9"/>
  <c r="B13" i="9"/>
  <c r="B4" i="9"/>
  <c r="B3" i="9"/>
  <c r="L3" i="7"/>
  <c r="L4" i="7"/>
  <c r="L5" i="7"/>
  <c r="J3" i="7"/>
  <c r="J4" i="7"/>
  <c r="J5" i="7"/>
  <c r="H3" i="7"/>
  <c r="H4" i="7"/>
  <c r="F3" i="7"/>
  <c r="F4" i="7"/>
  <c r="H5" i="7"/>
  <c r="F5" i="7"/>
  <c r="L8" i="7"/>
  <c r="J8" i="7"/>
  <c r="H8" i="7"/>
  <c r="F8" i="7"/>
  <c r="L6" i="7"/>
  <c r="J6" i="7"/>
  <c r="H6" i="7"/>
  <c r="F6" i="7"/>
  <c r="L7" i="7"/>
  <c r="J7" i="7"/>
  <c r="H7" i="7"/>
  <c r="F7" i="7"/>
  <c r="S36" i="11"/>
  <c r="R36" i="11"/>
  <c r="Q36" i="11"/>
  <c r="P36" i="11"/>
  <c r="O36" i="11"/>
  <c r="S35" i="11"/>
  <c r="R35" i="11"/>
  <c r="Q35" i="11"/>
  <c r="P35" i="11"/>
  <c r="O35" i="11"/>
  <c r="S34" i="11"/>
  <c r="R34" i="11"/>
  <c r="Q34" i="11"/>
  <c r="P34" i="11"/>
  <c r="O34" i="11"/>
  <c r="B38" i="11"/>
</calcChain>
</file>

<file path=xl/sharedStrings.xml><?xml version="1.0" encoding="utf-8"?>
<sst xmlns="http://schemas.openxmlformats.org/spreadsheetml/2006/main" count="941" uniqueCount="297">
  <si>
    <t>Symbol</t>
  </si>
  <si>
    <t>value</t>
  </si>
  <si>
    <t>b</t>
  </si>
  <si>
    <t>entry rate</t>
  </si>
  <si>
    <t>µ</t>
  </si>
  <si>
    <t>exit rate</t>
  </si>
  <si>
    <t>Pu</t>
  </si>
  <si>
    <t>Pr</t>
  </si>
  <si>
    <t>Source</t>
  </si>
  <si>
    <t>Description</t>
  </si>
  <si>
    <t>PHSKC 2016</t>
  </si>
  <si>
    <t>Pp</t>
  </si>
  <si>
    <t>proportion of GC with rectal</t>
  </si>
  <si>
    <t>proportion of GC with urethral (not rectal)</t>
  </si>
  <si>
    <t>proportion of GC with pharyngeal (only)</t>
  </si>
  <si>
    <t>trt_r</t>
  </si>
  <si>
    <t>trt_u</t>
  </si>
  <si>
    <t>trt_p</t>
  </si>
  <si>
    <t>proportion rectal diagnosed due to routine exam</t>
  </si>
  <si>
    <t>proportion urethral diagnosed due to routine exam</t>
  </si>
  <si>
    <t>proportion pharyngeal diagnosed due to routine exam</t>
  </si>
  <si>
    <t>PS_p</t>
  </si>
  <si>
    <t>PS_u</t>
  </si>
  <si>
    <t>PS_r</t>
  </si>
  <si>
    <t>proportion rectal diagnosed due to partner notification (staff or partner)</t>
  </si>
  <si>
    <t>proportion urethral diagnosed due to partner notification (staff or partner)</t>
  </si>
  <si>
    <t>proportion pharyngeal diagnosed due to partner notification (staff or partner)</t>
  </si>
  <si>
    <t>PHSKC 2010-2016</t>
  </si>
  <si>
    <t>syptms_r</t>
  </si>
  <si>
    <t>syptms_p</t>
  </si>
  <si>
    <t>syptms_u</t>
  </si>
  <si>
    <t>proportion fo rectal diagnosed due to symptoms</t>
  </si>
  <si>
    <t>proportion fo urethral diagnosed due to symptoms</t>
  </si>
  <si>
    <t>proportion fo pharyngeal diagnosed due to symptoms</t>
  </si>
  <si>
    <t>PSint_r</t>
  </si>
  <si>
    <t>PSint_p</t>
  </si>
  <si>
    <t>PSint_u</t>
  </si>
  <si>
    <t>percentage of rectal cases interviewed by partner services</t>
  </si>
  <si>
    <t>percentage of urethral cases interviewed by partner services</t>
  </si>
  <si>
    <t>percentage of pharyngeal cases interviewed by partner services</t>
  </si>
  <si>
    <t>Year</t>
  </si>
  <si>
    <t>N</t>
  </si>
  <si>
    <t>I</t>
  </si>
  <si>
    <t>K</t>
  </si>
  <si>
    <t>V</t>
  </si>
  <si>
    <t>PSint is high because having HIV care info depends on interview (will need to link to HIV surveillance to get accuate numbers)</t>
  </si>
  <si>
    <t>All MSM regardless of STI infection or anatomic site or HIV status were prioritized for interview from May 2012-April 2016, so I would focus on that time period for GC/CT. All early syphilis cases have always been prioritized for interview, so you’re set in all years for syphilis.</t>
  </si>
  <si>
    <t>PHSKC 2013-2015</t>
  </si>
  <si>
    <t>*numbers in this group (new HIV infecteds) are very small, so used the entire dataset</t>
  </si>
  <si>
    <t>*using 2013-2015 because site of infection wasn't part of the criteria for PS follow-up</t>
  </si>
  <si>
    <t>TEMPORARY</t>
  </si>
  <si>
    <t>Model variable</t>
  </si>
  <si>
    <t>kBorn</t>
  </si>
  <si>
    <t>kDie</t>
  </si>
  <si>
    <t>pRec</t>
  </si>
  <si>
    <t>pUre</t>
  </si>
  <si>
    <t>pPha</t>
  </si>
  <si>
    <t>recTreat</t>
  </si>
  <si>
    <t>ureTreat</t>
  </si>
  <si>
    <t>phaTreat</t>
  </si>
  <si>
    <t>recPs</t>
  </si>
  <si>
    <t>urePs</t>
  </si>
  <si>
    <t>phaPs</t>
  </si>
  <si>
    <t>recSym</t>
  </si>
  <si>
    <t>ureSym</t>
  </si>
  <si>
    <t>phaSym</t>
  </si>
  <si>
    <t>recInt</t>
  </si>
  <si>
    <t>ureInt</t>
  </si>
  <si>
    <t>phaInt</t>
  </si>
  <si>
    <t>HIV Transmission</t>
  </si>
  <si>
    <t>Vittinghoff, 1999</t>
  </si>
  <si>
    <t>Per Act Infection Values</t>
  </si>
  <si>
    <t>rho_r</t>
  </si>
  <si>
    <t>transmission probability per unprotected anal sex act</t>
  </si>
  <si>
    <t>rho_u</t>
  </si>
  <si>
    <t>rho_p</t>
  </si>
  <si>
    <t>transmission probability per unprotected oral sex act</t>
  </si>
  <si>
    <t>GC</t>
  </si>
  <si>
    <t>HIV-N</t>
  </si>
  <si>
    <t>Anal</t>
  </si>
  <si>
    <t>Oral</t>
  </si>
  <si>
    <t>PNT_UAI_r</t>
  </si>
  <si>
    <t>proportion of all male sex partners had unprotected anal intercourse</t>
  </si>
  <si>
    <t>PNT_UAI_u</t>
  </si>
  <si>
    <t>PNT_UAI_p</t>
  </si>
  <si>
    <t>HIV-I</t>
  </si>
  <si>
    <t>HIV-K</t>
  </si>
  <si>
    <t>PHSKC 2013-2016</t>
  </si>
  <si>
    <t>PHSKC 2013-2017</t>
  </si>
  <si>
    <t>PHSKC 2013-2018</t>
  </si>
  <si>
    <t>HIV-V</t>
  </si>
  <si>
    <t>HIV-P</t>
  </si>
  <si>
    <t>(Same as HIV-V)</t>
  </si>
  <si>
    <t>P</t>
  </si>
  <si>
    <t>HIV parameters</t>
  </si>
  <si>
    <t>k_toPrep</t>
  </si>
  <si>
    <t>k_prepOut</t>
  </si>
  <si>
    <t>kTest_i</t>
  </si>
  <si>
    <t>kTreat_k</t>
  </si>
  <si>
    <t>k_treatOut</t>
  </si>
  <si>
    <t>kprep_u</t>
  </si>
  <si>
    <t>kprep_u_ps</t>
  </si>
  <si>
    <t>kTest_u</t>
  </si>
  <si>
    <t>kTest_u_ps</t>
  </si>
  <si>
    <t>rTreat_v</t>
  </si>
  <si>
    <t>GC-Urethral</t>
  </si>
  <si>
    <t>GC-Susceptible</t>
  </si>
  <si>
    <t>GC-Pharyngeal</t>
  </si>
  <si>
    <t>kprep_p</t>
  </si>
  <si>
    <t>kprep_p_ps</t>
  </si>
  <si>
    <t>kTest_p</t>
  </si>
  <si>
    <t>kTest_p_ps</t>
  </si>
  <si>
    <t>kTreat_p</t>
  </si>
  <si>
    <t>kTreat_p_ps</t>
  </si>
  <si>
    <t>GC-Rectal</t>
  </si>
  <si>
    <t>kprep_r</t>
  </si>
  <si>
    <t>kprep_r_ps</t>
  </si>
  <si>
    <t>kTest_r</t>
  </si>
  <si>
    <t>kTest_r_ps</t>
  </si>
  <si>
    <t>kTreat_r</t>
  </si>
  <si>
    <t>kTreat_r_ps</t>
  </si>
  <si>
    <t>General</t>
  </si>
  <si>
    <t>kTreat_i</t>
  </si>
  <si>
    <t>kTreat_u</t>
  </si>
  <si>
    <t>kTreat_u_ps</t>
  </si>
  <si>
    <t>Assume 90% present to care within 12 months of testing positive</t>
  </si>
  <si>
    <t>Dropout rate = 0</t>
  </si>
  <si>
    <t>routine testing every 6 months for HIV-positive</t>
  </si>
  <si>
    <t>Rate of diagnosis = PS rate</t>
  </si>
  <si>
    <t>No PS, no routine testing -&gt; diagnosis rate = 3 years</t>
  </si>
  <si>
    <t>90% Test -&gt; Treat: 12 months</t>
  </si>
  <si>
    <t>50% of infectious screen every 6 months</t>
  </si>
  <si>
    <t>Natural Clearance Rates</t>
  </si>
  <si>
    <t>R</t>
  </si>
  <si>
    <t>U</t>
  </si>
  <si>
    <t>Site proportions of those diagnosed with infection</t>
  </si>
  <si>
    <t>Estimated proportion of GC-Infected that are screened and diagnosed</t>
  </si>
  <si>
    <t>Test to treat rate</t>
  </si>
  <si>
    <t>Proportion of diagnosed that are diagnosed by routine exam</t>
  </si>
  <si>
    <t>prop_trt_r</t>
  </si>
  <si>
    <t>prop_trt_u</t>
  </si>
  <si>
    <t>prop_trt_p</t>
  </si>
  <si>
    <t>Calculated in model script</t>
  </si>
  <si>
    <t>Proportion of diagnosed that are diagnosed due to symptoms</t>
  </si>
  <si>
    <t>prop_syptms_r</t>
  </si>
  <si>
    <t>prop_syptms_u</t>
  </si>
  <si>
    <t>prop_syptms_p</t>
  </si>
  <si>
    <t>Proportion of diagnosed that are diagnosed by partner services</t>
  </si>
  <si>
    <t>prop_PS_r</t>
  </si>
  <si>
    <t>prop_PS_u</t>
  </si>
  <si>
    <t>prop_PS_p</t>
  </si>
  <si>
    <t>From test to treat rate</t>
  </si>
  <si>
    <t>proportion of rectal diagnosed due to symptoms</t>
  </si>
  <si>
    <t>Original values</t>
  </si>
  <si>
    <t>Parameter</t>
  </si>
  <si>
    <t>Reference</t>
  </si>
  <si>
    <t>% symptomatic urethral GC in HIV-</t>
  </si>
  <si>
    <t>Peterman, 2006</t>
  </si>
  <si>
    <t>http://annals.org/aim/fullarticle/729567/high-incidence-new-sexually-transmitted-infections-year-following-sexually-transmitted</t>
  </si>
  <si>
    <t>Link to paper</t>
  </si>
  <si>
    <t># MSM</t>
  </si>
  <si>
    <t>HIV prevalence</t>
  </si>
  <si>
    <t># of HIV cases</t>
  </si>
  <si>
    <t># total GC cases</t>
  </si>
  <si>
    <t>Tot GC prevalence</t>
  </si>
  <si>
    <t xml:space="preserve"># rectal GC  </t>
  </si>
  <si>
    <t xml:space="preserve"># urethral GC </t>
  </si>
  <si>
    <t>U GC prevalence</t>
  </si>
  <si>
    <t>R GC prevalence</t>
  </si>
  <si>
    <t># pharyngeal GC</t>
  </si>
  <si>
    <t>Ph GC prevalence</t>
  </si>
  <si>
    <t xml:space="preserve">*clearance for pharyngeal and rectal infections from Chow et al, 2016, Sexual Health </t>
  </si>
  <si>
    <t>522 to 989 per 100,000</t>
  </si>
  <si>
    <t>HIV incidence among MSM in the US (CDC); https://www.cdc.gov/nchhstp/newsroom/docs/factsheets/cdc-msm-508.pdf</t>
  </si>
  <si>
    <t>320 cases per 100,000</t>
  </si>
  <si>
    <t>HIV incidence among King County MSMs (https://bit.ly/2E9Fzwv)</t>
  </si>
  <si>
    <t>Gonorrhea incidence among MSM in the US (SSuN CDC) https://www.cdc.gov/std/stats16/figures/bb.htm</t>
  </si>
  <si>
    <t>GC incidence among MSMs in King County (2015)</t>
  </si>
  <si>
    <t>proportion of urethral diagnosed due to symptoms (Scott, et al https://bit.ly/2EhlDsg)</t>
  </si>
  <si>
    <t>proportion of pharyngeal diagnosed due to symptoms (Morris, et al https://bit.ly/2zM7Fe5)</t>
  </si>
  <si>
    <t>Study</t>
  </si>
  <si>
    <t>Study location</t>
  </si>
  <si>
    <t>Population</t>
  </si>
  <si>
    <t>Infection site</t>
  </si>
  <si>
    <t>Re-infection %</t>
  </si>
  <si>
    <t>England</t>
  </si>
  <si>
    <t>MSM</t>
  </si>
  <si>
    <t>any</t>
  </si>
  <si>
    <t>19.4% of total GC infections dx'ed at the clinic</t>
  </si>
  <si>
    <t>Detection method</t>
  </si>
  <si>
    <t>Culture or NAAT</t>
  </si>
  <si>
    <t>Payne et al (https://bit.ly/2SJLT1A)</t>
  </si>
  <si>
    <t>Leister et al (https://bit.ly/2SHO0mr)</t>
  </si>
  <si>
    <t>Melbourne</t>
  </si>
  <si>
    <t>2002-3</t>
  </si>
  <si>
    <t>Rectal</t>
  </si>
  <si>
    <t xml:space="preserve">Of the MSMs who were GC positive and retested, reinfection was 47% in HIV+ and 25% in HIV-. Median time between initial GC dx and re-testing was 9.6 months. Incidence rate of reinfection in HIV+ was 80 per 100 PY in HIV+ MSM, 37 per 100PY per HIV- MSM, and 47 per 100 PY overall. </t>
  </si>
  <si>
    <t xml:space="preserve">Culture </t>
  </si>
  <si>
    <t>Thomas et al (https://bit.ly/2UAGBqW)</t>
  </si>
  <si>
    <t>North Carolina</t>
  </si>
  <si>
    <t>Gen</t>
  </si>
  <si>
    <t>1992-1994</t>
  </si>
  <si>
    <t>Culture</t>
  </si>
  <si>
    <t>Endocervical (women) or urethral (men)</t>
  </si>
  <si>
    <t xml:space="preserve">21.7% of those with an index GC infection experience reinfection within 16 months. Median time to reinfection was 5.8 months. 6.3% experience more than 1 reinfection. </t>
  </si>
  <si>
    <t>Retesting interval</t>
  </si>
  <si>
    <t>None specified. Patients return on their own.</t>
  </si>
  <si>
    <t xml:space="preserve">Setting </t>
  </si>
  <si>
    <t xml:space="preserve">County STD Clinic </t>
  </si>
  <si>
    <t>STD Clinic</t>
  </si>
  <si>
    <t>Within 12-18 months after initial dx</t>
  </si>
  <si>
    <t>County Hospital and STD clinic</t>
  </si>
  <si>
    <t xml:space="preserve">Original values </t>
  </si>
  <si>
    <t>Natural clearance</t>
  </si>
  <si>
    <t>PS</t>
  </si>
  <si>
    <t>Routine</t>
  </si>
  <si>
    <t>Symptomatic</t>
  </si>
  <si>
    <t>Proportion of diagnosed that are diagnosed by routine screening</t>
  </si>
  <si>
    <t>Adherence to screening rec - Guy et al, 2010 (Australia) https://sti.bmj.com/content/86/5/371.long</t>
  </si>
  <si>
    <t>% of MSM screened for GC in the past 12 months 31% (95% CI: 25-36%) - 2015 HIV/AIDS Epi Report page 75</t>
  </si>
  <si>
    <t xml:space="preserve">HIV prevalence among MSMs testing positive for rectal GC: 13.2% ; among those testing positive for both rectal GC and CT, HIV prevalence was 6.4% (Maricopa County, 2011-2013) </t>
  </si>
  <si>
    <t>https://onlinelibrary.wiley.com/doi/full/10.1111/hiv.12192</t>
  </si>
  <si>
    <t>GC reinfection rates</t>
  </si>
  <si>
    <t xml:space="preserve">Incidence of HIV among GC+ </t>
  </si>
  <si>
    <t>Mehta, 2006 (https://www.ncbi.nlm.nih.gov/pubmed/16763500)</t>
  </si>
  <si>
    <t>Baltimore</t>
  </si>
  <si>
    <t>1993-2002</t>
  </si>
  <si>
    <t xml:space="preserve">EIA </t>
  </si>
  <si>
    <t>Incidence rate</t>
  </si>
  <si>
    <t>1.36 per 100 PY among GC+, 0.83 among GC- (RR of 1.639)</t>
  </si>
  <si>
    <t>Bernstein, 2010 (https://insights.ovid.com/pubmed?pmid=19935075)</t>
  </si>
  <si>
    <t>San Francisco</t>
  </si>
  <si>
    <t>2003-2005</t>
  </si>
  <si>
    <t>Rectal GC or CT</t>
  </si>
  <si>
    <t xml:space="preserve">Annual incidence among those with any prior rectal infections was 4.59% (2.55 times higher than those without prior rectal infections). Annual incidence was 15% among those with 2 rectal infections in the past 2 years, 3.41% in those with 1 infection in the past 2 years. But only 2 past rectal infections was significant in multivariate analysis. </t>
  </si>
  <si>
    <t>Pathela, 2013 (https://academic.oup.com/cid/article/57/8/1203/5278210</t>
  </si>
  <si>
    <t>New York City</t>
  </si>
  <si>
    <t>2008-2010</t>
  </si>
  <si>
    <t>STD Clinics</t>
  </si>
  <si>
    <t>Rapid PoC test, followed up with NAAT</t>
  </si>
  <si>
    <t>Annual incidene among those with rectal GC was 6.67%, among those with both GC and CT was 10.67%</t>
  </si>
  <si>
    <t xml:space="preserve">PrEP coverage </t>
  </si>
  <si>
    <t>Hood, 2016</t>
  </si>
  <si>
    <t>Washington State</t>
  </si>
  <si>
    <t>Gay Pride Parade</t>
  </si>
  <si>
    <t>2009-2015</t>
  </si>
  <si>
    <t>Self-report, survey</t>
  </si>
  <si>
    <t>Low risk MSM</t>
  </si>
  <si>
    <t>High risk MSM</t>
  </si>
  <si>
    <t>PrEP uptake:</t>
  </si>
  <si>
    <t xml:space="preserve">US </t>
  </si>
  <si>
    <t>Compartmental model</t>
  </si>
  <si>
    <t>Results</t>
  </si>
  <si>
    <t>Impact of PrEP on HIV incidence</t>
  </si>
  <si>
    <t>Khurana, 2018 (https://bit.ly/2UV2Sj1)</t>
  </si>
  <si>
    <t xml:space="preserve">HIV prevalence </t>
  </si>
  <si>
    <t xml:space="preserve">Years </t>
  </si>
  <si>
    <t>Prevalent HIV cases (KC HIV reports)</t>
  </si>
  <si>
    <t># New HIV dx (2017 HIV epi report)</t>
  </si>
  <si>
    <t>new HIV dx rate (per 100,000), not including MSM who inject drugs</t>
  </si>
  <si>
    <t># MSM in KC</t>
  </si>
  <si>
    <t>Male aged 15+ population (WA OFM data)</t>
  </si>
  <si>
    <t>Age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</si>
  <si>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</si>
  <si>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</si>
  <si>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</si>
  <si>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</si>
  <si>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</si>
  <si>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</si>
  <si>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</si>
  <si>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</si>
  <si>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</si>
  <si>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</si>
  <si>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</si>
  <si>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</si>
  <si>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</si>
  <si>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</si>
  <si>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85+</t>
  </si>
  <si>
    <t>Total</t>
  </si>
  <si>
    <t>Black = HIV epi report</t>
  </si>
  <si>
    <t>Red = calculated with new pop estimates</t>
  </si>
  <si>
    <t>Diagnosed HIV Prevalence</t>
  </si>
  <si>
    <t xml:space="preserve">GC prevalence </t>
  </si>
  <si>
    <t>Pharyngeal prevalence</t>
  </si>
  <si>
    <t>Urethral prevalence</t>
  </si>
  <si>
    <t>Pharyngeal cases</t>
  </si>
  <si>
    <t>Urethral cases</t>
  </si>
  <si>
    <t>Rectal prevalence</t>
  </si>
  <si>
    <t xml:space="preserve">Rectal cases </t>
  </si>
  <si>
    <t>Black = STD epi report</t>
  </si>
  <si>
    <t>Total cases</t>
  </si>
  <si>
    <t xml:space="preserve">Parameters for calibration </t>
  </si>
  <si>
    <t xml:space="preserve">GC transmission </t>
  </si>
  <si>
    <t>Total GC prevalence</t>
  </si>
  <si>
    <t>Rectal GC</t>
  </si>
  <si>
    <t>Urethral GC</t>
  </si>
  <si>
    <t>Pharyngeal GC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</si>
</sst>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5C5"/>
        <bgColor indexed="64"/>
      </patternFill>
    </fill>
  </fills>
  <borders count="2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B2B2B2"/>
      </right>
      <top/>
      <bottom style="thin">
        <color rgb="FF7F7F7F"/>
      </bottom>
      <diagonal/>
    </border>
    <border>
      <left style="thin">
        <color rgb="FF7F7F7F"/>
      </left>
      <right style="thin">
        <color rgb="FFB2B2B2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B2B2B2"/>
      </right>
      <top style="thin">
        <color rgb="FF7F7F7F"/>
      </top>
      <bottom/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/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/>
      <top style="thin">
        <color theme="2" tint="-0.2499465926084170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9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2" fillId="0" borderId="0" applyFont="0" applyFill="0" applyBorder="0" applyAlignment="0" applyProtection="0"/>
    <xf numFmtId="0" fontId="12" fillId="19" borderId="0" applyNumberFormat="0" applyBorder="0" applyAlignment="0" applyProtection="0"/>
    <xf numFmtId="0" fontId="13" fillId="20" borderId="0" applyNumberFormat="0" applyBorder="0" applyAlignment="0" applyProtection="0"/>
    <xf numFmtId="0" fontId="14" fillId="21" borderId="1" applyNumberFormat="0" applyAlignment="0" applyProtection="0"/>
    <xf numFmtId="0" fontId="2" fillId="22" borderId="2" applyNumberFormat="0" applyFont="0" applyAlignment="0" applyProtection="0"/>
  </cellStyleXfs>
  <cellXfs count="89">
    <xf numFmtId="0" fontId="0" fillId="0" borderId="0" xfId="0"/>
    <xf numFmtId="9" fontId="0" fillId="0" borderId="0" xfId="1" applyFont="1"/>
    <xf numFmtId="0" fontId="5" fillId="0" borderId="0" xfId="0" applyFont="1"/>
    <xf numFmtId="9" fontId="0" fillId="0" borderId="0" xfId="0" applyNumberFormat="1"/>
    <xf numFmtId="9" fontId="5" fillId="0" borderId="0" xfId="0" applyNumberFormat="1" applyFont="1"/>
    <xf numFmtId="9" fontId="5" fillId="0" borderId="0" xfId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" fontId="5" fillId="0" borderId="0" xfId="0" applyNumberFormat="1" applyFont="1"/>
    <xf numFmtId="1" fontId="0" fillId="0" borderId="0" xfId="0" applyNumberFormat="1"/>
    <xf numFmtId="9" fontId="0" fillId="2" borderId="0" xfId="1" applyNumberFormat="1" applyFont="1" applyFill="1"/>
    <xf numFmtId="9" fontId="0" fillId="3" borderId="0" xfId="0" applyNumberFormat="1" applyFill="1"/>
    <xf numFmtId="9" fontId="0" fillId="4" borderId="0" xfId="0" applyNumberFormat="1" applyFill="1"/>
    <xf numFmtId="9" fontId="0" fillId="5" borderId="0" xfId="0" applyNumberFormat="1" applyFill="1"/>
    <xf numFmtId="9" fontId="0" fillId="6" borderId="0" xfId="0" applyNumberFormat="1" applyFill="1"/>
    <xf numFmtId="9" fontId="0" fillId="2" borderId="0" xfId="0" applyNumberFormat="1" applyFill="1"/>
    <xf numFmtId="9" fontId="0" fillId="7" borderId="0" xfId="0" applyNumberFormat="1" applyFill="1"/>
    <xf numFmtId="9" fontId="0" fillId="10" borderId="0" xfId="0" applyNumberFormat="1" applyFill="1"/>
    <xf numFmtId="9" fontId="0" fillId="12" borderId="0" xfId="0" applyNumberFormat="1" applyFill="1"/>
    <xf numFmtId="9" fontId="0" fillId="13" borderId="0" xfId="0" applyNumberFormat="1" applyFill="1"/>
    <xf numFmtId="9" fontId="0" fillId="7" borderId="0" xfId="1" applyFont="1" applyFill="1"/>
    <xf numFmtId="9" fontId="0" fillId="2" borderId="0" xfId="1" applyFont="1" applyFill="1"/>
    <xf numFmtId="9" fontId="0" fillId="5" borderId="0" xfId="1" applyFont="1" applyFill="1"/>
    <xf numFmtId="9" fontId="0" fillId="14" borderId="0" xfId="1" applyFont="1" applyFill="1"/>
    <xf numFmtId="9" fontId="0" fillId="15" borderId="0" xfId="1" applyFont="1" applyFill="1"/>
    <xf numFmtId="9" fontId="5" fillId="15" borderId="0" xfId="0" applyNumberFormat="1" applyFont="1" applyFill="1"/>
    <xf numFmtId="9" fontId="5" fillId="11" borderId="0" xfId="0" applyNumberFormat="1" applyFont="1" applyFill="1"/>
    <xf numFmtId="9" fontId="5" fillId="12" borderId="0" xfId="0" applyNumberFormat="1" applyFont="1" applyFill="1"/>
    <xf numFmtId="9" fontId="5" fillId="13" borderId="0" xfId="1" applyFont="1" applyFill="1"/>
    <xf numFmtId="9" fontId="5" fillId="11" borderId="0" xfId="1" applyFont="1" applyFill="1"/>
    <xf numFmtId="9" fontId="5" fillId="10" borderId="0" xfId="1" applyFont="1" applyFill="1"/>
    <xf numFmtId="9" fontId="5" fillId="5" borderId="0" xfId="1" applyFont="1" applyFill="1"/>
    <xf numFmtId="9" fontId="5" fillId="14" borderId="0" xfId="1" applyFont="1" applyFill="1"/>
    <xf numFmtId="9" fontId="5" fillId="18" borderId="0" xfId="1" applyFont="1" applyFill="1"/>
    <xf numFmtId="9" fontId="5" fillId="7" borderId="0" xfId="1" applyFont="1" applyFill="1"/>
    <xf numFmtId="9" fontId="5" fillId="8" borderId="0" xfId="1" applyFont="1" applyFill="1"/>
    <xf numFmtId="9" fontId="0" fillId="8" borderId="0" xfId="1" applyFont="1" applyFill="1"/>
    <xf numFmtId="9" fontId="5" fillId="2" borderId="0" xfId="1" applyFont="1" applyFill="1"/>
    <xf numFmtId="9" fontId="5" fillId="16" borderId="0" xfId="1" applyFont="1" applyFill="1"/>
    <xf numFmtId="9" fontId="0" fillId="9" borderId="0" xfId="1" applyFont="1" applyFill="1"/>
    <xf numFmtId="9" fontId="6" fillId="2" borderId="0" xfId="1" applyFont="1" applyFill="1"/>
    <xf numFmtId="9" fontId="0" fillId="17" borderId="0" xfId="1" applyFont="1" applyFill="1"/>
    <xf numFmtId="0" fontId="9" fillId="0" borderId="0" xfId="0" applyFont="1"/>
    <xf numFmtId="0" fontId="10" fillId="0" borderId="0" xfId="0" applyFont="1"/>
    <xf numFmtId="9" fontId="11" fillId="0" borderId="0" xfId="0" applyNumberFormat="1" applyFont="1" applyFill="1" applyBorder="1" applyAlignment="1" applyProtection="1"/>
    <xf numFmtId="164" fontId="0" fillId="4" borderId="0" xfId="0" applyNumberFormat="1" applyFill="1"/>
    <xf numFmtId="10" fontId="0" fillId="0" borderId="0" xfId="0" applyNumberFormat="1"/>
    <xf numFmtId="0" fontId="0" fillId="22" borderId="2" xfId="18" applyFont="1"/>
    <xf numFmtId="0" fontId="15" fillId="21" borderId="1" xfId="17" applyFont="1" applyBorder="1"/>
    <xf numFmtId="0" fontId="15" fillId="19" borderId="3" xfId="15" applyFont="1" applyBorder="1"/>
    <xf numFmtId="0" fontId="15" fillId="19" borderId="4" xfId="15" applyFont="1" applyBorder="1"/>
    <xf numFmtId="0" fontId="15" fillId="19" borderId="1" xfId="15" applyFont="1" applyBorder="1"/>
    <xf numFmtId="0" fontId="15" fillId="19" borderId="5" xfId="15" applyFont="1" applyBorder="1"/>
    <xf numFmtId="0" fontId="15" fillId="19" borderId="6" xfId="15" applyFont="1" applyBorder="1"/>
    <xf numFmtId="0" fontId="0" fillId="24" borderId="11" xfId="0" applyFill="1" applyBorder="1"/>
    <xf numFmtId="0" fontId="0" fillId="24" borderId="12" xfId="0" applyFill="1" applyBorder="1"/>
    <xf numFmtId="0" fontId="0" fillId="24" borderId="13" xfId="0" applyFill="1" applyBorder="1"/>
    <xf numFmtId="0" fontId="0" fillId="24" borderId="14" xfId="0" applyFill="1" applyBorder="1"/>
    <xf numFmtId="0" fontId="0" fillId="24" borderId="15" xfId="0" applyFill="1" applyBorder="1"/>
    <xf numFmtId="0" fontId="0" fillId="24" borderId="16" xfId="0" applyFill="1" applyBorder="1"/>
    <xf numFmtId="0" fontId="15" fillId="23" borderId="8" xfId="16" applyFont="1" applyFill="1" applyBorder="1"/>
    <xf numFmtId="0" fontId="15" fillId="23" borderId="3" xfId="16" applyFont="1" applyFill="1" applyBorder="1"/>
    <xf numFmtId="0" fontId="15" fillId="23" borderId="9" xfId="16" applyFont="1" applyFill="1" applyBorder="1"/>
    <xf numFmtId="0" fontId="15" fillId="23" borderId="1" xfId="16" applyFont="1" applyFill="1" applyBorder="1"/>
    <xf numFmtId="0" fontId="15" fillId="23" borderId="10" xfId="16" applyFont="1" applyFill="1" applyBorder="1"/>
    <xf numFmtId="2" fontId="15" fillId="23" borderId="1" xfId="16" applyNumberFormat="1" applyFont="1" applyFill="1" applyBorder="1"/>
    <xf numFmtId="2" fontId="15" fillId="21" borderId="1" xfId="17" applyNumberFormat="1" applyFont="1" applyBorder="1"/>
    <xf numFmtId="2" fontId="15" fillId="19" borderId="5" xfId="15" applyNumberFormat="1" applyFont="1" applyBorder="1"/>
    <xf numFmtId="2" fontId="0" fillId="22" borderId="2" xfId="18" applyNumberFormat="1" applyFont="1"/>
    <xf numFmtId="2" fontId="15" fillId="23" borderId="6" xfId="16" applyNumberFormat="1" applyFont="1" applyFill="1" applyBorder="1"/>
    <xf numFmtId="2" fontId="15" fillId="19" borderId="7" xfId="15" applyNumberFormat="1" applyFont="1" applyBorder="1"/>
    <xf numFmtId="0" fontId="0" fillId="0" borderId="0" xfId="0" applyAlignment="1">
      <alignment horizontal="left"/>
    </xf>
    <xf numFmtId="164" fontId="11" fillId="0" borderId="0" xfId="0" applyNumberFormat="1" applyFont="1" applyFill="1" applyBorder="1" applyAlignment="1" applyProtection="1"/>
    <xf numFmtId="0" fontId="1" fillId="0" borderId="0" xfId="0" applyFont="1" applyAlignment="1">
      <alignment vertical="center"/>
    </xf>
    <xf numFmtId="165" fontId="0" fillId="0" borderId="0" xfId="0" applyNumberFormat="1"/>
    <xf numFmtId="0" fontId="16" fillId="0" borderId="0" xfId="0" applyFont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Border="1"/>
    <xf numFmtId="2" fontId="6" fillId="0" borderId="21" xfId="0" applyNumberFormat="1" applyFon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166" fontId="6" fillId="0" borderId="0" xfId="0" applyNumberFormat="1" applyFont="1"/>
    <xf numFmtId="165" fontId="0" fillId="0" borderId="0" xfId="0" applyNumberFormat="1" applyBorder="1"/>
    <xf numFmtId="165" fontId="0" fillId="0" borderId="23" xfId="0" applyNumberFormat="1" applyBorder="1"/>
  </cellXfs>
  <cellStyles count="19">
    <cellStyle name="Bad" xfId="16" builtinId="27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Good" xfId="15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Input" xfId="17" builtinId="20"/>
    <cellStyle name="Normal" xfId="0" builtinId="0"/>
    <cellStyle name="Note" xfId="18" builtinId="10"/>
    <cellStyle name="Percent" xfId="1" builtinId="5"/>
    <cellStyle name="Percent 2" xfId="14"/>
  </cellStyles>
  <dxfs count="0"/>
  <tableStyles count="0" defaultTableStyle="TableStyleMedium9" defaultPivotStyle="PivotStyleMedium7"/>
  <colors>
    <mruColors>
      <color rgb="FFEDA5DF"/>
      <color rgb="FF9CD090"/>
      <color rgb="FF9BE9D6"/>
      <color rgb="FF9A0000"/>
      <color rgb="FFA80000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HIV prevalence</c:v>
          </c:tx>
          <c:spPr>
            <a:solidFill>
              <a:srgbClr val="FFC5C5"/>
            </a:solidFill>
            <a:ln>
              <a:noFill/>
            </a:ln>
            <a:effectLst/>
          </c:spPr>
          <c:invertIfNegative val="0"/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Targets!$E$102:$E$111</c:f>
              <c:numCache>
                <c:formatCode>0.00</c:formatCode>
                <c:ptCount val="10"/>
                <c:pt idx="0">
                  <c:v>11.183347708509524</c:v>
                </c:pt>
                <c:pt idx="1">
                  <c:v>11.444414669441711</c:v>
                </c:pt>
                <c:pt idx="2">
                  <c:v>11.677404184944985</c:v>
                </c:pt>
                <c:pt idx="3">
                  <c:v>11.937626066106644</c:v>
                </c:pt>
                <c:pt idx="4">
                  <c:v>12.1282712404082</c:v>
                </c:pt>
                <c:pt idx="5">
                  <c:v>12.638456401528872</c:v>
                </c:pt>
                <c:pt idx="6">
                  <c:v>10.317495369778975</c:v>
                </c:pt>
                <c:pt idx="7">
                  <c:v>10.085576513264584</c:v>
                </c:pt>
                <c:pt idx="8">
                  <c:v>9.4106768370489764</c:v>
                </c:pt>
                <c:pt idx="9" formatCode="General">
                  <c:v>9.0299999999999994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EF5-4432-A4ED-B5B126C215F7}"/>
            </c:ext>
          </c:extLst>
        </c:ser>
        <c:ser>
          <c:idx val="3"/>
          <c:order val="3"/>
          <c:tx>
            <c:v>Rectal GC prevalence</c:v>
          </c:tx>
          <c:spPr>
            <a:solidFill>
              <a:srgbClr val="9CD090"/>
            </a:solidFill>
            <a:ln>
              <a:solidFill>
                <a:srgbClr val="9CD090"/>
              </a:solidFill>
            </a:ln>
            <a:effectLst/>
          </c:spPr>
          <c:invertIfNegative val="0"/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Targets!$H$102:$H$111</c:f>
              <c:numCache>
                <c:formatCode>General</c:formatCode>
                <c:ptCount val="10"/>
                <c:pt idx="4">
                  <c:v>0.82452895488634415</c:v>
                </c:pt>
                <c:pt idx="5">
                  <c:v>0.93031877080574576</c:v>
                </c:pt>
                <c:pt idx="6">
                  <c:v>0.94862279703181085</c:v>
                </c:pt>
                <c:pt idx="7">
                  <c:v>1.250075201606657</c:v>
                </c:pt>
                <c:pt idx="8">
                  <c:v>1.4643657551784233</c:v>
                </c:pt>
                <c:pt idx="9">
                  <c:v>1.8182354021446405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5C8-40F9-BB12-3A7573210C9C}"/>
            </c:ext>
          </c:extLst>
        </c:ser>
        <c:ser>
          <c:idx val="4"/>
          <c:order val="4"/>
          <c:tx>
            <c:strRef>
              <c:f>Targets!$J$101</c:f>
              <c:strCache>
                <c:ptCount val="1"/>
                <c:pt idx="0">
                  <c:v>Pharyngeal GC</c:v>
                </c:pt>
              </c:strCache>
            </c:strRef>
          </c:tx>
          <c:spPr>
            <a:solidFill>
              <a:srgbClr val="9BE9D6"/>
            </a:solidFill>
            <a:ln>
              <a:solidFill>
                <a:srgbClr val="9BE9D6"/>
              </a:solidFill>
            </a:ln>
            <a:effectLst/>
          </c:spPr>
          <c:invertIfNegative val="0"/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Targets!$J$102:$J$111</c:f>
              <c:numCache>
                <c:formatCode>General</c:formatCode>
                <c:ptCount val="10"/>
                <c:pt idx="4">
                  <c:v>0.98943474586361302</c:v>
                </c:pt>
                <c:pt idx="5">
                  <c:v>1.1298276913515002</c:v>
                </c:pt>
                <c:pt idx="6">
                  <c:v>1.0640222713099077</c:v>
                </c:pt>
                <c:pt idx="7">
                  <c:v>1.1764302879168387</c:v>
                </c:pt>
                <c:pt idx="8">
                  <c:v>1.5458199690016976</c:v>
                </c:pt>
                <c:pt idx="9">
                  <c:v>1.9176299858622552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5C8-40F9-BB12-3A7573210C9C}"/>
            </c:ext>
          </c:extLst>
        </c:ser>
        <c:ser>
          <c:idx val="5"/>
          <c:order val="5"/>
          <c:tx>
            <c:strRef>
              <c:f>Targets!$I$101</c:f>
              <c:strCache>
                <c:ptCount val="1"/>
                <c:pt idx="0">
                  <c:v>Urethral GC</c:v>
                </c:pt>
              </c:strCache>
            </c:strRef>
          </c:tx>
          <c:spPr>
            <a:solidFill>
              <a:srgbClr val="EDA5DF"/>
            </a:solidFill>
            <a:ln>
              <a:solidFill>
                <a:srgbClr val="EDA5DF"/>
              </a:solidFill>
            </a:ln>
            <a:effectLst/>
          </c:spPr>
          <c:invertIfNegative val="0"/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Targets!$I$102:$I$111</c:f>
              <c:numCache>
                <c:formatCode>General</c:formatCode>
                <c:ptCount val="10"/>
                <c:pt idx="4">
                  <c:v>0.79594528445028434</c:v>
                </c:pt>
                <c:pt idx="5">
                  <c:v>0.78719280606640041</c:v>
                </c:pt>
                <c:pt idx="6">
                  <c:v>0.84495886251080898</c:v>
                </c:pt>
                <c:pt idx="7">
                  <c:v>0.96871386468914655</c:v>
                </c:pt>
                <c:pt idx="8">
                  <c:v>1.1005369334344639</c:v>
                </c:pt>
                <c:pt idx="9">
                  <c:v>1.2732788914170292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5C8-40F9-BB12-3A757321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7886168"/>
        <c:axId val="357887480"/>
      </c:barChart>
      <c:lineChart>
        <c:grouping val="standard"/>
        <c:varyColors val="0"/>
        <c:ser>
          <c:idx val="2"/>
          <c:order val="2"/>
          <c:tx>
            <c:strRef>
              <c:f>Targets!$G$101</c:f>
              <c:strCache>
                <c:ptCount val="1"/>
                <c:pt idx="0">
                  <c:v>Total GC prevalence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Targets!$G$102:$G$111</c:f>
              <c:numCache>
                <c:formatCode>General</c:formatCode>
                <c:ptCount val="10"/>
                <c:pt idx="4">
                  <c:v>2.0426330642384367</c:v>
                </c:pt>
                <c:pt idx="5">
                  <c:v>2.2661611083729705</c:v>
                </c:pt>
                <c:pt idx="6">
                  <c:v>2.2962539458048372</c:v>
                </c:pt>
                <c:pt idx="7">
                  <c:v>2.7494101110865445</c:v>
                </c:pt>
                <c:pt idx="8">
                  <c:v>3.2961805193818403</c:v>
                </c:pt>
                <c:pt idx="9">
                  <c:v>3.9140901588108941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8-40F9-BB12-3A757321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7886168"/>
        <c:axId val="357887480"/>
      </c:lineChart>
      <c:lineChart>
        <c:grouping val="standard"/>
        <c:varyColors val="0"/>
        <c:ser>
          <c:idx val="1"/>
          <c:order val="1"/>
          <c:tx>
            <c:v>New HIV diagnoses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rgbClr val="9A0000"/>
              </a:solidFill>
              <a:ln w="9525">
                <a:solidFill>
                  <a:srgbClr val="9A0000"/>
                </a:solidFill>
              </a:ln>
              <a:effectLst/>
            </c:spPr>
          </c:marker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Targets!$C$102:$C$111</c:f>
              <c:numCache>
                <c:formatCode>General</c:formatCode>
                <c:ptCount val="10"/>
                <c:pt idx="0">
                  <c:v>506.7</c:v>
                </c:pt>
                <c:pt idx="1">
                  <c:v>517.20000000000005</c:v>
                </c:pt>
                <c:pt idx="2">
                  <c:v>580.5</c:v>
                </c:pt>
                <c:pt idx="3">
                  <c:v>494.4</c:v>
                </c:pt>
                <c:pt idx="4">
                  <c:v>482.1</c:v>
                </c:pt>
                <c:pt idx="5">
                  <c:v>407.2</c:v>
                </c:pt>
                <c:pt idx="6" formatCode="0.0">
                  <c:v>374</c:v>
                </c:pt>
                <c:pt idx="7">
                  <c:v>320.39999999999998</c:v>
                </c:pt>
                <c:pt idx="8">
                  <c:v>251.9</c:v>
                </c:pt>
                <c:pt idx="9" formatCode="0.0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8-40F9-BB12-3A757321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238816"/>
        <c:axId val="554243408"/>
      </c:lineChart>
      <c:catAx>
        <c:axId val="357886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87480"/>
        <c:crosses val="autoZero"/>
        <c:auto val="1"/>
        <c:lblAlgn val="ctr"/>
        <c:lblOffset val="100"/>
        <c:tickMarkSkip val="1"/>
        <c:noMultiLvlLbl val="1"/>
      </c:catAx>
      <c:valAx>
        <c:axId val="35788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Prevalence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886168"/>
        <c:crosses val="autoZero"/>
        <c:crossBetween val="between"/>
      </c:valAx>
      <c:valAx>
        <c:axId val="55424340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diagnoses rate (per 100,000)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38816"/>
        <c:crosses val="max"/>
        <c:crossBetween val="between"/>
      </c:valAx>
      <c:catAx>
        <c:axId val="55423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42434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MSM population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Targets!$A$102:$A$111</c:f>
              <c:numCache>
                <c:formatCode>General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Targets!$F$102:$F$111</c:f>
              <c:numCache>
                <c:formatCode>0</c:formatCode>
                <c:ptCount val="10"/>
                <c:pt idx="0">
                  <c:v>43940.330999999998</c:v>
                </c:pt>
                <c:pt idx="1">
                  <c:v>44388.465000000004</c:v>
                </c:pt>
                <c:pt idx="2">
                  <c:v>44787.351000000002</c:v>
                </c:pt>
                <c:pt idx="3">
                  <c:v>45101.094389999991</c:v>
                </c:pt>
                <c:pt idx="4">
                  <c:v>45480.513179999994</c:v>
                </c:pt>
                <c:pt idx="5">
                  <c:v>46113.226289999999</c:v>
                </c:pt>
                <c:pt idx="6">
                  <c:v>51126.749379999994</c:v>
                </c:pt>
                <c:pt idx="7">
                  <c:v>52956.814050000008</c:v>
                </c:pt>
                <c:pt idx="8">
                  <c:v>55245.760639999993</c:v>
                </c:pt>
                <c:pt idx="9">
                  <c:v>58353.280259999992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63-486B-86E7-D287F58CE9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6350104"/>
        <c:axId val="616351088"/>
      </c:barChart>
      <c:catAx>
        <c:axId val="616350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51088"/>
        <c:crosses val="autoZero"/>
        <c:auto val="1"/>
        <c:lblAlgn val="ctr"/>
        <c:lblOffset val="100"/>
        <c:noMultiLvlLbl val="0"/>
      </c:catAx>
      <c:valAx>
        <c:axId val="61635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50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104776</xdr:rowOff>
    </xdr:from>
    <xdr:to>
      <xdr:col>6</xdr:col>
      <xdr:colOff>952500</xdr:colOff>
      <xdr:row>39</xdr:row>
      <xdr:rowOff>169877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05176"/>
          <a:ext cx="6934200" cy="466567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0</xdr:col>
      <xdr:colOff>0</xdr:colOff>
      <xdr:row>42</xdr:row>
      <xdr:rowOff>28575</xdr:rowOff>
    </xdr:from>
    <xdr:to>
      <xdr:col>6</xdr:col>
      <xdr:colOff>819150</xdr:colOff>
      <xdr:row>65</xdr:row>
      <xdr:rowOff>104069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8429625"/>
          <a:ext cx="6800850" cy="4676069"/>
        </a:xfrm>
        <a:prstGeom prst="rect">
          <a:avLst/>
        </a:prstGeom>
      </xdr:spPr>
    </xdr:pic>
    <xdr:clientData/>
  </xdr:twoCellAnchor>
  <xdr:twoCellAnchor editAs="oneCell">
    <xdr:from>
      <xdr:col>10</xdr:col>
      <xdr:colOff>438150</xdr:colOff>
      <xdr:row>86</xdr:row>
      <xdr:rowOff>57151</xdr:rowOff>
    </xdr:from>
    <xdr:to>
      <xdr:col>16</xdr:col>
      <xdr:colOff>104056</xdr:colOff>
      <xdr:row>97</xdr:row>
      <xdr:rowOff>90924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126" t="11371" b="2054"/>
        <a:stretch/>
      </xdr:blipFill>
      <xdr:spPr>
        <a:xfrm>
          <a:off x="10106025" y="17259301"/>
          <a:ext cx="3780706" cy="2234048"/>
        </a:xfrm>
        <a:prstGeom prst="rect">
          <a:avLst/>
        </a:prstGeom>
      </xdr:spPr>
    </xdr:pic>
    <xdr:clientData/>
  </xdr:twoCellAnchor>
  <xdr:twoCellAnchor>
    <xdr:from>
      <xdr:col>5</xdr:col>
      <xdr:colOff>219076</xdr:colOff>
      <xdr:row>99</xdr:row>
      <xdr:rowOff>0</xdr:rowOff>
    </xdr:from>
    <xdr:to>
      <xdr:col>13</xdr:col>
      <xdr:colOff>0</xdr:colOff>
      <xdr:row>122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481012</xdr:colOff>
      <xdr:row>101</xdr:row>
      <xdr:rowOff>161924</xdr:rowOff>
    </xdr:from>
    <xdr:to>
      <xdr:col>20</xdr:col>
      <xdr:colOff>323850</xdr:colOff>
      <xdr:row>115</xdr:row>
      <xdr:rowOff>180974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workbookViewId="0">
      <selection activeCell="B3" sqref="B3"/>
    </sheetView>
  </sheetViews>
  <sheetFormatPr defaultRowHeight="15.75" x14ac:dyDescent="0.25"/>
  <cols>
    <col min="2" max="2" width="18.125" customWidth="1"/>
    <col min="3" max="3" width="16.125" customWidth="1"/>
  </cols>
  <sheetData>
    <row r="2" spans="2:4" x14ac:dyDescent="0.25">
      <c r="B2" t="s">
        <v>154</v>
      </c>
      <c r="C2" t="s">
        <v>155</v>
      </c>
      <c r="D2" t="s">
        <v>159</v>
      </c>
    </row>
    <row r="3" spans="2:4" x14ac:dyDescent="0.25">
      <c r="B3" t="s">
        <v>156</v>
      </c>
      <c r="C3" t="s">
        <v>157</v>
      </c>
      <c r="D3" t="s">
        <v>158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B4" sqref="B4:B18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35">
        <v>0.56000000000000005</v>
      </c>
      <c r="D4" s="2" t="s">
        <v>12</v>
      </c>
      <c r="E4" s="2" t="s">
        <v>47</v>
      </c>
      <c r="F4">
        <v>300</v>
      </c>
    </row>
    <row r="5" spans="1:6" x14ac:dyDescent="0.25">
      <c r="A5" s="2" t="s">
        <v>6</v>
      </c>
      <c r="B5" t="s">
        <v>55</v>
      </c>
      <c r="C5" s="35">
        <v>0.21</v>
      </c>
      <c r="D5" s="2" t="s">
        <v>13</v>
      </c>
      <c r="E5" s="2" t="s">
        <v>47</v>
      </c>
      <c r="F5">
        <v>112</v>
      </c>
    </row>
    <row r="6" spans="1:6" x14ac:dyDescent="0.25">
      <c r="A6" s="2" t="s">
        <v>11</v>
      </c>
      <c r="B6" t="s">
        <v>56</v>
      </c>
      <c r="C6" s="35">
        <v>0.23</v>
      </c>
      <c r="D6" s="2" t="s">
        <v>14</v>
      </c>
      <c r="E6" s="2" t="s">
        <v>47</v>
      </c>
      <c r="F6">
        <v>126</v>
      </c>
    </row>
    <row r="7" spans="1:6" x14ac:dyDescent="0.25">
      <c r="A7" s="2" t="s">
        <v>15</v>
      </c>
      <c r="B7" t="s">
        <v>57</v>
      </c>
      <c r="C7" s="30">
        <v>0.42</v>
      </c>
      <c r="D7" s="2" t="s">
        <v>18</v>
      </c>
      <c r="E7" s="2" t="s">
        <v>47</v>
      </c>
      <c r="F7">
        <v>127</v>
      </c>
    </row>
    <row r="8" spans="1:6" x14ac:dyDescent="0.25">
      <c r="A8" s="2" t="s">
        <v>16</v>
      </c>
      <c r="B8" t="s">
        <v>58</v>
      </c>
      <c r="C8" s="30">
        <v>0.09</v>
      </c>
      <c r="D8" s="2" t="s">
        <v>19</v>
      </c>
      <c r="E8" s="2" t="s">
        <v>47</v>
      </c>
      <c r="F8">
        <v>10</v>
      </c>
    </row>
    <row r="9" spans="1:6" x14ac:dyDescent="0.25">
      <c r="A9" s="2" t="s">
        <v>17</v>
      </c>
      <c r="B9" t="s">
        <v>59</v>
      </c>
      <c r="C9" s="30">
        <v>0.6</v>
      </c>
      <c r="D9" s="2" t="s">
        <v>20</v>
      </c>
      <c r="E9" s="2" t="s">
        <v>47</v>
      </c>
      <c r="F9">
        <v>76</v>
      </c>
    </row>
    <row r="10" spans="1:6" x14ac:dyDescent="0.25">
      <c r="A10" s="2" t="s">
        <v>23</v>
      </c>
      <c r="B10" t="s">
        <v>60</v>
      </c>
      <c r="C10" s="33">
        <v>0.24</v>
      </c>
      <c r="D10" s="2" t="s">
        <v>24</v>
      </c>
      <c r="E10" s="2" t="s">
        <v>47</v>
      </c>
      <c r="F10">
        <v>73</v>
      </c>
    </row>
    <row r="11" spans="1:6" x14ac:dyDescent="0.25">
      <c r="A11" s="2" t="s">
        <v>22</v>
      </c>
      <c r="B11" t="s">
        <v>61</v>
      </c>
      <c r="C11" s="33">
        <v>0.09</v>
      </c>
      <c r="D11" s="2" t="s">
        <v>25</v>
      </c>
      <c r="E11" s="2" t="s">
        <v>47</v>
      </c>
      <c r="F11">
        <v>10</v>
      </c>
    </row>
    <row r="12" spans="1:6" x14ac:dyDescent="0.25">
      <c r="A12" s="2" t="s">
        <v>21</v>
      </c>
      <c r="B12" t="s">
        <v>62</v>
      </c>
      <c r="C12" s="33">
        <v>0.19</v>
      </c>
      <c r="D12" s="2" t="s">
        <v>26</v>
      </c>
      <c r="E12" s="2" t="s">
        <v>47</v>
      </c>
      <c r="F12">
        <v>24</v>
      </c>
    </row>
    <row r="13" spans="1:6" x14ac:dyDescent="0.25">
      <c r="A13" t="s">
        <v>28</v>
      </c>
      <c r="B13" t="s">
        <v>63</v>
      </c>
      <c r="C13" s="42">
        <v>0.32</v>
      </c>
      <c r="D13" t="s">
        <v>31</v>
      </c>
      <c r="E13" s="2" t="s">
        <v>47</v>
      </c>
      <c r="F13">
        <v>96</v>
      </c>
    </row>
    <row r="14" spans="1:6" x14ac:dyDescent="0.25">
      <c r="A14" t="s">
        <v>30</v>
      </c>
      <c r="B14" t="s">
        <v>64</v>
      </c>
      <c r="C14" s="42">
        <v>0.82</v>
      </c>
      <c r="D14" t="s">
        <v>32</v>
      </c>
      <c r="E14" s="2" t="s">
        <v>47</v>
      </c>
      <c r="F14">
        <v>92</v>
      </c>
    </row>
    <row r="15" spans="1:6" x14ac:dyDescent="0.25">
      <c r="A15" t="s">
        <v>29</v>
      </c>
      <c r="B15" t="s">
        <v>65</v>
      </c>
      <c r="C15" s="42">
        <v>0.19</v>
      </c>
      <c r="D15" t="s">
        <v>33</v>
      </c>
      <c r="E15" s="2" t="s">
        <v>47</v>
      </c>
      <c r="F15">
        <v>24</v>
      </c>
    </row>
    <row r="16" spans="1:6" s="6" customFormat="1" x14ac:dyDescent="0.25">
      <c r="A16" s="6" t="s">
        <v>34</v>
      </c>
      <c r="B16" t="s">
        <v>66</v>
      </c>
      <c r="C16" s="41">
        <v>0.99</v>
      </c>
      <c r="D16" s="6" t="s">
        <v>37</v>
      </c>
      <c r="E16" s="6" t="s">
        <v>47</v>
      </c>
      <c r="F16" s="6">
        <v>296</v>
      </c>
    </row>
    <row r="17" spans="1:6" s="6" customFormat="1" x14ac:dyDescent="0.25">
      <c r="A17" s="6" t="s">
        <v>36</v>
      </c>
      <c r="B17" t="s">
        <v>67</v>
      </c>
      <c r="C17" s="41">
        <v>0.98</v>
      </c>
      <c r="D17" s="6" t="s">
        <v>38</v>
      </c>
      <c r="E17" s="6" t="s">
        <v>47</v>
      </c>
      <c r="F17" s="6">
        <v>110</v>
      </c>
    </row>
    <row r="18" spans="1:6" s="6" customFormat="1" x14ac:dyDescent="0.25">
      <c r="A18" s="6" t="s">
        <v>35</v>
      </c>
      <c r="B18" t="s">
        <v>68</v>
      </c>
      <c r="C18" s="41">
        <v>0.99</v>
      </c>
      <c r="D18" s="6" t="s">
        <v>39</v>
      </c>
      <c r="E18" s="6" t="s">
        <v>47</v>
      </c>
      <c r="F18" s="6">
        <v>125</v>
      </c>
    </row>
    <row r="21" spans="1:6" x14ac:dyDescent="0.25">
      <c r="A21" s="1" t="s">
        <v>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3" sqref="E3:E8"/>
    </sheetView>
  </sheetViews>
  <sheetFormatPr defaultColWidth="10.625" defaultRowHeight="15.75" x14ac:dyDescent="0.25"/>
  <cols>
    <col min="2" max="2" width="12.5" customWidth="1"/>
    <col min="3" max="3" width="12.75" customWidth="1"/>
    <col min="4" max="4" width="13.375" customWidth="1"/>
    <col min="5" max="6" width="15.875" customWidth="1"/>
    <col min="8" max="8" width="14.375" customWidth="1"/>
    <col min="9" max="9" width="12.5" customWidth="1"/>
    <col min="10" max="10" width="13.875" customWidth="1"/>
    <col min="11" max="11" width="15.5" customWidth="1"/>
  </cols>
  <sheetData>
    <row r="1" spans="1:12" x14ac:dyDescent="0.25">
      <c r="A1" t="s">
        <v>40</v>
      </c>
      <c r="B1" t="s">
        <v>160</v>
      </c>
      <c r="C1" s="55" t="s">
        <v>162</v>
      </c>
      <c r="D1" s="56" t="s">
        <v>161</v>
      </c>
      <c r="E1" s="61" t="s">
        <v>163</v>
      </c>
      <c r="F1" s="62" t="s">
        <v>164</v>
      </c>
      <c r="G1" s="49" t="s">
        <v>165</v>
      </c>
      <c r="H1" s="49" t="s">
        <v>168</v>
      </c>
      <c r="I1" s="50" t="s">
        <v>166</v>
      </c>
      <c r="J1" s="51" t="s">
        <v>167</v>
      </c>
      <c r="K1" s="48" t="s">
        <v>169</v>
      </c>
      <c r="L1" s="48" t="s">
        <v>170</v>
      </c>
    </row>
    <row r="2" spans="1:12" x14ac:dyDescent="0.25">
      <c r="C2" s="57"/>
      <c r="D2" s="58"/>
      <c r="E2" s="63"/>
      <c r="F2" s="64"/>
      <c r="G2" s="49"/>
      <c r="H2" s="49"/>
      <c r="I2" s="52"/>
      <c r="J2" s="53"/>
      <c r="K2" s="48"/>
      <c r="L2" s="48"/>
    </row>
    <row r="3" spans="1:12" x14ac:dyDescent="0.25">
      <c r="A3">
        <v>2012</v>
      </c>
      <c r="C3" s="57"/>
      <c r="D3" s="58"/>
      <c r="E3" s="63">
        <v>929</v>
      </c>
      <c r="F3" s="66">
        <f>E3/B7*100</f>
        <v>1.9128784857941123</v>
      </c>
      <c r="G3" s="49">
        <v>375</v>
      </c>
      <c r="H3" s="67">
        <f>G3/B7*100</f>
        <v>0.77215224130548121</v>
      </c>
      <c r="I3" s="52">
        <v>362</v>
      </c>
      <c r="J3" s="68">
        <f t="shared" ref="J3:J4" si="0">I3/B$7*100</f>
        <v>0.74538429694022457</v>
      </c>
      <c r="K3" s="48">
        <v>450</v>
      </c>
      <c r="L3" s="69">
        <f t="shared" ref="L3:L4" si="1">K3/B$7*100</f>
        <v>0.92658268956657752</v>
      </c>
    </row>
    <row r="4" spans="1:12" x14ac:dyDescent="0.25">
      <c r="A4">
        <v>2013</v>
      </c>
      <c r="C4" s="57"/>
      <c r="D4" s="58"/>
      <c r="E4" s="63">
        <v>1045</v>
      </c>
      <c r="F4" s="66">
        <f>E4/B7*100</f>
        <v>2.1517309124379413</v>
      </c>
      <c r="G4" s="49">
        <v>429</v>
      </c>
      <c r="H4" s="67">
        <f>G4/B7*100</f>
        <v>0.88334216405347066</v>
      </c>
      <c r="I4" s="52">
        <v>363</v>
      </c>
      <c r="J4" s="68">
        <f t="shared" si="0"/>
        <v>0.74744336958370594</v>
      </c>
      <c r="K4" s="48">
        <v>521</v>
      </c>
      <c r="L4" s="69">
        <f t="shared" si="1"/>
        <v>1.0727768472537487</v>
      </c>
    </row>
    <row r="5" spans="1:12" x14ac:dyDescent="0.25">
      <c r="A5">
        <v>2014</v>
      </c>
      <c r="C5" s="57"/>
      <c r="D5" s="58"/>
      <c r="E5" s="63">
        <v>1174</v>
      </c>
      <c r="F5" s="66">
        <f>E5/B7*100</f>
        <v>2.4173512834470268</v>
      </c>
      <c r="G5" s="49">
        <v>485</v>
      </c>
      <c r="H5" s="67">
        <f>G5/B7*100</f>
        <v>0.99865023208842252</v>
      </c>
      <c r="I5" s="52">
        <v>432</v>
      </c>
      <c r="J5" s="68">
        <f>I5/B$7*100</f>
        <v>0.88951938198391434</v>
      </c>
      <c r="K5" s="48">
        <v>544</v>
      </c>
      <c r="L5" s="69">
        <f>K5/B$7*100</f>
        <v>1.1201355180538182</v>
      </c>
    </row>
    <row r="6" spans="1:12" x14ac:dyDescent="0.25">
      <c r="A6">
        <v>2015</v>
      </c>
      <c r="C6" s="57"/>
      <c r="D6" s="58"/>
      <c r="E6" s="63">
        <v>1456</v>
      </c>
      <c r="F6" s="66">
        <f>E6/B7*100</f>
        <v>2.9980097689087484</v>
      </c>
      <c r="G6" s="49">
        <v>662</v>
      </c>
      <c r="H6" s="67">
        <f>G6/B7*100</f>
        <v>1.3631060899846095</v>
      </c>
      <c r="I6" s="52">
        <v>513</v>
      </c>
      <c r="J6" s="68">
        <f>I6/B7*100</f>
        <v>1.0563042661058983</v>
      </c>
      <c r="K6" s="48">
        <v>623</v>
      </c>
      <c r="L6" s="69">
        <f>K6/B7*100</f>
        <v>1.2828022568888395</v>
      </c>
    </row>
    <row r="7" spans="1:12" x14ac:dyDescent="0.25">
      <c r="A7">
        <v>2016</v>
      </c>
      <c r="B7" s="10">
        <v>48565.552223999999</v>
      </c>
      <c r="C7" s="57"/>
      <c r="D7" s="58"/>
      <c r="E7" s="63">
        <v>1821</v>
      </c>
      <c r="F7" s="66">
        <f>E7/B7*100</f>
        <v>3.7495712837794168</v>
      </c>
      <c r="G7" s="49">
        <v>809</v>
      </c>
      <c r="H7" s="67">
        <f>G7/B7*100</f>
        <v>1.6657897685763583</v>
      </c>
      <c r="I7" s="52">
        <v>608</v>
      </c>
      <c r="J7" s="68">
        <f>I7/B7*100</f>
        <v>1.2519161672366204</v>
      </c>
      <c r="K7" s="48">
        <v>854</v>
      </c>
      <c r="L7" s="69">
        <f>K7/B7*100</f>
        <v>1.7584480375330158</v>
      </c>
    </row>
    <row r="8" spans="1:12" x14ac:dyDescent="0.25">
      <c r="A8">
        <v>2017</v>
      </c>
      <c r="C8" s="59"/>
      <c r="D8" s="60"/>
      <c r="E8" s="65">
        <v>2284</v>
      </c>
      <c r="F8" s="70">
        <f>E8/B7*100</f>
        <v>4.7029219177112509</v>
      </c>
      <c r="G8" s="49">
        <v>1061</v>
      </c>
      <c r="H8" s="67">
        <f>G8/B7*100</f>
        <v>2.184676074733642</v>
      </c>
      <c r="I8" s="54">
        <v>743</v>
      </c>
      <c r="J8" s="71">
        <f>I8/B7*100</f>
        <v>1.5298909741065936</v>
      </c>
      <c r="K8" s="48">
        <v>1119</v>
      </c>
      <c r="L8" s="69">
        <f>K8/B7*100</f>
        <v>2.3041022880555562</v>
      </c>
    </row>
    <row r="9" spans="1:12" x14ac:dyDescent="0.25">
      <c r="C9" s="3"/>
      <c r="D9" s="3"/>
    </row>
    <row r="10" spans="1:12" x14ac:dyDescent="0.25">
      <c r="C10" s="3"/>
      <c r="D10" s="3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.75" x14ac:dyDescent="0.25"/>
  <sheetData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0" sqref="B20"/>
    </sheetView>
  </sheetViews>
  <sheetFormatPr defaultColWidth="10.625" defaultRowHeight="15.75" x14ac:dyDescent="0.25"/>
  <cols>
    <col min="1" max="1" width="7" bestFit="1" customWidth="1"/>
    <col min="2" max="2" width="22.125" customWidth="1"/>
    <col min="3" max="3" width="65.625" bestFit="1" customWidth="1"/>
  </cols>
  <sheetData>
    <row r="1" spans="1:4" x14ac:dyDescent="0.25">
      <c r="A1" t="s">
        <v>0</v>
      </c>
      <c r="B1" t="s">
        <v>1</v>
      </c>
      <c r="C1" t="s">
        <v>9</v>
      </c>
      <c r="D1" t="s">
        <v>8</v>
      </c>
    </row>
    <row r="2" spans="1:4" x14ac:dyDescent="0.25">
      <c r="A2" t="s">
        <v>2</v>
      </c>
      <c r="C2" t="s">
        <v>3</v>
      </c>
    </row>
    <row r="3" spans="1:4" x14ac:dyDescent="0.25">
      <c r="A3" t="s">
        <v>4</v>
      </c>
      <c r="C3" t="s">
        <v>5</v>
      </c>
    </row>
    <row r="4" spans="1:4" x14ac:dyDescent="0.25">
      <c r="A4" t="s">
        <v>7</v>
      </c>
      <c r="B4" s="1"/>
      <c r="C4" t="s">
        <v>12</v>
      </c>
      <c r="D4" t="s">
        <v>10</v>
      </c>
    </row>
    <row r="5" spans="1:4" x14ac:dyDescent="0.25">
      <c r="A5" t="s">
        <v>6</v>
      </c>
      <c r="B5" s="1"/>
      <c r="C5" t="s">
        <v>13</v>
      </c>
      <c r="D5" t="s">
        <v>10</v>
      </c>
    </row>
    <row r="6" spans="1:4" x14ac:dyDescent="0.25">
      <c r="A6" t="s">
        <v>11</v>
      </c>
      <c r="B6" s="1"/>
      <c r="C6" t="s">
        <v>14</v>
      </c>
      <c r="D6" t="s">
        <v>10</v>
      </c>
    </row>
    <row r="7" spans="1:4" x14ac:dyDescent="0.25">
      <c r="A7" t="s">
        <v>15</v>
      </c>
      <c r="C7" t="s">
        <v>18</v>
      </c>
      <c r="D7" t="s">
        <v>10</v>
      </c>
    </row>
    <row r="8" spans="1:4" x14ac:dyDescent="0.25">
      <c r="A8" t="s">
        <v>16</v>
      </c>
      <c r="C8" t="s">
        <v>19</v>
      </c>
      <c r="D8" t="s">
        <v>10</v>
      </c>
    </row>
    <row r="9" spans="1:4" x14ac:dyDescent="0.25">
      <c r="A9" t="s">
        <v>17</v>
      </c>
      <c r="C9" t="s">
        <v>20</v>
      </c>
      <c r="D9" t="s">
        <v>10</v>
      </c>
    </row>
    <row r="10" spans="1:4" x14ac:dyDescent="0.25">
      <c r="A10" t="s">
        <v>23</v>
      </c>
      <c r="C10" t="s">
        <v>24</v>
      </c>
      <c r="D10" t="s">
        <v>10</v>
      </c>
    </row>
    <row r="11" spans="1:4" x14ac:dyDescent="0.25">
      <c r="A11" t="s">
        <v>22</v>
      </c>
      <c r="C11" t="s">
        <v>25</v>
      </c>
      <c r="D11" t="s">
        <v>10</v>
      </c>
    </row>
    <row r="12" spans="1:4" x14ac:dyDescent="0.25">
      <c r="A12" t="s">
        <v>21</v>
      </c>
      <c r="C12" t="s">
        <v>26</v>
      </c>
      <c r="D12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94"/>
  <sheetViews>
    <sheetView tabSelected="1" workbookViewId="0">
      <selection activeCell="G18" sqref="G18"/>
    </sheetView>
  </sheetViews>
  <sheetFormatPr defaultRowHeight="15.75" x14ac:dyDescent="0.25"/>
  <cols>
    <col min="1" max="1" width="20.375" bestFit="1" customWidth="1"/>
    <col min="11" max="11" width="20.5" customWidth="1"/>
  </cols>
  <sheetData>
    <row r="2" spans="1:19" x14ac:dyDescent="0.25">
      <c r="O2" t="s">
        <v>153</v>
      </c>
    </row>
    <row r="3" spans="1:19" x14ac:dyDescent="0.25">
      <c r="A3" s="44" t="s">
        <v>136</v>
      </c>
      <c r="O3" s="44" t="s">
        <v>136</v>
      </c>
    </row>
    <row r="4" spans="1:19" x14ac:dyDescent="0.25">
      <c r="B4" t="s">
        <v>41</v>
      </c>
      <c r="C4" t="s">
        <v>42</v>
      </c>
      <c r="D4" t="s">
        <v>43</v>
      </c>
      <c r="E4" t="s">
        <v>44</v>
      </c>
      <c r="P4" t="s">
        <v>41</v>
      </c>
      <c r="Q4" t="s">
        <v>42</v>
      </c>
      <c r="R4" t="s">
        <v>43</v>
      </c>
      <c r="S4" t="s">
        <v>44</v>
      </c>
    </row>
    <row r="5" spans="1:19" x14ac:dyDescent="0.25">
      <c r="A5" t="s">
        <v>133</v>
      </c>
      <c r="B5" s="73">
        <v>0.2</v>
      </c>
      <c r="C5" s="73">
        <v>0.2</v>
      </c>
      <c r="D5" s="73">
        <v>0.2</v>
      </c>
      <c r="E5" s="73">
        <v>0.2</v>
      </c>
      <c r="O5" t="s">
        <v>133</v>
      </c>
      <c r="P5" s="45">
        <v>0.65</v>
      </c>
      <c r="Q5" s="45">
        <v>0.65</v>
      </c>
      <c r="R5" s="45">
        <v>0.65</v>
      </c>
      <c r="S5" s="45">
        <v>0.65</v>
      </c>
    </row>
    <row r="6" spans="1:19" x14ac:dyDescent="0.25">
      <c r="A6" t="s">
        <v>134</v>
      </c>
      <c r="B6" s="73">
        <v>0.2</v>
      </c>
      <c r="C6" s="73">
        <v>0.2</v>
      </c>
      <c r="D6" s="73">
        <v>0.2</v>
      </c>
      <c r="E6" s="73">
        <v>0.2</v>
      </c>
      <c r="O6" t="s">
        <v>134</v>
      </c>
      <c r="P6" s="45">
        <v>0.91</v>
      </c>
      <c r="Q6" s="45">
        <v>0.91</v>
      </c>
      <c r="R6" s="45">
        <v>0.91</v>
      </c>
      <c r="S6" s="45">
        <v>0.91</v>
      </c>
    </row>
    <row r="7" spans="1:19" x14ac:dyDescent="0.25">
      <c r="A7" t="s">
        <v>93</v>
      </c>
      <c r="B7" s="73">
        <v>0.2</v>
      </c>
      <c r="C7" s="73">
        <v>0.2</v>
      </c>
      <c r="D7" s="73">
        <v>0.2</v>
      </c>
      <c r="E7" s="73">
        <v>0.2</v>
      </c>
      <c r="O7" t="s">
        <v>93</v>
      </c>
      <c r="P7" s="45">
        <v>0.75</v>
      </c>
      <c r="Q7" s="45">
        <v>0.75</v>
      </c>
      <c r="R7" s="45">
        <v>0.75</v>
      </c>
      <c r="S7" s="45">
        <v>0.75</v>
      </c>
    </row>
    <row r="9" spans="1:19" x14ac:dyDescent="0.25">
      <c r="A9" t="s">
        <v>217</v>
      </c>
      <c r="O9" t="s">
        <v>138</v>
      </c>
    </row>
    <row r="10" spans="1:19" x14ac:dyDescent="0.25">
      <c r="B10" t="s">
        <v>41</v>
      </c>
      <c r="C10" t="s">
        <v>42</v>
      </c>
      <c r="D10" t="s">
        <v>43</v>
      </c>
      <c r="E10" t="s">
        <v>44</v>
      </c>
      <c r="F10" t="s">
        <v>93</v>
      </c>
      <c r="G10" t="s">
        <v>218</v>
      </c>
      <c r="P10" t="s">
        <v>41</v>
      </c>
      <c r="Q10" t="s">
        <v>42</v>
      </c>
      <c r="R10" t="s">
        <v>43</v>
      </c>
      <c r="S10" t="s">
        <v>44</v>
      </c>
    </row>
    <row r="11" spans="1:19" x14ac:dyDescent="0.25">
      <c r="A11" t="s">
        <v>139</v>
      </c>
      <c r="B11" s="3">
        <v>0.1</v>
      </c>
      <c r="C11" s="1">
        <v>0.1</v>
      </c>
      <c r="D11" s="1">
        <v>0.1</v>
      </c>
      <c r="E11" s="1">
        <v>0.1</v>
      </c>
      <c r="F11" s="1">
        <v>0.1</v>
      </c>
      <c r="G11" t="s">
        <v>219</v>
      </c>
      <c r="O11" t="s">
        <v>139</v>
      </c>
      <c r="P11" s="3">
        <v>0.46</v>
      </c>
      <c r="Q11" s="1">
        <v>0.38</v>
      </c>
      <c r="R11" s="5">
        <v>0.35</v>
      </c>
      <c r="S11" s="5">
        <v>0.43</v>
      </c>
    </row>
    <row r="12" spans="1:19" x14ac:dyDescent="0.25">
      <c r="A12" t="s">
        <v>140</v>
      </c>
      <c r="B12" s="3">
        <v>0.1</v>
      </c>
      <c r="C12" s="1">
        <v>0.1</v>
      </c>
      <c r="D12" s="1">
        <v>0.1</v>
      </c>
      <c r="E12" s="1">
        <v>0.1</v>
      </c>
      <c r="F12" s="1">
        <v>0.1</v>
      </c>
      <c r="O12" t="s">
        <v>140</v>
      </c>
      <c r="P12" s="3">
        <v>7.0000000000000007E-2</v>
      </c>
      <c r="Q12" s="3">
        <v>0.33</v>
      </c>
      <c r="R12" s="5">
        <v>0.03</v>
      </c>
      <c r="S12" s="5">
        <v>0.09</v>
      </c>
    </row>
    <row r="13" spans="1:19" x14ac:dyDescent="0.25">
      <c r="A13" t="s">
        <v>141</v>
      </c>
      <c r="B13" s="3">
        <v>0.1</v>
      </c>
      <c r="C13" s="1">
        <v>0.1</v>
      </c>
      <c r="D13" s="1">
        <v>0.1</v>
      </c>
      <c r="E13" s="1">
        <v>0.1</v>
      </c>
      <c r="F13" s="1">
        <v>0.1</v>
      </c>
      <c r="O13" t="s">
        <v>141</v>
      </c>
      <c r="P13" s="3">
        <v>0.64</v>
      </c>
      <c r="Q13" s="3">
        <v>0.67</v>
      </c>
      <c r="R13" s="5">
        <v>0.6</v>
      </c>
      <c r="S13" s="5">
        <v>0.6</v>
      </c>
    </row>
    <row r="15" spans="1:19" x14ac:dyDescent="0.25">
      <c r="A15" t="s">
        <v>143</v>
      </c>
      <c r="O15" t="s">
        <v>143</v>
      </c>
    </row>
    <row r="16" spans="1:19" x14ac:dyDescent="0.25">
      <c r="B16" t="s">
        <v>41</v>
      </c>
      <c r="C16" t="s">
        <v>42</v>
      </c>
      <c r="D16" t="s">
        <v>43</v>
      </c>
      <c r="E16" t="s">
        <v>44</v>
      </c>
      <c r="F16" t="s">
        <v>93</v>
      </c>
      <c r="P16" t="s">
        <v>41</v>
      </c>
      <c r="Q16" t="s">
        <v>42</v>
      </c>
      <c r="R16" t="s">
        <v>43</v>
      </c>
      <c r="S16" t="s">
        <v>44</v>
      </c>
    </row>
    <row r="17" spans="1:22" x14ac:dyDescent="0.25">
      <c r="A17" t="s">
        <v>144</v>
      </c>
      <c r="B17" s="3">
        <v>0.1</v>
      </c>
      <c r="C17" s="1">
        <v>0.1</v>
      </c>
      <c r="D17" s="1">
        <v>0.1</v>
      </c>
      <c r="E17" s="1">
        <v>0.1</v>
      </c>
      <c r="F17" s="1">
        <v>0.1</v>
      </c>
      <c r="G17" t="s">
        <v>152</v>
      </c>
      <c r="O17" t="s">
        <v>144</v>
      </c>
      <c r="P17" s="3">
        <v>0.31</v>
      </c>
      <c r="Q17" s="1">
        <v>0.38</v>
      </c>
      <c r="R17" s="1">
        <v>0.39</v>
      </c>
      <c r="S17" s="1">
        <v>0.32</v>
      </c>
    </row>
    <row r="18" spans="1:22" x14ac:dyDescent="0.25">
      <c r="A18" t="s">
        <v>145</v>
      </c>
      <c r="B18" s="3">
        <v>0.95</v>
      </c>
      <c r="C18" s="3">
        <v>0.95</v>
      </c>
      <c r="D18" s="3">
        <v>0.95</v>
      </c>
      <c r="E18" s="3">
        <v>0.95</v>
      </c>
      <c r="F18" s="3">
        <v>0.95</v>
      </c>
      <c r="G18" t="s">
        <v>178</v>
      </c>
      <c r="O18" t="s">
        <v>145</v>
      </c>
      <c r="P18" s="3">
        <v>0.88</v>
      </c>
      <c r="Q18" s="1">
        <v>0.67</v>
      </c>
      <c r="R18" s="1">
        <v>0.88</v>
      </c>
      <c r="S18" s="1">
        <v>0.82</v>
      </c>
    </row>
    <row r="19" spans="1:22" x14ac:dyDescent="0.25">
      <c r="A19" t="s">
        <v>146</v>
      </c>
      <c r="B19" s="3">
        <v>0.1</v>
      </c>
      <c r="C19" s="1">
        <v>0.1</v>
      </c>
      <c r="D19" s="1">
        <v>0.1</v>
      </c>
      <c r="E19" s="1">
        <v>0.1</v>
      </c>
      <c r="F19" s="1">
        <v>0.1</v>
      </c>
      <c r="G19" t="s">
        <v>179</v>
      </c>
      <c r="O19" t="s">
        <v>146</v>
      </c>
      <c r="P19" s="3">
        <v>0.16</v>
      </c>
      <c r="Q19" s="1">
        <v>0.33</v>
      </c>
      <c r="R19" s="1">
        <v>0.33</v>
      </c>
      <c r="S19" s="1">
        <v>0.19</v>
      </c>
    </row>
    <row r="21" spans="1:22" x14ac:dyDescent="0.25">
      <c r="A21" t="s">
        <v>147</v>
      </c>
      <c r="O21" t="s">
        <v>147</v>
      </c>
    </row>
    <row r="22" spans="1:22" x14ac:dyDescent="0.25">
      <c r="B22" t="s">
        <v>41</v>
      </c>
      <c r="C22" t="s">
        <v>42</v>
      </c>
      <c r="D22" t="s">
        <v>43</v>
      </c>
      <c r="E22" t="s">
        <v>44</v>
      </c>
      <c r="F22" t="s">
        <v>93</v>
      </c>
      <c r="P22" t="s">
        <v>41</v>
      </c>
      <c r="Q22" t="s">
        <v>42</v>
      </c>
      <c r="R22" t="s">
        <v>43</v>
      </c>
      <c r="S22" t="s">
        <v>44</v>
      </c>
    </row>
    <row r="23" spans="1:22" x14ac:dyDescent="0.25">
      <c r="A23" t="s">
        <v>148</v>
      </c>
      <c r="B23" s="3">
        <v>0.1</v>
      </c>
      <c r="C23" s="1">
        <v>0.1</v>
      </c>
      <c r="D23" s="1">
        <v>0.1</v>
      </c>
      <c r="E23" s="1">
        <v>0.1</v>
      </c>
      <c r="F23" s="1">
        <v>0.1</v>
      </c>
      <c r="G23" t="s">
        <v>24</v>
      </c>
      <c r="O23" t="s">
        <v>148</v>
      </c>
      <c r="P23" s="3">
        <v>0.22</v>
      </c>
      <c r="Q23" s="1">
        <v>0.23</v>
      </c>
      <c r="R23" s="5">
        <v>0.26</v>
      </c>
      <c r="S23" s="5">
        <v>0.25</v>
      </c>
    </row>
    <row r="24" spans="1:22" x14ac:dyDescent="0.25">
      <c r="A24" t="s">
        <v>149</v>
      </c>
      <c r="B24" s="3">
        <v>0.1</v>
      </c>
      <c r="C24" s="3">
        <v>0.1</v>
      </c>
      <c r="D24" s="3">
        <v>0.1</v>
      </c>
      <c r="E24" s="3">
        <v>0.1</v>
      </c>
      <c r="F24" s="3">
        <v>0.1</v>
      </c>
      <c r="G24" t="s">
        <v>25</v>
      </c>
      <c r="O24" t="s">
        <v>149</v>
      </c>
      <c r="P24" s="3">
        <v>0.05</v>
      </c>
      <c r="Q24" s="3">
        <v>0</v>
      </c>
      <c r="R24" s="5">
        <v>0.09</v>
      </c>
      <c r="S24" s="5">
        <v>0.09</v>
      </c>
    </row>
    <row r="25" spans="1:22" x14ac:dyDescent="0.25">
      <c r="A25" t="s">
        <v>150</v>
      </c>
      <c r="B25" s="3">
        <v>0.1</v>
      </c>
      <c r="C25" s="1">
        <v>0.1</v>
      </c>
      <c r="D25" s="1">
        <v>0.1</v>
      </c>
      <c r="E25" s="1">
        <v>0.1</v>
      </c>
      <c r="F25" s="1">
        <v>0.1</v>
      </c>
      <c r="G25" t="s">
        <v>26</v>
      </c>
      <c r="O25" t="s">
        <v>150</v>
      </c>
      <c r="P25" s="3">
        <v>0.2</v>
      </c>
      <c r="Q25" s="1">
        <v>0</v>
      </c>
      <c r="R25" s="5">
        <v>7.0000000000000007E-2</v>
      </c>
      <c r="S25" s="5">
        <v>0.19</v>
      </c>
    </row>
    <row r="28" spans="1:22" x14ac:dyDescent="0.25">
      <c r="A28" t="s">
        <v>58</v>
      </c>
      <c r="B28">
        <v>0.75</v>
      </c>
      <c r="C28">
        <v>0.75</v>
      </c>
      <c r="D28">
        <v>0.75</v>
      </c>
      <c r="E28">
        <v>0.75</v>
      </c>
      <c r="F28">
        <v>0.75</v>
      </c>
      <c r="H28" t="s">
        <v>137</v>
      </c>
      <c r="O28" t="s">
        <v>58</v>
      </c>
      <c r="P28">
        <v>0.9</v>
      </c>
      <c r="Q28">
        <v>0.9</v>
      </c>
      <c r="R28">
        <v>0.9</v>
      </c>
      <c r="S28">
        <v>0.9</v>
      </c>
      <c r="T28">
        <v>0.9</v>
      </c>
      <c r="V28" t="s">
        <v>137</v>
      </c>
    </row>
    <row r="29" spans="1:22" x14ac:dyDescent="0.25">
      <c r="A29" t="s">
        <v>59</v>
      </c>
      <c r="B29">
        <v>0.75</v>
      </c>
      <c r="C29">
        <v>0.75</v>
      </c>
      <c r="D29">
        <v>0.75</v>
      </c>
      <c r="E29">
        <v>0.75</v>
      </c>
      <c r="F29">
        <v>0.75</v>
      </c>
      <c r="O29" t="s">
        <v>59</v>
      </c>
      <c r="P29">
        <v>0.9</v>
      </c>
      <c r="Q29">
        <v>0.9</v>
      </c>
      <c r="R29">
        <v>0.9</v>
      </c>
      <c r="S29">
        <v>0.9</v>
      </c>
      <c r="T29">
        <v>0.9</v>
      </c>
    </row>
    <row r="30" spans="1:22" x14ac:dyDescent="0.25">
      <c r="A30" t="s">
        <v>57</v>
      </c>
      <c r="B30">
        <v>0.75</v>
      </c>
      <c r="C30">
        <v>0.75</v>
      </c>
      <c r="D30">
        <v>0.75</v>
      </c>
      <c r="E30">
        <v>0.75</v>
      </c>
      <c r="F30">
        <v>0.75</v>
      </c>
      <c r="O30" t="s">
        <v>57</v>
      </c>
      <c r="P30">
        <v>0.9</v>
      </c>
      <c r="Q30">
        <v>0.9</v>
      </c>
      <c r="R30">
        <v>0.9</v>
      </c>
      <c r="S30">
        <v>0.9</v>
      </c>
      <c r="T30">
        <v>0.9</v>
      </c>
    </row>
    <row r="31" spans="1:22" x14ac:dyDescent="0.25">
      <c r="H31" s="3"/>
      <c r="I31" s="3"/>
    </row>
    <row r="32" spans="1:22" x14ac:dyDescent="0.25">
      <c r="A32" t="s">
        <v>132</v>
      </c>
      <c r="H32" s="3"/>
      <c r="I32" s="3"/>
    </row>
    <row r="33" spans="1:19" x14ac:dyDescent="0.25">
      <c r="A33" t="s">
        <v>66</v>
      </c>
      <c r="B33">
        <v>346</v>
      </c>
      <c r="C33">
        <v>346</v>
      </c>
      <c r="D33">
        <v>346</v>
      </c>
      <c r="E33">
        <v>346</v>
      </c>
      <c r="F33">
        <v>346</v>
      </c>
      <c r="H33" s="3"/>
      <c r="I33" s="3"/>
    </row>
    <row r="34" spans="1:19" x14ac:dyDescent="0.25">
      <c r="A34" t="s">
        <v>67</v>
      </c>
      <c r="B34">
        <v>100</v>
      </c>
      <c r="C34">
        <v>100</v>
      </c>
      <c r="D34">
        <v>100</v>
      </c>
      <c r="E34">
        <v>100</v>
      </c>
      <c r="F34">
        <v>100</v>
      </c>
      <c r="G34" s="3" t="s">
        <v>171</v>
      </c>
      <c r="H34" s="3"/>
      <c r="I34" s="3"/>
      <c r="O34">
        <f t="shared" ref="O34:S36" si="0">1/(185/365)</f>
        <v>1.9729729729729728</v>
      </c>
      <c r="P34">
        <f t="shared" si="0"/>
        <v>1.9729729729729728</v>
      </c>
      <c r="Q34">
        <f t="shared" si="0"/>
        <v>1.9729729729729728</v>
      </c>
      <c r="R34">
        <f t="shared" si="0"/>
        <v>1.9729729729729728</v>
      </c>
      <c r="S34">
        <f t="shared" si="0"/>
        <v>1.9729729729729728</v>
      </c>
    </row>
    <row r="35" spans="1:19" x14ac:dyDescent="0.25">
      <c r="A35" t="s">
        <v>68</v>
      </c>
      <c r="B35">
        <v>100</v>
      </c>
      <c r="C35">
        <v>100</v>
      </c>
      <c r="D35">
        <v>100</v>
      </c>
      <c r="E35">
        <v>100</v>
      </c>
      <c r="F35">
        <v>100</v>
      </c>
      <c r="O35">
        <f t="shared" si="0"/>
        <v>1.9729729729729728</v>
      </c>
      <c r="P35">
        <f t="shared" si="0"/>
        <v>1.9729729729729728</v>
      </c>
      <c r="Q35">
        <f t="shared" si="0"/>
        <v>1.9729729729729728</v>
      </c>
      <c r="R35">
        <f t="shared" si="0"/>
        <v>1.9729729729729728</v>
      </c>
      <c r="S35">
        <f t="shared" si="0"/>
        <v>1.9729729729729728</v>
      </c>
    </row>
    <row r="36" spans="1:19" x14ac:dyDescent="0.25">
      <c r="O36">
        <f t="shared" si="0"/>
        <v>1.9729729729729728</v>
      </c>
      <c r="P36">
        <f t="shared" si="0"/>
        <v>1.9729729729729728</v>
      </c>
      <c r="Q36">
        <f t="shared" si="0"/>
        <v>1.9729729729729728</v>
      </c>
      <c r="R36">
        <f t="shared" si="0"/>
        <v>1.9729729729729728</v>
      </c>
      <c r="S36">
        <f t="shared" si="0"/>
        <v>1.9729729729729728</v>
      </c>
    </row>
    <row r="38" spans="1:19" x14ac:dyDescent="0.25">
      <c r="A38" t="s">
        <v>52</v>
      </c>
      <c r="B38" s="46">
        <f>1%</f>
        <v>0.01</v>
      </c>
    </row>
    <row r="39" spans="1:19" x14ac:dyDescent="0.25">
      <c r="A39" t="s">
        <v>53</v>
      </c>
      <c r="B39" s="46">
        <v>0.01</v>
      </c>
      <c r="C39" s="3"/>
      <c r="D39" s="3"/>
      <c r="E39" s="3"/>
      <c r="F39" s="3"/>
      <c r="G39" s="3"/>
      <c r="K39" t="s">
        <v>216</v>
      </c>
      <c r="L39" s="74" t="s">
        <v>213</v>
      </c>
      <c r="M39" s="74" t="s">
        <v>214</v>
      </c>
      <c r="N39" s="74" t="s">
        <v>215</v>
      </c>
    </row>
    <row r="40" spans="1:19" x14ac:dyDescent="0.25">
      <c r="B40" s="3"/>
      <c r="C40" s="3"/>
      <c r="D40" s="3"/>
      <c r="E40" s="3"/>
      <c r="F40" s="3"/>
      <c r="J40" t="s">
        <v>133</v>
      </c>
      <c r="K40" s="74">
        <v>4.8770575499285998E-2</v>
      </c>
      <c r="L40" s="74">
        <v>1.3793103448276001E-2</v>
      </c>
      <c r="M40" s="74">
        <v>9.9501662508319991E-3</v>
      </c>
      <c r="N40" s="74">
        <v>4.8770575499285998E-2</v>
      </c>
      <c r="O40">
        <f>SUM(K40:N40)</f>
        <v>0.12128442069768</v>
      </c>
    </row>
    <row r="41" spans="1:19" x14ac:dyDescent="0.25">
      <c r="B41" s="3"/>
      <c r="C41" s="3"/>
      <c r="D41" s="3"/>
      <c r="E41" s="3"/>
      <c r="F41" s="3"/>
      <c r="J41" t="s">
        <v>134</v>
      </c>
      <c r="K41" s="74">
        <v>0.451188363905974</v>
      </c>
      <c r="L41" s="74">
        <v>0.02</v>
      </c>
      <c r="M41" s="74">
        <v>6.5739526422785993E-2</v>
      </c>
      <c r="N41" s="74">
        <v>7.6883653613363995E-2</v>
      </c>
      <c r="O41">
        <f>SUM(K41:N41)</f>
        <v>0.613811543942124</v>
      </c>
    </row>
    <row r="42" spans="1:19" x14ac:dyDescent="0.25">
      <c r="J42" t="s">
        <v>93</v>
      </c>
      <c r="K42" s="74">
        <v>7.2256513671447004E-2</v>
      </c>
      <c r="L42" s="74">
        <v>0.02</v>
      </c>
      <c r="M42" s="74">
        <v>1.4888060396937E-2</v>
      </c>
      <c r="N42" s="74">
        <v>7.2256513671447004E-2</v>
      </c>
      <c r="O42">
        <f>SUM(K42:N42)</f>
        <v>0.17940108773983102</v>
      </c>
    </row>
    <row r="43" spans="1:19" x14ac:dyDescent="0.25">
      <c r="O43">
        <f>SUM(O40:O42)</f>
        <v>0.91449705237963497</v>
      </c>
    </row>
    <row r="45" spans="1:19" x14ac:dyDescent="0.25">
      <c r="K45">
        <v>4.8770575499285998E-2</v>
      </c>
    </row>
    <row r="46" spans="1:19" x14ac:dyDescent="0.25">
      <c r="K46">
        <v>0.451188363905974</v>
      </c>
    </row>
    <row r="47" spans="1:19" x14ac:dyDescent="0.25">
      <c r="K47">
        <v>7.2256513671447004E-2</v>
      </c>
    </row>
    <row r="52" spans="1:11" x14ac:dyDescent="0.25">
      <c r="A52" t="s">
        <v>71</v>
      </c>
    </row>
    <row r="53" spans="1:11" x14ac:dyDescent="0.25">
      <c r="B53" t="s">
        <v>69</v>
      </c>
      <c r="C53">
        <f>0.82*10^-2</f>
        <v>8.199999999999999E-3</v>
      </c>
      <c r="D53" t="s">
        <v>70</v>
      </c>
    </row>
    <row r="54" spans="1:11" x14ac:dyDescent="0.25">
      <c r="A54" t="s">
        <v>77</v>
      </c>
      <c r="B54" t="s">
        <v>72</v>
      </c>
      <c r="C54">
        <v>0.84</v>
      </c>
      <c r="D54" t="s">
        <v>73</v>
      </c>
    </row>
    <row r="55" spans="1:11" x14ac:dyDescent="0.25">
      <c r="A55" t="s">
        <v>77</v>
      </c>
      <c r="B55" t="s">
        <v>74</v>
      </c>
      <c r="C55">
        <v>0.24299999999999999</v>
      </c>
      <c r="D55" t="s">
        <v>73</v>
      </c>
    </row>
    <row r="56" spans="1:11" x14ac:dyDescent="0.25">
      <c r="A56" t="s">
        <v>77</v>
      </c>
      <c r="B56" t="s">
        <v>75</v>
      </c>
      <c r="C56">
        <v>0.62</v>
      </c>
      <c r="D56" t="s">
        <v>76</v>
      </c>
    </row>
    <row r="58" spans="1:11" x14ac:dyDescent="0.25">
      <c r="K58" t="s">
        <v>131</v>
      </c>
    </row>
    <row r="59" spans="1:11" x14ac:dyDescent="0.25">
      <c r="A59" s="43" t="s">
        <v>94</v>
      </c>
      <c r="K59" t="s">
        <v>128</v>
      </c>
    </row>
    <row r="60" spans="1:11" x14ac:dyDescent="0.25">
      <c r="K60" t="s">
        <v>127</v>
      </c>
    </row>
    <row r="61" spans="1:11" x14ac:dyDescent="0.25">
      <c r="A61" s="44" t="s">
        <v>121</v>
      </c>
      <c r="K61" t="s">
        <v>125</v>
      </c>
    </row>
    <row r="62" spans="1:11" x14ac:dyDescent="0.25">
      <c r="A62" t="s">
        <v>104</v>
      </c>
      <c r="B62">
        <v>0.1</v>
      </c>
      <c r="K62" t="s">
        <v>126</v>
      </c>
    </row>
    <row r="63" spans="1:11" x14ac:dyDescent="0.25">
      <c r="K63" t="s">
        <v>129</v>
      </c>
    </row>
    <row r="64" spans="1:11" x14ac:dyDescent="0.25">
      <c r="A64" s="44" t="s">
        <v>106</v>
      </c>
      <c r="B64" t="s">
        <v>41</v>
      </c>
      <c r="C64" t="s">
        <v>42</v>
      </c>
      <c r="D64" t="s">
        <v>43</v>
      </c>
      <c r="E64" t="s">
        <v>44</v>
      </c>
      <c r="K64" t="s">
        <v>130</v>
      </c>
    </row>
    <row r="65" spans="1:7" x14ac:dyDescent="0.25">
      <c r="A65" t="s">
        <v>95</v>
      </c>
      <c r="B65">
        <v>0</v>
      </c>
      <c r="C65">
        <v>0</v>
      </c>
      <c r="D65">
        <v>0</v>
      </c>
      <c r="E65">
        <v>0</v>
      </c>
    </row>
    <row r="66" spans="1:7" x14ac:dyDescent="0.25">
      <c r="A66" t="s">
        <v>96</v>
      </c>
      <c r="B66">
        <v>0</v>
      </c>
      <c r="C66">
        <v>0</v>
      </c>
      <c r="D66">
        <v>0</v>
      </c>
      <c r="E66">
        <v>0</v>
      </c>
    </row>
    <row r="67" spans="1:7" x14ac:dyDescent="0.25">
      <c r="A67" t="s">
        <v>97</v>
      </c>
      <c r="B67" s="3" t="s">
        <v>142</v>
      </c>
      <c r="C67" s="3" t="s">
        <v>142</v>
      </c>
      <c r="D67" s="3" t="s">
        <v>142</v>
      </c>
      <c r="E67" s="3" t="s">
        <v>142</v>
      </c>
    </row>
    <row r="68" spans="1:7" x14ac:dyDescent="0.25">
      <c r="A68" t="s">
        <v>122</v>
      </c>
      <c r="B68" s="3" t="s">
        <v>142</v>
      </c>
      <c r="C68" s="3" t="s">
        <v>142</v>
      </c>
      <c r="D68" s="3" t="s">
        <v>142</v>
      </c>
      <c r="E68" s="3" t="s">
        <v>142</v>
      </c>
    </row>
    <row r="69" spans="1:7" x14ac:dyDescent="0.25">
      <c r="A69" t="s">
        <v>98</v>
      </c>
      <c r="B69">
        <v>0.9</v>
      </c>
      <c r="C69">
        <v>0.9</v>
      </c>
      <c r="D69">
        <v>0.9</v>
      </c>
      <c r="E69">
        <v>0.9</v>
      </c>
      <c r="G69" t="s">
        <v>151</v>
      </c>
    </row>
    <row r="70" spans="1:7" x14ac:dyDescent="0.25">
      <c r="A70" t="s">
        <v>99</v>
      </c>
      <c r="B70">
        <v>0.9</v>
      </c>
      <c r="C70">
        <v>0.9</v>
      </c>
      <c r="D70">
        <v>0.9</v>
      </c>
      <c r="E70">
        <v>0.9</v>
      </c>
      <c r="G70" t="s">
        <v>151</v>
      </c>
    </row>
    <row r="72" spans="1:7" x14ac:dyDescent="0.25">
      <c r="A72" s="44" t="s">
        <v>105</v>
      </c>
      <c r="B72" t="s">
        <v>41</v>
      </c>
      <c r="C72" t="s">
        <v>42</v>
      </c>
      <c r="D72" t="s">
        <v>43</v>
      </c>
      <c r="E72" t="s">
        <v>44</v>
      </c>
    </row>
    <row r="73" spans="1:7" x14ac:dyDescent="0.25">
      <c r="A73" t="s">
        <v>100</v>
      </c>
      <c r="B73">
        <v>0</v>
      </c>
      <c r="C73">
        <v>0</v>
      </c>
      <c r="D73">
        <v>0</v>
      </c>
      <c r="E73">
        <v>0</v>
      </c>
    </row>
    <row r="74" spans="1:7" x14ac:dyDescent="0.25">
      <c r="A74" t="s">
        <v>101</v>
      </c>
      <c r="B74">
        <v>0</v>
      </c>
      <c r="C74">
        <v>0</v>
      </c>
      <c r="D74">
        <v>0</v>
      </c>
      <c r="E74">
        <v>0</v>
      </c>
    </row>
    <row r="75" spans="1:7" x14ac:dyDescent="0.25">
      <c r="A75" t="s">
        <v>102</v>
      </c>
      <c r="B75" s="3" t="s">
        <v>142</v>
      </c>
      <c r="C75" s="3" t="s">
        <v>142</v>
      </c>
      <c r="D75" s="3" t="s">
        <v>142</v>
      </c>
      <c r="E75" s="3" t="s">
        <v>142</v>
      </c>
    </row>
    <row r="76" spans="1:7" x14ac:dyDescent="0.25">
      <c r="A76" t="s">
        <v>103</v>
      </c>
      <c r="B76" s="3" t="s">
        <v>142</v>
      </c>
      <c r="C76" s="3" t="s">
        <v>142</v>
      </c>
      <c r="D76" s="3" t="s">
        <v>142</v>
      </c>
      <c r="E76" s="3" t="s">
        <v>142</v>
      </c>
    </row>
    <row r="77" spans="1:7" x14ac:dyDescent="0.25">
      <c r="A77" t="s">
        <v>123</v>
      </c>
      <c r="B77">
        <v>0.9</v>
      </c>
      <c r="C77">
        <v>0.9</v>
      </c>
      <c r="D77">
        <v>0.9</v>
      </c>
      <c r="E77">
        <v>0.9</v>
      </c>
      <c r="G77" t="s">
        <v>151</v>
      </c>
    </row>
    <row r="78" spans="1:7" x14ac:dyDescent="0.25">
      <c r="A78" t="s">
        <v>124</v>
      </c>
      <c r="B78">
        <v>0.9</v>
      </c>
      <c r="C78">
        <v>0.9</v>
      </c>
      <c r="D78">
        <v>0.9</v>
      </c>
      <c r="E78">
        <v>0.9</v>
      </c>
      <c r="G78" t="s">
        <v>151</v>
      </c>
    </row>
    <row r="80" spans="1:7" x14ac:dyDescent="0.25">
      <c r="A80" s="44" t="s">
        <v>107</v>
      </c>
      <c r="B80" t="s">
        <v>41</v>
      </c>
      <c r="C80" t="s">
        <v>42</v>
      </c>
      <c r="D80" t="s">
        <v>43</v>
      </c>
      <c r="E80" t="s">
        <v>44</v>
      </c>
    </row>
    <row r="81" spans="1:7" x14ac:dyDescent="0.25">
      <c r="A81" t="s">
        <v>108</v>
      </c>
      <c r="B81">
        <v>0</v>
      </c>
      <c r="C81">
        <v>0</v>
      </c>
      <c r="D81">
        <v>0</v>
      </c>
      <c r="E81">
        <v>0</v>
      </c>
    </row>
    <row r="82" spans="1:7" x14ac:dyDescent="0.25">
      <c r="A82" t="s">
        <v>109</v>
      </c>
      <c r="B82">
        <v>0</v>
      </c>
      <c r="C82">
        <v>0</v>
      </c>
      <c r="D82">
        <v>0</v>
      </c>
      <c r="E82">
        <v>0</v>
      </c>
    </row>
    <row r="83" spans="1:7" x14ac:dyDescent="0.25">
      <c r="A83" t="s">
        <v>110</v>
      </c>
      <c r="B83" s="3" t="s">
        <v>142</v>
      </c>
      <c r="C83" s="3" t="s">
        <v>142</v>
      </c>
      <c r="D83" s="3" t="s">
        <v>142</v>
      </c>
      <c r="E83" s="3" t="s">
        <v>142</v>
      </c>
    </row>
    <row r="84" spans="1:7" x14ac:dyDescent="0.25">
      <c r="A84" t="s">
        <v>111</v>
      </c>
      <c r="B84" s="3" t="s">
        <v>142</v>
      </c>
      <c r="C84" s="3" t="s">
        <v>142</v>
      </c>
      <c r="D84" s="3" t="s">
        <v>142</v>
      </c>
      <c r="E84" s="3" t="s">
        <v>142</v>
      </c>
    </row>
    <row r="85" spans="1:7" x14ac:dyDescent="0.25">
      <c r="A85" t="s">
        <v>112</v>
      </c>
      <c r="B85">
        <v>0.9</v>
      </c>
      <c r="C85">
        <v>0.9</v>
      </c>
      <c r="D85">
        <v>0.9</v>
      </c>
      <c r="E85">
        <v>0.9</v>
      </c>
      <c r="G85" t="s">
        <v>151</v>
      </c>
    </row>
    <row r="86" spans="1:7" x14ac:dyDescent="0.25">
      <c r="A86" t="s">
        <v>113</v>
      </c>
      <c r="B86">
        <v>0.9</v>
      </c>
      <c r="C86">
        <v>0.9</v>
      </c>
      <c r="D86">
        <v>0.9</v>
      </c>
      <c r="E86">
        <v>0.9</v>
      </c>
      <c r="G86" t="s">
        <v>151</v>
      </c>
    </row>
    <row r="88" spans="1:7" x14ac:dyDescent="0.25">
      <c r="A88" s="44" t="s">
        <v>114</v>
      </c>
      <c r="B88" t="s">
        <v>41</v>
      </c>
      <c r="C88" t="s">
        <v>42</v>
      </c>
      <c r="D88" t="s">
        <v>43</v>
      </c>
      <c r="E88" t="s">
        <v>44</v>
      </c>
    </row>
    <row r="89" spans="1:7" x14ac:dyDescent="0.25">
      <c r="A89" t="s">
        <v>115</v>
      </c>
      <c r="B89">
        <v>0</v>
      </c>
      <c r="C89">
        <v>0</v>
      </c>
      <c r="D89">
        <v>0</v>
      </c>
      <c r="E89">
        <v>0</v>
      </c>
    </row>
    <row r="90" spans="1:7" x14ac:dyDescent="0.25">
      <c r="A90" t="s">
        <v>116</v>
      </c>
      <c r="B90">
        <v>0</v>
      </c>
      <c r="C90">
        <v>0</v>
      </c>
      <c r="D90">
        <v>0</v>
      </c>
      <c r="E90">
        <v>0</v>
      </c>
    </row>
    <row r="91" spans="1:7" x14ac:dyDescent="0.25">
      <c r="A91" t="s">
        <v>117</v>
      </c>
      <c r="B91" s="3" t="s">
        <v>142</v>
      </c>
      <c r="C91" s="3" t="s">
        <v>142</v>
      </c>
      <c r="D91" s="3" t="s">
        <v>142</v>
      </c>
      <c r="E91" s="3" t="s">
        <v>142</v>
      </c>
    </row>
    <row r="92" spans="1:7" x14ac:dyDescent="0.25">
      <c r="A92" t="s">
        <v>118</v>
      </c>
      <c r="B92" s="3" t="s">
        <v>142</v>
      </c>
      <c r="C92" s="3" t="s">
        <v>142</v>
      </c>
      <c r="D92" s="3" t="s">
        <v>142</v>
      </c>
      <c r="E92" s="3" t="s">
        <v>142</v>
      </c>
    </row>
    <row r="93" spans="1:7" x14ac:dyDescent="0.25">
      <c r="A93" t="s">
        <v>119</v>
      </c>
      <c r="B93">
        <v>0.9</v>
      </c>
      <c r="C93">
        <v>0.9</v>
      </c>
      <c r="D93">
        <v>0.9</v>
      </c>
      <c r="E93">
        <v>0.9</v>
      </c>
      <c r="G93" t="s">
        <v>151</v>
      </c>
    </row>
    <row r="94" spans="1:7" x14ac:dyDescent="0.25">
      <c r="A94" t="s">
        <v>120</v>
      </c>
      <c r="B94">
        <v>0.9</v>
      </c>
      <c r="C94">
        <v>0.9</v>
      </c>
      <c r="D94">
        <v>0.9</v>
      </c>
      <c r="E94">
        <v>0.9</v>
      </c>
      <c r="G94" t="s">
        <v>151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7"/>
  <sheetViews>
    <sheetView topLeftCell="A100" workbookViewId="0">
      <selection activeCell="D123" sqref="D123"/>
    </sheetView>
  </sheetViews>
  <sheetFormatPr defaultRowHeight="15.75" x14ac:dyDescent="0.25"/>
  <cols>
    <col min="1" max="1" width="11.75" customWidth="1"/>
    <col min="2" max="2" width="13.5" customWidth="1"/>
    <col min="3" max="3" width="14.75" customWidth="1"/>
    <col min="4" max="4" width="12.625" customWidth="1"/>
    <col min="5" max="5" width="13.25" customWidth="1"/>
    <col min="6" max="6" width="12.625" customWidth="1"/>
    <col min="7" max="7" width="13.5" customWidth="1"/>
  </cols>
  <sheetData>
    <row r="1" spans="1:6" x14ac:dyDescent="0.25">
      <c r="A1" t="s">
        <v>135</v>
      </c>
    </row>
    <row r="2" spans="1:6" x14ac:dyDescent="0.25">
      <c r="B2" s="44" t="s">
        <v>41</v>
      </c>
      <c r="C2" s="44" t="s">
        <v>42</v>
      </c>
      <c r="D2" s="44"/>
      <c r="E2" s="44" t="s">
        <v>43</v>
      </c>
      <c r="F2" s="44" t="s">
        <v>44</v>
      </c>
    </row>
    <row r="3" spans="1:6" x14ac:dyDescent="0.25">
      <c r="A3" s="44" t="s">
        <v>133</v>
      </c>
      <c r="B3" s="45">
        <v>0.37</v>
      </c>
      <c r="C3" s="45">
        <v>0.74</v>
      </c>
      <c r="D3" s="45"/>
      <c r="E3" s="45">
        <v>0.53</v>
      </c>
      <c r="F3" s="45">
        <v>0.56000000000000005</v>
      </c>
    </row>
    <row r="4" spans="1:6" x14ac:dyDescent="0.25">
      <c r="A4" s="44" t="s">
        <v>134</v>
      </c>
      <c r="B4" s="45">
        <v>0.31</v>
      </c>
      <c r="C4" s="45">
        <v>0.17</v>
      </c>
      <c r="D4" s="45"/>
      <c r="E4" s="45">
        <v>0.33</v>
      </c>
      <c r="F4" s="45">
        <v>0.21</v>
      </c>
    </row>
    <row r="5" spans="1:6" x14ac:dyDescent="0.25">
      <c r="A5" s="44" t="s">
        <v>93</v>
      </c>
      <c r="B5" s="45">
        <v>0.32</v>
      </c>
      <c r="C5" s="45">
        <v>0.09</v>
      </c>
      <c r="D5" s="45"/>
      <c r="E5" s="45">
        <v>0.14000000000000001</v>
      </c>
      <c r="F5" s="45">
        <v>0.23</v>
      </c>
    </row>
    <row r="9" spans="1:6" x14ac:dyDescent="0.25">
      <c r="A9" t="s">
        <v>173</v>
      </c>
    </row>
    <row r="10" spans="1:6" x14ac:dyDescent="0.25">
      <c r="A10" s="72">
        <v>2014</v>
      </c>
      <c r="B10" t="s">
        <v>172</v>
      </c>
    </row>
    <row r="12" spans="1:6" x14ac:dyDescent="0.25">
      <c r="A12" t="s">
        <v>175</v>
      </c>
    </row>
    <row r="13" spans="1:6" x14ac:dyDescent="0.25">
      <c r="A13" s="72">
        <v>2017</v>
      </c>
      <c r="B13" t="s">
        <v>174</v>
      </c>
    </row>
    <row r="16" spans="1:6" x14ac:dyDescent="0.25">
      <c r="A16" t="s">
        <v>176</v>
      </c>
    </row>
    <row r="42" spans="1:1" x14ac:dyDescent="0.25">
      <c r="A42" t="s">
        <v>177</v>
      </c>
    </row>
    <row r="68" spans="1:9" x14ac:dyDescent="0.25">
      <c r="A68" t="s">
        <v>220</v>
      </c>
    </row>
    <row r="69" spans="1:9" x14ac:dyDescent="0.25">
      <c r="A69" t="s">
        <v>221</v>
      </c>
    </row>
    <row r="77" spans="1:9" x14ac:dyDescent="0.25">
      <c r="A77" s="43" t="s">
        <v>222</v>
      </c>
    </row>
    <row r="78" spans="1:9" x14ac:dyDescent="0.25">
      <c r="A78" t="s">
        <v>180</v>
      </c>
      <c r="B78" t="s">
        <v>181</v>
      </c>
      <c r="C78" t="s">
        <v>182</v>
      </c>
      <c r="D78" t="s">
        <v>207</v>
      </c>
      <c r="E78" t="s">
        <v>40</v>
      </c>
      <c r="F78" t="s">
        <v>183</v>
      </c>
      <c r="G78" t="s">
        <v>189</v>
      </c>
      <c r="H78" t="s">
        <v>184</v>
      </c>
      <c r="I78" t="s">
        <v>205</v>
      </c>
    </row>
    <row r="79" spans="1:9" x14ac:dyDescent="0.25">
      <c r="A79" t="s">
        <v>191</v>
      </c>
      <c r="B79" t="s">
        <v>185</v>
      </c>
      <c r="C79" t="s">
        <v>186</v>
      </c>
      <c r="D79" t="s">
        <v>211</v>
      </c>
      <c r="E79">
        <v>2013</v>
      </c>
      <c r="F79" t="s">
        <v>187</v>
      </c>
      <c r="G79" t="s">
        <v>190</v>
      </c>
      <c r="H79" s="47" t="s">
        <v>188</v>
      </c>
    </row>
    <row r="80" spans="1:9" x14ac:dyDescent="0.25">
      <c r="A80" t="s">
        <v>192</v>
      </c>
      <c r="B80" t="s">
        <v>193</v>
      </c>
      <c r="C80" t="s">
        <v>186</v>
      </c>
      <c r="D80" t="s">
        <v>209</v>
      </c>
      <c r="E80" t="s">
        <v>194</v>
      </c>
      <c r="F80" t="s">
        <v>195</v>
      </c>
      <c r="G80" t="s">
        <v>197</v>
      </c>
      <c r="H80" t="s">
        <v>196</v>
      </c>
      <c r="I80" t="s">
        <v>210</v>
      </c>
    </row>
    <row r="81" spans="1:10" x14ac:dyDescent="0.25">
      <c r="A81" t="s">
        <v>198</v>
      </c>
      <c r="B81" t="s">
        <v>199</v>
      </c>
      <c r="C81" t="s">
        <v>200</v>
      </c>
      <c r="D81" t="s">
        <v>208</v>
      </c>
      <c r="E81" t="s">
        <v>201</v>
      </c>
      <c r="F81" t="s">
        <v>203</v>
      </c>
      <c r="G81" t="s">
        <v>202</v>
      </c>
      <c r="H81" t="s">
        <v>204</v>
      </c>
      <c r="I81" t="s">
        <v>206</v>
      </c>
    </row>
    <row r="83" spans="1:10" x14ac:dyDescent="0.25">
      <c r="A83" s="43" t="s">
        <v>223</v>
      </c>
      <c r="H83" t="s">
        <v>228</v>
      </c>
    </row>
    <row r="84" spans="1:10" x14ac:dyDescent="0.25">
      <c r="A84" t="s">
        <v>224</v>
      </c>
      <c r="B84" t="s">
        <v>225</v>
      </c>
      <c r="C84" t="s">
        <v>200</v>
      </c>
      <c r="D84" t="s">
        <v>209</v>
      </c>
      <c r="E84" t="s">
        <v>226</v>
      </c>
      <c r="G84" t="s">
        <v>227</v>
      </c>
      <c r="H84" t="s">
        <v>229</v>
      </c>
    </row>
    <row r="85" spans="1:10" x14ac:dyDescent="0.25">
      <c r="A85" t="s">
        <v>230</v>
      </c>
      <c r="B85" t="s">
        <v>231</v>
      </c>
      <c r="C85" t="s">
        <v>186</v>
      </c>
      <c r="D85" t="s">
        <v>209</v>
      </c>
      <c r="E85" t="s">
        <v>232</v>
      </c>
      <c r="F85" t="s">
        <v>233</v>
      </c>
      <c r="H85" t="s">
        <v>234</v>
      </c>
    </row>
    <row r="86" spans="1:10" x14ac:dyDescent="0.25">
      <c r="A86" t="s">
        <v>235</v>
      </c>
      <c r="B86" t="s">
        <v>236</v>
      </c>
      <c r="C86" t="s">
        <v>186</v>
      </c>
      <c r="D86" t="s">
        <v>238</v>
      </c>
      <c r="E86" t="s">
        <v>237</v>
      </c>
      <c r="F86" t="s">
        <v>233</v>
      </c>
      <c r="G86" t="s">
        <v>239</v>
      </c>
      <c r="H86" t="s">
        <v>240</v>
      </c>
    </row>
    <row r="88" spans="1:10" x14ac:dyDescent="0.25">
      <c r="A88" s="43" t="s">
        <v>241</v>
      </c>
      <c r="H88" t="s">
        <v>252</v>
      </c>
    </row>
    <row r="89" spans="1:10" x14ac:dyDescent="0.25">
      <c r="A89" t="s">
        <v>242</v>
      </c>
      <c r="B89" t="s">
        <v>243</v>
      </c>
      <c r="C89" t="s">
        <v>186</v>
      </c>
      <c r="D89" t="s">
        <v>244</v>
      </c>
      <c r="E89" t="s">
        <v>245</v>
      </c>
      <c r="G89" t="s">
        <v>246</v>
      </c>
      <c r="H89" t="s">
        <v>249</v>
      </c>
      <c r="I89" t="s">
        <v>247</v>
      </c>
      <c r="J89" t="s">
        <v>248</v>
      </c>
    </row>
    <row r="90" spans="1:10" x14ac:dyDescent="0.25">
      <c r="H90">
        <v>2009</v>
      </c>
      <c r="I90">
        <v>0</v>
      </c>
      <c r="J90">
        <v>1.22448979591837</v>
      </c>
    </row>
    <row r="91" spans="1:10" x14ac:dyDescent="0.25">
      <c r="H91">
        <v>2010</v>
      </c>
      <c r="I91">
        <v>0.408163265306143</v>
      </c>
      <c r="J91">
        <v>3.0612244897959302</v>
      </c>
    </row>
    <row r="92" spans="1:10" x14ac:dyDescent="0.25">
      <c r="H92">
        <v>2011</v>
      </c>
      <c r="I92">
        <v>0.81632653061225802</v>
      </c>
      <c r="J92">
        <v>1.22448979591837</v>
      </c>
    </row>
    <row r="93" spans="1:10" x14ac:dyDescent="0.25">
      <c r="H93">
        <v>2012</v>
      </c>
      <c r="I93">
        <v>0.81632653061225802</v>
      </c>
      <c r="J93">
        <v>5.3061224489795897</v>
      </c>
    </row>
    <row r="94" spans="1:10" x14ac:dyDescent="0.25">
      <c r="H94">
        <v>2013</v>
      </c>
      <c r="I94">
        <v>1.83673469387754</v>
      </c>
      <c r="J94">
        <v>11.0204081632653</v>
      </c>
    </row>
    <row r="95" spans="1:10" x14ac:dyDescent="0.25">
      <c r="H95">
        <v>2014</v>
      </c>
      <c r="I95">
        <v>1.83673469387754</v>
      </c>
      <c r="J95">
        <v>9.1836734693877506</v>
      </c>
    </row>
    <row r="96" spans="1:10" x14ac:dyDescent="0.25">
      <c r="H96">
        <v>2015</v>
      </c>
      <c r="I96">
        <v>2.6530612244898002</v>
      </c>
      <c r="J96">
        <v>31.224489795918299</v>
      </c>
    </row>
    <row r="97" spans="1:10" x14ac:dyDescent="0.25">
      <c r="A97" t="s">
        <v>254</v>
      </c>
      <c r="B97" t="s">
        <v>250</v>
      </c>
      <c r="C97" t="s">
        <v>200</v>
      </c>
      <c r="D97" t="s">
        <v>251</v>
      </c>
      <c r="H97" t="s">
        <v>253</v>
      </c>
    </row>
    <row r="100" spans="1:10" ht="16.5" thickBot="1" x14ac:dyDescent="0.3">
      <c r="A100" t="s">
        <v>255</v>
      </c>
    </row>
    <row r="101" spans="1:10" x14ac:dyDescent="0.25">
      <c r="A101" t="s">
        <v>256</v>
      </c>
      <c r="B101" s="77" t="s">
        <v>258</v>
      </c>
      <c r="C101" s="78" t="s">
        <v>259</v>
      </c>
      <c r="D101" s="78" t="s">
        <v>257</v>
      </c>
      <c r="E101" s="79" t="s">
        <v>281</v>
      </c>
      <c r="F101" t="s">
        <v>260</v>
      </c>
      <c r="G101" t="s">
        <v>293</v>
      </c>
      <c r="H101" t="s">
        <v>294</v>
      </c>
      <c r="I101" t="s">
        <v>295</v>
      </c>
      <c r="J101" t="s">
        <v>296</v>
      </c>
    </row>
    <row r="102" spans="1:10" x14ac:dyDescent="0.25">
      <c r="A102">
        <v>2008</v>
      </c>
      <c r="B102" s="80"/>
      <c r="C102" s="81">
        <v>506.7</v>
      </c>
      <c r="D102" s="81">
        <f>4377+537</f>
        <v>4914</v>
      </c>
      <c r="E102" s="82">
        <f t="shared" ref="E102:E110" si="0">D102/F102*100</f>
        <v>11.183347708509524</v>
      </c>
      <c r="F102" s="10">
        <f>0.057*C132</f>
        <v>43940.330999999998</v>
      </c>
    </row>
    <row r="103" spans="1:10" x14ac:dyDescent="0.25">
      <c r="A103">
        <v>2009</v>
      </c>
      <c r="B103" s="80">
        <v>223</v>
      </c>
      <c r="C103" s="81">
        <v>517.20000000000005</v>
      </c>
      <c r="D103" s="81">
        <f>4525+555</f>
        <v>5080</v>
      </c>
      <c r="E103" s="82">
        <f t="shared" si="0"/>
        <v>11.444414669441711</v>
      </c>
      <c r="F103" s="10">
        <f>0.057*D132</f>
        <v>44388.465000000004</v>
      </c>
    </row>
    <row r="104" spans="1:10" x14ac:dyDescent="0.25">
      <c r="A104">
        <v>2010</v>
      </c>
      <c r="B104" s="80">
        <v>256</v>
      </c>
      <c r="C104" s="81">
        <v>580.5</v>
      </c>
      <c r="D104" s="81">
        <f>4668+562</f>
        <v>5230</v>
      </c>
      <c r="E104" s="82">
        <f t="shared" si="0"/>
        <v>11.677404184944985</v>
      </c>
      <c r="F104" s="10">
        <f>0.057*E132</f>
        <v>44787.351000000002</v>
      </c>
    </row>
    <row r="105" spans="1:10" x14ac:dyDescent="0.25">
      <c r="A105">
        <v>2011</v>
      </c>
      <c r="B105" s="80">
        <v>205</v>
      </c>
      <c r="C105" s="81">
        <v>494.4</v>
      </c>
      <c r="D105" s="81">
        <f>4792+592</f>
        <v>5384</v>
      </c>
      <c r="E105" s="82">
        <f t="shared" si="0"/>
        <v>11.937626066106644</v>
      </c>
      <c r="F105" s="10">
        <f>0.057*F132</f>
        <v>45101.094389999991</v>
      </c>
    </row>
    <row r="106" spans="1:10" x14ac:dyDescent="0.25">
      <c r="A106">
        <v>2012</v>
      </c>
      <c r="B106" s="80">
        <f>168+27</f>
        <v>195</v>
      </c>
      <c r="C106" s="81">
        <v>482.1</v>
      </c>
      <c r="D106" s="81">
        <f>4904+612</f>
        <v>5516</v>
      </c>
      <c r="E106" s="82">
        <f t="shared" si="0"/>
        <v>12.1282712404082</v>
      </c>
      <c r="F106" s="10">
        <f>0.057*G132</f>
        <v>45480.513179999994</v>
      </c>
      <c r="G106">
        <v>2.0426330642384367</v>
      </c>
      <c r="H106">
        <v>0.82452895488634415</v>
      </c>
      <c r="I106">
        <v>0.79594528445028434</v>
      </c>
      <c r="J106">
        <v>0.98943474586361302</v>
      </c>
    </row>
    <row r="107" spans="1:10" x14ac:dyDescent="0.25">
      <c r="A107">
        <v>2013</v>
      </c>
      <c r="B107" s="80">
        <f>50+17</f>
        <v>67</v>
      </c>
      <c r="C107" s="81">
        <v>407.2</v>
      </c>
      <c r="D107" s="81">
        <f>5145+683</f>
        <v>5828</v>
      </c>
      <c r="E107" s="82">
        <f t="shared" si="0"/>
        <v>12.638456401528872</v>
      </c>
      <c r="F107" s="10">
        <f>0.057*H132</f>
        <v>46113.226289999999</v>
      </c>
      <c r="G107">
        <v>2.2661611083729705</v>
      </c>
      <c r="H107">
        <v>0.93031877080574576</v>
      </c>
      <c r="I107">
        <v>0.78719280606640041</v>
      </c>
      <c r="J107">
        <v>1.1298276913515002</v>
      </c>
    </row>
    <row r="108" spans="1:10" x14ac:dyDescent="0.25">
      <c r="A108">
        <v>2014</v>
      </c>
      <c r="B108" s="80">
        <f>156+16</f>
        <v>172</v>
      </c>
      <c r="C108" s="87">
        <v>374</v>
      </c>
      <c r="D108" s="81">
        <f>4664+611</f>
        <v>5275</v>
      </c>
      <c r="E108" s="82">
        <f t="shared" si="0"/>
        <v>10.317495369778975</v>
      </c>
      <c r="F108" s="10">
        <f>0.062*I132</f>
        <v>51126.749379999994</v>
      </c>
      <c r="G108">
        <v>2.2962539458048372</v>
      </c>
      <c r="H108">
        <v>0.94862279703181085</v>
      </c>
      <c r="I108">
        <v>0.84495886251080898</v>
      </c>
      <c r="J108">
        <v>1.0640222713099077</v>
      </c>
    </row>
    <row r="109" spans="1:10" x14ac:dyDescent="0.25">
      <c r="A109">
        <v>2015</v>
      </c>
      <c r="B109" s="80">
        <f>146+7</f>
        <v>153</v>
      </c>
      <c r="C109" s="81">
        <v>320.39999999999998</v>
      </c>
      <c r="D109" s="81">
        <f>4745+596</f>
        <v>5341</v>
      </c>
      <c r="E109" s="82">
        <f t="shared" si="0"/>
        <v>10.085576513264584</v>
      </c>
      <c r="F109" s="10">
        <f>0.063*J132</f>
        <v>52956.814050000008</v>
      </c>
      <c r="G109">
        <v>2.7494101110865445</v>
      </c>
      <c r="H109">
        <v>1.250075201606657</v>
      </c>
      <c r="I109">
        <v>0.96871386468914655</v>
      </c>
      <c r="J109">
        <v>1.1764302879168387</v>
      </c>
    </row>
    <row r="110" spans="1:10" x14ac:dyDescent="0.25">
      <c r="A110">
        <v>2016</v>
      </c>
      <c r="B110" s="80">
        <f>112+14</f>
        <v>126</v>
      </c>
      <c r="C110" s="81">
        <v>251.9</v>
      </c>
      <c r="D110" s="81">
        <f>4598+601</f>
        <v>5199</v>
      </c>
      <c r="E110" s="82">
        <f t="shared" si="0"/>
        <v>9.4106768370489764</v>
      </c>
      <c r="F110" s="10">
        <f>0.064*K132</f>
        <v>55245.760639999993</v>
      </c>
      <c r="G110">
        <v>3.2961805193818403</v>
      </c>
      <c r="H110">
        <v>1.4643657551784233</v>
      </c>
      <c r="I110">
        <v>1.1005369334344639</v>
      </c>
      <c r="J110">
        <v>1.5458199690016976</v>
      </c>
    </row>
    <row r="111" spans="1:10" ht="16.5" thickBot="1" x14ac:dyDescent="0.3">
      <c r="A111">
        <v>2017</v>
      </c>
      <c r="B111" s="83">
        <f>103+10</f>
        <v>113</v>
      </c>
      <c r="C111" s="88">
        <v>220</v>
      </c>
      <c r="D111" s="84">
        <v>5269</v>
      </c>
      <c r="E111" s="85">
        <v>9.0299999999999994</v>
      </c>
      <c r="F111" s="10">
        <f>0.066*L132</f>
        <v>58353.280259999992</v>
      </c>
      <c r="G111">
        <v>3.9140901588108941</v>
      </c>
      <c r="H111">
        <v>1.8182354021446405</v>
      </c>
      <c r="I111">
        <v>1.2732788914170292</v>
      </c>
      <c r="J111">
        <v>1.9176299858622552</v>
      </c>
    </row>
    <row r="112" spans="1:10" x14ac:dyDescent="0.25">
      <c r="A112" s="6" t="s">
        <v>280</v>
      </c>
      <c r="E112" s="75"/>
    </row>
    <row r="113" spans="1:13" x14ac:dyDescent="0.25">
      <c r="A113" s="76" t="s">
        <v>279</v>
      </c>
    </row>
    <row r="114" spans="1:13" x14ac:dyDescent="0.25">
      <c r="A114" s="76"/>
    </row>
    <row r="115" spans="1:13" x14ac:dyDescent="0.25">
      <c r="A115" t="s">
        <v>261</v>
      </c>
    </row>
    <row r="116" spans="1:13" x14ac:dyDescent="0.25">
      <c r="A116" t="s">
        <v>262</v>
      </c>
      <c r="B116">
        <v>2007</v>
      </c>
      <c r="C116">
        <v>2008</v>
      </c>
      <c r="D116">
        <v>2009</v>
      </c>
      <c r="E116">
        <v>2010</v>
      </c>
      <c r="F116">
        <v>2011</v>
      </c>
      <c r="G116">
        <v>2012</v>
      </c>
      <c r="H116">
        <v>2013</v>
      </c>
      <c r="I116">
        <v>2014</v>
      </c>
      <c r="J116">
        <v>2015</v>
      </c>
      <c r="K116">
        <v>2016</v>
      </c>
      <c r="L116">
        <v>2017</v>
      </c>
      <c r="M116">
        <v>2018</v>
      </c>
    </row>
    <row r="117" spans="1:13" x14ac:dyDescent="0.25">
      <c r="A117" t="s">
        <v>263</v>
      </c>
      <c r="B117">
        <v>59783</v>
      </c>
      <c r="C117">
        <v>60240</v>
      </c>
      <c r="D117">
        <v>60104</v>
      </c>
      <c r="E117">
        <v>60118</v>
      </c>
      <c r="F117" s="10">
        <v>60050.3</v>
      </c>
      <c r="G117" s="10">
        <v>59765.21</v>
      </c>
      <c r="H117" s="10">
        <v>59831.19</v>
      </c>
      <c r="I117" s="10">
        <v>60422.96</v>
      </c>
      <c r="J117" s="10">
        <v>60986.559999999998</v>
      </c>
      <c r="K117" s="10">
        <v>62187.55</v>
      </c>
      <c r="L117" s="10">
        <v>63088.43</v>
      </c>
      <c r="M117" s="10">
        <v>63510.67</v>
      </c>
    </row>
    <row r="118" spans="1:13" x14ac:dyDescent="0.25">
      <c r="A118" t="s">
        <v>264</v>
      </c>
      <c r="B118">
        <v>67531</v>
      </c>
      <c r="C118">
        <v>67206</v>
      </c>
      <c r="D118">
        <v>66829</v>
      </c>
      <c r="E118">
        <v>65628</v>
      </c>
      <c r="F118" s="10">
        <v>62639.75</v>
      </c>
      <c r="G118" s="10">
        <v>62278.02</v>
      </c>
      <c r="H118" s="10">
        <v>63140.17</v>
      </c>
      <c r="I118" s="10">
        <v>64892.77</v>
      </c>
      <c r="J118" s="10">
        <v>66403.429999999993</v>
      </c>
      <c r="K118" s="10">
        <v>69011.399999999994</v>
      </c>
      <c r="L118" s="10">
        <v>70398.179999999993</v>
      </c>
      <c r="M118" s="10">
        <v>70518.13</v>
      </c>
    </row>
    <row r="119" spans="1:13" x14ac:dyDescent="0.25">
      <c r="A119" t="s">
        <v>265</v>
      </c>
      <c r="B119">
        <v>78634</v>
      </c>
      <c r="C119">
        <v>81114</v>
      </c>
      <c r="D119">
        <v>82567</v>
      </c>
      <c r="E119">
        <v>81708</v>
      </c>
      <c r="F119" s="10">
        <v>80788.13</v>
      </c>
      <c r="G119" s="10">
        <v>77991.12</v>
      </c>
      <c r="H119" s="10">
        <v>77992.899999999994</v>
      </c>
      <c r="I119" s="10">
        <v>81390.48</v>
      </c>
      <c r="J119" s="10">
        <v>84974.61</v>
      </c>
      <c r="K119" s="10">
        <v>92469.52</v>
      </c>
      <c r="L119" s="10">
        <v>99340.25</v>
      </c>
      <c r="M119" s="10">
        <v>103071.51</v>
      </c>
    </row>
    <row r="120" spans="1:13" x14ac:dyDescent="0.25">
      <c r="A120" t="s">
        <v>266</v>
      </c>
      <c r="B120">
        <v>73255</v>
      </c>
      <c r="C120">
        <v>73903</v>
      </c>
      <c r="D120">
        <v>75208</v>
      </c>
      <c r="E120">
        <v>77549</v>
      </c>
      <c r="F120" s="10">
        <v>79472.56</v>
      </c>
      <c r="G120" s="10">
        <v>81022.880000000005</v>
      </c>
      <c r="H120" s="10">
        <v>84088.22</v>
      </c>
      <c r="I120" s="10">
        <v>88162.09</v>
      </c>
      <c r="J120" s="10">
        <v>90915.95</v>
      </c>
      <c r="K120" s="10">
        <v>96999.19</v>
      </c>
      <c r="L120" s="10">
        <v>101726.35</v>
      </c>
      <c r="M120" s="10">
        <v>104455.73</v>
      </c>
    </row>
    <row r="121" spans="1:13" x14ac:dyDescent="0.25">
      <c r="A121" t="s">
        <v>267</v>
      </c>
      <c r="B121">
        <v>79087</v>
      </c>
      <c r="C121">
        <v>78692</v>
      </c>
      <c r="D121">
        <v>77433</v>
      </c>
      <c r="E121">
        <v>75962</v>
      </c>
      <c r="F121" s="10">
        <v>74316.800000000003</v>
      </c>
      <c r="G121" s="10">
        <v>73823.039999999994</v>
      </c>
      <c r="H121" s="10">
        <v>74820.899999999994</v>
      </c>
      <c r="I121" s="10">
        <v>76865.11</v>
      </c>
      <c r="J121" s="10">
        <v>79716.17</v>
      </c>
      <c r="K121" s="10">
        <v>83679.570000000007</v>
      </c>
      <c r="L121" s="10">
        <v>88181.31</v>
      </c>
      <c r="M121" s="10">
        <v>92608.46</v>
      </c>
    </row>
    <row r="122" spans="1:13" x14ac:dyDescent="0.25">
      <c r="A122" t="s">
        <v>268</v>
      </c>
      <c r="B122">
        <v>76347</v>
      </c>
      <c r="C122">
        <v>75378</v>
      </c>
      <c r="D122">
        <v>75186</v>
      </c>
      <c r="E122">
        <v>75601</v>
      </c>
      <c r="F122" s="10">
        <v>77506.92</v>
      </c>
      <c r="G122" s="10">
        <v>78280.3</v>
      </c>
      <c r="H122" s="10">
        <v>77699.53</v>
      </c>
      <c r="I122" s="10">
        <v>76173.39</v>
      </c>
      <c r="J122" s="10">
        <v>74563.95</v>
      </c>
      <c r="K122" s="10">
        <v>72841.52</v>
      </c>
      <c r="L122" s="10">
        <v>73026.559999999998</v>
      </c>
      <c r="M122" s="10">
        <v>74801.19</v>
      </c>
    </row>
    <row r="123" spans="1:13" x14ac:dyDescent="0.25">
      <c r="A123" t="s">
        <v>269</v>
      </c>
      <c r="B123">
        <v>76049</v>
      </c>
      <c r="C123">
        <v>75826</v>
      </c>
      <c r="D123">
        <v>76076</v>
      </c>
      <c r="E123">
        <v>74745</v>
      </c>
      <c r="F123" s="10">
        <v>73736.05</v>
      </c>
      <c r="G123" s="10">
        <v>72955.33</v>
      </c>
      <c r="H123" s="10">
        <v>72205.61</v>
      </c>
      <c r="I123" s="10">
        <v>72001.95</v>
      </c>
      <c r="J123" s="10">
        <v>72987.62</v>
      </c>
      <c r="K123" s="10">
        <v>74502.5</v>
      </c>
      <c r="L123" s="10">
        <v>75047.070000000007</v>
      </c>
      <c r="M123" s="10">
        <v>74691.06</v>
      </c>
    </row>
    <row r="124" spans="1:13" x14ac:dyDescent="0.25">
      <c r="A124" t="s">
        <v>270</v>
      </c>
      <c r="B124">
        <v>69221</v>
      </c>
      <c r="C124">
        <v>70319</v>
      </c>
      <c r="D124">
        <v>70871</v>
      </c>
      <c r="E124">
        <v>71813</v>
      </c>
      <c r="F124" s="10">
        <v>72374.990000000005</v>
      </c>
      <c r="G124" s="10">
        <v>72914.42</v>
      </c>
      <c r="H124" s="10">
        <v>73133.679999999993</v>
      </c>
      <c r="I124" s="10">
        <v>73140.789999999994</v>
      </c>
      <c r="J124" s="10">
        <v>72572.070000000007</v>
      </c>
      <c r="K124" s="10">
        <v>70928.600000000006</v>
      </c>
      <c r="L124" s="10">
        <v>69411.62</v>
      </c>
      <c r="M124" s="10">
        <v>68346.990000000005</v>
      </c>
    </row>
    <row r="125" spans="1:13" x14ac:dyDescent="0.25">
      <c r="A125" t="s">
        <v>271</v>
      </c>
      <c r="B125">
        <v>57573</v>
      </c>
      <c r="C125">
        <v>58716</v>
      </c>
      <c r="D125">
        <v>60038</v>
      </c>
      <c r="E125">
        <v>61981</v>
      </c>
      <c r="F125" s="10">
        <v>64027.87</v>
      </c>
      <c r="G125" s="10">
        <v>65818.7</v>
      </c>
      <c r="H125" s="10">
        <v>66939.5</v>
      </c>
      <c r="I125" s="10">
        <v>67629.759999999995</v>
      </c>
      <c r="J125" s="10">
        <v>68290.83</v>
      </c>
      <c r="K125" s="10">
        <v>68370.34</v>
      </c>
      <c r="L125" s="10">
        <v>68258.13</v>
      </c>
      <c r="M125" s="10">
        <v>68227.17</v>
      </c>
    </row>
    <row r="126" spans="1:13" x14ac:dyDescent="0.25">
      <c r="A126" t="s">
        <v>272</v>
      </c>
      <c r="B126">
        <v>41636</v>
      </c>
      <c r="C126">
        <v>44087</v>
      </c>
      <c r="D126">
        <v>46285</v>
      </c>
      <c r="E126">
        <v>49447</v>
      </c>
      <c r="F126" s="10">
        <v>51988.85</v>
      </c>
      <c r="G126" s="10">
        <v>53059.24</v>
      </c>
      <c r="H126" s="10">
        <v>54307.88</v>
      </c>
      <c r="I126" s="10">
        <v>55333.1</v>
      </c>
      <c r="J126" s="10">
        <v>56680.78</v>
      </c>
      <c r="K126" s="10">
        <v>57429.48</v>
      </c>
      <c r="L126" s="10">
        <v>58253.29</v>
      </c>
      <c r="M126" s="10">
        <v>59084.79</v>
      </c>
    </row>
    <row r="127" spans="1:13" x14ac:dyDescent="0.25">
      <c r="A127" t="s">
        <v>273</v>
      </c>
      <c r="B127">
        <v>26770</v>
      </c>
      <c r="C127">
        <v>28588</v>
      </c>
      <c r="D127">
        <v>30352</v>
      </c>
      <c r="E127">
        <v>32165</v>
      </c>
      <c r="F127" s="10">
        <v>33925.129999999997</v>
      </c>
      <c r="G127" s="10">
        <v>37466.06</v>
      </c>
      <c r="H127" s="10">
        <v>39926.68</v>
      </c>
      <c r="I127" s="10">
        <v>41736.080000000002</v>
      </c>
      <c r="J127" s="10">
        <v>43697.14</v>
      </c>
      <c r="K127" s="10">
        <v>45055.59</v>
      </c>
      <c r="L127" s="10">
        <v>44963.78</v>
      </c>
      <c r="M127" s="10">
        <v>45719.76</v>
      </c>
    </row>
    <row r="128" spans="1:13" x14ac:dyDescent="0.25">
      <c r="A128" t="s">
        <v>274</v>
      </c>
      <c r="B128">
        <v>19048</v>
      </c>
      <c r="C128">
        <v>19637</v>
      </c>
      <c r="D128">
        <v>20346</v>
      </c>
      <c r="E128">
        <v>20930</v>
      </c>
      <c r="F128" s="10">
        <v>21790.44</v>
      </c>
      <c r="G128" s="10">
        <v>23326.26</v>
      </c>
      <c r="H128" s="10">
        <v>25166.560000000001</v>
      </c>
      <c r="I128" s="10">
        <v>26667.45</v>
      </c>
      <c r="J128" s="10">
        <v>28014.16</v>
      </c>
      <c r="K128" s="10">
        <v>28559.38</v>
      </c>
      <c r="L128" s="10">
        <v>30666.07</v>
      </c>
      <c r="M128" s="10">
        <v>32355.67</v>
      </c>
    </row>
    <row r="129" spans="1:13" x14ac:dyDescent="0.25">
      <c r="A129" t="s">
        <v>275</v>
      </c>
      <c r="B129">
        <v>15550</v>
      </c>
      <c r="C129">
        <v>15451</v>
      </c>
      <c r="D129">
        <v>15356</v>
      </c>
      <c r="E129">
        <v>15485</v>
      </c>
      <c r="F129" s="10">
        <v>15670.45</v>
      </c>
      <c r="G129" s="10">
        <v>16032.8</v>
      </c>
      <c r="H129" s="10">
        <v>16546.32</v>
      </c>
      <c r="I129" s="10">
        <v>17098.57</v>
      </c>
      <c r="J129" s="10">
        <v>17691.09</v>
      </c>
      <c r="K129" s="10">
        <v>18247.490000000002</v>
      </c>
      <c r="L129" s="10">
        <v>19023.23</v>
      </c>
      <c r="M129" s="10">
        <v>20226.830000000002</v>
      </c>
    </row>
    <row r="130" spans="1:13" x14ac:dyDescent="0.25">
      <c r="A130" t="s">
        <v>276</v>
      </c>
      <c r="B130">
        <v>11337</v>
      </c>
      <c r="C130">
        <v>11337</v>
      </c>
      <c r="D130">
        <v>11304</v>
      </c>
      <c r="E130">
        <v>11429</v>
      </c>
      <c r="F130" s="10">
        <v>11567.7</v>
      </c>
      <c r="G130" s="10">
        <v>11741.62</v>
      </c>
      <c r="H130" s="10">
        <v>11761.39</v>
      </c>
      <c r="I130" s="10">
        <v>11710.62</v>
      </c>
      <c r="J130" s="10">
        <v>11739.91</v>
      </c>
      <c r="K130" s="10">
        <v>11674.77</v>
      </c>
      <c r="L130" s="10">
        <v>11760.87</v>
      </c>
      <c r="M130" s="10">
        <v>12045.24</v>
      </c>
    </row>
    <row r="131" spans="1:13" x14ac:dyDescent="0.25">
      <c r="A131" t="s">
        <v>277</v>
      </c>
      <c r="B131">
        <v>10065</v>
      </c>
      <c r="C131">
        <v>10389</v>
      </c>
      <c r="D131">
        <v>10790</v>
      </c>
      <c r="E131">
        <v>11182</v>
      </c>
      <c r="F131" s="10">
        <v>11391.33</v>
      </c>
      <c r="G131" s="10">
        <v>11428.74</v>
      </c>
      <c r="H131" s="10">
        <v>11443.44</v>
      </c>
      <c r="I131" s="10">
        <v>11399.87</v>
      </c>
      <c r="J131" s="10">
        <v>11350.08</v>
      </c>
      <c r="K131" s="10">
        <v>11258.11</v>
      </c>
      <c r="L131" s="10">
        <v>10995.47</v>
      </c>
      <c r="M131" s="10">
        <v>10760.8</v>
      </c>
    </row>
    <row r="132" spans="1:13" x14ac:dyDescent="0.25">
      <c r="A132" t="s">
        <v>278</v>
      </c>
      <c r="B132">
        <f>SUM(B117:B131)</f>
        <v>761886</v>
      </c>
      <c r="C132">
        <f t="shared" ref="C132:M132" si="1">SUM(C117:C131)</f>
        <v>770883</v>
      </c>
      <c r="D132">
        <f t="shared" si="1"/>
        <v>778745</v>
      </c>
      <c r="E132">
        <f t="shared" si="1"/>
        <v>785743</v>
      </c>
      <c r="F132" s="10">
        <f t="shared" si="1"/>
        <v>791247.26999999979</v>
      </c>
      <c r="G132" s="10">
        <f t="shared" si="1"/>
        <v>797903.73999999987</v>
      </c>
      <c r="H132">
        <f t="shared" si="1"/>
        <v>809003.97</v>
      </c>
      <c r="I132">
        <f t="shared" si="1"/>
        <v>824624.98999999987</v>
      </c>
      <c r="J132" s="10">
        <f t="shared" si="1"/>
        <v>840584.35000000009</v>
      </c>
      <c r="K132">
        <f t="shared" si="1"/>
        <v>863215.00999999989</v>
      </c>
      <c r="L132" s="10">
        <f t="shared" si="1"/>
        <v>884140.60999999987</v>
      </c>
      <c r="M132">
        <f t="shared" si="1"/>
        <v>900424.00000000012</v>
      </c>
    </row>
    <row r="135" spans="1:13" x14ac:dyDescent="0.25">
      <c r="A135" t="s">
        <v>282</v>
      </c>
    </row>
    <row r="136" spans="1:13" x14ac:dyDescent="0.25">
      <c r="A136" t="s">
        <v>256</v>
      </c>
      <c r="B136" t="s">
        <v>288</v>
      </c>
      <c r="C136" t="s">
        <v>287</v>
      </c>
      <c r="D136" t="s">
        <v>286</v>
      </c>
      <c r="E136" t="s">
        <v>284</v>
      </c>
      <c r="F136" t="s">
        <v>285</v>
      </c>
      <c r="G136" t="s">
        <v>283</v>
      </c>
      <c r="H136" t="s">
        <v>290</v>
      </c>
      <c r="I136" t="s">
        <v>293</v>
      </c>
    </row>
    <row r="137" spans="1:13" x14ac:dyDescent="0.25">
      <c r="A137">
        <v>2012</v>
      </c>
      <c r="B137">
        <v>375</v>
      </c>
      <c r="C137" s="86">
        <f t="shared" ref="C137:C142" si="2">B137/F106*100</f>
        <v>0.82452895488634415</v>
      </c>
      <c r="D137">
        <v>362</v>
      </c>
      <c r="E137" s="86">
        <f t="shared" ref="E137:E142" si="3">D137/F106*100</f>
        <v>0.79594528445028434</v>
      </c>
      <c r="F137">
        <v>450</v>
      </c>
      <c r="G137" s="86">
        <f>F137/F106*100</f>
        <v>0.98943474586361302</v>
      </c>
      <c r="H137">
        <v>929</v>
      </c>
      <c r="I137" s="86">
        <f>H137/F106*100</f>
        <v>2.0426330642384367</v>
      </c>
    </row>
    <row r="138" spans="1:13" x14ac:dyDescent="0.25">
      <c r="A138">
        <v>2013</v>
      </c>
      <c r="B138">
        <v>429</v>
      </c>
      <c r="C138" s="86">
        <f t="shared" si="2"/>
        <v>0.93031877080574576</v>
      </c>
      <c r="D138">
        <v>363</v>
      </c>
      <c r="E138" s="86">
        <f t="shared" si="3"/>
        <v>0.78719280606640041</v>
      </c>
      <c r="F138">
        <v>521</v>
      </c>
      <c r="G138" s="86">
        <f t="shared" ref="G138:G142" si="4">F138/F107*100</f>
        <v>1.1298276913515002</v>
      </c>
      <c r="H138">
        <v>1045</v>
      </c>
      <c r="I138" s="86">
        <f t="shared" ref="I138:I142" si="5">H138/F107*100</f>
        <v>2.2661611083729705</v>
      </c>
    </row>
    <row r="139" spans="1:13" x14ac:dyDescent="0.25">
      <c r="A139">
        <v>2014</v>
      </c>
      <c r="B139">
        <v>485</v>
      </c>
      <c r="C139" s="86">
        <f t="shared" si="2"/>
        <v>0.94862279703181085</v>
      </c>
      <c r="D139">
        <v>432</v>
      </c>
      <c r="E139" s="86">
        <f t="shared" si="3"/>
        <v>0.84495886251080898</v>
      </c>
      <c r="F139">
        <v>544</v>
      </c>
      <c r="G139" s="86">
        <f t="shared" si="4"/>
        <v>1.0640222713099077</v>
      </c>
      <c r="H139">
        <v>1174</v>
      </c>
      <c r="I139" s="86">
        <f t="shared" si="5"/>
        <v>2.2962539458048372</v>
      </c>
    </row>
    <row r="140" spans="1:13" x14ac:dyDescent="0.25">
      <c r="A140">
        <v>2015</v>
      </c>
      <c r="B140">
        <v>662</v>
      </c>
      <c r="C140" s="86">
        <f t="shared" si="2"/>
        <v>1.250075201606657</v>
      </c>
      <c r="D140" s="10">
        <v>513</v>
      </c>
      <c r="E140" s="86">
        <f t="shared" si="3"/>
        <v>0.96871386468914655</v>
      </c>
      <c r="F140">
        <v>623</v>
      </c>
      <c r="G140" s="86">
        <f t="shared" si="4"/>
        <v>1.1764302879168387</v>
      </c>
      <c r="H140">
        <v>1456</v>
      </c>
      <c r="I140" s="86">
        <f t="shared" si="5"/>
        <v>2.7494101110865445</v>
      </c>
    </row>
    <row r="141" spans="1:13" x14ac:dyDescent="0.25">
      <c r="A141">
        <v>2016</v>
      </c>
      <c r="B141">
        <v>809</v>
      </c>
      <c r="C141" s="86">
        <f t="shared" si="2"/>
        <v>1.4643657551784233</v>
      </c>
      <c r="D141">
        <v>608</v>
      </c>
      <c r="E141" s="86">
        <f t="shared" si="3"/>
        <v>1.1005369334344639</v>
      </c>
      <c r="F141">
        <v>854</v>
      </c>
      <c r="G141" s="86">
        <f t="shared" si="4"/>
        <v>1.5458199690016976</v>
      </c>
      <c r="H141">
        <v>1821</v>
      </c>
      <c r="I141" s="86">
        <f t="shared" si="5"/>
        <v>3.2961805193818403</v>
      </c>
    </row>
    <row r="142" spans="1:13" x14ac:dyDescent="0.25">
      <c r="A142">
        <v>2017</v>
      </c>
      <c r="B142">
        <v>1061</v>
      </c>
      <c r="C142" s="86">
        <f t="shared" si="2"/>
        <v>1.8182354021446405</v>
      </c>
      <c r="D142">
        <v>743</v>
      </c>
      <c r="E142" s="86">
        <f t="shared" si="3"/>
        <v>1.2732788914170292</v>
      </c>
      <c r="F142">
        <v>1119</v>
      </c>
      <c r="G142" s="86">
        <f t="shared" si="4"/>
        <v>1.9176299858622552</v>
      </c>
      <c r="H142">
        <v>2284</v>
      </c>
      <c r="I142" s="86">
        <f t="shared" si="5"/>
        <v>3.9140901588108941</v>
      </c>
    </row>
    <row r="143" spans="1:13" x14ac:dyDescent="0.25">
      <c r="A143" s="6" t="s">
        <v>280</v>
      </c>
    </row>
    <row r="144" spans="1:13" x14ac:dyDescent="0.25">
      <c r="A144" s="76" t="s">
        <v>289</v>
      </c>
    </row>
    <row r="146" spans="1:1" x14ac:dyDescent="0.25">
      <c r="A146" t="s">
        <v>291</v>
      </c>
    </row>
    <row r="147" spans="1:1" x14ac:dyDescent="0.25">
      <c r="A147" t="s">
        <v>292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opLeftCell="A16" workbookViewId="0">
      <selection activeCell="B48" sqref="B48"/>
    </sheetView>
  </sheetViews>
  <sheetFormatPr defaultRowHeight="15.75" x14ac:dyDescent="0.25"/>
  <cols>
    <col min="1" max="1" width="17.375" customWidth="1"/>
  </cols>
  <sheetData>
    <row r="1" spans="1:12" x14ac:dyDescent="0.25">
      <c r="A1" s="43" t="s">
        <v>78</v>
      </c>
      <c r="J1" t="s">
        <v>212</v>
      </c>
      <c r="K1" s="43" t="s">
        <v>78</v>
      </c>
    </row>
    <row r="2" spans="1:12" x14ac:dyDescent="0.25">
      <c r="A2" t="s">
        <v>79</v>
      </c>
      <c r="B2" t="s">
        <v>80</v>
      </c>
      <c r="K2" t="s">
        <v>79</v>
      </c>
      <c r="L2" t="s">
        <v>80</v>
      </c>
    </row>
    <row r="3" spans="1:12" x14ac:dyDescent="0.25">
      <c r="A3">
        <v>13</v>
      </c>
      <c r="B3">
        <f>L3+A3</f>
        <v>17</v>
      </c>
      <c r="K3">
        <v>13</v>
      </c>
      <c r="L3">
        <v>4</v>
      </c>
    </row>
    <row r="4" spans="1:12" x14ac:dyDescent="0.25">
      <c r="A4">
        <v>8</v>
      </c>
      <c r="B4">
        <f t="shared" ref="B4" si="0">L4+A4</f>
        <v>11</v>
      </c>
      <c r="K4">
        <v>8</v>
      </c>
      <c r="L4">
        <v>3</v>
      </c>
    </row>
    <row r="5" spans="1:12" x14ac:dyDescent="0.25">
      <c r="A5">
        <v>1</v>
      </c>
      <c r="B5">
        <v>1</v>
      </c>
      <c r="K5">
        <v>1</v>
      </c>
      <c r="L5">
        <v>1</v>
      </c>
    </row>
    <row r="7" spans="1:12" x14ac:dyDescent="0.25">
      <c r="A7" t="s">
        <v>81</v>
      </c>
      <c r="B7" s="3">
        <v>0.65</v>
      </c>
      <c r="C7" t="s">
        <v>82</v>
      </c>
      <c r="K7" t="s">
        <v>81</v>
      </c>
      <c r="L7" s="3">
        <v>0.65</v>
      </c>
    </row>
    <row r="8" spans="1:12" x14ac:dyDescent="0.25">
      <c r="A8" t="s">
        <v>83</v>
      </c>
      <c r="B8" s="3">
        <v>0.56000000000000005</v>
      </c>
      <c r="C8" t="s">
        <v>82</v>
      </c>
      <c r="K8" t="s">
        <v>83</v>
      </c>
      <c r="L8" s="3">
        <v>0.56000000000000005</v>
      </c>
    </row>
    <row r="9" spans="1:12" x14ac:dyDescent="0.25">
      <c r="A9" t="s">
        <v>84</v>
      </c>
      <c r="B9" s="3">
        <v>0.38</v>
      </c>
      <c r="C9" t="s">
        <v>82</v>
      </c>
      <c r="K9" t="s">
        <v>84</v>
      </c>
      <c r="L9" s="3">
        <v>0.38</v>
      </c>
    </row>
    <row r="11" spans="1:12" x14ac:dyDescent="0.25">
      <c r="A11" s="43" t="s">
        <v>85</v>
      </c>
      <c r="K11" s="43" t="s">
        <v>85</v>
      </c>
    </row>
    <row r="12" spans="1:12" x14ac:dyDescent="0.25">
      <c r="A12" t="s">
        <v>79</v>
      </c>
      <c r="B12" t="s">
        <v>80</v>
      </c>
      <c r="K12" t="s">
        <v>79</v>
      </c>
      <c r="L12" t="s">
        <v>80</v>
      </c>
    </row>
    <row r="13" spans="1:12" x14ac:dyDescent="0.25">
      <c r="A13">
        <v>8</v>
      </c>
      <c r="B13">
        <f>L13+A13</f>
        <v>12</v>
      </c>
      <c r="K13">
        <v>8</v>
      </c>
      <c r="L13">
        <v>4</v>
      </c>
    </row>
    <row r="14" spans="1:12" x14ac:dyDescent="0.25">
      <c r="A14">
        <v>5</v>
      </c>
      <c r="B14">
        <f>L14+K14</f>
        <v>6</v>
      </c>
      <c r="K14">
        <v>5</v>
      </c>
      <c r="L14">
        <v>1</v>
      </c>
    </row>
    <row r="15" spans="1:12" x14ac:dyDescent="0.25">
      <c r="A15">
        <v>1</v>
      </c>
      <c r="B15">
        <v>1</v>
      </c>
      <c r="K15">
        <v>1</v>
      </c>
      <c r="L15">
        <v>1</v>
      </c>
    </row>
    <row r="17" spans="1:12" x14ac:dyDescent="0.25">
      <c r="A17" t="s">
        <v>81</v>
      </c>
      <c r="B17" s="3">
        <v>0.89</v>
      </c>
      <c r="C17" t="s">
        <v>82</v>
      </c>
      <c r="K17" t="s">
        <v>81</v>
      </c>
      <c r="L17" s="3">
        <v>0.89</v>
      </c>
    </row>
    <row r="18" spans="1:12" x14ac:dyDescent="0.25">
      <c r="A18" t="s">
        <v>83</v>
      </c>
      <c r="B18" s="3">
        <v>1</v>
      </c>
      <c r="C18" t="s">
        <v>82</v>
      </c>
      <c r="K18" t="s">
        <v>83</v>
      </c>
      <c r="L18" s="3">
        <v>1</v>
      </c>
    </row>
    <row r="19" spans="1:12" x14ac:dyDescent="0.25">
      <c r="A19" t="s">
        <v>84</v>
      </c>
      <c r="B19" s="3">
        <v>0.67</v>
      </c>
      <c r="C19" t="s">
        <v>82</v>
      </c>
      <c r="K19" t="s">
        <v>84</v>
      </c>
      <c r="L19" s="3">
        <v>0.67</v>
      </c>
    </row>
    <row r="22" spans="1:12" x14ac:dyDescent="0.25">
      <c r="A22" s="43" t="s">
        <v>86</v>
      </c>
      <c r="K22" s="43" t="s">
        <v>86</v>
      </c>
    </row>
    <row r="23" spans="1:12" x14ac:dyDescent="0.25">
      <c r="A23" t="s">
        <v>79</v>
      </c>
      <c r="B23" t="s">
        <v>80</v>
      </c>
      <c r="K23" t="s">
        <v>79</v>
      </c>
      <c r="L23" t="s">
        <v>80</v>
      </c>
    </row>
    <row r="24" spans="1:12" x14ac:dyDescent="0.25">
      <c r="A24">
        <v>11</v>
      </c>
      <c r="B24">
        <f>L24+A24</f>
        <v>17</v>
      </c>
      <c r="K24">
        <v>11</v>
      </c>
      <c r="L24">
        <v>6</v>
      </c>
    </row>
    <row r="25" spans="1:12" x14ac:dyDescent="0.25">
      <c r="A25">
        <v>9</v>
      </c>
      <c r="B25">
        <f>L25+A25</f>
        <v>10</v>
      </c>
      <c r="K25">
        <v>9</v>
      </c>
      <c r="L25">
        <v>1</v>
      </c>
    </row>
    <row r="26" spans="1:12" x14ac:dyDescent="0.25">
      <c r="A26">
        <v>1</v>
      </c>
      <c r="B26">
        <v>1</v>
      </c>
      <c r="K26">
        <v>1</v>
      </c>
      <c r="L26">
        <v>1</v>
      </c>
    </row>
    <row r="28" spans="1:12" x14ac:dyDescent="0.25">
      <c r="A28" s="2" t="s">
        <v>81</v>
      </c>
      <c r="B28" s="1">
        <v>0.78</v>
      </c>
      <c r="C28" t="s">
        <v>82</v>
      </c>
      <c r="D28" s="2" t="s">
        <v>87</v>
      </c>
      <c r="K28" s="2" t="s">
        <v>81</v>
      </c>
      <c r="L28" s="1">
        <v>0.78</v>
      </c>
    </row>
    <row r="29" spans="1:12" x14ac:dyDescent="0.25">
      <c r="A29" s="2" t="s">
        <v>83</v>
      </c>
      <c r="B29" s="1">
        <v>0.76</v>
      </c>
      <c r="C29" t="s">
        <v>82</v>
      </c>
      <c r="D29" s="2" t="s">
        <v>88</v>
      </c>
      <c r="K29" s="2" t="s">
        <v>83</v>
      </c>
      <c r="L29" s="1">
        <v>0.76</v>
      </c>
    </row>
    <row r="30" spans="1:12" x14ac:dyDescent="0.25">
      <c r="A30" s="2" t="s">
        <v>84</v>
      </c>
      <c r="B30" s="1">
        <v>0.49</v>
      </c>
      <c r="C30" t="s">
        <v>82</v>
      </c>
      <c r="D30" s="2" t="s">
        <v>89</v>
      </c>
      <c r="K30" s="2" t="s">
        <v>84</v>
      </c>
      <c r="L30" s="1">
        <v>0.49</v>
      </c>
    </row>
    <row r="33" spans="1:12" x14ac:dyDescent="0.25">
      <c r="A33" s="43" t="s">
        <v>90</v>
      </c>
      <c r="K33" s="43" t="s">
        <v>90</v>
      </c>
    </row>
    <row r="34" spans="1:12" x14ac:dyDescent="0.25">
      <c r="A34" t="s">
        <v>79</v>
      </c>
      <c r="B34" t="s">
        <v>80</v>
      </c>
      <c r="K34" t="s">
        <v>79</v>
      </c>
      <c r="L34" t="s">
        <v>80</v>
      </c>
    </row>
    <row r="35" spans="1:12" x14ac:dyDescent="0.25">
      <c r="A35">
        <v>16</v>
      </c>
      <c r="B35">
        <f>A35+L35</f>
        <v>21</v>
      </c>
      <c r="K35">
        <v>16</v>
      </c>
      <c r="L35">
        <v>5</v>
      </c>
    </row>
    <row r="36" spans="1:12" x14ac:dyDescent="0.25">
      <c r="A36">
        <v>12</v>
      </c>
      <c r="B36">
        <f>A36+L36</f>
        <v>16</v>
      </c>
      <c r="K36">
        <v>12</v>
      </c>
      <c r="L36">
        <v>4</v>
      </c>
    </row>
    <row r="37" spans="1:12" x14ac:dyDescent="0.25">
      <c r="A37">
        <v>1</v>
      </c>
      <c r="B37">
        <v>1</v>
      </c>
      <c r="K37">
        <v>1</v>
      </c>
      <c r="L37">
        <v>1</v>
      </c>
    </row>
    <row r="39" spans="1:12" x14ac:dyDescent="0.25">
      <c r="A39" t="s">
        <v>81</v>
      </c>
      <c r="B39">
        <v>0.78</v>
      </c>
      <c r="C39" t="s">
        <v>82</v>
      </c>
      <c r="K39" t="s">
        <v>81</v>
      </c>
      <c r="L39">
        <v>0.78</v>
      </c>
    </row>
    <row r="40" spans="1:12" x14ac:dyDescent="0.25">
      <c r="A40" t="s">
        <v>83</v>
      </c>
      <c r="B40">
        <v>0.7</v>
      </c>
      <c r="C40" t="s">
        <v>82</v>
      </c>
      <c r="K40" t="s">
        <v>83</v>
      </c>
      <c r="L40">
        <v>0.7</v>
      </c>
    </row>
    <row r="41" spans="1:12" x14ac:dyDescent="0.25">
      <c r="A41" t="s">
        <v>84</v>
      </c>
      <c r="B41">
        <v>0.69</v>
      </c>
      <c r="C41" t="s">
        <v>82</v>
      </c>
      <c r="K41" t="s">
        <v>84</v>
      </c>
      <c r="L41">
        <v>0.69</v>
      </c>
    </row>
    <row r="44" spans="1:12" x14ac:dyDescent="0.25">
      <c r="A44" s="43" t="s">
        <v>91</v>
      </c>
      <c r="B44" t="s">
        <v>92</v>
      </c>
      <c r="K44" s="43" t="s">
        <v>91</v>
      </c>
      <c r="L44" t="s">
        <v>92</v>
      </c>
    </row>
    <row r="45" spans="1:12" x14ac:dyDescent="0.25">
      <c r="A45" t="s">
        <v>79</v>
      </c>
      <c r="B45" t="s">
        <v>80</v>
      </c>
      <c r="K45" t="s">
        <v>79</v>
      </c>
      <c r="L45" t="s">
        <v>80</v>
      </c>
    </row>
    <row r="46" spans="1:12" x14ac:dyDescent="0.25">
      <c r="A46">
        <v>15</v>
      </c>
      <c r="B46">
        <f>A46+L46</f>
        <v>20</v>
      </c>
      <c r="K46">
        <v>15</v>
      </c>
      <c r="L46">
        <v>5</v>
      </c>
    </row>
    <row r="47" spans="1:12" x14ac:dyDescent="0.25">
      <c r="A47">
        <v>11</v>
      </c>
      <c r="B47">
        <f>A47+L47</f>
        <v>15</v>
      </c>
      <c r="K47">
        <v>11</v>
      </c>
      <c r="L47">
        <v>4</v>
      </c>
    </row>
    <row r="48" spans="1:12" x14ac:dyDescent="0.25">
      <c r="A48">
        <v>1</v>
      </c>
      <c r="B48">
        <v>1</v>
      </c>
      <c r="K48">
        <v>1</v>
      </c>
      <c r="L48">
        <v>1</v>
      </c>
    </row>
    <row r="50" spans="1:12" x14ac:dyDescent="0.25">
      <c r="A50" t="s">
        <v>81</v>
      </c>
      <c r="B50">
        <v>0.78</v>
      </c>
      <c r="K50" t="s">
        <v>81</v>
      </c>
      <c r="L50">
        <v>0.78</v>
      </c>
    </row>
    <row r="51" spans="1:12" x14ac:dyDescent="0.25">
      <c r="A51" t="s">
        <v>83</v>
      </c>
      <c r="B51">
        <v>0.7</v>
      </c>
      <c r="K51" t="s">
        <v>83</v>
      </c>
      <c r="L51">
        <v>0.7</v>
      </c>
    </row>
    <row r="52" spans="1:12" x14ac:dyDescent="0.25">
      <c r="A52" t="s">
        <v>84</v>
      </c>
      <c r="B52">
        <v>0.69</v>
      </c>
      <c r="K52" t="s">
        <v>84</v>
      </c>
      <c r="L52">
        <v>0.69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9" workbookViewId="0">
      <selection activeCell="H30" sqref="H30"/>
    </sheetView>
  </sheetViews>
  <sheetFormatPr defaultColWidth="10.625" defaultRowHeight="15.75" x14ac:dyDescent="0.25"/>
  <cols>
    <col min="1" max="1" width="9" bestFit="1" customWidth="1"/>
    <col min="2" max="2" width="13.375" bestFit="1" customWidth="1"/>
    <col min="3" max="3" width="7" style="3" bestFit="1" customWidth="1"/>
    <col min="4" max="4" width="64.375" bestFit="1" customWidth="1"/>
    <col min="5" max="5" width="15.5" bestFit="1" customWidth="1"/>
  </cols>
  <sheetData>
    <row r="1" spans="1:6" x14ac:dyDescent="0.25">
      <c r="A1" t="s">
        <v>0</v>
      </c>
      <c r="B1" t="s">
        <v>51</v>
      </c>
      <c r="C1" s="3" t="s">
        <v>1</v>
      </c>
      <c r="D1" t="s">
        <v>9</v>
      </c>
      <c r="E1" t="s">
        <v>8</v>
      </c>
      <c r="F1" t="s">
        <v>41</v>
      </c>
    </row>
    <row r="2" spans="1:6" x14ac:dyDescent="0.25">
      <c r="A2" t="s">
        <v>2</v>
      </c>
      <c r="B2" t="s">
        <v>52</v>
      </c>
      <c r="D2" t="s">
        <v>3</v>
      </c>
    </row>
    <row r="3" spans="1:6" x14ac:dyDescent="0.25">
      <c r="A3" t="s">
        <v>4</v>
      </c>
      <c r="B3" t="s">
        <v>53</v>
      </c>
      <c r="D3" t="s">
        <v>5</v>
      </c>
    </row>
    <row r="4" spans="1:6" x14ac:dyDescent="0.25">
      <c r="A4" t="s">
        <v>7</v>
      </c>
      <c r="B4" t="s">
        <v>54</v>
      </c>
      <c r="C4" s="11">
        <v>0.37</v>
      </c>
      <c r="D4" t="s">
        <v>12</v>
      </c>
      <c r="E4" s="2" t="s">
        <v>47</v>
      </c>
      <c r="F4">
        <v>918</v>
      </c>
    </row>
    <row r="5" spans="1:6" x14ac:dyDescent="0.25">
      <c r="A5" t="s">
        <v>6</v>
      </c>
      <c r="B5" t="s">
        <v>55</v>
      </c>
      <c r="C5" s="11">
        <v>0.31</v>
      </c>
      <c r="D5" t="s">
        <v>13</v>
      </c>
      <c r="E5" s="2" t="s">
        <v>47</v>
      </c>
      <c r="F5">
        <v>756</v>
      </c>
    </row>
    <row r="6" spans="1:6" x14ac:dyDescent="0.25">
      <c r="A6" t="s">
        <v>11</v>
      </c>
      <c r="B6" t="s">
        <v>56</v>
      </c>
      <c r="C6" s="11">
        <v>0.32</v>
      </c>
      <c r="D6" t="s">
        <v>14</v>
      </c>
      <c r="E6" s="2" t="s">
        <v>47</v>
      </c>
      <c r="F6">
        <v>790</v>
      </c>
    </row>
    <row r="7" spans="1:6" x14ac:dyDescent="0.25">
      <c r="A7" t="s">
        <v>15</v>
      </c>
      <c r="B7" t="s">
        <v>57</v>
      </c>
      <c r="C7" s="12">
        <v>0.46</v>
      </c>
      <c r="D7" t="s">
        <v>18</v>
      </c>
      <c r="E7" s="2" t="s">
        <v>47</v>
      </c>
      <c r="F7">
        <v>418</v>
      </c>
    </row>
    <row r="8" spans="1:6" x14ac:dyDescent="0.25">
      <c r="A8" t="s">
        <v>16</v>
      </c>
      <c r="B8" t="s">
        <v>58</v>
      </c>
      <c r="C8" s="12">
        <v>7.0000000000000007E-2</v>
      </c>
      <c r="D8" t="s">
        <v>19</v>
      </c>
      <c r="E8" s="2" t="s">
        <v>47</v>
      </c>
      <c r="F8">
        <v>54</v>
      </c>
    </row>
    <row r="9" spans="1:6" x14ac:dyDescent="0.25">
      <c r="A9" t="s">
        <v>17</v>
      </c>
      <c r="B9" t="s">
        <v>59</v>
      </c>
      <c r="C9" s="12">
        <v>0.64</v>
      </c>
      <c r="D9" t="s">
        <v>20</v>
      </c>
      <c r="E9" s="2" t="s">
        <v>47</v>
      </c>
      <c r="F9">
        <v>501</v>
      </c>
    </row>
    <row r="10" spans="1:6" x14ac:dyDescent="0.25">
      <c r="A10" t="s">
        <v>23</v>
      </c>
      <c r="B10" t="s">
        <v>60</v>
      </c>
      <c r="C10" s="14">
        <v>0.22</v>
      </c>
      <c r="D10" t="s">
        <v>24</v>
      </c>
      <c r="E10" s="2" t="s">
        <v>47</v>
      </c>
      <c r="F10">
        <v>199</v>
      </c>
    </row>
    <row r="11" spans="1:6" x14ac:dyDescent="0.25">
      <c r="A11" t="s">
        <v>22</v>
      </c>
      <c r="B11" t="s">
        <v>61</v>
      </c>
      <c r="C11" s="14">
        <v>0.05</v>
      </c>
      <c r="D11" t="s">
        <v>25</v>
      </c>
      <c r="E11" s="2" t="s">
        <v>47</v>
      </c>
      <c r="F11">
        <v>34</v>
      </c>
    </row>
    <row r="12" spans="1:6" x14ac:dyDescent="0.25">
      <c r="A12" t="s">
        <v>21</v>
      </c>
      <c r="B12" t="s">
        <v>62</v>
      </c>
      <c r="C12" s="14">
        <v>0.2</v>
      </c>
      <c r="D12" t="s">
        <v>26</v>
      </c>
      <c r="E12" s="2" t="s">
        <v>47</v>
      </c>
      <c r="F12">
        <v>153</v>
      </c>
    </row>
    <row r="13" spans="1:6" x14ac:dyDescent="0.25">
      <c r="A13" t="s">
        <v>28</v>
      </c>
      <c r="B13" t="s">
        <v>63</v>
      </c>
      <c r="C13" s="18">
        <v>0.31</v>
      </c>
      <c r="D13" t="s">
        <v>31</v>
      </c>
      <c r="E13" s="2" t="s">
        <v>47</v>
      </c>
      <c r="F13">
        <v>278</v>
      </c>
    </row>
    <row r="14" spans="1:6" x14ac:dyDescent="0.25">
      <c r="A14" t="s">
        <v>30</v>
      </c>
      <c r="B14" t="s">
        <v>64</v>
      </c>
      <c r="C14" s="18">
        <v>0.88</v>
      </c>
      <c r="D14" t="s">
        <v>32</v>
      </c>
      <c r="E14" s="2" t="s">
        <v>47</v>
      </c>
      <c r="F14">
        <v>662</v>
      </c>
    </row>
    <row r="15" spans="1:6" x14ac:dyDescent="0.25">
      <c r="A15" t="s">
        <v>29</v>
      </c>
      <c r="B15" t="s">
        <v>65</v>
      </c>
      <c r="C15" s="18">
        <v>0.16</v>
      </c>
      <c r="D15" t="s">
        <v>33</v>
      </c>
      <c r="E15" s="2" t="s">
        <v>47</v>
      </c>
      <c r="F15">
        <v>124</v>
      </c>
    </row>
    <row r="16" spans="1:6" x14ac:dyDescent="0.25">
      <c r="A16" t="s">
        <v>34</v>
      </c>
      <c r="B16" t="s">
        <v>66</v>
      </c>
      <c r="C16" s="13">
        <v>0.73</v>
      </c>
      <c r="D16" t="s">
        <v>37</v>
      </c>
      <c r="E16" s="2" t="s">
        <v>47</v>
      </c>
      <c r="F16">
        <v>666</v>
      </c>
    </row>
    <row r="17" spans="1:6" x14ac:dyDescent="0.25">
      <c r="A17" t="s">
        <v>36</v>
      </c>
      <c r="B17" t="s">
        <v>67</v>
      </c>
      <c r="C17" s="13">
        <v>0.72</v>
      </c>
      <c r="D17" t="s">
        <v>38</v>
      </c>
      <c r="E17" s="2" t="s">
        <v>47</v>
      </c>
      <c r="F17">
        <v>543</v>
      </c>
    </row>
    <row r="18" spans="1:6" x14ac:dyDescent="0.25">
      <c r="A18" t="s">
        <v>35</v>
      </c>
      <c r="B18" t="s">
        <v>68</v>
      </c>
      <c r="C18" s="13">
        <v>0.74</v>
      </c>
      <c r="D18" t="s">
        <v>39</v>
      </c>
      <c r="E18" s="2" t="s">
        <v>47</v>
      </c>
      <c r="F18">
        <v>586</v>
      </c>
    </row>
    <row r="22" spans="1:6" x14ac:dyDescent="0.25">
      <c r="A22" t="s">
        <v>0</v>
      </c>
      <c r="C22" s="3" t="s">
        <v>1</v>
      </c>
      <c r="D22" t="s">
        <v>9</v>
      </c>
      <c r="E22" t="s">
        <v>8</v>
      </c>
    </row>
    <row r="23" spans="1:6" x14ac:dyDescent="0.25">
      <c r="A23" t="s">
        <v>2</v>
      </c>
      <c r="D23" t="s">
        <v>3</v>
      </c>
      <c r="E23" t="s">
        <v>50</v>
      </c>
    </row>
    <row r="24" spans="1:6" x14ac:dyDescent="0.25">
      <c r="A24" t="s">
        <v>4</v>
      </c>
      <c r="D24" t="s">
        <v>5</v>
      </c>
      <c r="E24" t="s">
        <v>50</v>
      </c>
    </row>
    <row r="25" spans="1:6" x14ac:dyDescent="0.25">
      <c r="A25" t="s">
        <v>7</v>
      </c>
      <c r="B25" t="s">
        <v>54</v>
      </c>
      <c r="C25" s="11">
        <v>0.41</v>
      </c>
      <c r="D25" t="s">
        <v>12</v>
      </c>
      <c r="E25" t="s">
        <v>10</v>
      </c>
    </row>
    <row r="26" spans="1:6" x14ac:dyDescent="0.25">
      <c r="A26" t="s">
        <v>6</v>
      </c>
      <c r="B26" t="s">
        <v>55</v>
      </c>
      <c r="C26" s="11">
        <v>0.3</v>
      </c>
      <c r="D26" t="s">
        <v>13</v>
      </c>
      <c r="E26" t="s">
        <v>10</v>
      </c>
    </row>
    <row r="27" spans="1:6" x14ac:dyDescent="0.25">
      <c r="A27" t="s">
        <v>11</v>
      </c>
      <c r="B27" t="s">
        <v>56</v>
      </c>
      <c r="C27" s="11">
        <v>0.28999999999999998</v>
      </c>
      <c r="D27" t="s">
        <v>14</v>
      </c>
      <c r="E27" t="s">
        <v>10</v>
      </c>
    </row>
    <row r="28" spans="1:6" x14ac:dyDescent="0.25">
      <c r="A28" t="s">
        <v>15</v>
      </c>
      <c r="B28" t="s">
        <v>57</v>
      </c>
      <c r="C28" s="14">
        <v>0.5</v>
      </c>
      <c r="D28" t="s">
        <v>18</v>
      </c>
      <c r="E28" t="s">
        <v>10</v>
      </c>
    </row>
    <row r="29" spans="1:6" x14ac:dyDescent="0.25">
      <c r="A29" t="s">
        <v>16</v>
      </c>
      <c r="B29" t="s">
        <v>58</v>
      </c>
      <c r="C29" s="14">
        <v>0.09</v>
      </c>
      <c r="D29" t="s">
        <v>19</v>
      </c>
      <c r="E29" t="s">
        <v>10</v>
      </c>
    </row>
    <row r="30" spans="1:6" x14ac:dyDescent="0.25">
      <c r="A30" t="s">
        <v>17</v>
      </c>
      <c r="B30" t="s">
        <v>59</v>
      </c>
      <c r="C30" s="14">
        <v>0.73</v>
      </c>
      <c r="D30" t="s">
        <v>20</v>
      </c>
      <c r="E30" t="s">
        <v>10</v>
      </c>
    </row>
    <row r="31" spans="1:6" x14ac:dyDescent="0.25">
      <c r="A31" t="s">
        <v>23</v>
      </c>
      <c r="B31" t="s">
        <v>60</v>
      </c>
      <c r="C31" s="19">
        <v>0.19</v>
      </c>
      <c r="D31" t="s">
        <v>24</v>
      </c>
      <c r="E31" t="s">
        <v>10</v>
      </c>
    </row>
    <row r="32" spans="1:6" x14ac:dyDescent="0.25">
      <c r="A32" t="s">
        <v>22</v>
      </c>
      <c r="B32" t="s">
        <v>61</v>
      </c>
      <c r="C32" s="19">
        <v>0.05</v>
      </c>
      <c r="D32" t="s">
        <v>25</v>
      </c>
      <c r="E32" t="s">
        <v>10</v>
      </c>
    </row>
    <row r="33" spans="1:5" x14ac:dyDescent="0.25">
      <c r="A33" t="s">
        <v>21</v>
      </c>
      <c r="B33" t="s">
        <v>62</v>
      </c>
      <c r="C33" s="19">
        <v>7.0000000000000007E-2</v>
      </c>
      <c r="D33" t="s">
        <v>26</v>
      </c>
      <c r="E33" s="2" t="s">
        <v>10</v>
      </c>
    </row>
    <row r="34" spans="1:5" x14ac:dyDescent="0.25">
      <c r="A34" t="s">
        <v>28</v>
      </c>
      <c r="B34" t="s">
        <v>63</v>
      </c>
      <c r="C34" s="12">
        <v>0.31</v>
      </c>
      <c r="D34" t="s">
        <v>31</v>
      </c>
      <c r="E34" s="2" t="s">
        <v>10</v>
      </c>
    </row>
    <row r="35" spans="1:5" x14ac:dyDescent="0.25">
      <c r="A35" t="s">
        <v>30</v>
      </c>
      <c r="B35" t="s">
        <v>64</v>
      </c>
      <c r="C35" s="12">
        <v>0.86</v>
      </c>
      <c r="D35" t="s">
        <v>32</v>
      </c>
      <c r="E35" s="2" t="s">
        <v>10</v>
      </c>
    </row>
    <row r="36" spans="1:5" x14ac:dyDescent="0.25">
      <c r="A36" t="s">
        <v>29</v>
      </c>
      <c r="B36" t="s">
        <v>65</v>
      </c>
      <c r="C36" s="12">
        <v>0.19</v>
      </c>
      <c r="D36" t="s">
        <v>33</v>
      </c>
      <c r="E36" s="2" t="s">
        <v>10</v>
      </c>
    </row>
    <row r="37" spans="1:5" x14ac:dyDescent="0.25">
      <c r="A37" t="s">
        <v>34</v>
      </c>
      <c r="B37" t="s">
        <v>66</v>
      </c>
      <c r="C37" s="20">
        <v>0.64</v>
      </c>
      <c r="D37" t="s">
        <v>37</v>
      </c>
      <c r="E37" s="2" t="s">
        <v>10</v>
      </c>
    </row>
    <row r="38" spans="1:5" x14ac:dyDescent="0.25">
      <c r="A38" t="s">
        <v>36</v>
      </c>
      <c r="B38" t="s">
        <v>67</v>
      </c>
      <c r="C38" s="20">
        <v>0.56000000000000005</v>
      </c>
      <c r="D38" t="s">
        <v>38</v>
      </c>
      <c r="E38" s="2" t="s">
        <v>10</v>
      </c>
    </row>
    <row r="39" spans="1:5" x14ac:dyDescent="0.25">
      <c r="A39" t="s">
        <v>35</v>
      </c>
      <c r="B39" t="s">
        <v>68</v>
      </c>
      <c r="C39" s="20">
        <v>0.36</v>
      </c>
      <c r="D39" t="s">
        <v>39</v>
      </c>
      <c r="E39" s="2" t="s">
        <v>10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D34" sqref="D34"/>
    </sheetView>
  </sheetViews>
  <sheetFormatPr defaultColWidth="10.625" defaultRowHeight="15.75" x14ac:dyDescent="0.25"/>
  <cols>
    <col min="1" max="1" width="9" bestFit="1" customWidth="1"/>
    <col min="3" max="3" width="5.5" style="3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4" t="s">
        <v>1</v>
      </c>
      <c r="D1" s="2" t="s">
        <v>9</v>
      </c>
      <c r="E1" s="2" t="s">
        <v>8</v>
      </c>
    </row>
    <row r="2" spans="1:6" x14ac:dyDescent="0.25">
      <c r="A2" s="2"/>
      <c r="C2" s="4"/>
      <c r="D2" s="2"/>
      <c r="E2" s="2"/>
    </row>
    <row r="3" spans="1:6" x14ac:dyDescent="0.25">
      <c r="A3" s="2"/>
      <c r="C3" s="4"/>
      <c r="D3" s="2"/>
      <c r="E3" s="2"/>
    </row>
    <row r="4" spans="1:6" x14ac:dyDescent="0.25">
      <c r="A4" s="2" t="s">
        <v>7</v>
      </c>
      <c r="B4" t="s">
        <v>54</v>
      </c>
      <c r="C4" s="22">
        <v>0.75</v>
      </c>
      <c r="D4" s="2" t="s">
        <v>12</v>
      </c>
      <c r="E4" s="2" t="s">
        <v>47</v>
      </c>
      <c r="F4">
        <v>27</v>
      </c>
    </row>
    <row r="5" spans="1:6" x14ac:dyDescent="0.25">
      <c r="A5" s="2" t="s">
        <v>6</v>
      </c>
      <c r="B5" t="s">
        <v>55</v>
      </c>
      <c r="C5" s="22">
        <v>0.17</v>
      </c>
      <c r="D5" s="2" t="s">
        <v>13</v>
      </c>
      <c r="E5" s="2" t="s">
        <v>47</v>
      </c>
      <c r="F5">
        <v>6</v>
      </c>
    </row>
    <row r="6" spans="1:6" x14ac:dyDescent="0.25">
      <c r="A6" s="2" t="s">
        <v>11</v>
      </c>
      <c r="B6" t="s">
        <v>56</v>
      </c>
      <c r="C6" s="22">
        <v>0.08</v>
      </c>
      <c r="D6" s="2" t="s">
        <v>14</v>
      </c>
      <c r="E6" s="2" t="s">
        <v>47</v>
      </c>
      <c r="F6">
        <v>3</v>
      </c>
    </row>
    <row r="7" spans="1:6" x14ac:dyDescent="0.25">
      <c r="A7" s="2" t="s">
        <v>15</v>
      </c>
      <c r="B7" t="s">
        <v>57</v>
      </c>
      <c r="C7" s="21">
        <v>0.37</v>
      </c>
      <c r="D7" s="2" t="s">
        <v>18</v>
      </c>
      <c r="E7" s="2" t="s">
        <v>47</v>
      </c>
      <c r="F7">
        <v>10</v>
      </c>
    </row>
    <row r="8" spans="1:6" x14ac:dyDescent="0.25">
      <c r="A8" s="2" t="s">
        <v>16</v>
      </c>
      <c r="B8" t="s">
        <v>58</v>
      </c>
      <c r="C8" s="17">
        <v>0.33</v>
      </c>
      <c r="D8" s="2" t="s">
        <v>19</v>
      </c>
      <c r="E8" s="2" t="s">
        <v>47</v>
      </c>
      <c r="F8">
        <v>2</v>
      </c>
    </row>
    <row r="9" spans="1:6" x14ac:dyDescent="0.25">
      <c r="A9" s="2" t="s">
        <v>17</v>
      </c>
      <c r="B9" t="s">
        <v>59</v>
      </c>
      <c r="C9" s="17">
        <v>0.67</v>
      </c>
      <c r="D9" s="2" t="s">
        <v>20</v>
      </c>
      <c r="E9" s="2" t="s">
        <v>47</v>
      </c>
      <c r="F9">
        <v>2</v>
      </c>
    </row>
    <row r="10" spans="1:6" x14ac:dyDescent="0.25">
      <c r="A10" s="2" t="s">
        <v>23</v>
      </c>
      <c r="B10" t="s">
        <v>60</v>
      </c>
      <c r="C10" s="23">
        <v>0.22</v>
      </c>
      <c r="D10" s="2" t="s">
        <v>24</v>
      </c>
      <c r="E10" s="2" t="s">
        <v>47</v>
      </c>
      <c r="F10">
        <v>6</v>
      </c>
    </row>
    <row r="11" spans="1:6" x14ac:dyDescent="0.25">
      <c r="A11" s="2" t="s">
        <v>22</v>
      </c>
      <c r="B11" t="s">
        <v>61</v>
      </c>
      <c r="C11" s="14">
        <v>0</v>
      </c>
      <c r="D11" s="2" t="s">
        <v>25</v>
      </c>
      <c r="E11" s="2" t="s">
        <v>47</v>
      </c>
      <c r="F11">
        <v>0</v>
      </c>
    </row>
    <row r="12" spans="1:6" x14ac:dyDescent="0.25">
      <c r="A12" s="2" t="s">
        <v>21</v>
      </c>
      <c r="B12" t="s">
        <v>62</v>
      </c>
      <c r="C12" s="23">
        <v>0</v>
      </c>
      <c r="D12" s="2" t="s">
        <v>26</v>
      </c>
      <c r="E12" s="2" t="s">
        <v>47</v>
      </c>
      <c r="F12">
        <v>0</v>
      </c>
    </row>
    <row r="13" spans="1:6" x14ac:dyDescent="0.25">
      <c r="A13" t="s">
        <v>28</v>
      </c>
      <c r="B13" t="s">
        <v>63</v>
      </c>
      <c r="C13" s="24">
        <v>0.41</v>
      </c>
      <c r="D13" t="s">
        <v>31</v>
      </c>
      <c r="E13" s="2" t="s">
        <v>47</v>
      </c>
      <c r="F13">
        <v>11</v>
      </c>
    </row>
    <row r="14" spans="1:6" x14ac:dyDescent="0.25">
      <c r="A14" t="s">
        <v>30</v>
      </c>
      <c r="B14" t="s">
        <v>64</v>
      </c>
      <c r="C14" s="24">
        <v>0.67</v>
      </c>
      <c r="D14" t="s">
        <v>32</v>
      </c>
      <c r="E14" s="2" t="s">
        <v>47</v>
      </c>
      <c r="F14">
        <v>4</v>
      </c>
    </row>
    <row r="15" spans="1:6" x14ac:dyDescent="0.25">
      <c r="A15" t="s">
        <v>29</v>
      </c>
      <c r="B15" t="s">
        <v>65</v>
      </c>
      <c r="C15" s="24">
        <v>0.33</v>
      </c>
      <c r="D15" t="s">
        <v>33</v>
      </c>
      <c r="E15" s="2" t="s">
        <v>47</v>
      </c>
      <c r="F15">
        <v>1</v>
      </c>
    </row>
    <row r="16" spans="1:6" x14ac:dyDescent="0.25">
      <c r="A16" t="s">
        <v>34</v>
      </c>
      <c r="B16" t="s">
        <v>66</v>
      </c>
      <c r="C16" s="25">
        <v>0.81</v>
      </c>
      <c r="D16" t="s">
        <v>37</v>
      </c>
      <c r="E16" s="2" t="s">
        <v>47</v>
      </c>
      <c r="F16">
        <v>22</v>
      </c>
    </row>
    <row r="17" spans="1:7" x14ac:dyDescent="0.25">
      <c r="A17" t="s">
        <v>36</v>
      </c>
      <c r="B17" t="s">
        <v>67</v>
      </c>
      <c r="C17" s="25">
        <v>0.83</v>
      </c>
      <c r="D17" t="s">
        <v>38</v>
      </c>
      <c r="E17" s="2" t="s">
        <v>47</v>
      </c>
      <c r="F17">
        <v>5</v>
      </c>
    </row>
    <row r="18" spans="1:7" x14ac:dyDescent="0.25">
      <c r="A18" t="s">
        <v>35</v>
      </c>
      <c r="B18" t="s">
        <v>68</v>
      </c>
      <c r="C18" s="25">
        <v>0.33</v>
      </c>
      <c r="D18" t="s">
        <v>39</v>
      </c>
      <c r="E18" s="2" t="s">
        <v>47</v>
      </c>
      <c r="F18">
        <v>1</v>
      </c>
    </row>
    <row r="19" spans="1:7" x14ac:dyDescent="0.25">
      <c r="C19"/>
      <c r="F19" s="4"/>
      <c r="G19" s="2"/>
    </row>
    <row r="20" spans="1:7" x14ac:dyDescent="0.25">
      <c r="E20" s="8"/>
      <c r="F20" s="4"/>
      <c r="G20" s="2"/>
    </row>
    <row r="21" spans="1:7" x14ac:dyDescent="0.25">
      <c r="E21" s="2"/>
      <c r="F21" s="4"/>
      <c r="G21" s="2"/>
    </row>
    <row r="22" spans="1:7" x14ac:dyDescent="0.25">
      <c r="A22" s="2" t="s">
        <v>0</v>
      </c>
      <c r="C22" s="4" t="s">
        <v>1</v>
      </c>
      <c r="D22" s="2" t="s">
        <v>9</v>
      </c>
      <c r="E22" s="2" t="s">
        <v>8</v>
      </c>
      <c r="F22" s="8" t="s">
        <v>48</v>
      </c>
      <c r="G22" s="2"/>
    </row>
    <row r="23" spans="1:7" x14ac:dyDescent="0.25">
      <c r="A23" s="2"/>
      <c r="C23" s="4"/>
      <c r="D23" s="2"/>
      <c r="E23" s="2"/>
      <c r="F23" s="4"/>
      <c r="G23" s="2"/>
    </row>
    <row r="24" spans="1:7" x14ac:dyDescent="0.25">
      <c r="A24" s="2"/>
      <c r="C24" s="4"/>
      <c r="D24" s="2"/>
      <c r="E24" s="2"/>
      <c r="F24" s="4"/>
      <c r="G24" s="2"/>
    </row>
    <row r="25" spans="1:7" x14ac:dyDescent="0.25">
      <c r="A25" s="2" t="s">
        <v>7</v>
      </c>
      <c r="B25" t="s">
        <v>54</v>
      </c>
      <c r="C25" s="26">
        <v>0.67</v>
      </c>
      <c r="D25" s="2" t="s">
        <v>12</v>
      </c>
      <c r="E25" s="2" t="s">
        <v>27</v>
      </c>
      <c r="F25" s="9">
        <v>58</v>
      </c>
      <c r="G25" s="2"/>
    </row>
    <row r="26" spans="1:7" x14ac:dyDescent="0.25">
      <c r="A26" s="2" t="s">
        <v>6</v>
      </c>
      <c r="B26" t="s">
        <v>55</v>
      </c>
      <c r="C26" s="26">
        <v>0.21</v>
      </c>
      <c r="D26" s="2" t="s">
        <v>13</v>
      </c>
      <c r="E26" s="2" t="s">
        <v>27</v>
      </c>
      <c r="F26" s="9">
        <v>18</v>
      </c>
      <c r="G26" s="2"/>
    </row>
    <row r="27" spans="1:7" x14ac:dyDescent="0.25">
      <c r="A27" s="2" t="s">
        <v>11</v>
      </c>
      <c r="B27" t="s">
        <v>56</v>
      </c>
      <c r="C27" s="26">
        <v>0.12</v>
      </c>
      <c r="D27" s="2" t="s">
        <v>14</v>
      </c>
      <c r="E27" s="2" t="s">
        <v>27</v>
      </c>
      <c r="F27" s="9">
        <v>10</v>
      </c>
      <c r="G27" s="2"/>
    </row>
    <row r="28" spans="1:7" x14ac:dyDescent="0.25">
      <c r="A28" s="2" t="s">
        <v>15</v>
      </c>
      <c r="B28" t="s">
        <v>57</v>
      </c>
      <c r="C28" s="27">
        <v>0.38</v>
      </c>
      <c r="D28" s="2" t="s">
        <v>18</v>
      </c>
      <c r="E28" s="2" t="s">
        <v>27</v>
      </c>
      <c r="F28" s="9">
        <v>22</v>
      </c>
      <c r="G28" s="2"/>
    </row>
    <row r="29" spans="1:7" x14ac:dyDescent="0.25">
      <c r="A29" s="2" t="s">
        <v>16</v>
      </c>
      <c r="B29" t="s">
        <v>58</v>
      </c>
      <c r="C29" s="27">
        <v>0.17</v>
      </c>
      <c r="D29" s="2" t="s">
        <v>19</v>
      </c>
      <c r="E29" s="2" t="s">
        <v>27</v>
      </c>
      <c r="F29" s="9">
        <v>3</v>
      </c>
      <c r="G29" s="2"/>
    </row>
    <row r="30" spans="1:7" x14ac:dyDescent="0.25">
      <c r="A30" s="2" t="s">
        <v>17</v>
      </c>
      <c r="B30" t="s">
        <v>59</v>
      </c>
      <c r="C30" s="27">
        <v>0.7</v>
      </c>
      <c r="D30" s="2" t="s">
        <v>20</v>
      </c>
      <c r="E30" s="2" t="s">
        <v>27</v>
      </c>
      <c r="F30" s="9">
        <v>7</v>
      </c>
      <c r="G30" s="2"/>
    </row>
    <row r="31" spans="1:7" x14ac:dyDescent="0.25">
      <c r="A31" s="2" t="s">
        <v>23</v>
      </c>
      <c r="B31" t="s">
        <v>60</v>
      </c>
      <c r="C31" s="28">
        <v>0.15</v>
      </c>
      <c r="D31" s="2" t="s">
        <v>24</v>
      </c>
      <c r="E31" s="2" t="s">
        <v>27</v>
      </c>
      <c r="F31" s="9">
        <v>9</v>
      </c>
      <c r="G31" s="2"/>
    </row>
    <row r="32" spans="1:7" x14ac:dyDescent="0.25">
      <c r="A32" s="2" t="s">
        <v>22</v>
      </c>
      <c r="B32" t="s">
        <v>61</v>
      </c>
      <c r="C32" s="28">
        <v>0.06</v>
      </c>
      <c r="D32" s="2" t="s">
        <v>25</v>
      </c>
      <c r="E32" s="2" t="s">
        <v>27</v>
      </c>
      <c r="F32" s="9">
        <v>1</v>
      </c>
      <c r="G32" s="2"/>
    </row>
    <row r="33" spans="1:7" x14ac:dyDescent="0.25">
      <c r="A33" s="2" t="s">
        <v>21</v>
      </c>
      <c r="B33" t="s">
        <v>62</v>
      </c>
      <c r="C33" s="28">
        <v>0</v>
      </c>
      <c r="D33" s="2" t="s">
        <v>26</v>
      </c>
      <c r="E33" s="2" t="s">
        <v>27</v>
      </c>
      <c r="F33" s="9">
        <v>0</v>
      </c>
      <c r="G33" s="2"/>
    </row>
    <row r="34" spans="1:7" x14ac:dyDescent="0.25">
      <c r="A34" t="s">
        <v>28</v>
      </c>
      <c r="B34" t="s">
        <v>63</v>
      </c>
      <c r="C34" s="16">
        <v>0.47</v>
      </c>
      <c r="D34" t="s">
        <v>31</v>
      </c>
      <c r="E34" s="2" t="s">
        <v>27</v>
      </c>
      <c r="F34" s="9">
        <v>27</v>
      </c>
      <c r="G34" s="2"/>
    </row>
    <row r="35" spans="1:7" x14ac:dyDescent="0.25">
      <c r="A35" t="s">
        <v>30</v>
      </c>
      <c r="B35" t="s">
        <v>64</v>
      </c>
      <c r="C35" s="16">
        <v>0.78</v>
      </c>
      <c r="D35" t="s">
        <v>32</v>
      </c>
      <c r="E35" s="2" t="s">
        <v>27</v>
      </c>
      <c r="F35" s="9">
        <v>14</v>
      </c>
      <c r="G35" s="2"/>
    </row>
    <row r="36" spans="1:7" x14ac:dyDescent="0.25">
      <c r="A36" t="s">
        <v>29</v>
      </c>
      <c r="B36" t="s">
        <v>65</v>
      </c>
      <c r="C36" s="16">
        <v>0.3</v>
      </c>
      <c r="D36" t="s">
        <v>33</v>
      </c>
      <c r="E36" s="2" t="s">
        <v>27</v>
      </c>
      <c r="F36" s="10">
        <v>3</v>
      </c>
    </row>
    <row r="37" spans="1:7" x14ac:dyDescent="0.25">
      <c r="A37" t="s">
        <v>34</v>
      </c>
      <c r="B37" t="s">
        <v>66</v>
      </c>
      <c r="C37" s="15">
        <v>0.76</v>
      </c>
      <c r="D37" t="s">
        <v>37</v>
      </c>
      <c r="E37" s="2" t="s">
        <v>27</v>
      </c>
      <c r="F37" s="10">
        <v>44</v>
      </c>
    </row>
    <row r="38" spans="1:7" x14ac:dyDescent="0.25">
      <c r="A38" t="s">
        <v>36</v>
      </c>
      <c r="B38" t="s">
        <v>67</v>
      </c>
      <c r="C38" s="15">
        <v>0.72</v>
      </c>
      <c r="D38" t="s">
        <v>38</v>
      </c>
      <c r="E38" s="2" t="s">
        <v>27</v>
      </c>
      <c r="F38" s="10">
        <v>13</v>
      </c>
    </row>
    <row r="39" spans="1:7" x14ac:dyDescent="0.25">
      <c r="A39" t="s">
        <v>35</v>
      </c>
      <c r="B39" t="s">
        <v>68</v>
      </c>
      <c r="C39" s="15">
        <v>0.7</v>
      </c>
      <c r="D39" t="s">
        <v>39</v>
      </c>
      <c r="E39" s="2" t="s">
        <v>27</v>
      </c>
      <c r="F39" s="10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C10" sqref="C10:C12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29">
        <v>0.56000000000000005</v>
      </c>
      <c r="D4" s="2" t="s">
        <v>12</v>
      </c>
      <c r="E4" s="2" t="s">
        <v>47</v>
      </c>
      <c r="F4">
        <v>625</v>
      </c>
    </row>
    <row r="5" spans="1:6" x14ac:dyDescent="0.25">
      <c r="A5" s="2" t="s">
        <v>6</v>
      </c>
      <c r="B5" t="s">
        <v>55</v>
      </c>
      <c r="C5" s="29">
        <v>0.22</v>
      </c>
      <c r="D5" s="2" t="s">
        <v>13</v>
      </c>
      <c r="E5" s="2" t="s">
        <v>47</v>
      </c>
      <c r="F5">
        <v>245</v>
      </c>
    </row>
    <row r="6" spans="1:6" x14ac:dyDescent="0.25">
      <c r="A6" s="2" t="s">
        <v>11</v>
      </c>
      <c r="B6" t="s">
        <v>56</v>
      </c>
      <c r="C6" s="29">
        <v>0.22</v>
      </c>
      <c r="D6" s="2" t="s">
        <v>14</v>
      </c>
      <c r="E6" s="2" t="s">
        <v>47</v>
      </c>
      <c r="F6">
        <v>239</v>
      </c>
    </row>
    <row r="7" spans="1:6" x14ac:dyDescent="0.25">
      <c r="A7" s="2" t="s">
        <v>15</v>
      </c>
      <c r="B7" t="s">
        <v>57</v>
      </c>
      <c r="C7" s="32">
        <v>0.51</v>
      </c>
      <c r="D7" s="2" t="s">
        <v>18</v>
      </c>
      <c r="E7" s="2" t="s">
        <v>47</v>
      </c>
      <c r="F7">
        <v>312</v>
      </c>
    </row>
    <row r="8" spans="1:6" x14ac:dyDescent="0.25">
      <c r="A8" s="2" t="s">
        <v>16</v>
      </c>
      <c r="B8" t="s">
        <v>58</v>
      </c>
      <c r="C8" s="23">
        <v>0.14000000000000001</v>
      </c>
      <c r="D8" s="2" t="s">
        <v>19</v>
      </c>
      <c r="E8" s="2" t="s">
        <v>47</v>
      </c>
      <c r="F8">
        <v>33</v>
      </c>
    </row>
    <row r="9" spans="1:6" x14ac:dyDescent="0.25">
      <c r="A9" s="2" t="s">
        <v>17</v>
      </c>
      <c r="B9" t="s">
        <v>59</v>
      </c>
      <c r="C9" s="23">
        <v>0.68</v>
      </c>
      <c r="D9" s="2" t="s">
        <v>20</v>
      </c>
      <c r="E9" s="2" t="s">
        <v>47</v>
      </c>
      <c r="F9">
        <v>157</v>
      </c>
    </row>
    <row r="10" spans="1:6" x14ac:dyDescent="0.25">
      <c r="A10" s="2" t="s">
        <v>23</v>
      </c>
      <c r="B10" t="s">
        <v>60</v>
      </c>
      <c r="C10" s="34">
        <v>0.33</v>
      </c>
      <c r="D10" s="2" t="s">
        <v>24</v>
      </c>
      <c r="E10" s="2" t="s">
        <v>47</v>
      </c>
      <c r="F10">
        <v>96</v>
      </c>
    </row>
    <row r="11" spans="1:6" x14ac:dyDescent="0.25">
      <c r="A11" s="2" t="s">
        <v>22</v>
      </c>
      <c r="B11" t="s">
        <v>61</v>
      </c>
      <c r="C11" s="34">
        <v>0.06</v>
      </c>
      <c r="D11" s="2" t="s">
        <v>25</v>
      </c>
      <c r="E11" s="2" t="s">
        <v>47</v>
      </c>
      <c r="F11">
        <v>14</v>
      </c>
    </row>
    <row r="12" spans="1:6" x14ac:dyDescent="0.25">
      <c r="A12" s="2" t="s">
        <v>21</v>
      </c>
      <c r="B12" t="s">
        <v>62</v>
      </c>
      <c r="C12" s="34">
        <v>0.11</v>
      </c>
      <c r="D12" s="2" t="s">
        <v>26</v>
      </c>
      <c r="E12" s="2" t="s">
        <v>47</v>
      </c>
      <c r="F12">
        <v>26</v>
      </c>
    </row>
    <row r="13" spans="1:6" x14ac:dyDescent="0.25">
      <c r="A13" t="s">
        <v>28</v>
      </c>
      <c r="B13" t="s">
        <v>63</v>
      </c>
      <c r="C13" s="36">
        <v>0.16</v>
      </c>
      <c r="D13" t="s">
        <v>31</v>
      </c>
      <c r="E13" s="2" t="s">
        <v>47</v>
      </c>
      <c r="F13">
        <v>204</v>
      </c>
    </row>
    <row r="14" spans="1:6" x14ac:dyDescent="0.25">
      <c r="A14" t="s">
        <v>30</v>
      </c>
      <c r="B14" t="s">
        <v>64</v>
      </c>
      <c r="C14" s="37">
        <v>0.8</v>
      </c>
      <c r="D14" t="s">
        <v>32</v>
      </c>
      <c r="E14" s="2" t="s">
        <v>47</v>
      </c>
      <c r="F14">
        <v>193</v>
      </c>
    </row>
    <row r="15" spans="1:6" x14ac:dyDescent="0.25">
      <c r="A15" t="s">
        <v>29</v>
      </c>
      <c r="B15" t="s">
        <v>65</v>
      </c>
      <c r="C15" s="37">
        <v>0.2</v>
      </c>
      <c r="D15" t="s">
        <v>33</v>
      </c>
      <c r="E15" s="2" t="s">
        <v>47</v>
      </c>
      <c r="F15">
        <v>47</v>
      </c>
    </row>
    <row r="16" spans="1:6" x14ac:dyDescent="0.25">
      <c r="A16" t="s">
        <v>34</v>
      </c>
      <c r="B16" t="s">
        <v>66</v>
      </c>
      <c r="C16" s="22">
        <v>0.61</v>
      </c>
      <c r="D16" t="s">
        <v>37</v>
      </c>
      <c r="E16" s="2" t="s">
        <v>47</v>
      </c>
      <c r="F16">
        <v>382</v>
      </c>
    </row>
    <row r="17" spans="1:6" x14ac:dyDescent="0.25">
      <c r="A17" t="s">
        <v>36</v>
      </c>
      <c r="B17" t="s">
        <v>67</v>
      </c>
      <c r="C17" s="22">
        <v>0.64</v>
      </c>
      <c r="D17" t="s">
        <v>38</v>
      </c>
      <c r="E17" s="2" t="s">
        <v>47</v>
      </c>
      <c r="F17">
        <v>156</v>
      </c>
    </row>
    <row r="18" spans="1:6" x14ac:dyDescent="0.25">
      <c r="A18" t="s">
        <v>35</v>
      </c>
      <c r="B18" t="s">
        <v>68</v>
      </c>
      <c r="C18" s="22">
        <v>0.64</v>
      </c>
      <c r="D18" t="s">
        <v>39</v>
      </c>
      <c r="E18" s="2" t="s">
        <v>47</v>
      </c>
      <c r="F18">
        <v>152</v>
      </c>
    </row>
    <row r="22" spans="1:6" x14ac:dyDescent="0.25">
      <c r="D22" s="7" t="s">
        <v>46</v>
      </c>
    </row>
    <row r="23" spans="1:6" x14ac:dyDescent="0.25">
      <c r="E23" t="s">
        <v>49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D22" sqref="D22"/>
    </sheetView>
  </sheetViews>
  <sheetFormatPr defaultColWidth="10.625" defaultRowHeight="15.75" x14ac:dyDescent="0.25"/>
  <cols>
    <col min="1" max="1" width="9" bestFit="1" customWidth="1"/>
    <col min="3" max="3" width="6.5" style="1" bestFit="1" customWidth="1"/>
    <col min="4" max="4" width="64.375" bestFit="1" customWidth="1"/>
    <col min="5" max="5" width="15.5" bestFit="1" customWidth="1"/>
  </cols>
  <sheetData>
    <row r="1" spans="1:6" x14ac:dyDescent="0.25">
      <c r="A1" s="2" t="s">
        <v>0</v>
      </c>
      <c r="C1" s="5" t="s">
        <v>1</v>
      </c>
      <c r="D1" s="2" t="s">
        <v>9</v>
      </c>
      <c r="E1" s="2" t="s">
        <v>8</v>
      </c>
      <c r="F1" s="2" t="s">
        <v>41</v>
      </c>
    </row>
    <row r="2" spans="1:6" x14ac:dyDescent="0.25">
      <c r="A2" s="2"/>
      <c r="C2" s="5"/>
      <c r="D2" s="2"/>
      <c r="E2" s="2"/>
    </row>
    <row r="3" spans="1:6" x14ac:dyDescent="0.25">
      <c r="A3" s="2"/>
      <c r="C3" s="5"/>
      <c r="D3" s="2"/>
      <c r="E3" s="2"/>
    </row>
    <row r="4" spans="1:6" x14ac:dyDescent="0.25">
      <c r="A4" s="2" t="s">
        <v>7</v>
      </c>
      <c r="B4" t="s">
        <v>54</v>
      </c>
      <c r="C4" s="38">
        <v>0.53</v>
      </c>
      <c r="D4" s="2" t="s">
        <v>12</v>
      </c>
      <c r="E4" s="2" t="s">
        <v>47</v>
      </c>
      <c r="F4">
        <v>55</v>
      </c>
    </row>
    <row r="5" spans="1:6" x14ac:dyDescent="0.25">
      <c r="A5" s="2" t="s">
        <v>6</v>
      </c>
      <c r="B5" t="s">
        <v>55</v>
      </c>
      <c r="C5" s="38">
        <v>0.33</v>
      </c>
      <c r="D5" s="2" t="s">
        <v>13</v>
      </c>
      <c r="E5" s="2" t="s">
        <v>47</v>
      </c>
      <c r="F5">
        <v>34</v>
      </c>
    </row>
    <row r="6" spans="1:6" x14ac:dyDescent="0.25">
      <c r="A6" s="2" t="s">
        <v>11</v>
      </c>
      <c r="B6" t="s">
        <v>56</v>
      </c>
      <c r="C6" s="38">
        <v>0.14000000000000001</v>
      </c>
      <c r="D6" s="2" t="s">
        <v>14</v>
      </c>
      <c r="E6" s="2" t="s">
        <v>47</v>
      </c>
      <c r="F6">
        <v>15</v>
      </c>
    </row>
    <row r="7" spans="1:6" x14ac:dyDescent="0.25">
      <c r="A7" s="2" t="s">
        <v>15</v>
      </c>
      <c r="B7" t="s">
        <v>57</v>
      </c>
      <c r="C7" s="31">
        <v>0.35</v>
      </c>
      <c r="D7" s="2" t="s">
        <v>18</v>
      </c>
      <c r="E7" s="2" t="s">
        <v>47</v>
      </c>
      <c r="F7">
        <v>19</v>
      </c>
    </row>
    <row r="8" spans="1:6" x14ac:dyDescent="0.25">
      <c r="A8" s="2" t="s">
        <v>16</v>
      </c>
      <c r="B8" t="s">
        <v>58</v>
      </c>
      <c r="C8" s="31">
        <v>0.03</v>
      </c>
      <c r="D8" s="2" t="s">
        <v>19</v>
      </c>
      <c r="E8" s="2" t="s">
        <v>47</v>
      </c>
      <c r="F8">
        <v>1</v>
      </c>
    </row>
    <row r="9" spans="1:6" x14ac:dyDescent="0.25">
      <c r="A9" s="2" t="s">
        <v>17</v>
      </c>
      <c r="B9" t="s">
        <v>59</v>
      </c>
      <c r="C9" s="31">
        <v>0.6</v>
      </c>
      <c r="D9" s="2" t="s">
        <v>20</v>
      </c>
      <c r="E9" s="2" t="s">
        <v>47</v>
      </c>
      <c r="F9">
        <v>9</v>
      </c>
    </row>
    <row r="10" spans="1:6" x14ac:dyDescent="0.25">
      <c r="A10" s="2" t="s">
        <v>23</v>
      </c>
      <c r="B10" t="s">
        <v>60</v>
      </c>
      <c r="C10" s="39">
        <v>0.26</v>
      </c>
      <c r="D10" s="2" t="s">
        <v>24</v>
      </c>
      <c r="E10" s="2" t="s">
        <v>47</v>
      </c>
      <c r="F10">
        <v>14</v>
      </c>
    </row>
    <row r="11" spans="1:6" x14ac:dyDescent="0.25">
      <c r="A11" s="2" t="s">
        <v>22</v>
      </c>
      <c r="B11" t="s">
        <v>61</v>
      </c>
      <c r="C11" s="39">
        <v>0.09</v>
      </c>
      <c r="D11" s="2" t="s">
        <v>25</v>
      </c>
      <c r="E11" s="2" t="s">
        <v>47</v>
      </c>
      <c r="F11">
        <v>3</v>
      </c>
    </row>
    <row r="12" spans="1:6" x14ac:dyDescent="0.25">
      <c r="A12" s="2" t="s">
        <v>21</v>
      </c>
      <c r="B12" t="s">
        <v>62</v>
      </c>
      <c r="C12" s="39">
        <v>7.0000000000000007E-2</v>
      </c>
      <c r="D12" s="2" t="s">
        <v>26</v>
      </c>
      <c r="E12" s="2" t="s">
        <v>47</v>
      </c>
      <c r="F12">
        <v>1</v>
      </c>
    </row>
    <row r="13" spans="1:6" x14ac:dyDescent="0.25">
      <c r="A13" t="s">
        <v>28</v>
      </c>
      <c r="B13" t="s">
        <v>63</v>
      </c>
      <c r="C13" s="40">
        <v>0.39</v>
      </c>
      <c r="D13" t="s">
        <v>31</v>
      </c>
      <c r="E13" s="2" t="s">
        <v>47</v>
      </c>
      <c r="F13">
        <v>21</v>
      </c>
    </row>
    <row r="14" spans="1:6" x14ac:dyDescent="0.25">
      <c r="A14" t="s">
        <v>30</v>
      </c>
      <c r="B14" t="s">
        <v>64</v>
      </c>
      <c r="C14" s="40">
        <v>0.88</v>
      </c>
      <c r="D14" t="s">
        <v>32</v>
      </c>
      <c r="E14" s="2" t="s">
        <v>47</v>
      </c>
      <c r="F14">
        <v>30</v>
      </c>
    </row>
    <row r="15" spans="1:6" x14ac:dyDescent="0.25">
      <c r="A15" t="s">
        <v>29</v>
      </c>
      <c r="B15" t="s">
        <v>65</v>
      </c>
      <c r="C15" s="40">
        <v>0.33</v>
      </c>
      <c r="D15" t="s">
        <v>33</v>
      </c>
      <c r="E15" s="2" t="s">
        <v>47</v>
      </c>
      <c r="F15">
        <v>5</v>
      </c>
    </row>
    <row r="16" spans="1:6" s="6" customFormat="1" x14ac:dyDescent="0.25">
      <c r="A16" s="6" t="s">
        <v>34</v>
      </c>
      <c r="B16" t="s">
        <v>66</v>
      </c>
      <c r="C16" s="41">
        <v>1</v>
      </c>
      <c r="D16" s="6" t="s">
        <v>37</v>
      </c>
      <c r="E16" s="6" t="s">
        <v>47</v>
      </c>
      <c r="F16" s="6">
        <v>55</v>
      </c>
    </row>
    <row r="17" spans="1:6" s="6" customFormat="1" x14ac:dyDescent="0.25">
      <c r="A17" s="6" t="s">
        <v>36</v>
      </c>
      <c r="B17" t="s">
        <v>67</v>
      </c>
      <c r="C17" s="41">
        <v>0.97</v>
      </c>
      <c r="D17" s="6" t="s">
        <v>38</v>
      </c>
      <c r="E17" s="6" t="s">
        <v>47</v>
      </c>
      <c r="F17" s="6">
        <v>33</v>
      </c>
    </row>
    <row r="18" spans="1:6" s="6" customFormat="1" x14ac:dyDescent="0.25">
      <c r="A18" s="6" t="s">
        <v>35</v>
      </c>
      <c r="B18" t="s">
        <v>68</v>
      </c>
      <c r="C18" s="41">
        <v>1</v>
      </c>
      <c r="D18" s="6" t="s">
        <v>39</v>
      </c>
      <c r="E18" s="6" t="s">
        <v>47</v>
      </c>
      <c r="F18" s="6">
        <v>15</v>
      </c>
    </row>
    <row r="22" spans="1:6" x14ac:dyDescent="0.25">
      <c r="C22" s="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References</vt:lpstr>
      <vt:lpstr>Model Parameters - Total</vt:lpstr>
      <vt:lpstr>Rates</vt:lpstr>
      <vt:lpstr>Targets</vt:lpstr>
      <vt:lpstr>Partners</vt:lpstr>
      <vt:lpstr>Model Parameters - HIV_N</vt:lpstr>
      <vt:lpstr>Model Parameters - HIV_I</vt:lpstr>
      <vt:lpstr>Model Parameters - HIV_K+V</vt:lpstr>
      <vt:lpstr>Model Parameters - HIV_K</vt:lpstr>
      <vt:lpstr>Model Parameters - HIV_V</vt:lpstr>
      <vt:lpstr>HIV numbers by year</vt:lpstr>
      <vt:lpstr>King County Pop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guiliu</cp:lastModifiedBy>
  <dcterms:created xsi:type="dcterms:W3CDTF">2017-04-12T17:14:20Z</dcterms:created>
  <dcterms:modified xsi:type="dcterms:W3CDTF">2019-06-25T00:04:09Z</dcterms:modified>
</cp:coreProperties>
</file>