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APPS\"/>
    </mc:Choice>
  </mc:AlternateContent>
  <bookViews>
    <workbookView xWindow="0" yWindow="0" windowWidth="19200" windowHeight="7050" tabRatio="500"/>
  </bookViews>
  <sheets>
    <sheet name="Rates" sheetId="11" r:id="rId1"/>
    <sheet name="Model Parameters - Pop Size" sheetId="1" r:id="rId2"/>
    <sheet name="GC Biological Parameters" sheetId="8" r:id="rId3"/>
    <sheet name="Model Parameters - HIV_N" sheetId="2" r:id="rId4"/>
    <sheet name="Model Parameters - HIV_I" sheetId="3" r:id="rId5"/>
    <sheet name="Model Parameters - HIV_K" sheetId="9" r:id="rId6"/>
    <sheet name="Model Parameters - HIV_V" sheetId="5" r:id="rId7"/>
    <sheet name="Model Parameters - HIV_K+V" sheetId="4" r:id="rId8"/>
    <sheet name="HIV numbers by year" sheetId="7" r:id="rId9"/>
    <sheet name="Paramters Needed" sheetId="10" r:id="rId10"/>
  </sheets>
  <externalReferences>
    <externalReference r:id="rId11"/>
  </externalReferences>
  <definedNames>
    <definedName name="_xlnm._FilterDatabase" localSheetId="4" hidden="1">'Model Parameters - HIV_I'!$A$1:$G$1</definedName>
    <definedName name="_xlnm._FilterDatabase" localSheetId="5" hidden="1">'Model Parameters - HIV_K'!$A$1:$E$1</definedName>
    <definedName name="_xlnm._FilterDatabase" localSheetId="7" hidden="1">'Model Parameters - HIV_K+V'!$A$1:$E$1</definedName>
    <definedName name="_xlnm._FilterDatabase" localSheetId="3" hidden="1">'Model Parameters - HIV_N'!$A$1:$E$24</definedName>
    <definedName name="_xlnm._FilterDatabase" localSheetId="6" hidden="1">'Model Parameters - HIV_V'!$A$1:$F$1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1" l="1" a="1"/>
  <c r="B4" i="11" s="1"/>
  <c r="C4" i="11" a="1"/>
  <c r="C4" i="11" s="1"/>
  <c r="D4" i="11" a="1"/>
  <c r="D4" i="11" s="1"/>
  <c r="E4" i="11" a="1"/>
  <c r="E4" i="11" s="1"/>
  <c r="F4" i="11" a="1"/>
  <c r="F6" i="11" s="1"/>
  <c r="B24" i="11"/>
  <c r="C24" i="11"/>
  <c r="D24" i="11"/>
  <c r="E24" i="11"/>
  <c r="F24" i="11"/>
  <c r="B25" i="11"/>
  <c r="C25" i="11"/>
  <c r="D25" i="11"/>
  <c r="E25" i="11"/>
  <c r="F25" i="11"/>
  <c r="B26" i="11"/>
  <c r="C26" i="11"/>
  <c r="D26" i="11"/>
  <c r="E26" i="11"/>
  <c r="F26" i="11"/>
  <c r="C39" i="11"/>
  <c r="C6" i="11" l="1"/>
  <c r="B6" i="11"/>
  <c r="C5" i="11"/>
  <c r="B5" i="11"/>
  <c r="F5" i="11"/>
  <c r="E5" i="11"/>
  <c r="D6" i="11"/>
  <c r="D5" i="11"/>
  <c r="F4" i="11"/>
  <c r="E6" i="11"/>
  <c r="A39" i="1"/>
  <c r="A40" i="1"/>
  <c r="A38" i="1"/>
  <c r="E34" i="1"/>
  <c r="E35" i="1"/>
  <c r="E33" i="1"/>
  <c r="K26" i="2" l="1" a="1"/>
  <c r="K26" i="2" s="1"/>
  <c r="J26" i="2" a="1"/>
  <c r="J26" i="2" s="1"/>
  <c r="I26" i="2" a="1"/>
  <c r="I26" i="2" s="1"/>
  <c r="K29" i="2" l="1"/>
  <c r="K28" i="2"/>
  <c r="K31" i="2"/>
  <c r="K27" i="2"/>
  <c r="K30" i="2"/>
  <c r="J29" i="2"/>
  <c r="J28" i="2"/>
  <c r="J31" i="2"/>
  <c r="J27" i="2"/>
  <c r="J30" i="2"/>
  <c r="I30" i="2"/>
  <c r="I29" i="2"/>
  <c r="I28" i="2"/>
  <c r="I31" i="2"/>
  <c r="I27" i="2"/>
  <c r="B39" i="8" l="1"/>
  <c r="B47" i="9"/>
  <c r="B46" i="9"/>
  <c r="B45" i="9"/>
  <c r="B9" i="9"/>
  <c r="B8" i="9"/>
  <c r="B7" i="9"/>
  <c r="B9" i="5"/>
  <c r="B8" i="5"/>
  <c r="B7" i="5"/>
  <c r="B9" i="3"/>
  <c r="B8" i="3"/>
  <c r="B7" i="3"/>
  <c r="B8" i="2"/>
  <c r="B9" i="2"/>
  <c r="B7" i="2"/>
  <c r="B47" i="5"/>
  <c r="B46" i="5"/>
  <c r="B45" i="5"/>
  <c r="B46" i="3"/>
  <c r="B47" i="3"/>
  <c r="B45" i="3"/>
  <c r="A17" i="1"/>
  <c r="K7" i="1"/>
  <c r="J6" i="1"/>
  <c r="J7" i="1" s="1"/>
  <c r="K6" i="1"/>
  <c r="N6" i="1"/>
  <c r="C11" i="1" s="1"/>
  <c r="B17" i="1" s="1"/>
  <c r="N5" i="1"/>
  <c r="H5" i="1"/>
  <c r="H6" i="1" s="1"/>
  <c r="H7" i="1" s="1"/>
  <c r="I5" i="1"/>
  <c r="I6" i="1" s="1"/>
  <c r="I7" i="1" s="1"/>
  <c r="J5" i="1"/>
  <c r="K5" i="1"/>
  <c r="L5" i="1"/>
  <c r="L6" i="1" s="1"/>
  <c r="L7" i="1" s="1"/>
  <c r="M5" i="1"/>
  <c r="M6" i="1" s="1"/>
  <c r="M7" i="1" s="1"/>
  <c r="N4" i="1"/>
  <c r="C10" i="1" s="1"/>
  <c r="I4" i="1"/>
  <c r="J4" i="1"/>
  <c r="K4" i="1"/>
  <c r="L4" i="1"/>
  <c r="M4" i="1"/>
  <c r="H4" i="1"/>
  <c r="C6" i="1" l="1"/>
  <c r="C7" i="1"/>
  <c r="C17" i="1"/>
  <c r="B18" i="1"/>
  <c r="N7" i="1"/>
  <c r="B5" i="1" l="1"/>
  <c r="C5" i="1" s="1"/>
  <c r="C18" i="1"/>
  <c r="D17" i="1"/>
  <c r="D18" i="1" l="1"/>
  <c r="E17" i="1"/>
  <c r="D19" i="1"/>
  <c r="B4" i="1" s="1"/>
  <c r="C4" i="1" s="1"/>
  <c r="C19" i="1"/>
  <c r="B3" i="1" s="1"/>
  <c r="B2" i="1" l="1"/>
  <c r="C3" i="1"/>
  <c r="F17" i="1"/>
  <c r="F18" i="1" s="1"/>
  <c r="E18" i="1"/>
  <c r="C2" i="1" l="1"/>
  <c r="C8" i="1" s="1"/>
  <c r="B8" i="1"/>
</calcChain>
</file>

<file path=xl/sharedStrings.xml><?xml version="1.0" encoding="utf-8"?>
<sst xmlns="http://schemas.openxmlformats.org/spreadsheetml/2006/main" count="1076" uniqueCount="312">
  <si>
    <t>Symbol</t>
  </si>
  <si>
    <t>value</t>
  </si>
  <si>
    <t>b</t>
  </si>
  <si>
    <t>entry rate</t>
  </si>
  <si>
    <t>µ</t>
  </si>
  <si>
    <t>exit rate</t>
  </si>
  <si>
    <t>Pu</t>
  </si>
  <si>
    <t>Pr</t>
  </si>
  <si>
    <t>Source</t>
  </si>
  <si>
    <t>Description</t>
  </si>
  <si>
    <t>Pp</t>
  </si>
  <si>
    <t>trt_r</t>
  </si>
  <si>
    <t>trt_u</t>
  </si>
  <si>
    <t>trt_p</t>
  </si>
  <si>
    <t>proportion rectal diagnosed due to routine exam</t>
  </si>
  <si>
    <t>proportion urethral diagnosed due to routine exam</t>
  </si>
  <si>
    <t>proportion pharyngeal diagnosed due to routine exam</t>
  </si>
  <si>
    <t>PS_p</t>
  </si>
  <si>
    <t>PS_u</t>
  </si>
  <si>
    <t>PS_r</t>
  </si>
  <si>
    <t>proportion rectal diagnosed due to partner notification (staff or partner)</t>
  </si>
  <si>
    <t>proportion urethral diagnosed due to partner notification (staff or partner)</t>
  </si>
  <si>
    <t>proportion pharyngeal diagnosed due to partner notification (staff or partner)</t>
  </si>
  <si>
    <t>proportion fo rectal diagnosed due to symptoms</t>
  </si>
  <si>
    <t>proportion fo urethral diagnosed due to symptoms</t>
  </si>
  <si>
    <t>proportion fo pharyngeal diagnosed due to symptoms</t>
  </si>
  <si>
    <t>Year</t>
  </si>
  <si>
    <t>N</t>
  </si>
  <si>
    <t>I</t>
  </si>
  <si>
    <t>K</t>
  </si>
  <si>
    <t>V</t>
  </si>
  <si>
    <t>PSint is high because having HIV care info depends on interview (will need to link to HIV surveillance to get accuate numbers)</t>
  </si>
  <si>
    <t>All MSM regardless of STI infection or anatomic site or HIV status were prioritized for interview from May 2012-April 2016, so I would focus on that time period for GC/CT. All early syphilis cases have always been prioritized for interview, so you’re set in all years for syphilis.</t>
  </si>
  <si>
    <t>PHSKC 2013-2015</t>
  </si>
  <si>
    <t>*using 2013-2015 because site of infection wasn't part of the criteria for PS follow-up</t>
  </si>
  <si>
    <t>population size of HIV negative MSM in Seattle/King Co.</t>
  </si>
  <si>
    <t>population size of HIV positive, untested MSM in Seattle/King Co.</t>
  </si>
  <si>
    <t>population size of HIV positive tested/untreated in Seattle/King Co.</t>
  </si>
  <si>
    <t>population size of HIV positive on treatment in Seattle/King Co.</t>
  </si>
  <si>
    <t>Population Estimates for King County, Total</t>
  </si>
  <si>
    <t>http://www.kingcounty.gov/depts/executive/performance-strategy-budget/regional-planning/Demographics.aspx</t>
  </si>
  <si>
    <t>MSM</t>
  </si>
  <si>
    <t>Percent</t>
  </si>
  <si>
    <t>MSM Total (2016)</t>
  </si>
  <si>
    <t>High risk defined:</t>
  </si>
  <si>
    <t>In the past 12 months, had an STD diagnosis, used meth or poppers, condomless sex partner with positive or unknown HIV status, 10 or more anal sex partners</t>
  </si>
  <si>
    <t>HIV</t>
  </si>
  <si>
    <t xml:space="preserve"> MSM HIV disgnoses have not been tested in past 2 years (infection wasn't known)</t>
  </si>
  <si>
    <t>2013 MSM fact sheet shows similar trends among MSM with total HIV on linked to care, so assume that still holds in 2016</t>
  </si>
  <si>
    <t>P total</t>
  </si>
  <si>
    <t>P high risk</t>
  </si>
  <si>
    <t>HIV MSM Total (end of 2015)</t>
  </si>
  <si>
    <t>MSM HIV</t>
  </si>
  <si>
    <t>TOTAL</t>
  </si>
  <si>
    <t>linked</t>
  </si>
  <si>
    <t>suppressed</t>
  </si>
  <si>
    <t>TOTAL HIV</t>
  </si>
  <si>
    <t>MSM HIV prevalence</t>
  </si>
  <si>
    <t>Dx</t>
  </si>
  <si>
    <t>linked+</t>
  </si>
  <si>
    <t>CONTINUUM CALCULATIONS</t>
  </si>
  <si>
    <t>2016 Pride 10% on PrEP (WOULD NEED TO SUBTRACT FROM N)</t>
  </si>
  <si>
    <t>TOTAL MSM</t>
  </si>
  <si>
    <t>HIV TOTAL MSM</t>
  </si>
  <si>
    <t>CHECK TOTAL MSM</t>
  </si>
  <si>
    <t>Mean Number of sex male sex parters in past year</t>
  </si>
  <si>
    <t>Median Number of sex male sex parters in past year</t>
  </si>
  <si>
    <t>c_STD_r_mean</t>
  </si>
  <si>
    <t>c_STD_u_mean</t>
  </si>
  <si>
    <t>c_STD_p_mean</t>
  </si>
  <si>
    <t>c_STD_r_med</t>
  </si>
  <si>
    <t>c_STD_u_med</t>
  </si>
  <si>
    <t>c_STD_p_med</t>
  </si>
  <si>
    <t>BEHAVIORAL [PHIMS]</t>
  </si>
  <si>
    <t>ALL HAD AN STD AT DATA COLLECTION - HIGHER RISK THAN STD NEGATIVES</t>
  </si>
  <si>
    <t>c_anal_STD_r_mean</t>
  </si>
  <si>
    <t>c_anal_STD_u_mean</t>
  </si>
  <si>
    <t>c_anal_STD_p_mean</t>
  </si>
  <si>
    <t>c_anal_STD_r_med</t>
  </si>
  <si>
    <t>c_anal_STD_u_med</t>
  </si>
  <si>
    <t>c_anal_STD_p_med</t>
  </si>
  <si>
    <t>Mean Number of anal sex male sex parters in past year</t>
  </si>
  <si>
    <t>Median Number of anal sex male sex parters in past year</t>
  </si>
  <si>
    <t>mean proportion os sex partners/year who were anal partners</t>
  </si>
  <si>
    <t>anal_prop_r_mean</t>
  </si>
  <si>
    <t>anal_prop_u_mean</t>
  </si>
  <si>
    <t>anal_prop_p_mean</t>
  </si>
  <si>
    <t>anal_prop_r_med</t>
  </si>
  <si>
    <t>anal_prop_u_med</t>
  </si>
  <si>
    <t>anal_prop_p_med</t>
  </si>
  <si>
    <t>Median proportion os sex partners/year who were anal partners</t>
  </si>
  <si>
    <t>PHSKC 2013-2016</t>
  </si>
  <si>
    <t>PHSKC 2013-2017</t>
  </si>
  <si>
    <t>PHSKC 2013-2018</t>
  </si>
  <si>
    <t>BEHAVIORAL [PHIMS_PTN]</t>
  </si>
  <si>
    <t>PTN_HIVneg_r</t>
  </si>
  <si>
    <t>PTN_HIVneg_u</t>
  </si>
  <si>
    <t>PTN_HIVneg_p</t>
  </si>
  <si>
    <t>proportion of partners who are HIVneg among HIV neg (assume same as N)</t>
  </si>
  <si>
    <t>.</t>
  </si>
  <si>
    <t>proportion of partners who are HIVneg/unk among HIV pos not in care</t>
  </si>
  <si>
    <t>proportion of partners who are HIVneg/unk among HIV pos in care</t>
  </si>
  <si>
    <t>proportion of partners who are HIVneg/unk among HIV neg</t>
  </si>
  <si>
    <t>*assum X % are actually I (HIV positive, not known)</t>
  </si>
  <si>
    <t>PNT_UAI_r</t>
  </si>
  <si>
    <t>PNT_UAI_u</t>
  </si>
  <si>
    <t>proportion of all male sex partners had unprotected anal intercourse</t>
  </si>
  <si>
    <t>PNT_UAI_p</t>
  </si>
  <si>
    <t>*mean proportion</t>
  </si>
  <si>
    <t>shuold use N numbers</t>
  </si>
  <si>
    <t>gamma_r</t>
  </si>
  <si>
    <t>105-185 days, 300</t>
  </si>
  <si>
    <t>Duration of infection for asymptomattic rectal</t>
  </si>
  <si>
    <t>Jenness 2017supp</t>
  </si>
  <si>
    <t>gamma_u</t>
  </si>
  <si>
    <t>105-185 days; 240</t>
  </si>
  <si>
    <t>Duration of infection for asymptomattic urethral</t>
  </si>
  <si>
    <t>gamma_p</t>
  </si>
  <si>
    <t>105-185 days</t>
  </si>
  <si>
    <t>Duration of infection for asymptomattic pharyngeal</t>
  </si>
  <si>
    <t>not included, assume same as rectal?</t>
  </si>
  <si>
    <t xml:space="preserve">posterior means were 35.12 weeks for the duration of asymptomatic rectal and urethral NG infection </t>
  </si>
  <si>
    <t>90days</t>
  </si>
  <si>
    <t>Duration of infection for asymptomatic people diagnosed via routine exam rectal</t>
  </si>
  <si>
    <t>Duration of infection for asymptomatic people diagnosed via routine exam urethral</t>
  </si>
  <si>
    <t>Duration of infection for asymptomatic people diagnosed via routine exam pharyngeal</t>
  </si>
  <si>
    <t>sym_r</t>
  </si>
  <si>
    <t>12-13days</t>
  </si>
  <si>
    <t>Duration of infection for symptomattic (assumed treated) rectal</t>
  </si>
  <si>
    <t>sym_u</t>
  </si>
  <si>
    <t>symptoms likely due to co-urethral infection</t>
  </si>
  <si>
    <t>sym_p</t>
  </si>
  <si>
    <t>Duration of infection for symptomattic (assumed treated) pharyngeal</t>
  </si>
  <si>
    <t>proportion of diagnosed GC with rectal</t>
  </si>
  <si>
    <t>proportion of diagnosed GC with urethral (not rectal)</t>
  </si>
  <si>
    <t>Pr_dx</t>
  </si>
  <si>
    <t>Pu_dx</t>
  </si>
  <si>
    <t>Pp_dx</t>
  </si>
  <si>
    <t>Pr_nodx</t>
  </si>
  <si>
    <t>Pu_nodx</t>
  </si>
  <si>
    <t>Pp_nodx</t>
  </si>
  <si>
    <t>proportion of diagnosed GC with pharyngeal (only)</t>
  </si>
  <si>
    <t>3-6 months, CDC recs</t>
  </si>
  <si>
    <t>Helms, 2008</t>
  </si>
  <si>
    <t>8.6% (3.7-49.1%) of urethral  35.3% (8.8-96.4%) of rectal  and 25.4% (7.8-95.4%) of pharyngeal infections are undiagnosed among STD clinic tests </t>
  </si>
  <si>
    <t>May be smaller now, this source only likks at people at STD clinics, not anyone not actively seeking screening</t>
  </si>
  <si>
    <t>proportion of diagnosed GC with rectal (includes coinfected sites)</t>
  </si>
  <si>
    <t>proportion of undiagnosed rectal GC</t>
  </si>
  <si>
    <t>proportion of undiagnosed urethral GC</t>
  </si>
  <si>
    <t>proportion of undiagnosed pharyngeal with</t>
  </si>
  <si>
    <t>proportion of diagnosed rectal GC</t>
  </si>
  <si>
    <t>proportion of diagnosed urethral GC</t>
  </si>
  <si>
    <t>proportion of diagnosed pharyngeal GC</t>
  </si>
  <si>
    <t>Pr_dx_100</t>
  </si>
  <si>
    <t>Pu_dx_100</t>
  </si>
  <si>
    <t>Pp_dx_100</t>
  </si>
  <si>
    <t>ASK MATT/DAVID FOR THOUGHTS, START WITH THIS FOR NOW</t>
  </si>
  <si>
    <t>NOTES</t>
  </si>
  <si>
    <t>Assume is the same for all HIV stages for now, may want to lengthen for HIV positives, but for now assume the same across</t>
  </si>
  <si>
    <t>USE K+V for this parameter (all HIV infected)</t>
  </si>
  <si>
    <t>would expect those in care to have more routine screenings than those not yet in care</t>
  </si>
  <si>
    <t>24days</t>
  </si>
  <si>
    <t>Set to twice duration for symptomattic (assumed treated once notified)</t>
  </si>
  <si>
    <t>ASK DAVID &amp; MATT WHAT IS REASONABLE</t>
  </si>
  <si>
    <t>pharyngeal wasn't included in parameters</t>
  </si>
  <si>
    <t>assume 3 month infection if detected via screening on average (ask Matt/David)</t>
  </si>
  <si>
    <t>HIV infected have more routine screening than uninfected, so should increase diagnosed proportion compared to N, I, K</t>
  </si>
  <si>
    <t>Most Urethral are symptomatic and will be diagnosed &amp; treated regardles of HIV status</t>
  </si>
  <si>
    <t>prop_trt_r</t>
  </si>
  <si>
    <t>prop_trt_u</t>
  </si>
  <si>
    <t>prop_trt_p</t>
  </si>
  <si>
    <t>prop_PS_r</t>
  </si>
  <si>
    <t>prop_PS_u</t>
  </si>
  <si>
    <t>prop_PS_p</t>
  </si>
  <si>
    <t>prop_syptms_r</t>
  </si>
  <si>
    <t>prop_syptms_u</t>
  </si>
  <si>
    <t>prop_syptms_p</t>
  </si>
  <si>
    <t>prop_PSint_r</t>
  </si>
  <si>
    <t>prop_PSint_u</t>
  </si>
  <si>
    <t>prop_PSint_p</t>
  </si>
  <si>
    <t>proportion of rectal cases interviewed by partner services</t>
  </si>
  <si>
    <t>proportion of urethral cases interviewed by partner services</t>
  </si>
  <si>
    <t>proportion of pharyngeal cases interviewed by partner services</t>
  </si>
  <si>
    <t>U-R</t>
  </si>
  <si>
    <t>R-U</t>
  </si>
  <si>
    <t>U-P</t>
  </si>
  <si>
    <t>P-U</t>
  </si>
  <si>
    <t>Fairley, 2015 http://sti.bmj.com/content/91/5/365.long</t>
  </si>
  <si>
    <t>rho_r</t>
  </si>
  <si>
    <t>rho_u</t>
  </si>
  <si>
    <t>rho_p</t>
  </si>
  <si>
    <t>transmission probability per unprotected anal sex act</t>
  </si>
  <si>
    <t>transmission probability per unprotected oral sex act</t>
  </si>
  <si>
    <t>acts</t>
  </si>
  <si>
    <t>assume condoms prevent 99% of infection</t>
  </si>
  <si>
    <t>partner_time</t>
  </si>
  <si>
    <t>42 days</t>
  </si>
  <si>
    <t>can adjust for high/low risk group and calibration, but use this for now</t>
  </si>
  <si>
    <t>can adjust for high risk group and calibration, but use this for now, should depend on duration of partnership</t>
  </si>
  <si>
    <t>duration of partnership (days)</t>
  </si>
  <si>
    <t>*high risk have more partnerships that last shorter duration</t>
  </si>
  <si>
    <t>source</t>
  </si>
  <si>
    <t>assumption</t>
  </si>
  <si>
    <t>assumption based on ave number of partners/yr</t>
  </si>
  <si>
    <t>Trans probs/unprotected sex act</t>
  </si>
  <si>
    <t>estimated via modeling</t>
  </si>
  <si>
    <t>assume people who get the infections have unprotected sex</t>
  </si>
  <si>
    <t>people with only P infection didn’t have anal sex, low risk</t>
  </si>
  <si>
    <t>assume all oral sex is unprotected</t>
  </si>
  <si>
    <t>sex acts per partnerships (assume 1/2 days of partnership???)</t>
  </si>
  <si>
    <t>ASSUME THESE PEOPLE ARE ASYMPTOMATTIC AND WOULD NOT BE TREATED UNLESS NOTIFIED BY PS</t>
  </si>
  <si>
    <t>Duration of infection for symptomattic (assumed treated) urethral</t>
  </si>
  <si>
    <t>This is a primary study question (impact of PS coverage on incidence/prevalence)</t>
  </si>
  <si>
    <t>K+V includes all known HIV infecteds, regardless of interview. Some information is only complete if interview was completed.</t>
  </si>
  <si>
    <t>NOTE:</t>
  </si>
  <si>
    <t>FROM DAVID:</t>
  </si>
  <si>
    <t>HIV Surveillance Report (MSM specific)</t>
  </si>
  <si>
    <t>0.75 years</t>
  </si>
  <si>
    <t>Chesson (2013):</t>
  </si>
  <si>
    <t>days</t>
  </si>
  <si>
    <t>Other sources</t>
  </si>
  <si>
    <t xml:space="preserve">untreated rectal CT/GC duration: </t>
  </si>
  <si>
    <t>Routine STD screening coverage</t>
  </si>
  <si>
    <t>Undiagnosed GC prevalence</t>
  </si>
  <si>
    <t>Routine HIV screening Coverage</t>
  </si>
  <si>
    <t>HIV testing rates</t>
  </si>
  <si>
    <t>PARAMETERS</t>
  </si>
  <si>
    <t>Total sex partners</t>
  </si>
  <si>
    <t>Anal sex partners</t>
  </si>
  <si>
    <t>% Oral</t>
  </si>
  <si>
    <t>% Anal</t>
  </si>
  <si>
    <t>Oral Partners</t>
  </si>
  <si>
    <t>Average</t>
  </si>
  <si>
    <t>Unprotected sex acts</t>
  </si>
  <si>
    <t>Condom Usage</t>
  </si>
  <si>
    <t>P</t>
  </si>
  <si>
    <t>U</t>
  </si>
  <si>
    <t>R</t>
  </si>
  <si>
    <t>Estimated proportion of GC-Infected that are screened and diagnosed</t>
  </si>
  <si>
    <t>kTreat_r_ps</t>
  </si>
  <si>
    <t>kTreat_r</t>
  </si>
  <si>
    <t>kTest_r_ps</t>
  </si>
  <si>
    <t>kTest_r</t>
  </si>
  <si>
    <t>kprep_r_ps</t>
  </si>
  <si>
    <t>kprep_r</t>
  </si>
  <si>
    <t>GC-Rectal</t>
  </si>
  <si>
    <t>kTreat_p_ps</t>
  </si>
  <si>
    <t>kTreat_p</t>
  </si>
  <si>
    <t>kTest_p_ps</t>
  </si>
  <si>
    <t>kTest_p</t>
  </si>
  <si>
    <t>kprep_p_ps</t>
  </si>
  <si>
    <t>kprep_p</t>
  </si>
  <si>
    <t>GC-Pharyngeal</t>
  </si>
  <si>
    <t>90% Test -&gt; Treat: 12 months</t>
  </si>
  <si>
    <t>No PS, no routine testing -&gt; diagnosis rate = 3 years</t>
  </si>
  <si>
    <t>kTreat_k</t>
  </si>
  <si>
    <t>Dropout rate = 0</t>
  </si>
  <si>
    <t>kTreat_u_ps</t>
  </si>
  <si>
    <t>Assume 90% present to care within 12 months of testing positive</t>
  </si>
  <si>
    <t>kTreat_u</t>
  </si>
  <si>
    <t>routine testing every 6 months for HIV-positive</t>
  </si>
  <si>
    <t>kTest_u_ps</t>
  </si>
  <si>
    <t>Rate of diagnosis = PS rate</t>
  </si>
  <si>
    <t>kTest_u</t>
  </si>
  <si>
    <t>50% of infectious screen every 6 months</t>
  </si>
  <si>
    <t>kprep_u_ps</t>
  </si>
  <si>
    <t>kprep_u</t>
  </si>
  <si>
    <t>GC-Urethral</t>
  </si>
  <si>
    <t>k_treatOut</t>
  </si>
  <si>
    <t>kTreat_i</t>
  </si>
  <si>
    <t>kTest_i</t>
  </si>
  <si>
    <t>k_prepOut</t>
  </si>
  <si>
    <t>k_toPrep</t>
  </si>
  <si>
    <t>GC-Susceptible</t>
  </si>
  <si>
    <t>rTreat_v</t>
  </si>
  <si>
    <t>General</t>
  </si>
  <si>
    <t>HIV parameters</t>
  </si>
  <si>
    <t>GC</t>
  </si>
  <si>
    <t>Vittinghoff, 1999</t>
  </si>
  <si>
    <t>HIV Transmission</t>
  </si>
  <si>
    <t>Per Act Infection Values</t>
  </si>
  <si>
    <t>kDie</t>
  </si>
  <si>
    <t>kBorn</t>
  </si>
  <si>
    <t>recInt</t>
  </si>
  <si>
    <t>phaInt</t>
  </si>
  <si>
    <t>ureInt</t>
  </si>
  <si>
    <t>Natural Clearance Rates</t>
  </si>
  <si>
    <t>recSym</t>
  </si>
  <si>
    <t>phaSym</t>
  </si>
  <si>
    <t>ureSym</t>
  </si>
  <si>
    <t>recPs</t>
  </si>
  <si>
    <t>phaPs</t>
  </si>
  <si>
    <t>urePs</t>
  </si>
  <si>
    <t>recTreat</t>
  </si>
  <si>
    <t>phaTreat</t>
  </si>
  <si>
    <t>ureTreat</t>
  </si>
  <si>
    <t>pPha</t>
  </si>
  <si>
    <t>pUre</t>
  </si>
  <si>
    <t>pRec</t>
  </si>
  <si>
    <t>HIV_V</t>
  </si>
  <si>
    <t>HIV_K</t>
  </si>
  <si>
    <t>HIV_K+V</t>
  </si>
  <si>
    <t>HIV_I</t>
  </si>
  <si>
    <t>HIV_N</t>
  </si>
  <si>
    <t>Notes</t>
  </si>
  <si>
    <t>Test to treat rate</t>
  </si>
  <si>
    <t>From test to treat rate</t>
  </si>
  <si>
    <t>Calculated in model script</t>
  </si>
  <si>
    <t>Proportion of diagnosed that are diagnosed by routine exam</t>
  </si>
  <si>
    <t>Proportion of diagnosed that are diagnosed by partner services</t>
  </si>
  <si>
    <t>Proportion of diagnosed that are diagnosed due to symptoms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</si>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</sst>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i/>
      <sz val="11"/>
      <color theme="1"/>
      <name val="HelveticaNeue"/>
    </font>
    <font>
      <sz val="11"/>
      <color rgb="FF000000"/>
      <name val="Verdana"/>
      <family val="2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9" fontId="0" fillId="0" borderId="0" xfId="1" applyFont="1"/>
    <xf numFmtId="0" fontId="5" fillId="0" borderId="0" xfId="0" applyFont="1"/>
    <xf numFmtId="9" fontId="0" fillId="0" borderId="0" xfId="0" applyNumberFormat="1"/>
    <xf numFmtId="9" fontId="5" fillId="0" borderId="0" xfId="0" applyNumberFormat="1" applyFont="1"/>
    <xf numFmtId="9" fontId="0" fillId="0" borderId="0" xfId="1" applyNumberFormat="1" applyFont="1"/>
    <xf numFmtId="9" fontId="5" fillId="0" borderId="0" xfId="1" applyFont="1"/>
    <xf numFmtId="0" fontId="6" fillId="0" borderId="0" xfId="0" applyFont="1"/>
    <xf numFmtId="9" fontId="6" fillId="0" borderId="0" xfId="1" applyFont="1"/>
    <xf numFmtId="0" fontId="7" fillId="0" borderId="0" xfId="0" applyFont="1"/>
    <xf numFmtId="1" fontId="0" fillId="0" borderId="0" xfId="0" applyNumberFormat="1"/>
    <xf numFmtId="0" fontId="8" fillId="0" borderId="0" xfId="0" applyFont="1"/>
    <xf numFmtId="0" fontId="9" fillId="0" borderId="0" xfId="0" applyFont="1"/>
    <xf numFmtId="164" fontId="0" fillId="0" borderId="0" xfId="14" applyNumberFormat="1" applyFont="1"/>
    <xf numFmtId="164" fontId="0" fillId="0" borderId="0" xfId="14" applyNumberFormat="1" applyFont="1" applyAlignment="1">
      <alignment horizontal="right" indent="1"/>
    </xf>
    <xf numFmtId="164" fontId="0" fillId="0" borderId="0" xfId="0" applyNumberFormat="1"/>
    <xf numFmtId="10" fontId="0" fillId="0" borderId="0" xfId="0" applyNumberFormat="1"/>
    <xf numFmtId="43" fontId="0" fillId="0" borderId="0" xfId="0" applyNumberFormat="1"/>
    <xf numFmtId="43" fontId="0" fillId="0" borderId="0" xfId="1" applyNumberFormat="1" applyFont="1"/>
    <xf numFmtId="0" fontId="0" fillId="0" borderId="1" xfId="0" applyBorder="1"/>
    <xf numFmtId="9" fontId="0" fillId="0" borderId="2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0" fillId="0" borderId="0" xfId="1" applyFont="1" applyBorder="1"/>
    <xf numFmtId="0" fontId="0" fillId="0" borderId="5" xfId="0" applyBorder="1"/>
    <xf numFmtId="165" fontId="0" fillId="0" borderId="0" xfId="1" applyNumberFormat="1" applyFont="1" applyBorder="1"/>
    <xf numFmtId="0" fontId="0" fillId="0" borderId="6" xfId="0" applyBorder="1"/>
    <xf numFmtId="0" fontId="0" fillId="0" borderId="8" xfId="0" applyBorder="1"/>
    <xf numFmtId="164" fontId="0" fillId="0" borderId="0" xfId="0" applyNumberFormat="1" applyBorder="1"/>
    <xf numFmtId="164" fontId="0" fillId="0" borderId="7" xfId="0" applyNumberFormat="1" applyBorder="1"/>
    <xf numFmtId="165" fontId="0" fillId="0" borderId="7" xfId="1" applyNumberFormat="1" applyFont="1" applyBorder="1"/>
    <xf numFmtId="9" fontId="8" fillId="0" borderId="0" xfId="1" applyFont="1"/>
    <xf numFmtId="9" fontId="10" fillId="0" borderId="0" xfId="1" applyFont="1"/>
    <xf numFmtId="9" fontId="7" fillId="0" borderId="0" xfId="1" applyFont="1"/>
    <xf numFmtId="164" fontId="7" fillId="0" borderId="0" xfId="0" applyNumberFormat="1" applyFont="1"/>
    <xf numFmtId="164" fontId="10" fillId="0" borderId="0" xfId="14" applyNumberFormat="1" applyFont="1"/>
    <xf numFmtId="164" fontId="8" fillId="0" borderId="0" xfId="0" applyNumberFormat="1" applyFont="1"/>
    <xf numFmtId="9" fontId="11" fillId="0" borderId="0" xfId="1" applyFont="1"/>
    <xf numFmtId="0" fontId="0" fillId="0" borderId="0" xfId="0" applyFont="1"/>
    <xf numFmtId="0" fontId="12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13" fillId="0" borderId="0" xfId="0" applyFont="1"/>
    <xf numFmtId="0" fontId="14" fillId="0" borderId="0" xfId="0" applyFont="1"/>
    <xf numFmtId="1" fontId="0" fillId="2" borderId="0" xfId="0" applyNumberFormat="1" applyFill="1"/>
    <xf numFmtId="1" fontId="0" fillId="3" borderId="0" xfId="0" applyNumberFormat="1" applyFill="1"/>
    <xf numFmtId="0" fontId="0" fillId="3" borderId="0" xfId="0" applyFill="1"/>
    <xf numFmtId="0" fontId="3" fillId="0" borderId="0" xfId="51"/>
    <xf numFmtId="9" fontId="15" fillId="0" borderId="0" xfId="0" applyNumberFormat="1" applyFont="1" applyFill="1" applyBorder="1" applyAlignment="1" applyProtection="1"/>
    <xf numFmtId="9" fontId="0" fillId="4" borderId="0" xfId="0" applyNumberFormat="1" applyFill="1"/>
    <xf numFmtId="9" fontId="5" fillId="0" borderId="0" xfId="52" applyFont="1" applyFill="1"/>
    <xf numFmtId="9" fontId="5" fillId="0" borderId="0" xfId="0" applyNumberFormat="1" applyFont="1" applyFill="1"/>
    <xf numFmtId="9" fontId="0" fillId="0" borderId="0" xfId="52" applyNumberFormat="1" applyFont="1" applyFill="1"/>
  </cellXfs>
  <cellStyles count="53">
    <cellStyle name="Comma" xfId="14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/>
    <cellStyle name="Normal" xfId="0" builtinId="0"/>
    <cellStyle name="Percent" xfId="1" builtinId="5"/>
    <cellStyle name="Percent 2" xfId="5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C_HIV_Model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Parameters - Total"/>
      <sheetName val="Rates"/>
      <sheetName val="Targets"/>
      <sheetName val="Partners"/>
      <sheetName val="Model Parameters - HIV_N"/>
      <sheetName val="Model Parameters - HIV_I"/>
      <sheetName val="Model Parameters - HIV_K+V"/>
      <sheetName val="Model Parameters - HIV_K"/>
      <sheetName val="Model Parameters - HIV_V"/>
      <sheetName val="HIV numbers by year"/>
    </sheetNames>
    <sheetDataSet>
      <sheetData sheetId="0"/>
      <sheetData sheetId="1"/>
      <sheetData sheetId="2"/>
      <sheetData sheetId="3"/>
      <sheetData sheetId="4">
        <row r="4">
          <cell r="C4">
            <v>0.37</v>
          </cell>
        </row>
        <row r="5">
          <cell r="C5">
            <v>0.31</v>
          </cell>
        </row>
        <row r="6">
          <cell r="C6">
            <v>0.32</v>
          </cell>
        </row>
      </sheetData>
      <sheetData sheetId="5">
        <row r="25">
          <cell r="C25">
            <v>0.67</v>
          </cell>
        </row>
        <row r="26">
          <cell r="C26">
            <v>0.21</v>
          </cell>
        </row>
        <row r="27">
          <cell r="C27">
            <v>0.12</v>
          </cell>
        </row>
      </sheetData>
      <sheetData sheetId="6">
        <row r="4">
          <cell r="C4">
            <v>0.56000000000000005</v>
          </cell>
        </row>
        <row r="5">
          <cell r="C5">
            <v>0.22</v>
          </cell>
        </row>
        <row r="6">
          <cell r="C6">
            <v>0.22</v>
          </cell>
        </row>
      </sheetData>
      <sheetData sheetId="7">
        <row r="4">
          <cell r="C4">
            <v>0.53</v>
          </cell>
        </row>
        <row r="5">
          <cell r="C5">
            <v>0.33</v>
          </cell>
        </row>
        <row r="6">
          <cell r="C6">
            <v>0.14000000000000001</v>
          </cell>
        </row>
      </sheetData>
      <sheetData sheetId="8">
        <row r="4">
          <cell r="C4">
            <v>0.56000000000000005</v>
          </cell>
        </row>
        <row r="5">
          <cell r="C5">
            <v>0.21</v>
          </cell>
        </row>
        <row r="6">
          <cell r="C6">
            <v>0.23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ingcounty.gov/depts/executive/performance-strategy-budget/regional-planning/Demographic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80"/>
  <sheetViews>
    <sheetView tabSelected="1" workbookViewId="0">
      <selection activeCell="F22" sqref="F22"/>
    </sheetView>
  </sheetViews>
  <sheetFormatPr defaultRowHeight="15.5"/>
  <cols>
    <col min="1" max="1" width="20.33203125" bestFit="1" customWidth="1"/>
    <col min="11" max="11" width="20.5" customWidth="1"/>
  </cols>
  <sheetData>
    <row r="3" spans="1:17">
      <c r="B3" t="s">
        <v>303</v>
      </c>
      <c r="C3" t="s">
        <v>302</v>
      </c>
      <c r="D3" t="s">
        <v>301</v>
      </c>
      <c r="E3" t="s">
        <v>300</v>
      </c>
      <c r="F3" t="s">
        <v>299</v>
      </c>
      <c r="K3" s="9" t="s">
        <v>238</v>
      </c>
    </row>
    <row r="4" spans="1:17">
      <c r="A4" t="s">
        <v>298</v>
      </c>
      <c r="B4" s="53">
        <f t="array" ref="B4:B6">'[1]Model Parameters - HIV_N'!C4:C6</f>
        <v>0.37</v>
      </c>
      <c r="C4" s="52">
        <f t="array" ref="C4:C6">'[1]Model Parameters - HIV_I'!C25:C27</f>
        <v>0.67</v>
      </c>
      <c r="D4" s="51">
        <f t="array" ref="D4:D6">'[1]Model Parameters - HIV_K+V'!C4:C6</f>
        <v>0.56000000000000005</v>
      </c>
      <c r="E4" s="3">
        <f t="array" ref="E4:E6">'[1]Model Parameters - HIV_K'!C4:C6</f>
        <v>0.53</v>
      </c>
      <c r="F4" s="3">
        <f t="array" ref="F4:F6">'[1]Model Parameters - HIV_V'!C4:C6</f>
        <v>0.56000000000000005</v>
      </c>
      <c r="G4" s="3"/>
      <c r="H4" t="s">
        <v>311</v>
      </c>
      <c r="L4" t="s">
        <v>27</v>
      </c>
      <c r="M4" t="s">
        <v>28</v>
      </c>
      <c r="N4" t="s">
        <v>29</v>
      </c>
      <c r="O4" t="s">
        <v>30</v>
      </c>
    </row>
    <row r="5" spans="1:17">
      <c r="A5" t="s">
        <v>297</v>
      </c>
      <c r="B5" s="53">
        <v>0.31</v>
      </c>
      <c r="C5" s="52">
        <v>0.21</v>
      </c>
      <c r="D5" s="51">
        <v>0.22</v>
      </c>
      <c r="E5" s="3">
        <v>0.33</v>
      </c>
      <c r="F5" s="3">
        <v>0.21</v>
      </c>
      <c r="K5" t="s">
        <v>237</v>
      </c>
      <c r="L5" s="49">
        <v>0.65</v>
      </c>
      <c r="M5" s="49">
        <v>0.65</v>
      </c>
      <c r="N5" s="49">
        <v>0.65</v>
      </c>
      <c r="O5" s="49">
        <v>0.65</v>
      </c>
    </row>
    <row r="6" spans="1:17">
      <c r="A6" t="s">
        <v>296</v>
      </c>
      <c r="B6" s="53">
        <v>0.32</v>
      </c>
      <c r="C6" s="52">
        <v>0.12</v>
      </c>
      <c r="D6" s="51">
        <v>0.22</v>
      </c>
      <c r="E6" s="3">
        <v>0.14000000000000001</v>
      </c>
      <c r="F6" s="3">
        <v>0.23</v>
      </c>
      <c r="K6" t="s">
        <v>236</v>
      </c>
      <c r="L6" s="49">
        <v>0.91</v>
      </c>
      <c r="M6" s="49">
        <v>0.91</v>
      </c>
      <c r="N6" s="49">
        <v>0.91</v>
      </c>
      <c r="O6" s="49">
        <v>0.91</v>
      </c>
    </row>
    <row r="7" spans="1:17">
      <c r="B7" s="3"/>
      <c r="C7" s="3"/>
      <c r="D7" s="3"/>
      <c r="E7" s="3"/>
      <c r="F7" s="3"/>
      <c r="K7" t="s">
        <v>235</v>
      </c>
      <c r="L7" s="49">
        <v>0.75</v>
      </c>
      <c r="M7" s="49">
        <v>0.75</v>
      </c>
      <c r="N7" s="49">
        <v>0.75</v>
      </c>
      <c r="O7" s="49">
        <v>0.75</v>
      </c>
    </row>
    <row r="9" spans="1:17">
      <c r="A9" t="s">
        <v>295</v>
      </c>
      <c r="B9">
        <v>0.9</v>
      </c>
      <c r="C9">
        <v>0.9</v>
      </c>
      <c r="D9">
        <v>0.9</v>
      </c>
      <c r="E9">
        <v>0.9</v>
      </c>
      <c r="F9">
        <v>0.9</v>
      </c>
      <c r="H9" t="s">
        <v>305</v>
      </c>
      <c r="K9" t="s">
        <v>308</v>
      </c>
    </row>
    <row r="10" spans="1:17">
      <c r="A10" t="s">
        <v>294</v>
      </c>
      <c r="B10">
        <v>0.9</v>
      </c>
      <c r="C10">
        <v>0.9</v>
      </c>
      <c r="D10">
        <v>0.9</v>
      </c>
      <c r="E10">
        <v>0.9</v>
      </c>
      <c r="F10">
        <v>0.9</v>
      </c>
      <c r="L10" t="s">
        <v>27</v>
      </c>
      <c r="M10" t="s">
        <v>28</v>
      </c>
      <c r="N10" t="s">
        <v>29</v>
      </c>
      <c r="O10" t="s">
        <v>30</v>
      </c>
      <c r="Q10" t="s">
        <v>304</v>
      </c>
    </row>
    <row r="11" spans="1:17">
      <c r="A11" t="s">
        <v>293</v>
      </c>
      <c r="B11">
        <v>0.9</v>
      </c>
      <c r="C11">
        <v>0.9</v>
      </c>
      <c r="D11">
        <v>0.9</v>
      </c>
      <c r="E11">
        <v>0.9</v>
      </c>
      <c r="F11">
        <v>0.9</v>
      </c>
      <c r="K11" t="s">
        <v>168</v>
      </c>
      <c r="L11" s="3">
        <v>0.46</v>
      </c>
      <c r="M11" s="1">
        <v>0.38</v>
      </c>
      <c r="N11" s="6">
        <v>0.35</v>
      </c>
      <c r="O11" s="6">
        <v>0.43</v>
      </c>
      <c r="Q11" t="s">
        <v>14</v>
      </c>
    </row>
    <row r="12" spans="1:17">
      <c r="K12" t="s">
        <v>169</v>
      </c>
      <c r="L12" s="3">
        <v>7.0000000000000007E-2</v>
      </c>
      <c r="M12" s="3">
        <v>0.33</v>
      </c>
      <c r="N12" s="6">
        <v>0.03</v>
      </c>
      <c r="O12" s="6">
        <v>0.09</v>
      </c>
      <c r="Q12" t="s">
        <v>15</v>
      </c>
    </row>
    <row r="13" spans="1:17">
      <c r="K13" t="s">
        <v>170</v>
      </c>
      <c r="L13" s="3">
        <v>0.64</v>
      </c>
      <c r="M13" s="3">
        <v>0.67</v>
      </c>
      <c r="N13" s="6">
        <v>0.6</v>
      </c>
      <c r="O13" s="6">
        <v>0.6</v>
      </c>
      <c r="Q13" t="s">
        <v>16</v>
      </c>
    </row>
    <row r="14" spans="1:17">
      <c r="A14" t="s">
        <v>292</v>
      </c>
      <c r="B14" s="3" t="s">
        <v>307</v>
      </c>
      <c r="C14" s="3" t="s">
        <v>307</v>
      </c>
      <c r="D14" s="3" t="s">
        <v>307</v>
      </c>
      <c r="E14" s="3" t="s">
        <v>307</v>
      </c>
      <c r="F14" s="3" t="s">
        <v>307</v>
      </c>
      <c r="G14" s="3"/>
    </row>
    <row r="15" spans="1:17">
      <c r="A15" t="s">
        <v>291</v>
      </c>
      <c r="B15" s="3" t="s">
        <v>307</v>
      </c>
      <c r="C15" s="3" t="s">
        <v>307</v>
      </c>
      <c r="D15" s="3" t="s">
        <v>307</v>
      </c>
      <c r="E15" s="3" t="s">
        <v>307</v>
      </c>
      <c r="F15" s="3" t="s">
        <v>307</v>
      </c>
      <c r="K15" t="s">
        <v>310</v>
      </c>
    </row>
    <row r="16" spans="1:17">
      <c r="A16" t="s">
        <v>290</v>
      </c>
      <c r="B16" s="3" t="s">
        <v>307</v>
      </c>
      <c r="C16" s="3" t="s">
        <v>307</v>
      </c>
      <c r="D16" s="3" t="s">
        <v>307</v>
      </c>
      <c r="E16" s="3" t="s">
        <v>307</v>
      </c>
      <c r="F16" s="3" t="s">
        <v>307</v>
      </c>
      <c r="L16" t="s">
        <v>27</v>
      </c>
      <c r="M16" t="s">
        <v>28</v>
      </c>
      <c r="N16" t="s">
        <v>29</v>
      </c>
      <c r="O16" t="s">
        <v>30</v>
      </c>
    </row>
    <row r="17" spans="1:17">
      <c r="K17" t="s">
        <v>174</v>
      </c>
      <c r="L17" s="3">
        <v>0.31</v>
      </c>
      <c r="M17" s="1">
        <v>0.38</v>
      </c>
      <c r="N17" s="1">
        <v>0.39</v>
      </c>
      <c r="O17" s="1">
        <v>0.32</v>
      </c>
      <c r="Q17" t="s">
        <v>23</v>
      </c>
    </row>
    <row r="18" spans="1:17">
      <c r="K18" t="s">
        <v>175</v>
      </c>
      <c r="L18" s="3">
        <v>0.88</v>
      </c>
      <c r="M18" s="1">
        <v>0.67</v>
      </c>
      <c r="N18" s="1">
        <v>0.88</v>
      </c>
      <c r="O18" s="1">
        <v>0.82</v>
      </c>
      <c r="Q18" t="s">
        <v>24</v>
      </c>
    </row>
    <row r="19" spans="1:17">
      <c r="A19" t="s">
        <v>289</v>
      </c>
      <c r="B19" s="3" t="s">
        <v>307</v>
      </c>
      <c r="C19" s="3" t="s">
        <v>307</v>
      </c>
      <c r="D19" s="3" t="s">
        <v>307</v>
      </c>
      <c r="E19" s="3" t="s">
        <v>307</v>
      </c>
      <c r="F19" s="3" t="s">
        <v>307</v>
      </c>
      <c r="G19" s="3"/>
      <c r="H19" s="3"/>
      <c r="I19" s="3"/>
      <c r="K19" t="s">
        <v>176</v>
      </c>
      <c r="L19" s="3">
        <v>0.16</v>
      </c>
      <c r="M19" s="1">
        <v>0.33</v>
      </c>
      <c r="N19" s="1">
        <v>0.33</v>
      </c>
      <c r="O19" s="1">
        <v>0.19</v>
      </c>
      <c r="Q19" t="s">
        <v>25</v>
      </c>
    </row>
    <row r="20" spans="1:17">
      <c r="A20" t="s">
        <v>288</v>
      </c>
      <c r="B20" s="3" t="s">
        <v>307</v>
      </c>
      <c r="C20" s="3" t="s">
        <v>307</v>
      </c>
      <c r="D20" s="3" t="s">
        <v>307</v>
      </c>
      <c r="E20" s="3" t="s">
        <v>307</v>
      </c>
      <c r="F20" s="3" t="s">
        <v>307</v>
      </c>
    </row>
    <row r="21" spans="1:17">
      <c r="A21" t="s">
        <v>287</v>
      </c>
      <c r="B21" s="3" t="s">
        <v>307</v>
      </c>
      <c r="C21" s="3" t="s">
        <v>307</v>
      </c>
      <c r="D21" s="3" t="s">
        <v>307</v>
      </c>
      <c r="E21" s="3" t="s">
        <v>307</v>
      </c>
      <c r="F21" s="3" t="s">
        <v>307</v>
      </c>
      <c r="K21" t="s">
        <v>309</v>
      </c>
    </row>
    <row r="22" spans="1:17">
      <c r="L22" t="s">
        <v>27</v>
      </c>
      <c r="M22" t="s">
        <v>28</v>
      </c>
      <c r="N22" t="s">
        <v>29</v>
      </c>
      <c r="O22" t="s">
        <v>30</v>
      </c>
    </row>
    <row r="23" spans="1:17">
      <c r="A23" t="s">
        <v>286</v>
      </c>
      <c r="K23" t="s">
        <v>171</v>
      </c>
      <c r="L23" s="3">
        <v>0.22</v>
      </c>
      <c r="M23" s="1">
        <v>0.23</v>
      </c>
      <c r="N23" s="6">
        <v>0.26</v>
      </c>
      <c r="O23" s="6">
        <v>0.25</v>
      </c>
      <c r="Q23" t="s">
        <v>20</v>
      </c>
    </row>
    <row r="24" spans="1:17">
      <c r="A24" t="s">
        <v>285</v>
      </c>
      <c r="B24">
        <f>1/(185/365)</f>
        <v>1.9729729729729728</v>
      </c>
      <c r="C24">
        <f>1/(185/365)</f>
        <v>1.9729729729729728</v>
      </c>
      <c r="D24">
        <f>1/(185/365)</f>
        <v>1.9729729729729728</v>
      </c>
      <c r="E24">
        <f>1/(185/365)</f>
        <v>1.9729729729729728</v>
      </c>
      <c r="F24">
        <f>1/(185/365)</f>
        <v>1.9729729729729728</v>
      </c>
      <c r="K24" t="s">
        <v>172</v>
      </c>
      <c r="L24" s="3">
        <v>0.05</v>
      </c>
      <c r="M24" s="3">
        <v>0</v>
      </c>
      <c r="N24" s="6">
        <v>0.09</v>
      </c>
      <c r="O24" s="6">
        <v>0.09</v>
      </c>
      <c r="Q24" t="s">
        <v>21</v>
      </c>
    </row>
    <row r="25" spans="1:17">
      <c r="A25" t="s">
        <v>284</v>
      </c>
      <c r="B25">
        <f>1/(185/365)</f>
        <v>1.9729729729729728</v>
      </c>
      <c r="C25">
        <f>1/(185/365)</f>
        <v>1.9729729729729728</v>
      </c>
      <c r="D25">
        <f>1/(185/365)</f>
        <v>1.9729729729729728</v>
      </c>
      <c r="E25">
        <f>1/(185/365)</f>
        <v>1.9729729729729728</v>
      </c>
      <c r="F25">
        <f>1/(185/365)</f>
        <v>1.9729729729729728</v>
      </c>
      <c r="K25" t="s">
        <v>173</v>
      </c>
      <c r="L25" s="3">
        <v>0.2</v>
      </c>
      <c r="M25" s="1">
        <v>0</v>
      </c>
      <c r="N25" s="6">
        <v>7.0000000000000007E-2</v>
      </c>
      <c r="O25" s="6">
        <v>0.19</v>
      </c>
      <c r="Q25" t="s">
        <v>22</v>
      </c>
    </row>
    <row r="26" spans="1:17">
      <c r="A26" t="s">
        <v>283</v>
      </c>
      <c r="B26">
        <f>1/(185/365)</f>
        <v>1.9729729729729728</v>
      </c>
      <c r="C26">
        <f>1/(185/365)</f>
        <v>1.9729729729729728</v>
      </c>
      <c r="D26">
        <f>1/(185/365)</f>
        <v>1.9729729729729728</v>
      </c>
      <c r="E26">
        <f>1/(185/365)</f>
        <v>1.9729729729729728</v>
      </c>
      <c r="F26">
        <f>1/(185/365)</f>
        <v>1.9729729729729728</v>
      </c>
    </row>
    <row r="29" spans="1:17">
      <c r="A29" t="s">
        <v>282</v>
      </c>
      <c r="B29" s="50">
        <v>0.01</v>
      </c>
    </row>
    <row r="30" spans="1:17">
      <c r="A30" t="s">
        <v>281</v>
      </c>
      <c r="B30" s="50">
        <v>0.01</v>
      </c>
    </row>
    <row r="38" spans="1:4">
      <c r="A38" t="s">
        <v>280</v>
      </c>
    </row>
    <row r="39" spans="1:4">
      <c r="B39" t="s">
        <v>279</v>
      </c>
      <c r="C39">
        <f>0.82*10^-2</f>
        <v>8.199999999999999E-3</v>
      </c>
      <c r="D39" t="s">
        <v>278</v>
      </c>
    </row>
    <row r="40" spans="1:4">
      <c r="A40" t="s">
        <v>277</v>
      </c>
      <c r="B40" t="s">
        <v>188</v>
      </c>
      <c r="C40">
        <v>0.84</v>
      </c>
      <c r="D40" t="s">
        <v>191</v>
      </c>
    </row>
    <row r="41" spans="1:4">
      <c r="A41" t="s">
        <v>277</v>
      </c>
      <c r="B41" t="s">
        <v>189</v>
      </c>
      <c r="C41">
        <v>0.24299999999999999</v>
      </c>
      <c r="D41" t="s">
        <v>191</v>
      </c>
    </row>
    <row r="42" spans="1:4">
      <c r="A42" t="s">
        <v>277</v>
      </c>
      <c r="B42" t="s">
        <v>190</v>
      </c>
      <c r="C42">
        <v>0.62</v>
      </c>
      <c r="D42" t="s">
        <v>192</v>
      </c>
    </row>
    <row r="45" spans="1:4">
      <c r="A45" s="11" t="s">
        <v>276</v>
      </c>
    </row>
    <row r="47" spans="1:4">
      <c r="A47" s="9" t="s">
        <v>275</v>
      </c>
    </row>
    <row r="48" spans="1:4">
      <c r="A48" t="s">
        <v>274</v>
      </c>
      <c r="B48">
        <v>0.1</v>
      </c>
    </row>
    <row r="50" spans="1:11">
      <c r="A50" s="9" t="s">
        <v>273</v>
      </c>
      <c r="B50" t="s">
        <v>27</v>
      </c>
      <c r="C50" t="s">
        <v>28</v>
      </c>
      <c r="D50" t="s">
        <v>29</v>
      </c>
      <c r="E50" t="s">
        <v>30</v>
      </c>
    </row>
    <row r="51" spans="1:11">
      <c r="A51" t="s">
        <v>272</v>
      </c>
      <c r="B51">
        <v>0</v>
      </c>
      <c r="C51">
        <v>0</v>
      </c>
      <c r="D51">
        <v>0</v>
      </c>
      <c r="E51">
        <v>0</v>
      </c>
    </row>
    <row r="52" spans="1:11">
      <c r="A52" t="s">
        <v>271</v>
      </c>
      <c r="B52">
        <v>0</v>
      </c>
      <c r="C52">
        <v>0</v>
      </c>
      <c r="D52">
        <v>0</v>
      </c>
      <c r="E52">
        <v>0</v>
      </c>
    </row>
    <row r="53" spans="1:11">
      <c r="A53" t="s">
        <v>270</v>
      </c>
      <c r="B53" s="3" t="s">
        <v>307</v>
      </c>
      <c r="C53" s="3" t="s">
        <v>307</v>
      </c>
      <c r="D53" s="3" t="s">
        <v>307</v>
      </c>
      <c r="E53" s="3" t="s">
        <v>307</v>
      </c>
    </row>
    <row r="54" spans="1:11">
      <c r="A54" t="s">
        <v>269</v>
      </c>
      <c r="B54" s="3" t="s">
        <v>307</v>
      </c>
      <c r="C54" s="3" t="s">
        <v>307</v>
      </c>
      <c r="D54" s="3" t="s">
        <v>307</v>
      </c>
      <c r="E54" s="3" t="s">
        <v>307</v>
      </c>
    </row>
    <row r="55" spans="1:11">
      <c r="A55" t="s">
        <v>255</v>
      </c>
      <c r="B55">
        <v>0.9</v>
      </c>
      <c r="C55">
        <v>0.9</v>
      </c>
      <c r="D55">
        <v>0.9</v>
      </c>
      <c r="E55">
        <v>0.9</v>
      </c>
      <c r="G55" t="s">
        <v>306</v>
      </c>
    </row>
    <row r="56" spans="1:11">
      <c r="A56" t="s">
        <v>268</v>
      </c>
      <c r="B56">
        <v>0.9</v>
      </c>
      <c r="C56">
        <v>0.9</v>
      </c>
      <c r="D56">
        <v>0.9</v>
      </c>
      <c r="E56">
        <v>0.9</v>
      </c>
      <c r="G56" t="s">
        <v>306</v>
      </c>
    </row>
    <row r="58" spans="1:11">
      <c r="A58" s="9" t="s">
        <v>267</v>
      </c>
      <c r="B58" t="s">
        <v>27</v>
      </c>
      <c r="C58" t="s">
        <v>28</v>
      </c>
      <c r="D58" t="s">
        <v>29</v>
      </c>
      <c r="E58" t="s">
        <v>30</v>
      </c>
    </row>
    <row r="59" spans="1:11">
      <c r="A59" t="s">
        <v>266</v>
      </c>
      <c r="B59">
        <v>0</v>
      </c>
      <c r="C59">
        <v>0</v>
      </c>
      <c r="D59">
        <v>0</v>
      </c>
      <c r="E59">
        <v>0</v>
      </c>
    </row>
    <row r="60" spans="1:11">
      <c r="A60" t="s">
        <v>265</v>
      </c>
      <c r="B60">
        <v>0</v>
      </c>
      <c r="C60">
        <v>0</v>
      </c>
      <c r="D60">
        <v>0</v>
      </c>
      <c r="E60">
        <v>0</v>
      </c>
      <c r="K60" t="s">
        <v>264</v>
      </c>
    </row>
    <row r="61" spans="1:11">
      <c r="A61" t="s">
        <v>263</v>
      </c>
      <c r="B61" s="3" t="s">
        <v>307</v>
      </c>
      <c r="C61" s="3" t="s">
        <v>307</v>
      </c>
      <c r="D61" s="3" t="s">
        <v>307</v>
      </c>
      <c r="E61" s="3" t="s">
        <v>307</v>
      </c>
      <c r="K61" t="s">
        <v>262</v>
      </c>
    </row>
    <row r="62" spans="1:11">
      <c r="A62" t="s">
        <v>261</v>
      </c>
      <c r="B62" s="3" t="s">
        <v>307</v>
      </c>
      <c r="C62" s="3" t="s">
        <v>307</v>
      </c>
      <c r="D62" s="3" t="s">
        <v>307</v>
      </c>
      <c r="E62" s="3" t="s">
        <v>307</v>
      </c>
      <c r="K62" t="s">
        <v>260</v>
      </c>
    </row>
    <row r="63" spans="1:11">
      <c r="A63" t="s">
        <v>259</v>
      </c>
      <c r="B63">
        <v>0.9</v>
      </c>
      <c r="C63">
        <v>0.9</v>
      </c>
      <c r="D63">
        <v>0.9</v>
      </c>
      <c r="E63">
        <v>0.9</v>
      </c>
      <c r="G63" t="s">
        <v>306</v>
      </c>
      <c r="K63" t="s">
        <v>258</v>
      </c>
    </row>
    <row r="64" spans="1:11">
      <c r="A64" t="s">
        <v>257</v>
      </c>
      <c r="B64">
        <v>0.9</v>
      </c>
      <c r="C64">
        <v>0.9</v>
      </c>
      <c r="D64">
        <v>0.9</v>
      </c>
      <c r="E64">
        <v>0.9</v>
      </c>
      <c r="G64" t="s">
        <v>306</v>
      </c>
      <c r="K64" t="s">
        <v>256</v>
      </c>
    </row>
    <row r="65" spans="1:11">
      <c r="K65" t="s">
        <v>254</v>
      </c>
    </row>
    <row r="66" spans="1:11">
      <c r="A66" s="9" t="s">
        <v>252</v>
      </c>
      <c r="B66" t="s">
        <v>27</v>
      </c>
      <c r="C66" t="s">
        <v>28</v>
      </c>
      <c r="D66" t="s">
        <v>29</v>
      </c>
      <c r="E66" t="s">
        <v>30</v>
      </c>
      <c r="K66" t="s">
        <v>253</v>
      </c>
    </row>
    <row r="67" spans="1:11">
      <c r="A67" t="s">
        <v>251</v>
      </c>
      <c r="B67">
        <v>0</v>
      </c>
      <c r="C67">
        <v>0</v>
      </c>
      <c r="D67">
        <v>0</v>
      </c>
      <c r="E67">
        <v>0</v>
      </c>
    </row>
    <row r="68" spans="1:11">
      <c r="A68" t="s">
        <v>250</v>
      </c>
      <c r="B68">
        <v>0</v>
      </c>
      <c r="C68">
        <v>0</v>
      </c>
      <c r="D68">
        <v>0</v>
      </c>
      <c r="E68">
        <v>0</v>
      </c>
    </row>
    <row r="69" spans="1:11">
      <c r="A69" t="s">
        <v>249</v>
      </c>
      <c r="B69" s="3" t="s">
        <v>307</v>
      </c>
      <c r="C69" s="3" t="s">
        <v>307</v>
      </c>
      <c r="D69" s="3" t="s">
        <v>307</v>
      </c>
      <c r="E69" s="3" t="s">
        <v>307</v>
      </c>
    </row>
    <row r="70" spans="1:11">
      <c r="A70" t="s">
        <v>248</v>
      </c>
      <c r="B70" s="3" t="s">
        <v>307</v>
      </c>
      <c r="C70" s="3" t="s">
        <v>307</v>
      </c>
      <c r="D70" s="3" t="s">
        <v>307</v>
      </c>
      <c r="E70" s="3" t="s">
        <v>307</v>
      </c>
    </row>
    <row r="71" spans="1:11">
      <c r="A71" t="s">
        <v>247</v>
      </c>
      <c r="B71">
        <v>0.9</v>
      </c>
      <c r="C71">
        <v>0.9</v>
      </c>
      <c r="D71">
        <v>0.9</v>
      </c>
      <c r="E71">
        <v>0.9</v>
      </c>
      <c r="G71" t="s">
        <v>306</v>
      </c>
    </row>
    <row r="72" spans="1:11">
      <c r="A72" t="s">
        <v>246</v>
      </c>
      <c r="B72">
        <v>0.9</v>
      </c>
      <c r="C72">
        <v>0.9</v>
      </c>
      <c r="D72">
        <v>0.9</v>
      </c>
      <c r="E72">
        <v>0.9</v>
      </c>
      <c r="G72" t="s">
        <v>306</v>
      </c>
    </row>
    <row r="74" spans="1:11">
      <c r="A74" s="9" t="s">
        <v>245</v>
      </c>
      <c r="B74" t="s">
        <v>27</v>
      </c>
      <c r="C74" t="s">
        <v>28</v>
      </c>
      <c r="D74" t="s">
        <v>29</v>
      </c>
      <c r="E74" t="s">
        <v>30</v>
      </c>
    </row>
    <row r="75" spans="1:11">
      <c r="A75" t="s">
        <v>244</v>
      </c>
      <c r="B75">
        <v>0</v>
      </c>
      <c r="C75">
        <v>0</v>
      </c>
      <c r="D75">
        <v>0</v>
      </c>
      <c r="E75">
        <v>0</v>
      </c>
    </row>
    <row r="76" spans="1:11">
      <c r="A76" t="s">
        <v>243</v>
      </c>
      <c r="B76">
        <v>0</v>
      </c>
      <c r="C76">
        <v>0</v>
      </c>
      <c r="D76">
        <v>0</v>
      </c>
      <c r="E76">
        <v>0</v>
      </c>
    </row>
    <row r="77" spans="1:11">
      <c r="A77" t="s">
        <v>242</v>
      </c>
      <c r="B77" s="3" t="s">
        <v>307</v>
      </c>
      <c r="C77" s="3" t="s">
        <v>307</v>
      </c>
      <c r="D77" s="3" t="s">
        <v>307</v>
      </c>
      <c r="E77" s="3" t="s">
        <v>307</v>
      </c>
    </row>
    <row r="78" spans="1:11">
      <c r="A78" t="s">
        <v>241</v>
      </c>
      <c r="B78" s="3" t="s">
        <v>307</v>
      </c>
      <c r="C78" s="3" t="s">
        <v>307</v>
      </c>
      <c r="D78" s="3" t="s">
        <v>307</v>
      </c>
      <c r="E78" s="3" t="s">
        <v>307</v>
      </c>
    </row>
    <row r="79" spans="1:11">
      <c r="A79" t="s">
        <v>240</v>
      </c>
      <c r="B79">
        <v>0.9</v>
      </c>
      <c r="C79">
        <v>0.9</v>
      </c>
      <c r="D79">
        <v>0.9</v>
      </c>
      <c r="E79">
        <v>0.9</v>
      </c>
      <c r="G79" t="s">
        <v>306</v>
      </c>
    </row>
    <row r="80" spans="1:11">
      <c r="A80" t="s">
        <v>239</v>
      </c>
      <c r="B80">
        <v>0.9</v>
      </c>
      <c r="C80">
        <v>0.9</v>
      </c>
      <c r="D80">
        <v>0.9</v>
      </c>
      <c r="E80">
        <v>0.9</v>
      </c>
      <c r="G80" t="s">
        <v>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B43" sqref="B43"/>
    </sheetView>
  </sheetViews>
  <sheetFormatPr defaultColWidth="10.6640625" defaultRowHeight="15.5"/>
  <cols>
    <col min="1" max="1" width="25.83203125" customWidth="1"/>
    <col min="2" max="2" width="20" style="1" customWidth="1"/>
    <col min="3" max="3" width="15.33203125" bestFit="1" customWidth="1"/>
    <col min="4" max="4" width="55.6640625" bestFit="1" customWidth="1"/>
    <col min="5" max="5" width="11" bestFit="1" customWidth="1"/>
    <col min="8" max="14" width="13" bestFit="1" customWidth="1"/>
  </cols>
  <sheetData>
    <row r="1" spans="1:14">
      <c r="A1" s="19" t="s">
        <v>0</v>
      </c>
      <c r="B1" s="20" t="s">
        <v>42</v>
      </c>
      <c r="C1" s="21" t="s">
        <v>1</v>
      </c>
      <c r="D1" s="22" t="s">
        <v>9</v>
      </c>
      <c r="H1" t="s">
        <v>39</v>
      </c>
    </row>
    <row r="2" spans="1:14">
      <c r="A2" s="23" t="s">
        <v>27</v>
      </c>
      <c r="B2" s="24">
        <f>100%-SUM(B3:B5)</f>
        <v>0.95453084799999999</v>
      </c>
      <c r="C2" s="29">
        <f t="shared" ref="C2:C7" si="0">B2*$C$10</f>
        <v>100469.14440624</v>
      </c>
      <c r="D2" s="25" t="s">
        <v>35</v>
      </c>
      <c r="H2">
        <v>2010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</row>
    <row r="3" spans="1:14">
      <c r="A3" s="23" t="s">
        <v>28</v>
      </c>
      <c r="B3" s="26">
        <f>C19</f>
        <v>4.0255999999999972E-3</v>
      </c>
      <c r="C3" s="29">
        <f t="shared" si="0"/>
        <v>423.71452799999969</v>
      </c>
      <c r="D3" s="25" t="s">
        <v>36</v>
      </c>
      <c r="G3" t="s">
        <v>53</v>
      </c>
      <c r="H3" s="13">
        <v>1931249</v>
      </c>
      <c r="I3" s="13">
        <v>1942600</v>
      </c>
      <c r="J3" s="13">
        <v>1957000</v>
      </c>
      <c r="K3" s="13">
        <v>1981900</v>
      </c>
      <c r="L3" s="13">
        <v>2017250</v>
      </c>
      <c r="M3" s="13">
        <v>2052800</v>
      </c>
      <c r="N3" s="13">
        <v>2105100</v>
      </c>
    </row>
    <row r="4" spans="1:14">
      <c r="A4" s="23" t="s">
        <v>29</v>
      </c>
      <c r="B4" s="26">
        <f>D19</f>
        <v>3.7035519999999988E-3</v>
      </c>
      <c r="C4" s="29">
        <f t="shared" si="0"/>
        <v>389.81736575999986</v>
      </c>
      <c r="D4" s="25" t="s">
        <v>37</v>
      </c>
      <c r="F4" t="s">
        <v>41</v>
      </c>
      <c r="G4" s="3">
        <v>0.05</v>
      </c>
      <c r="H4" s="14">
        <f t="shared" ref="H4:N4" si="1">H3*$G$4</f>
        <v>96562.450000000012</v>
      </c>
      <c r="I4" s="14">
        <f t="shared" si="1"/>
        <v>97130</v>
      </c>
      <c r="J4" s="14">
        <f t="shared" si="1"/>
        <v>97850</v>
      </c>
      <c r="K4" s="14">
        <f t="shared" si="1"/>
        <v>99095</v>
      </c>
      <c r="L4" s="14">
        <f t="shared" si="1"/>
        <v>100862.5</v>
      </c>
      <c r="M4" s="14">
        <f t="shared" si="1"/>
        <v>102640</v>
      </c>
      <c r="N4" s="14">
        <f t="shared" si="1"/>
        <v>105255</v>
      </c>
    </row>
    <row r="5" spans="1:14" ht="16" thickBot="1">
      <c r="A5" s="27" t="s">
        <v>30</v>
      </c>
      <c r="B5" s="31">
        <f>F16*$B$18</f>
        <v>3.7739999999999996E-2</v>
      </c>
      <c r="C5" s="30">
        <f t="shared" si="0"/>
        <v>3972.3236999999995</v>
      </c>
      <c r="D5" s="28" t="s">
        <v>38</v>
      </c>
      <c r="F5" t="s">
        <v>56</v>
      </c>
      <c r="G5" s="16">
        <v>3.3999999999999998E-3</v>
      </c>
      <c r="H5" s="13">
        <f>H3*$G$5</f>
        <v>6566.2465999999995</v>
      </c>
      <c r="I5" s="13">
        <f t="shared" ref="I5:M5" si="2">I3*$G$5</f>
        <v>6604.8399999999992</v>
      </c>
      <c r="J5" s="13">
        <f t="shared" si="2"/>
        <v>6653.7999999999993</v>
      </c>
      <c r="K5" s="13">
        <f t="shared" si="2"/>
        <v>6738.46</v>
      </c>
      <c r="L5" s="13">
        <f t="shared" si="2"/>
        <v>6858.65</v>
      </c>
      <c r="M5" s="13">
        <f t="shared" si="2"/>
        <v>6979.5199999999995</v>
      </c>
      <c r="N5" s="13">
        <f>N3*$G$5</f>
        <v>7157.3399999999992</v>
      </c>
    </row>
    <row r="6" spans="1:14">
      <c r="A6" s="9" t="s">
        <v>49</v>
      </c>
      <c r="B6" s="34">
        <v>0.1</v>
      </c>
      <c r="C6" s="35">
        <f t="shared" si="0"/>
        <v>10525.5</v>
      </c>
      <c r="D6" s="9" t="s">
        <v>61</v>
      </c>
      <c r="F6" t="s">
        <v>52</v>
      </c>
      <c r="G6" s="3">
        <v>0.74</v>
      </c>
      <c r="H6" s="13">
        <f>H5*$G$6</f>
        <v>4859.0224839999992</v>
      </c>
      <c r="I6" s="13">
        <f t="shared" ref="I6:N6" si="3">I5*$G$6</f>
        <v>4887.5815999999995</v>
      </c>
      <c r="J6" s="13">
        <f t="shared" si="3"/>
        <v>4923.811999999999</v>
      </c>
      <c r="K6" s="13">
        <f t="shared" si="3"/>
        <v>4986.4603999999999</v>
      </c>
      <c r="L6" s="13">
        <f t="shared" si="3"/>
        <v>5075.4009999999998</v>
      </c>
      <c r="M6" s="13">
        <f t="shared" si="3"/>
        <v>5164.8447999999999</v>
      </c>
      <c r="N6" s="13">
        <f t="shared" si="3"/>
        <v>5296.431599999999</v>
      </c>
    </row>
    <row r="7" spans="1:14">
      <c r="A7" s="9" t="s">
        <v>50</v>
      </c>
      <c r="B7" s="34">
        <v>0.26</v>
      </c>
      <c r="C7" s="35">
        <f t="shared" si="0"/>
        <v>27366.3</v>
      </c>
      <c r="D7" s="9"/>
      <c r="F7" t="s">
        <v>57</v>
      </c>
      <c r="G7" s="16"/>
      <c r="H7" s="1">
        <f>H6/H4</f>
        <v>5.0319999999999983E-2</v>
      </c>
      <c r="I7" s="1">
        <f t="shared" ref="I7:M7" si="4">I6/I4</f>
        <v>5.0319999999999997E-2</v>
      </c>
      <c r="J7" s="1">
        <f t="shared" si="4"/>
        <v>5.031999999999999E-2</v>
      </c>
      <c r="K7" s="1">
        <f t="shared" si="4"/>
        <v>5.0319999999999997E-2</v>
      </c>
      <c r="L7" s="1">
        <f t="shared" si="4"/>
        <v>5.0319999999999997E-2</v>
      </c>
      <c r="M7" s="1">
        <f t="shared" si="4"/>
        <v>5.0319999999999997E-2</v>
      </c>
      <c r="N7" s="1">
        <f>N6/N4</f>
        <v>5.031999999999999E-2</v>
      </c>
    </row>
    <row r="8" spans="1:14">
      <c r="A8" s="11" t="s">
        <v>64</v>
      </c>
      <c r="B8" s="33">
        <f>SUM(B2:B5)</f>
        <v>0.99999999999999989</v>
      </c>
      <c r="C8" s="36">
        <f>SUM(C2:C5)</f>
        <v>105254.99999999999</v>
      </c>
      <c r="G8" s="3"/>
    </row>
    <row r="9" spans="1:14">
      <c r="G9" s="3"/>
    </row>
    <row r="10" spans="1:14">
      <c r="A10" s="11" t="s">
        <v>43</v>
      </c>
      <c r="B10" s="32">
        <v>1</v>
      </c>
      <c r="C10" s="37">
        <f>N4</f>
        <v>105255</v>
      </c>
    </row>
    <row r="11" spans="1:14">
      <c r="A11" t="s">
        <v>51</v>
      </c>
      <c r="B11" s="18"/>
      <c r="C11" s="15">
        <f>N6</f>
        <v>5296.431599999999</v>
      </c>
    </row>
    <row r="12" spans="1:14">
      <c r="H12" s="48" t="s">
        <v>40</v>
      </c>
    </row>
    <row r="13" spans="1:14">
      <c r="C13" s="13"/>
    </row>
    <row r="14" spans="1:14">
      <c r="A14" t="s">
        <v>60</v>
      </c>
    </row>
    <row r="15" spans="1:14">
      <c r="B15" t="s">
        <v>46</v>
      </c>
      <c r="C15" t="s">
        <v>58</v>
      </c>
      <c r="D15" t="s">
        <v>54</v>
      </c>
      <c r="E15" t="s">
        <v>59</v>
      </c>
      <c r="F15" t="s">
        <v>55</v>
      </c>
    </row>
    <row r="16" spans="1:14">
      <c r="A16" t="s">
        <v>62</v>
      </c>
      <c r="B16" t="s">
        <v>63</v>
      </c>
      <c r="C16">
        <v>0.92</v>
      </c>
      <c r="D16">
        <v>0.88</v>
      </c>
      <c r="E16">
        <v>0.83</v>
      </c>
      <c r="F16">
        <v>0.75</v>
      </c>
    </row>
    <row r="17" spans="1:6">
      <c r="A17" s="15">
        <f>N4</f>
        <v>105255</v>
      </c>
      <c r="B17" s="15">
        <f>C11</f>
        <v>5296.431599999999</v>
      </c>
      <c r="C17" s="17">
        <f>B17*$C$16</f>
        <v>4872.7170719999995</v>
      </c>
      <c r="D17" s="17">
        <f>C17*$C$16</f>
        <v>4482.8997062399994</v>
      </c>
      <c r="E17" s="17">
        <f>D17*$C$16</f>
        <v>4124.2677297408</v>
      </c>
      <c r="F17" s="17">
        <f>E17*$C$16</f>
        <v>3794.3263113615362</v>
      </c>
    </row>
    <row r="18" spans="1:6">
      <c r="B18">
        <f>B17/$A$17</f>
        <v>5.031999999999999E-2</v>
      </c>
      <c r="C18">
        <f>C17/$A$17</f>
        <v>4.6294399999999993E-2</v>
      </c>
      <c r="D18">
        <f>D17/$A$17</f>
        <v>4.2590847999999994E-2</v>
      </c>
      <c r="E18">
        <f>E17/$A$17</f>
        <v>3.9183580160000002E-2</v>
      </c>
      <c r="F18">
        <f>F17/$A$17</f>
        <v>3.6048893747200002E-2</v>
      </c>
    </row>
    <row r="19" spans="1:6">
      <c r="B19"/>
      <c r="C19" s="11">
        <f>B18-C18</f>
        <v>4.0255999999999972E-3</v>
      </c>
      <c r="D19" s="11">
        <f>C18-D18</f>
        <v>3.7035519999999988E-3</v>
      </c>
    </row>
    <row r="20" spans="1:6">
      <c r="B20"/>
      <c r="C20" s="1"/>
    </row>
    <row r="23" spans="1:6">
      <c r="A23" t="s">
        <v>44</v>
      </c>
    </row>
    <row r="24" spans="1:6">
      <c r="A24" t="s">
        <v>45</v>
      </c>
    </row>
    <row r="26" spans="1:6">
      <c r="A26" s="3">
        <v>0.34</v>
      </c>
      <c r="B26" s="1" t="s">
        <v>47</v>
      </c>
    </row>
    <row r="28" spans="1:6">
      <c r="A28" t="s">
        <v>48</v>
      </c>
    </row>
    <row r="31" spans="1:6">
      <c r="A31" t="s">
        <v>233</v>
      </c>
    </row>
    <row r="32" spans="1:6">
      <c r="A32" t="s">
        <v>27</v>
      </c>
      <c r="B32" s="1" t="s">
        <v>28</v>
      </c>
      <c r="C32" t="s">
        <v>29</v>
      </c>
      <c r="D32" t="s">
        <v>30</v>
      </c>
      <c r="E32" t="s">
        <v>232</v>
      </c>
    </row>
    <row r="33" spans="1:5">
      <c r="A33" s="3">
        <v>0.65</v>
      </c>
      <c r="B33" s="3">
        <v>0.89</v>
      </c>
      <c r="C33" s="1">
        <v>0.78</v>
      </c>
      <c r="D33" s="1">
        <v>0.78</v>
      </c>
      <c r="E33" s="3">
        <f>AVERAGE(A33:D33)</f>
        <v>0.77500000000000013</v>
      </c>
    </row>
    <row r="34" spans="1:5">
      <c r="A34" s="3">
        <v>0.56000000000000005</v>
      </c>
      <c r="B34" s="3">
        <v>1</v>
      </c>
      <c r="C34" s="1">
        <v>0.76</v>
      </c>
      <c r="D34" s="1">
        <v>0.7</v>
      </c>
      <c r="E34" s="3">
        <f t="shared" ref="E34:E35" si="5">AVERAGE(A34:D34)</f>
        <v>0.75500000000000012</v>
      </c>
    </row>
    <row r="35" spans="1:5">
      <c r="A35" s="3">
        <v>0.38</v>
      </c>
      <c r="B35" s="3">
        <v>0.67</v>
      </c>
      <c r="C35" s="1">
        <v>0.49</v>
      </c>
      <c r="D35" s="1">
        <v>0.69</v>
      </c>
      <c r="E35" s="3">
        <f t="shared" si="5"/>
        <v>0.5575</v>
      </c>
    </row>
    <row r="37" spans="1:5">
      <c r="A37" t="s">
        <v>234</v>
      </c>
    </row>
    <row r="38" spans="1:5">
      <c r="A38" s="3">
        <f>1-E33</f>
        <v>0.22499999999999987</v>
      </c>
    </row>
    <row r="39" spans="1:5">
      <c r="A39" s="3">
        <f t="shared" ref="A39:A40" si="6">1-E34</f>
        <v>0.24499999999999988</v>
      </c>
    </row>
    <row r="40" spans="1:5">
      <c r="A40" s="3">
        <f t="shared" si="6"/>
        <v>0.4425</v>
      </c>
    </row>
  </sheetData>
  <hyperlinks>
    <hyperlink ref="H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0" workbookViewId="0">
      <selection activeCell="C14" sqref="C14"/>
    </sheetView>
  </sheetViews>
  <sheetFormatPr defaultColWidth="10.6640625" defaultRowHeight="15.5"/>
  <cols>
    <col min="1" max="1" width="12.33203125" customWidth="1"/>
    <col min="2" max="2" width="16" bestFit="1" customWidth="1"/>
    <col min="3" max="3" width="71.33203125" bestFit="1" customWidth="1"/>
    <col min="4" max="4" width="47" customWidth="1"/>
    <col min="5" max="5" width="36.5" customWidth="1"/>
  </cols>
  <sheetData>
    <row r="1" spans="1:5">
      <c r="A1" t="s">
        <v>0</v>
      </c>
      <c r="B1" s="3" t="s">
        <v>1</v>
      </c>
      <c r="C1" t="s">
        <v>9</v>
      </c>
      <c r="D1" t="s">
        <v>8</v>
      </c>
      <c r="E1" t="s">
        <v>157</v>
      </c>
    </row>
    <row r="2" spans="1:5">
      <c r="A2" t="s">
        <v>110</v>
      </c>
      <c r="B2" t="s">
        <v>111</v>
      </c>
      <c r="C2" t="s">
        <v>112</v>
      </c>
      <c r="D2" t="s">
        <v>113</v>
      </c>
      <c r="E2" s="43" t="s">
        <v>121</v>
      </c>
    </row>
    <row r="3" spans="1:5">
      <c r="A3" t="s">
        <v>114</v>
      </c>
      <c r="B3" t="s">
        <v>115</v>
      </c>
      <c r="C3" t="s">
        <v>116</v>
      </c>
      <c r="D3" t="s">
        <v>113</v>
      </c>
    </row>
    <row r="4" spans="1:5">
      <c r="A4" t="s">
        <v>117</v>
      </c>
      <c r="B4" t="s">
        <v>118</v>
      </c>
      <c r="C4" t="s">
        <v>119</v>
      </c>
      <c r="D4" t="s">
        <v>120</v>
      </c>
      <c r="E4" s="9" t="s">
        <v>164</v>
      </c>
    </row>
    <row r="5" spans="1:5">
      <c r="A5" t="s">
        <v>11</v>
      </c>
      <c r="B5" t="s">
        <v>122</v>
      </c>
      <c r="C5" t="s">
        <v>123</v>
      </c>
      <c r="D5" t="s">
        <v>142</v>
      </c>
    </row>
    <row r="6" spans="1:5">
      <c r="A6" t="s">
        <v>12</v>
      </c>
      <c r="B6" t="s">
        <v>122</v>
      </c>
      <c r="C6" t="s">
        <v>124</v>
      </c>
      <c r="D6" t="s">
        <v>142</v>
      </c>
      <c r="E6" s="2" t="s">
        <v>165</v>
      </c>
    </row>
    <row r="7" spans="1:5">
      <c r="A7" t="s">
        <v>13</v>
      </c>
      <c r="B7" t="s">
        <v>122</v>
      </c>
      <c r="C7" t="s">
        <v>125</v>
      </c>
      <c r="D7" t="s">
        <v>142</v>
      </c>
      <c r="E7" s="2"/>
    </row>
    <row r="8" spans="1:5">
      <c r="A8" t="s">
        <v>126</v>
      </c>
      <c r="B8" t="s">
        <v>127</v>
      </c>
      <c r="C8" t="s">
        <v>128</v>
      </c>
      <c r="D8" t="s">
        <v>113</v>
      </c>
      <c r="E8" t="s">
        <v>130</v>
      </c>
    </row>
    <row r="9" spans="1:5">
      <c r="A9" t="s">
        <v>129</v>
      </c>
      <c r="B9" t="s">
        <v>127</v>
      </c>
      <c r="C9" t="s">
        <v>211</v>
      </c>
      <c r="D9" t="s">
        <v>113</v>
      </c>
    </row>
    <row r="10" spans="1:5">
      <c r="A10" t="s">
        <v>131</v>
      </c>
      <c r="B10" t="s">
        <v>127</v>
      </c>
      <c r="C10" t="s">
        <v>132</v>
      </c>
      <c r="D10" t="s">
        <v>113</v>
      </c>
      <c r="E10" t="s">
        <v>130</v>
      </c>
    </row>
    <row r="11" spans="1:5">
      <c r="A11" t="s">
        <v>19</v>
      </c>
      <c r="B11" t="s">
        <v>161</v>
      </c>
      <c r="C11" t="s">
        <v>162</v>
      </c>
      <c r="D11" t="s">
        <v>202</v>
      </c>
      <c r="E11" t="s">
        <v>163</v>
      </c>
    </row>
    <row r="12" spans="1:5">
      <c r="A12" t="s">
        <v>18</v>
      </c>
      <c r="B12" t="s">
        <v>161</v>
      </c>
      <c r="C12" t="s">
        <v>162</v>
      </c>
      <c r="D12" t="s">
        <v>202</v>
      </c>
      <c r="E12" t="s">
        <v>210</v>
      </c>
    </row>
    <row r="13" spans="1:5">
      <c r="A13" t="s">
        <v>17</v>
      </c>
      <c r="B13" t="s">
        <v>161</v>
      </c>
      <c r="C13" t="s">
        <v>162</v>
      </c>
      <c r="D13" t="s">
        <v>202</v>
      </c>
      <c r="E13" t="s">
        <v>212</v>
      </c>
    </row>
    <row r="14" spans="1:5">
      <c r="A14" t="s">
        <v>188</v>
      </c>
      <c r="B14">
        <v>0.84</v>
      </c>
      <c r="C14" t="s">
        <v>191</v>
      </c>
      <c r="D14" t="s">
        <v>187</v>
      </c>
      <c r="E14" t="s">
        <v>194</v>
      </c>
    </row>
    <row r="15" spans="1:5">
      <c r="A15" t="s">
        <v>189</v>
      </c>
      <c r="B15">
        <v>0.24299999999999999</v>
      </c>
      <c r="C15" t="s">
        <v>191</v>
      </c>
      <c r="D15" t="s">
        <v>187</v>
      </c>
      <c r="E15" t="s">
        <v>194</v>
      </c>
    </row>
    <row r="16" spans="1:5">
      <c r="A16" t="s">
        <v>190</v>
      </c>
      <c r="B16">
        <v>0.62</v>
      </c>
      <c r="C16" t="s">
        <v>192</v>
      </c>
      <c r="D16" t="s">
        <v>187</v>
      </c>
      <c r="E16" t="s">
        <v>208</v>
      </c>
    </row>
    <row r="17" spans="1:5">
      <c r="A17" t="s">
        <v>195</v>
      </c>
      <c r="B17" t="s">
        <v>196</v>
      </c>
      <c r="C17" t="s">
        <v>199</v>
      </c>
      <c r="D17" t="s">
        <v>203</v>
      </c>
      <c r="E17" t="s">
        <v>197</v>
      </c>
    </row>
    <row r="18" spans="1:5">
      <c r="A18" t="s">
        <v>193</v>
      </c>
      <c r="B18">
        <v>24</v>
      </c>
      <c r="C18" t="s">
        <v>209</v>
      </c>
      <c r="D18" t="s">
        <v>203</v>
      </c>
      <c r="E18" t="s">
        <v>198</v>
      </c>
    </row>
    <row r="19" spans="1:5">
      <c r="E19" t="s">
        <v>200</v>
      </c>
    </row>
    <row r="22" spans="1:5">
      <c r="A22" s="9" t="s">
        <v>158</v>
      </c>
    </row>
    <row r="25" spans="1:5">
      <c r="A25" t="s">
        <v>204</v>
      </c>
      <c r="C25" t="s">
        <v>201</v>
      </c>
    </row>
    <row r="26" spans="1:5">
      <c r="A26" t="s">
        <v>183</v>
      </c>
      <c r="B26">
        <v>0.84</v>
      </c>
      <c r="C26" t="s">
        <v>187</v>
      </c>
    </row>
    <row r="27" spans="1:5">
      <c r="A27" t="s">
        <v>184</v>
      </c>
      <c r="B27">
        <v>0.24299999999999999</v>
      </c>
      <c r="C27" t="s">
        <v>187</v>
      </c>
    </row>
    <row r="28" spans="1:5">
      <c r="A28" t="s">
        <v>185</v>
      </c>
      <c r="B28">
        <v>0.62</v>
      </c>
      <c r="C28" t="s">
        <v>187</v>
      </c>
    </row>
    <row r="29" spans="1:5">
      <c r="A29" t="s">
        <v>186</v>
      </c>
      <c r="B29">
        <v>8.6499999999999994E-2</v>
      </c>
      <c r="C29" t="s">
        <v>187</v>
      </c>
    </row>
    <row r="30" spans="1:5">
      <c r="A30" t="s">
        <v>205</v>
      </c>
    </row>
    <row r="31" spans="1:5">
      <c r="A31" t="s">
        <v>206</v>
      </c>
    </row>
    <row r="32" spans="1:5">
      <c r="A32" t="s">
        <v>207</v>
      </c>
    </row>
    <row r="36" spans="1:3">
      <c r="A36" t="s">
        <v>220</v>
      </c>
    </row>
    <row r="37" spans="1:3">
      <c r="A37" t="s">
        <v>218</v>
      </c>
      <c r="B37" t="s">
        <v>221</v>
      </c>
    </row>
    <row r="38" spans="1:3">
      <c r="B38" t="s">
        <v>217</v>
      </c>
    </row>
    <row r="39" spans="1:3">
      <c r="B39">
        <f>0.75*365</f>
        <v>273.75</v>
      </c>
      <c r="C39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C29" sqref="C29"/>
    </sheetView>
  </sheetViews>
  <sheetFormatPr defaultColWidth="10.6640625" defaultRowHeight="15.5"/>
  <cols>
    <col min="1" max="1" width="23.5" bestFit="1" customWidth="1"/>
    <col min="2" max="2" width="8.1640625" style="3" bestFit="1" customWidth="1"/>
    <col min="3" max="3" width="64.33203125" bestFit="1" customWidth="1"/>
    <col min="4" max="4" width="16.6640625" customWidth="1"/>
  </cols>
  <sheetData>
    <row r="1" spans="1:5">
      <c r="A1" t="s">
        <v>0</v>
      </c>
      <c r="B1" s="3" t="s">
        <v>1</v>
      </c>
      <c r="C1" t="s">
        <v>9</v>
      </c>
      <c r="D1" t="s">
        <v>8</v>
      </c>
      <c r="E1" t="s">
        <v>27</v>
      </c>
    </row>
    <row r="2" spans="1:5">
      <c r="A2" t="s">
        <v>2</v>
      </c>
      <c r="C2" t="s">
        <v>3</v>
      </c>
    </row>
    <row r="3" spans="1:5">
      <c r="A3" t="s">
        <v>4</v>
      </c>
      <c r="C3" t="s">
        <v>5</v>
      </c>
    </row>
    <row r="4" spans="1:5">
      <c r="A4" t="s">
        <v>138</v>
      </c>
      <c r="B4" s="5">
        <v>0.35</v>
      </c>
      <c r="C4" t="s">
        <v>147</v>
      </c>
      <c r="D4" s="2" t="s">
        <v>143</v>
      </c>
      <c r="E4" s="44" t="s">
        <v>144</v>
      </c>
    </row>
    <row r="5" spans="1:5">
      <c r="A5" t="s">
        <v>139</v>
      </c>
      <c r="B5" s="5">
        <v>0.09</v>
      </c>
      <c r="C5" t="s">
        <v>148</v>
      </c>
      <c r="D5" s="2" t="s">
        <v>143</v>
      </c>
      <c r="E5" t="s">
        <v>145</v>
      </c>
    </row>
    <row r="6" spans="1:5">
      <c r="A6" t="s">
        <v>140</v>
      </c>
      <c r="B6" s="5">
        <v>0.25</v>
      </c>
      <c r="C6" t="s">
        <v>149</v>
      </c>
      <c r="D6" s="2" t="s">
        <v>143</v>
      </c>
      <c r="E6" t="s">
        <v>145</v>
      </c>
    </row>
    <row r="7" spans="1:5">
      <c r="A7" t="s">
        <v>135</v>
      </c>
      <c r="B7" s="5">
        <f>1-B4</f>
        <v>0.65</v>
      </c>
      <c r="C7" t="s">
        <v>150</v>
      </c>
      <c r="D7" s="2" t="s">
        <v>143</v>
      </c>
      <c r="E7" t="s">
        <v>156</v>
      </c>
    </row>
    <row r="8" spans="1:5">
      <c r="A8" t="s">
        <v>136</v>
      </c>
      <c r="B8" s="5">
        <f t="shared" ref="B8:B9" si="0">1-B5</f>
        <v>0.91</v>
      </c>
      <c r="C8" t="s">
        <v>151</v>
      </c>
      <c r="D8" s="2" t="s">
        <v>143</v>
      </c>
    </row>
    <row r="9" spans="1:5" s="39" customFormat="1">
      <c r="A9" t="s">
        <v>137</v>
      </c>
      <c r="B9" s="5">
        <f t="shared" si="0"/>
        <v>0.75</v>
      </c>
      <c r="C9" t="s">
        <v>152</v>
      </c>
      <c r="D9" s="2" t="s">
        <v>143</v>
      </c>
    </row>
    <row r="10" spans="1:5">
      <c r="A10" t="s">
        <v>153</v>
      </c>
      <c r="B10" s="5">
        <v>0.37</v>
      </c>
      <c r="C10" t="s">
        <v>146</v>
      </c>
      <c r="D10" s="2" t="s">
        <v>33</v>
      </c>
      <c r="E10">
        <v>918</v>
      </c>
    </row>
    <row r="11" spans="1:5">
      <c r="A11" t="s">
        <v>154</v>
      </c>
      <c r="B11" s="5">
        <v>0.31</v>
      </c>
      <c r="C11" t="s">
        <v>134</v>
      </c>
      <c r="D11" s="2" t="s">
        <v>33</v>
      </c>
      <c r="E11">
        <v>755</v>
      </c>
    </row>
    <row r="12" spans="1:5">
      <c r="A12" t="s">
        <v>155</v>
      </c>
      <c r="B12" s="5">
        <v>0.32</v>
      </c>
      <c r="C12" t="s">
        <v>141</v>
      </c>
      <c r="D12" s="2" t="s">
        <v>33</v>
      </c>
      <c r="E12">
        <v>791</v>
      </c>
    </row>
    <row r="13" spans="1:5">
      <c r="A13" t="s">
        <v>168</v>
      </c>
      <c r="B13" s="3">
        <v>0.46</v>
      </c>
      <c r="C13" t="s">
        <v>14</v>
      </c>
      <c r="D13" s="2" t="s">
        <v>33</v>
      </c>
      <c r="E13">
        <v>418</v>
      </c>
    </row>
    <row r="14" spans="1:5">
      <c r="A14" t="s">
        <v>169</v>
      </c>
      <c r="B14" s="3">
        <v>7.0000000000000007E-2</v>
      </c>
      <c r="C14" t="s">
        <v>15</v>
      </c>
      <c r="D14" s="2" t="s">
        <v>33</v>
      </c>
      <c r="E14">
        <v>54</v>
      </c>
    </row>
    <row r="15" spans="1:5">
      <c r="A15" t="s">
        <v>170</v>
      </c>
      <c r="B15" s="3">
        <v>0.64</v>
      </c>
      <c r="C15" t="s">
        <v>16</v>
      </c>
      <c r="D15" s="2" t="s">
        <v>33</v>
      </c>
      <c r="E15">
        <v>502</v>
      </c>
    </row>
    <row r="16" spans="1:5">
      <c r="A16" t="s">
        <v>171</v>
      </c>
      <c r="B16" s="3">
        <v>0.22</v>
      </c>
      <c r="C16" t="s">
        <v>20</v>
      </c>
      <c r="D16" s="2" t="s">
        <v>33</v>
      </c>
      <c r="E16">
        <v>199</v>
      </c>
    </row>
    <row r="17" spans="1:11">
      <c r="A17" t="s">
        <v>172</v>
      </c>
      <c r="B17" s="3">
        <v>0.05</v>
      </c>
      <c r="C17" t="s">
        <v>21</v>
      </c>
      <c r="D17" s="2" t="s">
        <v>33</v>
      </c>
      <c r="E17">
        <v>34</v>
      </c>
    </row>
    <row r="18" spans="1:11">
      <c r="A18" t="s">
        <v>173</v>
      </c>
      <c r="B18" s="3">
        <v>0.2</v>
      </c>
      <c r="C18" t="s">
        <v>22</v>
      </c>
      <c r="D18" s="2" t="s">
        <v>33</v>
      </c>
      <c r="E18">
        <v>153</v>
      </c>
    </row>
    <row r="19" spans="1:11">
      <c r="A19" t="s">
        <v>174</v>
      </c>
      <c r="B19" s="3">
        <v>0.31</v>
      </c>
      <c r="C19" t="s">
        <v>23</v>
      </c>
      <c r="D19" s="2" t="s">
        <v>33</v>
      </c>
      <c r="E19">
        <v>278</v>
      </c>
    </row>
    <row r="20" spans="1:11">
      <c r="A20" t="s">
        <v>175</v>
      </c>
      <c r="B20" s="3">
        <v>0.88</v>
      </c>
      <c r="C20" t="s">
        <v>24</v>
      </c>
      <c r="D20" s="2" t="s">
        <v>33</v>
      </c>
      <c r="E20">
        <v>661</v>
      </c>
    </row>
    <row r="21" spans="1:11">
      <c r="A21" t="s">
        <v>176</v>
      </c>
      <c r="B21" s="3">
        <v>0.16</v>
      </c>
      <c r="C21" t="s">
        <v>25</v>
      </c>
      <c r="D21" s="2" t="s">
        <v>33</v>
      </c>
      <c r="E21">
        <v>124</v>
      </c>
    </row>
    <row r="22" spans="1:11">
      <c r="A22" t="s">
        <v>177</v>
      </c>
      <c r="B22" s="3">
        <v>0.73</v>
      </c>
      <c r="C22" s="2" t="s">
        <v>180</v>
      </c>
      <c r="D22" s="2" t="s">
        <v>33</v>
      </c>
      <c r="E22">
        <v>666</v>
      </c>
    </row>
    <row r="23" spans="1:11">
      <c r="A23" t="s">
        <v>178</v>
      </c>
      <c r="B23" s="3">
        <v>0.72</v>
      </c>
      <c r="C23" s="2" t="s">
        <v>181</v>
      </c>
      <c r="D23" s="2" t="s">
        <v>33</v>
      </c>
      <c r="E23">
        <v>545</v>
      </c>
    </row>
    <row r="24" spans="1:11">
      <c r="A24" t="s">
        <v>179</v>
      </c>
      <c r="B24" s="3">
        <v>0.74</v>
      </c>
      <c r="C24" s="2" t="s">
        <v>182</v>
      </c>
      <c r="D24" s="2" t="s">
        <v>33</v>
      </c>
      <c r="E24">
        <v>588</v>
      </c>
    </row>
    <row r="25" spans="1:11">
      <c r="A25" s="12" t="s">
        <v>73</v>
      </c>
      <c r="C25" t="s">
        <v>74</v>
      </c>
      <c r="I25" t="s">
        <v>231</v>
      </c>
      <c r="J25" t="s">
        <v>229</v>
      </c>
      <c r="K25" t="s">
        <v>230</v>
      </c>
    </row>
    <row r="26" spans="1:11">
      <c r="A26" t="s">
        <v>67</v>
      </c>
      <c r="B26" s="46">
        <v>17</v>
      </c>
      <c r="C26" t="s">
        <v>65</v>
      </c>
      <c r="D26" s="2" t="s">
        <v>33</v>
      </c>
      <c r="E26">
        <v>592</v>
      </c>
      <c r="G26" s="47" t="s">
        <v>227</v>
      </c>
      <c r="I26">
        <f t="array" ref="I26:I31">B26:B31-B32:B37</f>
        <v>4</v>
      </c>
      <c r="J26">
        <f t="array" ref="J26:J31">I26:I31/B26:B31</f>
        <v>0.23529411764705882</v>
      </c>
      <c r="K26">
        <f t="array" ref="K26:K31">1-J26:J31</f>
        <v>0.76470588235294112</v>
      </c>
    </row>
    <row r="27" spans="1:11">
      <c r="A27" t="s">
        <v>68</v>
      </c>
      <c r="B27" s="46">
        <v>11</v>
      </c>
      <c r="C27" t="s">
        <v>65</v>
      </c>
      <c r="D27" s="2" t="s">
        <v>33</v>
      </c>
      <c r="E27">
        <v>494</v>
      </c>
      <c r="G27" s="42" t="s">
        <v>228</v>
      </c>
      <c r="I27">
        <v>3</v>
      </c>
      <c r="J27">
        <v>0.27272727272727271</v>
      </c>
      <c r="K27">
        <v>0.72727272727272729</v>
      </c>
    </row>
    <row r="28" spans="1:11">
      <c r="A28" t="s">
        <v>69</v>
      </c>
      <c r="B28" s="46">
        <v>13</v>
      </c>
      <c r="C28" t="s">
        <v>65</v>
      </c>
      <c r="D28" s="2" t="s">
        <v>33</v>
      </c>
      <c r="E28">
        <v>536</v>
      </c>
      <c r="I28">
        <v>5</v>
      </c>
      <c r="J28">
        <v>0.38461538461538464</v>
      </c>
      <c r="K28">
        <v>0.61538461538461542</v>
      </c>
    </row>
    <row r="29" spans="1:11">
      <c r="A29" t="s">
        <v>70</v>
      </c>
      <c r="B29" s="46">
        <v>8</v>
      </c>
      <c r="C29" t="s">
        <v>66</v>
      </c>
      <c r="D29" s="2" t="s">
        <v>33</v>
      </c>
      <c r="E29" s="2">
        <v>592</v>
      </c>
      <c r="I29">
        <v>3</v>
      </c>
      <c r="J29">
        <v>0.375</v>
      </c>
      <c r="K29">
        <v>0.625</v>
      </c>
    </row>
    <row r="30" spans="1:11">
      <c r="A30" t="s">
        <v>71</v>
      </c>
      <c r="B30" s="46">
        <v>5</v>
      </c>
      <c r="C30" t="s">
        <v>66</v>
      </c>
      <c r="D30" s="2" t="s">
        <v>33</v>
      </c>
      <c r="E30" s="2">
        <v>494</v>
      </c>
      <c r="I30">
        <v>2</v>
      </c>
      <c r="J30">
        <v>0.4</v>
      </c>
      <c r="K30">
        <v>0.6</v>
      </c>
    </row>
    <row r="31" spans="1:11">
      <c r="A31" t="s">
        <v>72</v>
      </c>
      <c r="B31" s="46">
        <v>7</v>
      </c>
      <c r="C31" t="s">
        <v>66</v>
      </c>
      <c r="D31" s="2" t="s">
        <v>33</v>
      </c>
      <c r="E31" s="2">
        <v>536</v>
      </c>
      <c r="I31">
        <v>3</v>
      </c>
      <c r="J31">
        <v>0.42857142857142855</v>
      </c>
      <c r="K31">
        <v>0.5714285714285714</v>
      </c>
    </row>
    <row r="32" spans="1:11">
      <c r="A32" t="s">
        <v>75</v>
      </c>
      <c r="B32" s="45">
        <v>13</v>
      </c>
      <c r="C32" t="s">
        <v>81</v>
      </c>
      <c r="D32" s="2" t="s">
        <v>33</v>
      </c>
      <c r="E32" s="2">
        <v>583</v>
      </c>
    </row>
    <row r="33" spans="1:5">
      <c r="A33" t="s">
        <v>76</v>
      </c>
      <c r="B33" s="45">
        <v>8</v>
      </c>
      <c r="C33" t="s">
        <v>81</v>
      </c>
      <c r="D33" s="2" t="s">
        <v>33</v>
      </c>
      <c r="E33" s="2">
        <v>481</v>
      </c>
    </row>
    <row r="34" spans="1:5">
      <c r="A34" t="s">
        <v>77</v>
      </c>
      <c r="B34" s="45">
        <v>8</v>
      </c>
      <c r="C34" t="s">
        <v>81</v>
      </c>
      <c r="D34" s="2" t="s">
        <v>33</v>
      </c>
      <c r="E34" s="2">
        <v>542</v>
      </c>
    </row>
    <row r="35" spans="1:5">
      <c r="A35" t="s">
        <v>78</v>
      </c>
      <c r="B35" s="45">
        <v>5</v>
      </c>
      <c r="C35" t="s">
        <v>82</v>
      </c>
      <c r="D35" s="2" t="s">
        <v>33</v>
      </c>
      <c r="E35" s="2">
        <v>583</v>
      </c>
    </row>
    <row r="36" spans="1:5">
      <c r="A36" t="s">
        <v>79</v>
      </c>
      <c r="B36" s="45">
        <v>3</v>
      </c>
      <c r="C36" t="s">
        <v>82</v>
      </c>
      <c r="D36" s="2" t="s">
        <v>33</v>
      </c>
      <c r="E36" s="2">
        <v>481</v>
      </c>
    </row>
    <row r="37" spans="1:5">
      <c r="A37" t="s">
        <v>80</v>
      </c>
      <c r="B37" s="45">
        <v>4</v>
      </c>
      <c r="C37" t="s">
        <v>82</v>
      </c>
      <c r="D37" s="2" t="s">
        <v>33</v>
      </c>
      <c r="E37" s="2">
        <v>542</v>
      </c>
    </row>
    <row r="38" spans="1:5">
      <c r="A38" t="s">
        <v>84</v>
      </c>
      <c r="B38" s="3">
        <v>0.74</v>
      </c>
      <c r="C38" t="s">
        <v>83</v>
      </c>
      <c r="D38" s="2" t="s">
        <v>33</v>
      </c>
      <c r="E38">
        <v>565</v>
      </c>
    </row>
    <row r="39" spans="1:5">
      <c r="A39" t="s">
        <v>85</v>
      </c>
      <c r="B39" s="3">
        <v>0.69</v>
      </c>
      <c r="C39" t="s">
        <v>83</v>
      </c>
      <c r="D39" s="2" t="s">
        <v>33</v>
      </c>
      <c r="E39">
        <v>470</v>
      </c>
    </row>
    <row r="40" spans="1:5">
      <c r="A40" t="s">
        <v>86</v>
      </c>
      <c r="B40" s="3">
        <v>0.61</v>
      </c>
      <c r="C40" t="s">
        <v>83</v>
      </c>
      <c r="D40" s="2" t="s">
        <v>33</v>
      </c>
      <c r="E40">
        <v>526</v>
      </c>
    </row>
    <row r="41" spans="1:5">
      <c r="A41" t="s">
        <v>87</v>
      </c>
      <c r="B41" s="3">
        <v>0.8</v>
      </c>
      <c r="C41" t="s">
        <v>90</v>
      </c>
      <c r="D41" s="2" t="s">
        <v>33</v>
      </c>
      <c r="E41">
        <v>565</v>
      </c>
    </row>
    <row r="42" spans="1:5">
      <c r="A42" t="s">
        <v>88</v>
      </c>
      <c r="B42" s="3">
        <v>0.75</v>
      </c>
      <c r="C42" t="s">
        <v>90</v>
      </c>
      <c r="D42" s="2" t="s">
        <v>33</v>
      </c>
      <c r="E42">
        <v>470</v>
      </c>
    </row>
    <row r="43" spans="1:5">
      <c r="A43" t="s">
        <v>89</v>
      </c>
      <c r="B43" s="3">
        <v>0.61</v>
      </c>
      <c r="C43" t="s">
        <v>90</v>
      </c>
      <c r="D43" s="2" t="s">
        <v>33</v>
      </c>
      <c r="E43">
        <v>526</v>
      </c>
    </row>
    <row r="44" spans="1:5">
      <c r="A44" s="12" t="s">
        <v>94</v>
      </c>
      <c r="B44"/>
    </row>
    <row r="45" spans="1:5">
      <c r="A45" t="s">
        <v>95</v>
      </c>
      <c r="B45" s="3">
        <v>0.94</v>
      </c>
      <c r="C45" t="s">
        <v>102</v>
      </c>
    </row>
    <row r="46" spans="1:5">
      <c r="A46" t="s">
        <v>96</v>
      </c>
      <c r="B46" s="3">
        <v>0.96</v>
      </c>
      <c r="C46" t="s">
        <v>102</v>
      </c>
    </row>
    <row r="47" spans="1:5">
      <c r="A47" t="s">
        <v>97</v>
      </c>
      <c r="B47" s="3">
        <v>0.95</v>
      </c>
      <c r="C47" t="s">
        <v>102</v>
      </c>
      <c r="D47" s="42" t="s">
        <v>103</v>
      </c>
    </row>
    <row r="48" spans="1:5">
      <c r="A48" t="s">
        <v>104</v>
      </c>
      <c r="B48" s="3">
        <v>0.65</v>
      </c>
      <c r="C48" t="s">
        <v>106</v>
      </c>
      <c r="E48">
        <v>447</v>
      </c>
    </row>
    <row r="49" spans="1:5">
      <c r="A49" t="s">
        <v>105</v>
      </c>
      <c r="B49" s="3">
        <v>0.56000000000000005</v>
      </c>
      <c r="C49" t="s">
        <v>106</v>
      </c>
      <c r="E49">
        <v>368</v>
      </c>
    </row>
    <row r="50" spans="1:5">
      <c r="A50" t="s">
        <v>107</v>
      </c>
      <c r="B50" s="3">
        <v>0.38</v>
      </c>
      <c r="C50" t="s">
        <v>106</v>
      </c>
      <c r="E50">
        <v>417</v>
      </c>
    </row>
    <row r="51" spans="1:5">
      <c r="C51" t="s">
        <v>108</v>
      </c>
    </row>
  </sheetData>
  <autoFilter ref="A1:E2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26" sqref="C26"/>
    </sheetView>
  </sheetViews>
  <sheetFormatPr defaultColWidth="10.6640625" defaultRowHeight="15.5"/>
  <cols>
    <col min="1" max="1" width="23.5" bestFit="1" customWidth="1"/>
    <col min="2" max="2" width="8.1640625" style="3" bestFit="1" customWidth="1"/>
    <col min="3" max="3" width="64.33203125" bestFit="1" customWidth="1"/>
    <col min="4" max="4" width="15.5" bestFit="1" customWidth="1"/>
  </cols>
  <sheetData>
    <row r="1" spans="1:5">
      <c r="A1" s="2" t="s">
        <v>0</v>
      </c>
      <c r="B1" s="4" t="s">
        <v>1</v>
      </c>
      <c r="C1" s="2" t="s">
        <v>9</v>
      </c>
      <c r="D1" s="2" t="s">
        <v>8</v>
      </c>
    </row>
    <row r="2" spans="1:5">
      <c r="A2" s="2"/>
      <c r="B2" s="4"/>
      <c r="C2" s="2"/>
      <c r="D2" s="2"/>
    </row>
    <row r="3" spans="1:5">
      <c r="A3" s="2"/>
      <c r="B3" s="4"/>
      <c r="C3" s="2"/>
      <c r="D3" s="2"/>
    </row>
    <row r="4" spans="1:5">
      <c r="A4" s="2" t="s">
        <v>138</v>
      </c>
      <c r="B4" s="5">
        <v>0.35</v>
      </c>
      <c r="C4" t="s">
        <v>147</v>
      </c>
      <c r="D4" s="2" t="s">
        <v>143</v>
      </c>
      <c r="E4" s="44" t="s">
        <v>144</v>
      </c>
    </row>
    <row r="5" spans="1:5">
      <c r="A5" s="2" t="s">
        <v>139</v>
      </c>
      <c r="B5" s="5">
        <v>0.09</v>
      </c>
      <c r="C5" t="s">
        <v>148</v>
      </c>
      <c r="D5" s="2" t="s">
        <v>143</v>
      </c>
      <c r="E5" t="s">
        <v>145</v>
      </c>
    </row>
    <row r="6" spans="1:5">
      <c r="A6" s="2" t="s">
        <v>140</v>
      </c>
      <c r="B6" s="5">
        <v>0.25</v>
      </c>
      <c r="C6" t="s">
        <v>149</v>
      </c>
      <c r="D6" s="2" t="s">
        <v>143</v>
      </c>
      <c r="E6" t="s">
        <v>145</v>
      </c>
    </row>
    <row r="7" spans="1:5">
      <c r="A7" s="2" t="s">
        <v>135</v>
      </c>
      <c r="B7" s="5">
        <f>1-B4</f>
        <v>0.65</v>
      </c>
      <c r="C7" t="s">
        <v>150</v>
      </c>
      <c r="D7" s="2" t="s">
        <v>143</v>
      </c>
    </row>
    <row r="8" spans="1:5">
      <c r="A8" s="2" t="s">
        <v>136</v>
      </c>
      <c r="B8" s="5">
        <f t="shared" ref="B8:B9" si="0">1-B5</f>
        <v>0.91</v>
      </c>
      <c r="C8" t="s">
        <v>151</v>
      </c>
      <c r="D8" s="2" t="s">
        <v>143</v>
      </c>
    </row>
    <row r="9" spans="1:5" s="39" customFormat="1">
      <c r="A9" s="2" t="s">
        <v>137</v>
      </c>
      <c r="B9" s="5">
        <f t="shared" si="0"/>
        <v>0.75</v>
      </c>
      <c r="C9" t="s">
        <v>152</v>
      </c>
      <c r="D9" s="2" t="s">
        <v>143</v>
      </c>
    </row>
    <row r="10" spans="1:5">
      <c r="A10" s="2" t="s">
        <v>153</v>
      </c>
      <c r="B10" s="1">
        <v>0.74</v>
      </c>
      <c r="C10" t="s">
        <v>146</v>
      </c>
      <c r="D10" s="2" t="s">
        <v>33</v>
      </c>
      <c r="E10">
        <v>26</v>
      </c>
    </row>
    <row r="11" spans="1:5">
      <c r="A11" s="2" t="s">
        <v>154</v>
      </c>
      <c r="B11" s="1">
        <v>0.17</v>
      </c>
      <c r="C11" t="s">
        <v>134</v>
      </c>
      <c r="D11" s="2" t="s">
        <v>33</v>
      </c>
      <c r="E11">
        <v>6</v>
      </c>
    </row>
    <row r="12" spans="1:5">
      <c r="A12" s="2" t="s">
        <v>155</v>
      </c>
      <c r="B12" s="1">
        <v>0.09</v>
      </c>
      <c r="C12" t="s">
        <v>141</v>
      </c>
      <c r="D12" s="2" t="s">
        <v>33</v>
      </c>
      <c r="E12">
        <v>3</v>
      </c>
    </row>
    <row r="13" spans="1:5">
      <c r="A13" s="2" t="s">
        <v>168</v>
      </c>
      <c r="B13" s="1">
        <v>0.38</v>
      </c>
      <c r="C13" s="2" t="s">
        <v>14</v>
      </c>
      <c r="D13" s="2" t="s">
        <v>33</v>
      </c>
      <c r="E13">
        <v>10</v>
      </c>
    </row>
    <row r="14" spans="1:5">
      <c r="A14" s="2" t="s">
        <v>169</v>
      </c>
      <c r="B14" s="3">
        <v>0.33</v>
      </c>
      <c r="C14" s="2" t="s">
        <v>15</v>
      </c>
      <c r="D14" s="2" t="s">
        <v>33</v>
      </c>
      <c r="E14">
        <v>2</v>
      </c>
    </row>
    <row r="15" spans="1:5">
      <c r="A15" s="2" t="s">
        <v>170</v>
      </c>
      <c r="B15" s="3">
        <v>0.67</v>
      </c>
      <c r="C15" s="2" t="s">
        <v>16</v>
      </c>
      <c r="D15" s="2" t="s">
        <v>33</v>
      </c>
      <c r="E15">
        <v>2</v>
      </c>
    </row>
    <row r="16" spans="1:5">
      <c r="A16" s="2" t="s">
        <v>171</v>
      </c>
      <c r="B16" s="1">
        <v>0.23</v>
      </c>
      <c r="C16" s="2" t="s">
        <v>20</v>
      </c>
      <c r="D16" s="2" t="s">
        <v>33</v>
      </c>
      <c r="E16">
        <v>6</v>
      </c>
    </row>
    <row r="17" spans="1:7">
      <c r="A17" s="2" t="s">
        <v>172</v>
      </c>
      <c r="B17" s="3">
        <v>0</v>
      </c>
      <c r="C17" s="2" t="s">
        <v>21</v>
      </c>
      <c r="D17" s="2" t="s">
        <v>33</v>
      </c>
      <c r="E17">
        <v>0</v>
      </c>
    </row>
    <row r="18" spans="1:7">
      <c r="A18" s="2" t="s">
        <v>173</v>
      </c>
      <c r="B18" s="1">
        <v>0</v>
      </c>
      <c r="C18" s="2" t="s">
        <v>22</v>
      </c>
      <c r="D18" s="2" t="s">
        <v>33</v>
      </c>
      <c r="E18">
        <v>0</v>
      </c>
    </row>
    <row r="19" spans="1:7">
      <c r="A19" s="2" t="s">
        <v>174</v>
      </c>
      <c r="B19" s="1">
        <v>0.38</v>
      </c>
      <c r="C19" t="s">
        <v>23</v>
      </c>
      <c r="D19" s="2" t="s">
        <v>33</v>
      </c>
      <c r="E19">
        <v>10</v>
      </c>
    </row>
    <row r="20" spans="1:7">
      <c r="A20" s="2" t="s">
        <v>175</v>
      </c>
      <c r="B20" s="1">
        <v>0.67</v>
      </c>
      <c r="C20" t="s">
        <v>24</v>
      </c>
      <c r="D20" s="2" t="s">
        <v>33</v>
      </c>
      <c r="E20">
        <v>4</v>
      </c>
    </row>
    <row r="21" spans="1:7">
      <c r="A21" s="2" t="s">
        <v>176</v>
      </c>
      <c r="B21" s="1">
        <v>0.33</v>
      </c>
      <c r="C21" t="s">
        <v>25</v>
      </c>
      <c r="D21" s="2" t="s">
        <v>33</v>
      </c>
      <c r="E21">
        <v>1</v>
      </c>
    </row>
    <row r="22" spans="1:7">
      <c r="A22" s="2" t="s">
        <v>177</v>
      </c>
      <c r="B22" s="1">
        <v>0.84</v>
      </c>
      <c r="C22" s="2" t="s">
        <v>180</v>
      </c>
      <c r="D22" s="2" t="s">
        <v>33</v>
      </c>
      <c r="E22">
        <v>26</v>
      </c>
    </row>
    <row r="23" spans="1:7">
      <c r="A23" s="2" t="s">
        <v>178</v>
      </c>
      <c r="B23" s="1">
        <v>0.83</v>
      </c>
      <c r="C23" s="2" t="s">
        <v>181</v>
      </c>
      <c r="D23" s="2" t="s">
        <v>33</v>
      </c>
      <c r="E23">
        <v>6</v>
      </c>
    </row>
    <row r="24" spans="1:7">
      <c r="A24" s="2" t="s">
        <v>179</v>
      </c>
      <c r="B24" s="1">
        <v>0.33</v>
      </c>
      <c r="C24" s="2" t="s">
        <v>182</v>
      </c>
      <c r="D24" s="2" t="s">
        <v>33</v>
      </c>
      <c r="E24">
        <v>3</v>
      </c>
    </row>
    <row r="25" spans="1:7">
      <c r="A25" s="12" t="s">
        <v>73</v>
      </c>
      <c r="C25" t="s">
        <v>74</v>
      </c>
      <c r="F25" s="2"/>
      <c r="G25" s="2"/>
    </row>
    <row r="26" spans="1:7">
      <c r="A26" t="s">
        <v>67</v>
      </c>
      <c r="B26" s="10">
        <v>12</v>
      </c>
      <c r="C26" t="s">
        <v>65</v>
      </c>
      <c r="D26" s="2" t="s">
        <v>33</v>
      </c>
      <c r="E26" s="2">
        <v>19</v>
      </c>
      <c r="G26" s="2"/>
    </row>
    <row r="27" spans="1:7">
      <c r="A27" t="s">
        <v>68</v>
      </c>
      <c r="B27" s="10">
        <v>6</v>
      </c>
      <c r="C27" t="s">
        <v>65</v>
      </c>
      <c r="D27" s="2" t="s">
        <v>33</v>
      </c>
      <c r="E27">
        <v>5</v>
      </c>
    </row>
    <row r="28" spans="1:7">
      <c r="A28" t="s">
        <v>69</v>
      </c>
      <c r="B28" s="10">
        <v>5</v>
      </c>
      <c r="C28" t="s">
        <v>65</v>
      </c>
      <c r="D28" s="2" t="s">
        <v>33</v>
      </c>
      <c r="E28">
        <v>1</v>
      </c>
    </row>
    <row r="29" spans="1:7">
      <c r="A29" t="s">
        <v>70</v>
      </c>
      <c r="B29" s="10">
        <v>8</v>
      </c>
      <c r="C29" t="s">
        <v>66</v>
      </c>
      <c r="D29" s="2" t="s">
        <v>33</v>
      </c>
      <c r="E29" s="2">
        <v>19</v>
      </c>
    </row>
    <row r="30" spans="1:7">
      <c r="A30" t="s">
        <v>71</v>
      </c>
      <c r="B30" s="10">
        <v>3</v>
      </c>
      <c r="C30" t="s">
        <v>66</v>
      </c>
      <c r="D30" s="2" t="s">
        <v>33</v>
      </c>
      <c r="E30">
        <v>5</v>
      </c>
    </row>
    <row r="31" spans="1:7">
      <c r="A31" t="s">
        <v>72</v>
      </c>
      <c r="B31" s="10">
        <v>5</v>
      </c>
      <c r="C31" t="s">
        <v>66</v>
      </c>
      <c r="D31" s="2" t="s">
        <v>33</v>
      </c>
      <c r="E31">
        <v>1</v>
      </c>
    </row>
    <row r="32" spans="1:7">
      <c r="A32" t="s">
        <v>75</v>
      </c>
      <c r="B32" s="10">
        <v>8</v>
      </c>
      <c r="C32" t="s">
        <v>81</v>
      </c>
      <c r="D32" s="2" t="s">
        <v>33</v>
      </c>
      <c r="E32" s="2">
        <v>19</v>
      </c>
    </row>
    <row r="33" spans="1:5">
      <c r="A33" t="s">
        <v>76</v>
      </c>
      <c r="B33" s="10">
        <v>5</v>
      </c>
      <c r="C33" t="s">
        <v>81</v>
      </c>
      <c r="D33" s="2" t="s">
        <v>33</v>
      </c>
      <c r="E33">
        <v>5</v>
      </c>
    </row>
    <row r="34" spans="1:5">
      <c r="A34" t="s">
        <v>77</v>
      </c>
      <c r="B34" s="10">
        <v>5</v>
      </c>
      <c r="C34" t="s">
        <v>81</v>
      </c>
      <c r="D34" s="2" t="s">
        <v>33</v>
      </c>
      <c r="E34">
        <v>1</v>
      </c>
    </row>
    <row r="35" spans="1:5">
      <c r="A35" t="s">
        <v>78</v>
      </c>
      <c r="B35" s="10">
        <v>4</v>
      </c>
      <c r="C35" t="s">
        <v>82</v>
      </c>
      <c r="D35" s="2" t="s">
        <v>33</v>
      </c>
      <c r="E35" s="2">
        <v>19</v>
      </c>
    </row>
    <row r="36" spans="1:5">
      <c r="A36" t="s">
        <v>79</v>
      </c>
      <c r="B36" s="10">
        <v>3</v>
      </c>
      <c r="C36" t="s">
        <v>82</v>
      </c>
      <c r="D36" s="2" t="s">
        <v>33</v>
      </c>
      <c r="E36">
        <v>5</v>
      </c>
    </row>
    <row r="37" spans="1:5">
      <c r="A37" t="s">
        <v>80</v>
      </c>
      <c r="B37" s="10">
        <v>5</v>
      </c>
      <c r="C37" t="s">
        <v>82</v>
      </c>
      <c r="D37" s="2" t="s">
        <v>33</v>
      </c>
      <c r="E37">
        <v>1</v>
      </c>
    </row>
    <row r="38" spans="1:5">
      <c r="A38" t="s">
        <v>84</v>
      </c>
      <c r="B38" s="3">
        <v>0.69</v>
      </c>
      <c r="C38" t="s">
        <v>83</v>
      </c>
      <c r="D38" s="2" t="s">
        <v>33</v>
      </c>
      <c r="E38" s="2">
        <v>19</v>
      </c>
    </row>
    <row r="39" spans="1:5">
      <c r="A39" t="s">
        <v>85</v>
      </c>
      <c r="B39" s="3">
        <v>0.73</v>
      </c>
      <c r="C39" t="s">
        <v>83</v>
      </c>
      <c r="D39" s="2" t="s">
        <v>33</v>
      </c>
      <c r="E39">
        <v>5</v>
      </c>
    </row>
    <row r="40" spans="1:5">
      <c r="A40" t="s">
        <v>86</v>
      </c>
      <c r="B40" s="3">
        <v>1</v>
      </c>
      <c r="C40" t="s">
        <v>83</v>
      </c>
      <c r="D40" s="2" t="s">
        <v>33</v>
      </c>
      <c r="E40">
        <v>1</v>
      </c>
    </row>
    <row r="41" spans="1:5">
      <c r="A41" t="s">
        <v>87</v>
      </c>
      <c r="B41" s="3">
        <v>0.67</v>
      </c>
      <c r="C41" t="s">
        <v>90</v>
      </c>
      <c r="D41" s="2" t="s">
        <v>33</v>
      </c>
      <c r="E41" s="2">
        <v>19</v>
      </c>
    </row>
    <row r="42" spans="1:5">
      <c r="A42" t="s">
        <v>88</v>
      </c>
      <c r="B42" s="3">
        <v>1</v>
      </c>
      <c r="C42" t="s">
        <v>90</v>
      </c>
      <c r="D42" s="2" t="s">
        <v>33</v>
      </c>
      <c r="E42">
        <v>5</v>
      </c>
    </row>
    <row r="43" spans="1:5">
      <c r="A43" t="s">
        <v>89</v>
      </c>
      <c r="B43" s="3">
        <v>1</v>
      </c>
      <c r="C43" t="s">
        <v>90</v>
      </c>
      <c r="D43" s="2" t="s">
        <v>33</v>
      </c>
      <c r="E43">
        <v>1</v>
      </c>
    </row>
    <row r="44" spans="1:5">
      <c r="A44" s="12" t="s">
        <v>94</v>
      </c>
      <c r="B44"/>
    </row>
    <row r="45" spans="1:5">
      <c r="A45" t="s">
        <v>95</v>
      </c>
      <c r="B45" s="3">
        <f>'Model Parameters - HIV_N'!B45</f>
        <v>0.94</v>
      </c>
      <c r="C45" t="s">
        <v>98</v>
      </c>
      <c r="D45" s="2" t="s">
        <v>33</v>
      </c>
      <c r="E45" s="41" t="s">
        <v>99</v>
      </c>
    </row>
    <row r="46" spans="1:5">
      <c r="A46" t="s">
        <v>96</v>
      </c>
      <c r="B46" s="3">
        <f>'Model Parameters - HIV_N'!B46</f>
        <v>0.96</v>
      </c>
      <c r="C46" t="s">
        <v>98</v>
      </c>
      <c r="D46" s="2" t="s">
        <v>33</v>
      </c>
      <c r="E46" s="41" t="s">
        <v>99</v>
      </c>
    </row>
    <row r="47" spans="1:5">
      <c r="A47" t="s">
        <v>97</v>
      </c>
      <c r="B47" s="3">
        <f>'Model Parameters - HIV_N'!B47</f>
        <v>0.95</v>
      </c>
      <c r="C47" t="s">
        <v>98</v>
      </c>
      <c r="D47" s="2" t="s">
        <v>33</v>
      </c>
      <c r="E47" s="41" t="s">
        <v>99</v>
      </c>
    </row>
    <row r="48" spans="1:5">
      <c r="A48" t="s">
        <v>104</v>
      </c>
      <c r="B48" s="3">
        <v>0.89</v>
      </c>
      <c r="C48" t="s">
        <v>106</v>
      </c>
      <c r="E48">
        <v>14</v>
      </c>
    </row>
    <row r="49" spans="1:6">
      <c r="A49" t="s">
        <v>105</v>
      </c>
      <c r="B49" s="3">
        <v>1</v>
      </c>
      <c r="C49" t="s">
        <v>106</v>
      </c>
      <c r="E49">
        <v>4</v>
      </c>
    </row>
    <row r="50" spans="1:6">
      <c r="A50" t="s">
        <v>107</v>
      </c>
      <c r="B50" s="3">
        <v>0.67</v>
      </c>
      <c r="C50" t="s">
        <v>106</v>
      </c>
      <c r="E50">
        <v>1</v>
      </c>
      <c r="F50" t="s">
        <v>109</v>
      </c>
    </row>
    <row r="51" spans="1:6">
      <c r="C51" t="s">
        <v>108</v>
      </c>
    </row>
  </sheetData>
  <autoFilter ref="A1:G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4" workbookViewId="0">
      <selection activeCell="B13" sqref="B13:B21"/>
    </sheetView>
  </sheetViews>
  <sheetFormatPr defaultColWidth="10.6640625" defaultRowHeight="15.5"/>
  <cols>
    <col min="1" max="1" width="23.5" bestFit="1" customWidth="1"/>
    <col min="2" max="2" width="8.1640625" bestFit="1" customWidth="1"/>
    <col min="3" max="3" width="64.33203125" bestFit="1" customWidth="1"/>
    <col min="4" max="4" width="15.5" bestFit="1" customWidth="1"/>
  </cols>
  <sheetData>
    <row r="1" spans="1:5">
      <c r="A1" s="2" t="s">
        <v>0</v>
      </c>
      <c r="B1" s="6" t="s">
        <v>1</v>
      </c>
      <c r="C1" s="2" t="s">
        <v>9</v>
      </c>
      <c r="D1" s="2" t="s">
        <v>8</v>
      </c>
      <c r="E1" s="2" t="s">
        <v>27</v>
      </c>
    </row>
    <row r="2" spans="1:5">
      <c r="A2" s="2"/>
      <c r="B2" s="6"/>
      <c r="C2" s="2"/>
      <c r="D2" s="2"/>
    </row>
    <row r="3" spans="1:5">
      <c r="B3" s="1"/>
    </row>
    <row r="4" spans="1:5">
      <c r="A4" s="2" t="s">
        <v>138</v>
      </c>
      <c r="B4" s="5">
        <v>0.35</v>
      </c>
      <c r="C4" t="s">
        <v>147</v>
      </c>
      <c r="D4" s="2" t="s">
        <v>143</v>
      </c>
      <c r="E4" s="44" t="s">
        <v>144</v>
      </c>
    </row>
    <row r="5" spans="1:5">
      <c r="A5" s="2" t="s">
        <v>139</v>
      </c>
      <c r="B5" s="5">
        <v>0.09</v>
      </c>
      <c r="C5" t="s">
        <v>148</v>
      </c>
      <c r="D5" s="2" t="s">
        <v>143</v>
      </c>
      <c r="E5" t="s">
        <v>145</v>
      </c>
    </row>
    <row r="6" spans="1:5">
      <c r="A6" s="2" t="s">
        <v>140</v>
      </c>
      <c r="B6" s="5">
        <v>0.25</v>
      </c>
      <c r="C6" t="s">
        <v>149</v>
      </c>
      <c r="D6" s="2" t="s">
        <v>143</v>
      </c>
      <c r="E6" t="s">
        <v>145</v>
      </c>
    </row>
    <row r="7" spans="1:5">
      <c r="A7" s="2" t="s">
        <v>135</v>
      </c>
      <c r="B7" s="5">
        <f>1-B4</f>
        <v>0.65</v>
      </c>
      <c r="C7" t="s">
        <v>150</v>
      </c>
      <c r="D7" s="2" t="s">
        <v>143</v>
      </c>
    </row>
    <row r="8" spans="1:5">
      <c r="A8" s="2" t="s">
        <v>136</v>
      </c>
      <c r="B8" s="5">
        <f t="shared" ref="B8:B9" si="0">1-B5</f>
        <v>0.91</v>
      </c>
      <c r="C8" t="s">
        <v>151</v>
      </c>
      <c r="D8" s="2" t="s">
        <v>143</v>
      </c>
    </row>
    <row r="9" spans="1:5">
      <c r="A9" s="2" t="s">
        <v>137</v>
      </c>
      <c r="B9" s="5">
        <f t="shared" si="0"/>
        <v>0.75</v>
      </c>
      <c r="C9" t="s">
        <v>152</v>
      </c>
      <c r="D9" s="2" t="s">
        <v>143</v>
      </c>
      <c r="E9" s="39"/>
    </row>
    <row r="10" spans="1:5">
      <c r="A10" s="2" t="s">
        <v>153</v>
      </c>
      <c r="B10" s="6">
        <v>0.53</v>
      </c>
      <c r="C10" t="s">
        <v>133</v>
      </c>
      <c r="D10" s="2" t="s">
        <v>33</v>
      </c>
      <c r="E10">
        <v>55</v>
      </c>
    </row>
    <row r="11" spans="1:5">
      <c r="A11" s="2" t="s">
        <v>154</v>
      </c>
      <c r="B11" s="6">
        <v>0.33</v>
      </c>
      <c r="C11" t="s">
        <v>134</v>
      </c>
      <c r="D11" s="2" t="s">
        <v>33</v>
      </c>
      <c r="E11">
        <v>34</v>
      </c>
    </row>
    <row r="12" spans="1:5">
      <c r="A12" s="2" t="s">
        <v>155</v>
      </c>
      <c r="B12" s="6">
        <v>0.14000000000000001</v>
      </c>
      <c r="C12" t="s">
        <v>141</v>
      </c>
      <c r="D12" s="2" t="s">
        <v>33</v>
      </c>
      <c r="E12">
        <v>15</v>
      </c>
    </row>
    <row r="13" spans="1:5">
      <c r="A13" s="2" t="s">
        <v>168</v>
      </c>
      <c r="B13" s="6">
        <v>0.35</v>
      </c>
      <c r="C13" s="2" t="s">
        <v>14</v>
      </c>
      <c r="D13" s="2" t="s">
        <v>33</v>
      </c>
      <c r="E13">
        <v>19</v>
      </c>
    </row>
    <row r="14" spans="1:5">
      <c r="A14" s="2" t="s">
        <v>169</v>
      </c>
      <c r="B14" s="6">
        <v>0.03</v>
      </c>
      <c r="C14" s="2" t="s">
        <v>15</v>
      </c>
      <c r="D14" s="2" t="s">
        <v>33</v>
      </c>
      <c r="E14">
        <v>1</v>
      </c>
    </row>
    <row r="15" spans="1:5">
      <c r="A15" s="2" t="s">
        <v>170</v>
      </c>
      <c r="B15" s="6">
        <v>0.6</v>
      </c>
      <c r="C15" s="2" t="s">
        <v>16</v>
      </c>
      <c r="D15" s="2" t="s">
        <v>33</v>
      </c>
      <c r="E15">
        <v>9</v>
      </c>
    </row>
    <row r="16" spans="1:5">
      <c r="A16" s="2" t="s">
        <v>171</v>
      </c>
      <c r="B16" s="6">
        <v>0.26</v>
      </c>
      <c r="C16" s="2" t="s">
        <v>20</v>
      </c>
      <c r="D16" s="2" t="s">
        <v>33</v>
      </c>
      <c r="E16">
        <v>14</v>
      </c>
    </row>
    <row r="17" spans="1:6">
      <c r="A17" s="2" t="s">
        <v>172</v>
      </c>
      <c r="B17" s="6">
        <v>0.09</v>
      </c>
      <c r="C17" s="2" t="s">
        <v>21</v>
      </c>
      <c r="D17" s="2" t="s">
        <v>33</v>
      </c>
      <c r="E17">
        <v>3</v>
      </c>
    </row>
    <row r="18" spans="1:6">
      <c r="A18" s="2" t="s">
        <v>173</v>
      </c>
      <c r="B18" s="6">
        <v>7.0000000000000007E-2</v>
      </c>
      <c r="C18" s="2" t="s">
        <v>22</v>
      </c>
      <c r="D18" s="2" t="s">
        <v>33</v>
      </c>
      <c r="E18">
        <v>1</v>
      </c>
    </row>
    <row r="19" spans="1:6">
      <c r="A19" s="2" t="s">
        <v>174</v>
      </c>
      <c r="B19" s="1">
        <v>0.39</v>
      </c>
      <c r="C19" t="s">
        <v>23</v>
      </c>
      <c r="D19" s="2" t="s">
        <v>33</v>
      </c>
      <c r="E19">
        <v>21</v>
      </c>
    </row>
    <row r="20" spans="1:6">
      <c r="A20" s="2" t="s">
        <v>175</v>
      </c>
      <c r="B20" s="1">
        <v>0.88</v>
      </c>
      <c r="C20" t="s">
        <v>24</v>
      </c>
      <c r="D20" s="2" t="s">
        <v>33</v>
      </c>
      <c r="E20">
        <v>30</v>
      </c>
    </row>
    <row r="21" spans="1:6">
      <c r="A21" s="2" t="s">
        <v>176</v>
      </c>
      <c r="B21" s="1">
        <v>0.33</v>
      </c>
      <c r="C21" t="s">
        <v>25</v>
      </c>
      <c r="D21" s="2" t="s">
        <v>33</v>
      </c>
      <c r="E21">
        <v>5</v>
      </c>
    </row>
    <row r="22" spans="1:6">
      <c r="A22" s="7" t="s">
        <v>177</v>
      </c>
      <c r="B22" s="8">
        <v>1</v>
      </c>
      <c r="C22" s="7" t="s">
        <v>180</v>
      </c>
      <c r="D22" s="7" t="s">
        <v>33</v>
      </c>
      <c r="E22" s="7">
        <v>55</v>
      </c>
      <c r="F22" s="7" t="s">
        <v>159</v>
      </c>
    </row>
    <row r="23" spans="1:6">
      <c r="A23" s="7" t="s">
        <v>178</v>
      </c>
      <c r="B23" s="8">
        <v>0.97</v>
      </c>
      <c r="C23" s="7" t="s">
        <v>181</v>
      </c>
      <c r="D23" s="7" t="s">
        <v>33</v>
      </c>
      <c r="E23" s="7">
        <v>33</v>
      </c>
      <c r="F23" s="7" t="s">
        <v>159</v>
      </c>
    </row>
    <row r="24" spans="1:6">
      <c r="A24" s="7" t="s">
        <v>179</v>
      </c>
      <c r="B24" s="8">
        <v>1</v>
      </c>
      <c r="C24" s="7" t="s">
        <v>182</v>
      </c>
      <c r="D24" s="7" t="s">
        <v>33</v>
      </c>
      <c r="E24" s="7">
        <v>15</v>
      </c>
      <c r="F24" s="7" t="s">
        <v>159</v>
      </c>
    </row>
    <row r="25" spans="1:6">
      <c r="A25" s="12" t="s">
        <v>73</v>
      </c>
      <c r="B25" s="3"/>
      <c r="C25" t="s">
        <v>74</v>
      </c>
      <c r="F25" s="38" t="s">
        <v>31</v>
      </c>
    </row>
    <row r="26" spans="1:6">
      <c r="A26" t="s">
        <v>67</v>
      </c>
      <c r="B26" s="10">
        <v>15</v>
      </c>
      <c r="C26" t="s">
        <v>65</v>
      </c>
      <c r="D26" s="2" t="s">
        <v>33</v>
      </c>
      <c r="E26" s="2">
        <v>46</v>
      </c>
    </row>
    <row r="27" spans="1:6">
      <c r="A27" t="s">
        <v>68</v>
      </c>
      <c r="B27" s="10">
        <v>12</v>
      </c>
      <c r="C27" t="s">
        <v>65</v>
      </c>
      <c r="D27" s="2" t="s">
        <v>33</v>
      </c>
      <c r="E27">
        <v>27</v>
      </c>
    </row>
    <row r="28" spans="1:6">
      <c r="A28" t="s">
        <v>69</v>
      </c>
      <c r="B28" s="10">
        <v>35</v>
      </c>
      <c r="C28" t="s">
        <v>65</v>
      </c>
      <c r="D28" s="2" t="s">
        <v>33</v>
      </c>
      <c r="E28">
        <v>10</v>
      </c>
    </row>
    <row r="29" spans="1:6">
      <c r="A29" t="s">
        <v>70</v>
      </c>
      <c r="B29" s="10">
        <v>6</v>
      </c>
      <c r="C29" t="s">
        <v>66</v>
      </c>
      <c r="D29" s="2" t="s">
        <v>33</v>
      </c>
      <c r="E29" s="2">
        <v>46</v>
      </c>
    </row>
    <row r="30" spans="1:6">
      <c r="A30" t="s">
        <v>71</v>
      </c>
      <c r="B30" s="10">
        <v>5</v>
      </c>
      <c r="C30" t="s">
        <v>66</v>
      </c>
      <c r="D30" s="2" t="s">
        <v>33</v>
      </c>
      <c r="E30">
        <v>27</v>
      </c>
    </row>
    <row r="31" spans="1:6">
      <c r="A31" t="s">
        <v>72</v>
      </c>
      <c r="B31" s="10">
        <v>10</v>
      </c>
      <c r="C31" t="s">
        <v>66</v>
      </c>
      <c r="D31" s="2" t="s">
        <v>33</v>
      </c>
      <c r="E31">
        <v>10</v>
      </c>
    </row>
    <row r="32" spans="1:6">
      <c r="A32" t="s">
        <v>75</v>
      </c>
      <c r="B32" s="10">
        <v>9</v>
      </c>
      <c r="C32" t="s">
        <v>81</v>
      </c>
      <c r="D32" s="2" t="s">
        <v>33</v>
      </c>
      <c r="E32" s="2">
        <v>43</v>
      </c>
    </row>
    <row r="33" spans="1:5">
      <c r="A33" t="s">
        <v>76</v>
      </c>
      <c r="B33" s="10">
        <v>11</v>
      </c>
      <c r="C33" t="s">
        <v>81</v>
      </c>
      <c r="D33" s="2" t="s">
        <v>33</v>
      </c>
      <c r="E33">
        <v>26</v>
      </c>
    </row>
    <row r="34" spans="1:5">
      <c r="A34" t="s">
        <v>77</v>
      </c>
      <c r="B34" s="10">
        <v>16</v>
      </c>
      <c r="C34" t="s">
        <v>81</v>
      </c>
      <c r="D34" s="2" t="s">
        <v>33</v>
      </c>
      <c r="E34">
        <v>11</v>
      </c>
    </row>
    <row r="35" spans="1:5">
      <c r="A35" t="s">
        <v>78</v>
      </c>
      <c r="B35" s="10">
        <v>6</v>
      </c>
      <c r="C35" t="s">
        <v>82</v>
      </c>
      <c r="D35" s="2" t="s">
        <v>33</v>
      </c>
      <c r="E35" s="2">
        <v>43</v>
      </c>
    </row>
    <row r="36" spans="1:5">
      <c r="A36" t="s">
        <v>79</v>
      </c>
      <c r="B36" s="10">
        <v>4</v>
      </c>
      <c r="C36" t="s">
        <v>82</v>
      </c>
      <c r="D36" s="2" t="s">
        <v>33</v>
      </c>
      <c r="E36">
        <v>26</v>
      </c>
    </row>
    <row r="37" spans="1:5">
      <c r="A37" t="s">
        <v>80</v>
      </c>
      <c r="B37" s="10">
        <v>6</v>
      </c>
      <c r="C37" t="s">
        <v>82</v>
      </c>
      <c r="D37" s="2" t="s">
        <v>33</v>
      </c>
      <c r="E37">
        <v>11</v>
      </c>
    </row>
    <row r="38" spans="1:5">
      <c r="A38" t="s">
        <v>84</v>
      </c>
      <c r="B38" s="3">
        <v>0.84</v>
      </c>
      <c r="C38" t="s">
        <v>83</v>
      </c>
      <c r="D38" s="2" t="s">
        <v>33</v>
      </c>
      <c r="E38" s="2">
        <v>42</v>
      </c>
    </row>
    <row r="39" spans="1:5">
      <c r="A39" t="s">
        <v>85</v>
      </c>
      <c r="B39" s="3">
        <v>0.74</v>
      </c>
      <c r="C39" t="s">
        <v>83</v>
      </c>
      <c r="D39" s="2" t="s">
        <v>33</v>
      </c>
      <c r="E39">
        <v>24</v>
      </c>
    </row>
    <row r="40" spans="1:5">
      <c r="A40" t="s">
        <v>86</v>
      </c>
      <c r="B40" s="3">
        <v>0.73</v>
      </c>
      <c r="C40" t="s">
        <v>83</v>
      </c>
      <c r="D40" s="2" t="s">
        <v>33</v>
      </c>
      <c r="E40">
        <v>10</v>
      </c>
    </row>
    <row r="41" spans="1:5">
      <c r="A41" t="s">
        <v>87</v>
      </c>
      <c r="B41" s="3">
        <v>1</v>
      </c>
      <c r="C41" t="s">
        <v>90</v>
      </c>
      <c r="D41" s="2" t="s">
        <v>33</v>
      </c>
      <c r="E41" s="2">
        <v>42</v>
      </c>
    </row>
    <row r="42" spans="1:5">
      <c r="A42" t="s">
        <v>88</v>
      </c>
      <c r="B42" s="3">
        <v>0.82</v>
      </c>
      <c r="C42" t="s">
        <v>90</v>
      </c>
      <c r="D42" s="2" t="s">
        <v>33</v>
      </c>
      <c r="E42">
        <v>24</v>
      </c>
    </row>
    <row r="43" spans="1:5">
      <c r="A43" t="s">
        <v>89</v>
      </c>
      <c r="B43" s="3">
        <v>0.82</v>
      </c>
      <c r="C43" t="s">
        <v>90</v>
      </c>
      <c r="D43" s="2" t="s">
        <v>33</v>
      </c>
      <c r="E43">
        <v>10</v>
      </c>
    </row>
    <row r="44" spans="1:5">
      <c r="A44" s="40" t="s">
        <v>94</v>
      </c>
      <c r="B44" s="1"/>
    </row>
    <row r="45" spans="1:5">
      <c r="A45" s="2" t="s">
        <v>95</v>
      </c>
      <c r="B45" s="1">
        <f>1-87%</f>
        <v>0.13</v>
      </c>
      <c r="C45" t="s">
        <v>100</v>
      </c>
      <c r="D45" s="2" t="s">
        <v>33</v>
      </c>
    </row>
    <row r="46" spans="1:5">
      <c r="A46" s="2" t="s">
        <v>96</v>
      </c>
      <c r="B46" s="1">
        <f>1-81%</f>
        <v>0.18999999999999995</v>
      </c>
      <c r="C46" t="s">
        <v>100</v>
      </c>
      <c r="D46" s="2" t="s">
        <v>33</v>
      </c>
    </row>
    <row r="47" spans="1:5">
      <c r="A47" s="2" t="s">
        <v>97</v>
      </c>
      <c r="B47" s="1">
        <f>1-82%</f>
        <v>0.18000000000000005</v>
      </c>
      <c r="C47" t="s">
        <v>100</v>
      </c>
      <c r="D47" s="2" t="s">
        <v>33</v>
      </c>
    </row>
    <row r="48" spans="1:5">
      <c r="A48" s="2" t="s">
        <v>104</v>
      </c>
      <c r="B48" s="1">
        <v>0.78</v>
      </c>
      <c r="C48" t="s">
        <v>106</v>
      </c>
      <c r="D48" s="2" t="s">
        <v>91</v>
      </c>
      <c r="E48">
        <v>53</v>
      </c>
    </row>
    <row r="49" spans="1:5">
      <c r="A49" s="2" t="s">
        <v>105</v>
      </c>
      <c r="B49" s="1">
        <v>0.76</v>
      </c>
      <c r="C49" t="s">
        <v>106</v>
      </c>
      <c r="D49" s="2" t="s">
        <v>92</v>
      </c>
      <c r="E49">
        <v>30</v>
      </c>
    </row>
    <row r="50" spans="1:5">
      <c r="A50" s="2" t="s">
        <v>107</v>
      </c>
      <c r="B50" s="1">
        <v>0.49</v>
      </c>
      <c r="C50" t="s">
        <v>106</v>
      </c>
      <c r="D50" s="2" t="s">
        <v>93</v>
      </c>
      <c r="E50">
        <v>17</v>
      </c>
    </row>
  </sheetData>
  <autoFilter ref="A1:E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4" workbookViewId="0">
      <selection activeCell="B21" sqref="B13:B21"/>
    </sheetView>
  </sheetViews>
  <sheetFormatPr defaultColWidth="10.6640625" defaultRowHeight="15.5"/>
  <cols>
    <col min="1" max="1" width="23.5" bestFit="1" customWidth="1"/>
    <col min="2" max="2" width="8.1640625" style="1" bestFit="1" customWidth="1"/>
    <col min="3" max="3" width="64.33203125" bestFit="1" customWidth="1"/>
    <col min="4" max="4" width="15.5" bestFit="1" customWidth="1"/>
  </cols>
  <sheetData>
    <row r="1" spans="1:8">
      <c r="A1" s="2" t="s">
        <v>0</v>
      </c>
      <c r="B1" s="6" t="s">
        <v>1</v>
      </c>
      <c r="C1" s="2" t="s">
        <v>9</v>
      </c>
      <c r="D1" s="2" t="s">
        <v>8</v>
      </c>
      <c r="E1" s="2" t="s">
        <v>27</v>
      </c>
    </row>
    <row r="2" spans="1:8">
      <c r="A2" s="2"/>
      <c r="B2" s="6"/>
      <c r="C2" s="2"/>
      <c r="D2" s="2"/>
    </row>
    <row r="3" spans="1:8">
      <c r="A3" s="2"/>
      <c r="B3" s="6"/>
      <c r="C3" s="2"/>
      <c r="D3" s="2"/>
    </row>
    <row r="4" spans="1:8">
      <c r="A4" s="2" t="s">
        <v>138</v>
      </c>
      <c r="B4" s="5">
        <v>0.35</v>
      </c>
      <c r="C4" t="s">
        <v>147</v>
      </c>
      <c r="D4" s="2" t="s">
        <v>143</v>
      </c>
      <c r="E4" s="44" t="s">
        <v>144</v>
      </c>
    </row>
    <row r="5" spans="1:8">
      <c r="A5" s="2" t="s">
        <v>139</v>
      </c>
      <c r="B5" s="5">
        <v>0.09</v>
      </c>
      <c r="C5" t="s">
        <v>148</v>
      </c>
      <c r="D5" s="2" t="s">
        <v>143</v>
      </c>
      <c r="E5" t="s">
        <v>145</v>
      </c>
    </row>
    <row r="6" spans="1:8">
      <c r="A6" s="2" t="s">
        <v>140</v>
      </c>
      <c r="B6" s="5">
        <v>0.25</v>
      </c>
      <c r="C6" t="s">
        <v>149</v>
      </c>
      <c r="D6" s="2" t="s">
        <v>143</v>
      </c>
      <c r="E6" t="s">
        <v>145</v>
      </c>
    </row>
    <row r="7" spans="1:8">
      <c r="A7" s="2" t="s">
        <v>135</v>
      </c>
      <c r="B7" s="5">
        <f>1-B4</f>
        <v>0.65</v>
      </c>
      <c r="C7" t="s">
        <v>150</v>
      </c>
      <c r="D7" s="2" t="s">
        <v>143</v>
      </c>
      <c r="E7" t="s">
        <v>166</v>
      </c>
    </row>
    <row r="8" spans="1:8">
      <c r="A8" s="2" t="s">
        <v>136</v>
      </c>
      <c r="B8" s="5">
        <f>1-B5</f>
        <v>0.91</v>
      </c>
      <c r="C8" t="s">
        <v>151</v>
      </c>
      <c r="D8" s="2" t="s">
        <v>143</v>
      </c>
      <c r="E8" t="s">
        <v>167</v>
      </c>
    </row>
    <row r="9" spans="1:8" s="39" customFormat="1">
      <c r="A9" s="2" t="s">
        <v>137</v>
      </c>
      <c r="B9" s="5">
        <f>1-B6</f>
        <v>0.75</v>
      </c>
      <c r="C9" t="s">
        <v>152</v>
      </c>
      <c r="D9" s="2" t="s">
        <v>143</v>
      </c>
      <c r="E9" t="s">
        <v>166</v>
      </c>
    </row>
    <row r="10" spans="1:8">
      <c r="A10" s="2" t="s">
        <v>153</v>
      </c>
      <c r="B10" s="6">
        <v>0.56000000000000005</v>
      </c>
      <c r="C10" t="s">
        <v>133</v>
      </c>
      <c r="D10" s="2" t="s">
        <v>33</v>
      </c>
      <c r="E10" s="2">
        <v>300</v>
      </c>
      <c r="F10">
        <v>538</v>
      </c>
    </row>
    <row r="11" spans="1:8">
      <c r="A11" s="2" t="s">
        <v>154</v>
      </c>
      <c r="B11" s="6">
        <v>0.21</v>
      </c>
      <c r="C11" t="s">
        <v>134</v>
      </c>
      <c r="D11" s="2" t="s">
        <v>33</v>
      </c>
      <c r="E11">
        <v>112</v>
      </c>
      <c r="F11">
        <v>538</v>
      </c>
    </row>
    <row r="12" spans="1:8">
      <c r="A12" s="2" t="s">
        <v>155</v>
      </c>
      <c r="B12" s="6">
        <v>0.23</v>
      </c>
      <c r="C12" t="s">
        <v>141</v>
      </c>
      <c r="D12" s="2" t="s">
        <v>33</v>
      </c>
      <c r="E12">
        <v>126</v>
      </c>
      <c r="F12">
        <v>538</v>
      </c>
    </row>
    <row r="13" spans="1:8">
      <c r="A13" s="2" t="s">
        <v>168</v>
      </c>
      <c r="B13" s="6">
        <v>0.43</v>
      </c>
      <c r="C13" s="2" t="s">
        <v>14</v>
      </c>
      <c r="D13" s="2" t="s">
        <v>33</v>
      </c>
      <c r="E13">
        <v>127</v>
      </c>
      <c r="F13">
        <v>298</v>
      </c>
    </row>
    <row r="14" spans="1:8">
      <c r="A14" s="2" t="s">
        <v>169</v>
      </c>
      <c r="B14" s="6">
        <v>0.09</v>
      </c>
      <c r="C14" s="2" t="s">
        <v>15</v>
      </c>
      <c r="D14" s="2" t="s">
        <v>33</v>
      </c>
      <c r="E14">
        <v>10</v>
      </c>
      <c r="F14">
        <v>112</v>
      </c>
      <c r="H14" s="9" t="s">
        <v>160</v>
      </c>
    </row>
    <row r="15" spans="1:8">
      <c r="A15" s="2" t="s">
        <v>170</v>
      </c>
      <c r="B15" s="6">
        <v>0.6</v>
      </c>
      <c r="C15" s="2" t="s">
        <v>16</v>
      </c>
      <c r="D15" s="2" t="s">
        <v>33</v>
      </c>
      <c r="E15">
        <v>76</v>
      </c>
      <c r="F15">
        <v>125</v>
      </c>
    </row>
    <row r="16" spans="1:8">
      <c r="A16" s="2" t="s">
        <v>171</v>
      </c>
      <c r="B16" s="6">
        <v>0.25</v>
      </c>
      <c r="C16" s="2" t="s">
        <v>20</v>
      </c>
      <c r="D16" s="2" t="s">
        <v>33</v>
      </c>
      <c r="E16">
        <v>73</v>
      </c>
      <c r="F16">
        <v>298</v>
      </c>
    </row>
    <row r="17" spans="1:6">
      <c r="A17" s="2" t="s">
        <v>172</v>
      </c>
      <c r="B17" s="6">
        <v>0.09</v>
      </c>
      <c r="C17" s="2" t="s">
        <v>21</v>
      </c>
      <c r="D17" s="2" t="s">
        <v>33</v>
      </c>
      <c r="E17">
        <v>10</v>
      </c>
      <c r="F17">
        <v>112</v>
      </c>
    </row>
    <row r="18" spans="1:6">
      <c r="A18" s="2" t="s">
        <v>173</v>
      </c>
      <c r="B18" s="6">
        <v>0.19</v>
      </c>
      <c r="C18" s="2" t="s">
        <v>22</v>
      </c>
      <c r="D18" s="2" t="s">
        <v>33</v>
      </c>
      <c r="E18">
        <v>24</v>
      </c>
      <c r="F18">
        <v>125</v>
      </c>
    </row>
    <row r="19" spans="1:6">
      <c r="A19" s="2" t="s">
        <v>174</v>
      </c>
      <c r="B19" s="1">
        <v>0.32</v>
      </c>
      <c r="C19" t="s">
        <v>23</v>
      </c>
      <c r="D19" s="2" t="s">
        <v>33</v>
      </c>
      <c r="E19">
        <v>96</v>
      </c>
      <c r="F19">
        <v>298</v>
      </c>
    </row>
    <row r="20" spans="1:6">
      <c r="A20" s="2" t="s">
        <v>175</v>
      </c>
      <c r="B20" s="1">
        <v>0.82</v>
      </c>
      <c r="C20" t="s">
        <v>24</v>
      </c>
      <c r="D20" s="2" t="s">
        <v>33</v>
      </c>
      <c r="E20">
        <v>92</v>
      </c>
      <c r="F20">
        <v>112</v>
      </c>
    </row>
    <row r="21" spans="1:6">
      <c r="A21" s="2" t="s">
        <v>176</v>
      </c>
      <c r="B21" s="1">
        <v>0.19</v>
      </c>
      <c r="C21" t="s">
        <v>25</v>
      </c>
      <c r="D21" s="2" t="s">
        <v>33</v>
      </c>
      <c r="E21">
        <v>24</v>
      </c>
      <c r="F21">
        <v>125</v>
      </c>
    </row>
    <row r="22" spans="1:6" s="7" customFormat="1">
      <c r="A22" s="7" t="s">
        <v>177</v>
      </c>
      <c r="B22" s="8">
        <v>0.99</v>
      </c>
      <c r="C22" s="7" t="s">
        <v>180</v>
      </c>
      <c r="D22" s="7" t="s">
        <v>33</v>
      </c>
      <c r="E22" s="7">
        <v>296</v>
      </c>
      <c r="F22" s="7" t="s">
        <v>159</v>
      </c>
    </row>
    <row r="23" spans="1:6" s="7" customFormat="1">
      <c r="A23" s="7" t="s">
        <v>178</v>
      </c>
      <c r="B23" s="8">
        <v>0.98</v>
      </c>
      <c r="C23" s="7" t="s">
        <v>181</v>
      </c>
      <c r="D23" s="7" t="s">
        <v>33</v>
      </c>
      <c r="E23" s="7">
        <v>110</v>
      </c>
      <c r="F23" s="7" t="s">
        <v>159</v>
      </c>
    </row>
    <row r="24" spans="1:6" s="7" customFormat="1">
      <c r="A24" s="7" t="s">
        <v>179</v>
      </c>
      <c r="B24" s="8">
        <v>0.99</v>
      </c>
      <c r="C24" s="7" t="s">
        <v>182</v>
      </c>
      <c r="D24" s="7" t="s">
        <v>33</v>
      </c>
      <c r="E24" s="7">
        <v>125</v>
      </c>
      <c r="F24" s="7" t="s">
        <v>159</v>
      </c>
    </row>
    <row r="25" spans="1:6">
      <c r="A25" s="12" t="s">
        <v>73</v>
      </c>
      <c r="B25" s="3"/>
      <c r="C25" t="s">
        <v>74</v>
      </c>
      <c r="F25" s="38" t="s">
        <v>31</v>
      </c>
    </row>
    <row r="26" spans="1:6">
      <c r="A26" t="s">
        <v>67</v>
      </c>
      <c r="B26" s="10">
        <v>21</v>
      </c>
      <c r="C26" t="s">
        <v>65</v>
      </c>
      <c r="D26" s="2" t="s">
        <v>33</v>
      </c>
      <c r="E26" s="39">
        <v>246</v>
      </c>
    </row>
    <row r="27" spans="1:6">
      <c r="A27" t="s">
        <v>68</v>
      </c>
      <c r="B27" s="10">
        <v>16</v>
      </c>
      <c r="C27" t="s">
        <v>65</v>
      </c>
      <c r="D27" s="2" t="s">
        <v>33</v>
      </c>
      <c r="E27" s="39">
        <v>100</v>
      </c>
    </row>
    <row r="28" spans="1:6">
      <c r="A28" t="s">
        <v>69</v>
      </c>
      <c r="B28" s="10">
        <v>17</v>
      </c>
      <c r="C28" t="s">
        <v>65</v>
      </c>
      <c r="D28" s="2" t="s">
        <v>33</v>
      </c>
      <c r="E28" s="39">
        <v>112</v>
      </c>
    </row>
    <row r="29" spans="1:6">
      <c r="A29" t="s">
        <v>70</v>
      </c>
      <c r="B29" s="10">
        <v>10</v>
      </c>
      <c r="C29" t="s">
        <v>66</v>
      </c>
      <c r="D29" s="2" t="s">
        <v>33</v>
      </c>
      <c r="E29" s="39">
        <v>246</v>
      </c>
    </row>
    <row r="30" spans="1:6">
      <c r="A30" t="s">
        <v>71</v>
      </c>
      <c r="B30" s="10">
        <v>6</v>
      </c>
      <c r="C30" t="s">
        <v>66</v>
      </c>
      <c r="D30" s="2" t="s">
        <v>33</v>
      </c>
      <c r="E30" s="39">
        <v>100</v>
      </c>
    </row>
    <row r="31" spans="1:6">
      <c r="A31" t="s">
        <v>72</v>
      </c>
      <c r="B31" s="10">
        <v>6</v>
      </c>
      <c r="C31" t="s">
        <v>66</v>
      </c>
      <c r="D31" s="2" t="s">
        <v>33</v>
      </c>
      <c r="E31" s="39">
        <v>112</v>
      </c>
    </row>
    <row r="32" spans="1:6">
      <c r="A32" t="s">
        <v>75</v>
      </c>
      <c r="B32" s="10">
        <v>16</v>
      </c>
      <c r="C32" t="s">
        <v>81</v>
      </c>
      <c r="D32" s="2" t="s">
        <v>33</v>
      </c>
      <c r="E32" s="2">
        <v>245</v>
      </c>
    </row>
    <row r="33" spans="1:5">
      <c r="A33" t="s">
        <v>76</v>
      </c>
      <c r="B33" s="10">
        <v>12</v>
      </c>
      <c r="C33" t="s">
        <v>81</v>
      </c>
      <c r="D33" s="2" t="s">
        <v>33</v>
      </c>
      <c r="E33">
        <v>95</v>
      </c>
    </row>
    <row r="34" spans="1:5">
      <c r="A34" t="s">
        <v>77</v>
      </c>
      <c r="B34" s="10">
        <v>10</v>
      </c>
      <c r="C34" t="s">
        <v>81</v>
      </c>
      <c r="D34" s="2" t="s">
        <v>33</v>
      </c>
      <c r="E34">
        <v>115</v>
      </c>
    </row>
    <row r="35" spans="1:5">
      <c r="A35" t="s">
        <v>78</v>
      </c>
      <c r="B35" s="10">
        <v>6</v>
      </c>
      <c r="C35" t="s">
        <v>82</v>
      </c>
      <c r="D35" s="2" t="s">
        <v>33</v>
      </c>
      <c r="E35" s="2">
        <v>245</v>
      </c>
    </row>
    <row r="36" spans="1:5">
      <c r="A36" t="s">
        <v>79</v>
      </c>
      <c r="B36" s="10">
        <v>5</v>
      </c>
      <c r="C36" t="s">
        <v>82</v>
      </c>
      <c r="D36" s="2" t="s">
        <v>33</v>
      </c>
      <c r="E36">
        <v>95</v>
      </c>
    </row>
    <row r="37" spans="1:5">
      <c r="A37" t="s">
        <v>80</v>
      </c>
      <c r="B37" s="10">
        <v>5</v>
      </c>
      <c r="C37" t="s">
        <v>82</v>
      </c>
      <c r="D37" s="2" t="s">
        <v>33</v>
      </c>
      <c r="E37">
        <v>115</v>
      </c>
    </row>
    <row r="38" spans="1:5">
      <c r="A38" t="s">
        <v>84</v>
      </c>
      <c r="B38" s="3">
        <v>0.81</v>
      </c>
      <c r="C38" t="s">
        <v>83</v>
      </c>
      <c r="D38" s="2" t="s">
        <v>33</v>
      </c>
      <c r="E38" s="2">
        <v>241</v>
      </c>
    </row>
    <row r="39" spans="1:5">
      <c r="A39" t="s">
        <v>85</v>
      </c>
      <c r="B39" s="3">
        <v>0.78</v>
      </c>
      <c r="C39" t="s">
        <v>83</v>
      </c>
      <c r="D39" s="2" t="s">
        <v>33</v>
      </c>
      <c r="E39">
        <v>94</v>
      </c>
    </row>
    <row r="40" spans="1:5">
      <c r="A40" t="s">
        <v>86</v>
      </c>
      <c r="B40" s="3">
        <v>0.71</v>
      </c>
      <c r="C40" t="s">
        <v>83</v>
      </c>
      <c r="D40" s="2" t="s">
        <v>33</v>
      </c>
      <c r="E40">
        <v>108</v>
      </c>
    </row>
    <row r="41" spans="1:5">
      <c r="A41" t="s">
        <v>87</v>
      </c>
      <c r="B41" s="3">
        <v>1</v>
      </c>
      <c r="C41" t="s">
        <v>90</v>
      </c>
      <c r="D41" s="2" t="s">
        <v>33</v>
      </c>
      <c r="E41" s="2">
        <v>241</v>
      </c>
    </row>
    <row r="42" spans="1:5">
      <c r="A42" t="s">
        <v>88</v>
      </c>
      <c r="B42" s="3">
        <v>1</v>
      </c>
      <c r="C42" t="s">
        <v>90</v>
      </c>
      <c r="D42" s="2" t="s">
        <v>33</v>
      </c>
      <c r="E42">
        <v>94</v>
      </c>
    </row>
    <row r="43" spans="1:5">
      <c r="A43" t="s">
        <v>89</v>
      </c>
      <c r="B43" s="3">
        <v>0.75</v>
      </c>
      <c r="C43" t="s">
        <v>90</v>
      </c>
      <c r="D43" s="2" t="s">
        <v>33</v>
      </c>
      <c r="E43">
        <v>108</v>
      </c>
    </row>
    <row r="44" spans="1:5">
      <c r="A44" s="40" t="s">
        <v>94</v>
      </c>
    </row>
    <row r="45" spans="1:5">
      <c r="A45" s="2" t="s">
        <v>95</v>
      </c>
      <c r="B45" s="1">
        <f>1-84%</f>
        <v>0.16000000000000003</v>
      </c>
      <c r="C45" t="s">
        <v>101</v>
      </c>
      <c r="D45" s="2" t="s">
        <v>33</v>
      </c>
    </row>
    <row r="46" spans="1:5">
      <c r="A46" s="2" t="s">
        <v>96</v>
      </c>
      <c r="B46" s="1">
        <f>1-82%</f>
        <v>0.18000000000000005</v>
      </c>
      <c r="C46" t="s">
        <v>101</v>
      </c>
      <c r="D46" s="2" t="s">
        <v>33</v>
      </c>
    </row>
    <row r="47" spans="1:5">
      <c r="A47" s="2" t="s">
        <v>97</v>
      </c>
      <c r="B47" s="1">
        <f>1-88%</f>
        <v>0.12</v>
      </c>
      <c r="C47" t="s">
        <v>101</v>
      </c>
      <c r="D47" s="2" t="s">
        <v>33</v>
      </c>
    </row>
    <row r="48" spans="1:5">
      <c r="A48" s="2" t="s">
        <v>104</v>
      </c>
      <c r="B48" s="1">
        <v>0.78</v>
      </c>
      <c r="C48" s="2" t="s">
        <v>106</v>
      </c>
      <c r="D48" s="2" t="s">
        <v>91</v>
      </c>
      <c r="E48">
        <v>170</v>
      </c>
    </row>
    <row r="49" spans="1:5">
      <c r="A49" s="2" t="s">
        <v>105</v>
      </c>
      <c r="B49" s="1">
        <v>0.7</v>
      </c>
      <c r="C49" s="2" t="s">
        <v>106</v>
      </c>
      <c r="D49" s="2" t="s">
        <v>92</v>
      </c>
      <c r="E49">
        <v>70</v>
      </c>
    </row>
    <row r="50" spans="1:5">
      <c r="A50" s="2" t="s">
        <v>107</v>
      </c>
      <c r="B50" s="1">
        <v>0.69</v>
      </c>
      <c r="C50" s="2" t="s">
        <v>106</v>
      </c>
      <c r="D50" s="2" t="s">
        <v>93</v>
      </c>
      <c r="E50">
        <v>69</v>
      </c>
    </row>
    <row r="51" spans="1:5">
      <c r="C51" s="2" t="s">
        <v>108</v>
      </c>
    </row>
  </sheetData>
  <autoFilter ref="A1:F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5" workbookViewId="0">
      <selection activeCell="B35" sqref="B35"/>
    </sheetView>
  </sheetViews>
  <sheetFormatPr defaultColWidth="10.6640625" defaultRowHeight="15.5"/>
  <cols>
    <col min="1" max="1" width="19.1640625" bestFit="1" customWidth="1"/>
    <col min="2" max="2" width="8.1640625" style="1" bestFit="1" customWidth="1"/>
    <col min="3" max="3" width="64.33203125" bestFit="1" customWidth="1"/>
    <col min="4" max="4" width="15.5" bestFit="1" customWidth="1"/>
  </cols>
  <sheetData>
    <row r="1" spans="1:5">
      <c r="A1" s="2" t="s">
        <v>0</v>
      </c>
      <c r="B1" s="6" t="s">
        <v>1</v>
      </c>
      <c r="C1" s="2" t="s">
        <v>9</v>
      </c>
      <c r="D1" s="2" t="s">
        <v>8</v>
      </c>
      <c r="E1" s="2" t="s">
        <v>27</v>
      </c>
    </row>
    <row r="2" spans="1:5">
      <c r="A2" s="2"/>
      <c r="B2" s="6"/>
      <c r="C2" s="2"/>
      <c r="D2" s="2"/>
    </row>
    <row r="3" spans="1:5">
      <c r="A3" s="2"/>
      <c r="B3" s="6"/>
      <c r="C3" s="2"/>
      <c r="D3" s="2"/>
    </row>
    <row r="4" spans="1:5">
      <c r="A4" s="2" t="s">
        <v>7</v>
      </c>
      <c r="B4" s="6">
        <v>0.56000000000000005</v>
      </c>
      <c r="C4" t="s">
        <v>133</v>
      </c>
      <c r="D4" s="2" t="s">
        <v>33</v>
      </c>
      <c r="E4">
        <v>626</v>
      </c>
    </row>
    <row r="5" spans="1:5">
      <c r="A5" s="2" t="s">
        <v>6</v>
      </c>
      <c r="B5" s="6">
        <v>0.22</v>
      </c>
      <c r="C5" t="s">
        <v>134</v>
      </c>
      <c r="D5" s="2" t="s">
        <v>33</v>
      </c>
      <c r="E5">
        <v>246</v>
      </c>
    </row>
    <row r="6" spans="1:5">
      <c r="A6" s="2" t="s">
        <v>10</v>
      </c>
      <c r="B6" s="6">
        <v>0.22</v>
      </c>
      <c r="C6" t="s">
        <v>141</v>
      </c>
      <c r="D6" s="2" t="s">
        <v>33</v>
      </c>
      <c r="E6">
        <v>239</v>
      </c>
    </row>
    <row r="7" spans="1:5">
      <c r="A7" s="2" t="s">
        <v>168</v>
      </c>
      <c r="B7" s="6">
        <v>0.51</v>
      </c>
      <c r="C7" s="2" t="s">
        <v>14</v>
      </c>
      <c r="D7" s="2" t="s">
        <v>33</v>
      </c>
      <c r="E7">
        <v>312</v>
      </c>
    </row>
    <row r="8" spans="1:5">
      <c r="A8" s="2" t="s">
        <v>169</v>
      </c>
      <c r="B8" s="1">
        <v>0.14000000000000001</v>
      </c>
      <c r="C8" s="2" t="s">
        <v>15</v>
      </c>
      <c r="D8" s="2" t="s">
        <v>33</v>
      </c>
      <c r="E8">
        <v>33</v>
      </c>
    </row>
    <row r="9" spans="1:5">
      <c r="A9" s="2" t="s">
        <v>170</v>
      </c>
      <c r="B9" s="1">
        <v>0.68</v>
      </c>
      <c r="C9" s="2" t="s">
        <v>16</v>
      </c>
      <c r="D9" s="2" t="s">
        <v>33</v>
      </c>
      <c r="E9">
        <v>157</v>
      </c>
    </row>
    <row r="10" spans="1:5">
      <c r="A10" s="2" t="s">
        <v>171</v>
      </c>
      <c r="B10" s="6">
        <v>0.16</v>
      </c>
      <c r="C10" s="2" t="s">
        <v>20</v>
      </c>
      <c r="D10" s="2" t="s">
        <v>33</v>
      </c>
      <c r="E10">
        <v>96</v>
      </c>
    </row>
    <row r="11" spans="1:5">
      <c r="A11" s="2" t="s">
        <v>172</v>
      </c>
      <c r="B11" s="6">
        <v>0.06</v>
      </c>
      <c r="C11" s="2" t="s">
        <v>21</v>
      </c>
      <c r="D11" s="2" t="s">
        <v>33</v>
      </c>
      <c r="E11">
        <v>14</v>
      </c>
    </row>
    <row r="12" spans="1:5">
      <c r="A12" s="2" t="s">
        <v>173</v>
      </c>
      <c r="B12" s="6">
        <v>0.11</v>
      </c>
      <c r="C12" s="2" t="s">
        <v>22</v>
      </c>
      <c r="D12" s="2" t="s">
        <v>33</v>
      </c>
      <c r="E12">
        <v>26</v>
      </c>
    </row>
    <row r="13" spans="1:5">
      <c r="A13" t="s">
        <v>174</v>
      </c>
      <c r="B13" s="6">
        <v>0.33</v>
      </c>
      <c r="C13" t="s">
        <v>23</v>
      </c>
      <c r="D13" s="2" t="s">
        <v>33</v>
      </c>
      <c r="E13">
        <v>205</v>
      </c>
    </row>
    <row r="14" spans="1:5">
      <c r="A14" t="s">
        <v>175</v>
      </c>
      <c r="B14" s="1">
        <v>0.81</v>
      </c>
      <c r="C14" t="s">
        <v>24</v>
      </c>
      <c r="D14" s="2" t="s">
        <v>33</v>
      </c>
      <c r="E14">
        <v>194</v>
      </c>
    </row>
    <row r="15" spans="1:5">
      <c r="A15" t="s">
        <v>176</v>
      </c>
      <c r="B15" s="1">
        <v>0.2</v>
      </c>
      <c r="C15" t="s">
        <v>25</v>
      </c>
      <c r="D15" s="2" t="s">
        <v>33</v>
      </c>
      <c r="E15">
        <v>47</v>
      </c>
    </row>
    <row r="16" spans="1:5">
      <c r="A16" t="s">
        <v>177</v>
      </c>
      <c r="B16" s="1">
        <v>0.61</v>
      </c>
      <c r="C16" t="s">
        <v>180</v>
      </c>
      <c r="D16" s="2" t="s">
        <v>33</v>
      </c>
      <c r="E16">
        <v>626</v>
      </c>
    </row>
    <row r="17" spans="1:5">
      <c r="A17" t="s">
        <v>178</v>
      </c>
      <c r="B17" s="1">
        <v>0.64</v>
      </c>
      <c r="C17" t="s">
        <v>181</v>
      </c>
      <c r="D17" s="2" t="s">
        <v>33</v>
      </c>
      <c r="E17">
        <v>246</v>
      </c>
    </row>
    <row r="18" spans="1:5">
      <c r="A18" t="s">
        <v>179</v>
      </c>
      <c r="B18" s="1">
        <v>0.64</v>
      </c>
      <c r="C18" t="s">
        <v>182</v>
      </c>
      <c r="D18" s="2" t="s">
        <v>33</v>
      </c>
      <c r="E18">
        <v>239</v>
      </c>
    </row>
    <row r="19" spans="1:5">
      <c r="A19" s="12" t="s">
        <v>73</v>
      </c>
      <c r="B19" s="3"/>
      <c r="C19" t="s">
        <v>74</v>
      </c>
    </row>
    <row r="20" spans="1:5">
      <c r="A20" t="s">
        <v>67</v>
      </c>
      <c r="B20" s="10">
        <v>20</v>
      </c>
      <c r="C20" t="s">
        <v>65</v>
      </c>
      <c r="D20" s="2" t="s">
        <v>33</v>
      </c>
      <c r="E20" s="2">
        <v>310</v>
      </c>
    </row>
    <row r="21" spans="1:5">
      <c r="A21" t="s">
        <v>68</v>
      </c>
      <c r="B21" s="10">
        <v>15</v>
      </c>
      <c r="C21" t="s">
        <v>65</v>
      </c>
      <c r="D21" s="2" t="s">
        <v>33</v>
      </c>
      <c r="E21">
        <v>137</v>
      </c>
    </row>
    <row r="22" spans="1:5">
      <c r="A22" t="s">
        <v>69</v>
      </c>
      <c r="B22" s="10">
        <v>18</v>
      </c>
      <c r="C22" t="s">
        <v>65</v>
      </c>
      <c r="D22" s="2" t="s">
        <v>33</v>
      </c>
      <c r="E22">
        <v>131</v>
      </c>
    </row>
    <row r="23" spans="1:5">
      <c r="A23" t="s">
        <v>70</v>
      </c>
      <c r="B23" s="10">
        <v>8</v>
      </c>
      <c r="C23" t="s">
        <v>66</v>
      </c>
      <c r="D23" s="2" t="s">
        <v>33</v>
      </c>
      <c r="E23" s="2">
        <v>310</v>
      </c>
    </row>
    <row r="24" spans="1:5">
      <c r="A24" t="s">
        <v>71</v>
      </c>
      <c r="B24" s="10">
        <v>6</v>
      </c>
      <c r="C24" t="s">
        <v>66</v>
      </c>
      <c r="D24" s="2" t="s">
        <v>33</v>
      </c>
      <c r="E24">
        <v>137</v>
      </c>
    </row>
    <row r="25" spans="1:5">
      <c r="A25" t="s">
        <v>72</v>
      </c>
      <c r="B25" s="10">
        <v>6</v>
      </c>
      <c r="C25" t="s">
        <v>66</v>
      </c>
      <c r="D25" s="2" t="s">
        <v>33</v>
      </c>
      <c r="E25">
        <v>131</v>
      </c>
    </row>
    <row r="26" spans="1:5">
      <c r="A26" t="s">
        <v>75</v>
      </c>
      <c r="B26" s="10">
        <v>15</v>
      </c>
      <c r="C26" t="s">
        <v>81</v>
      </c>
      <c r="D26" s="2" t="s">
        <v>33</v>
      </c>
      <c r="E26" s="2">
        <v>305</v>
      </c>
    </row>
    <row r="27" spans="1:5">
      <c r="A27" t="s">
        <v>76</v>
      </c>
      <c r="B27" s="10">
        <v>11</v>
      </c>
      <c r="C27" t="s">
        <v>81</v>
      </c>
      <c r="D27" s="2" t="s">
        <v>33</v>
      </c>
      <c r="E27">
        <v>130</v>
      </c>
    </row>
    <row r="28" spans="1:5">
      <c r="A28" t="s">
        <v>77</v>
      </c>
      <c r="B28" s="10">
        <v>10</v>
      </c>
      <c r="C28" t="s">
        <v>81</v>
      </c>
      <c r="D28" s="2" t="s">
        <v>33</v>
      </c>
      <c r="E28">
        <v>134</v>
      </c>
    </row>
    <row r="29" spans="1:5">
      <c r="A29" t="s">
        <v>78</v>
      </c>
      <c r="B29" s="10">
        <v>6</v>
      </c>
      <c r="C29" t="s">
        <v>82</v>
      </c>
      <c r="D29" s="2" t="s">
        <v>33</v>
      </c>
      <c r="E29" s="2">
        <v>305</v>
      </c>
    </row>
    <row r="30" spans="1:5">
      <c r="A30" t="s">
        <v>79</v>
      </c>
      <c r="B30" s="10">
        <v>5</v>
      </c>
      <c r="C30" t="s">
        <v>82</v>
      </c>
      <c r="D30" s="2" t="s">
        <v>33</v>
      </c>
      <c r="E30">
        <v>130</v>
      </c>
    </row>
    <row r="31" spans="1:5">
      <c r="A31" t="s">
        <v>80</v>
      </c>
      <c r="B31" s="10">
        <v>5</v>
      </c>
      <c r="C31" t="s">
        <v>82</v>
      </c>
      <c r="D31" s="2" t="s">
        <v>33</v>
      </c>
      <c r="E31">
        <v>134</v>
      </c>
    </row>
    <row r="32" spans="1:5">
      <c r="A32" t="s">
        <v>84</v>
      </c>
      <c r="B32" s="3">
        <v>0.81</v>
      </c>
      <c r="C32" t="s">
        <v>83</v>
      </c>
      <c r="D32" s="2" t="s">
        <v>33</v>
      </c>
      <c r="E32" s="2">
        <v>298</v>
      </c>
    </row>
    <row r="33" spans="1:5">
      <c r="A33" t="s">
        <v>85</v>
      </c>
      <c r="B33" s="3">
        <v>0.78</v>
      </c>
      <c r="C33" t="s">
        <v>83</v>
      </c>
      <c r="D33" s="2" t="s">
        <v>33</v>
      </c>
      <c r="E33">
        <v>127</v>
      </c>
    </row>
    <row r="34" spans="1:5">
      <c r="A34" t="s">
        <v>86</v>
      </c>
      <c r="B34" s="3">
        <v>0.7</v>
      </c>
      <c r="C34" t="s">
        <v>83</v>
      </c>
      <c r="D34" s="2" t="s">
        <v>33</v>
      </c>
      <c r="E34">
        <v>125</v>
      </c>
    </row>
    <row r="35" spans="1:5">
      <c r="A35" t="s">
        <v>87</v>
      </c>
      <c r="B35" s="3">
        <v>1</v>
      </c>
      <c r="C35" t="s">
        <v>90</v>
      </c>
      <c r="D35" s="2" t="s">
        <v>33</v>
      </c>
      <c r="E35" s="2">
        <v>298</v>
      </c>
    </row>
    <row r="36" spans="1:5">
      <c r="A36" t="s">
        <v>88</v>
      </c>
      <c r="B36" s="3">
        <v>1</v>
      </c>
      <c r="C36" t="s">
        <v>90</v>
      </c>
      <c r="D36" s="2" t="s">
        <v>33</v>
      </c>
      <c r="E36">
        <v>127</v>
      </c>
    </row>
    <row r="37" spans="1:5">
      <c r="A37" t="s">
        <v>89</v>
      </c>
      <c r="B37" s="3">
        <v>0.75</v>
      </c>
      <c r="C37" t="s">
        <v>90</v>
      </c>
      <c r="D37" s="2" t="s">
        <v>33</v>
      </c>
      <c r="E37">
        <v>125</v>
      </c>
    </row>
    <row r="40" spans="1:5">
      <c r="A40" t="s">
        <v>214</v>
      </c>
    </row>
    <row r="41" spans="1:5">
      <c r="A41" t="s">
        <v>213</v>
      </c>
    </row>
    <row r="42" spans="1:5">
      <c r="A42" t="s">
        <v>215</v>
      </c>
    </row>
    <row r="43" spans="1:5">
      <c r="A43" s="9" t="s">
        <v>32</v>
      </c>
      <c r="B43"/>
    </row>
    <row r="44" spans="1:5">
      <c r="B44" t="s">
        <v>34</v>
      </c>
    </row>
  </sheetData>
  <autoFilter ref="A1:E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10" workbookViewId="0">
      <selection activeCell="G7" sqref="G7"/>
    </sheetView>
  </sheetViews>
  <sheetFormatPr defaultColWidth="10.6640625" defaultRowHeight="15.5"/>
  <sheetData>
    <row r="1" spans="1: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8</v>
      </c>
    </row>
    <row r="2" spans="1:6">
      <c r="F2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defaultColWidth="10.6640625" defaultRowHeight="15.5"/>
  <cols>
    <col min="1" max="1" width="27.1640625" bestFit="1" customWidth="1"/>
  </cols>
  <sheetData>
    <row r="1" spans="1:1">
      <c r="A1" s="11" t="s">
        <v>226</v>
      </c>
    </row>
    <row r="2" spans="1:1">
      <c r="A2" t="s">
        <v>222</v>
      </c>
    </row>
    <row r="3" spans="1:1">
      <c r="A3" t="s">
        <v>223</v>
      </c>
    </row>
    <row r="4" spans="1:1">
      <c r="A4" t="s">
        <v>224</v>
      </c>
    </row>
    <row r="5" spans="1:1">
      <c r="A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Rates</vt:lpstr>
      <vt:lpstr>Model Parameters - Pop Size</vt:lpstr>
      <vt:lpstr>GC Biological Parameters</vt:lpstr>
      <vt:lpstr>Model Parameters - HIV_N</vt:lpstr>
      <vt:lpstr>Model Parameters - HIV_I</vt:lpstr>
      <vt:lpstr>Model Parameters - HIV_K</vt:lpstr>
      <vt:lpstr>Model Parameters - HIV_V</vt:lpstr>
      <vt:lpstr>Model Parameters - HIV_K+V</vt:lpstr>
      <vt:lpstr>HIV numbers by year</vt:lpstr>
      <vt:lpstr>Paramters 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Tan</cp:lastModifiedBy>
  <dcterms:created xsi:type="dcterms:W3CDTF">2017-04-12T17:14:20Z</dcterms:created>
  <dcterms:modified xsi:type="dcterms:W3CDTF">2018-03-22T18:50:58Z</dcterms:modified>
</cp:coreProperties>
</file>