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4"/>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8" i="4" l="1"/>
  <c r="M98" i="4"/>
  <c r="N97" i="4"/>
  <c r="M97" i="4"/>
  <c r="N99" i="4"/>
  <c r="M99" i="4"/>
  <c r="I127" i="7"/>
  <c r="I122" i="7"/>
  <c r="H122" i="7"/>
  <c r="H127" i="7"/>
  <c r="G123" i="7"/>
  <c r="F123" i="7"/>
  <c r="E123" i="7"/>
  <c r="G122" i="7"/>
  <c r="F122" i="7"/>
  <c r="E122" i="7"/>
  <c r="D122" i="7"/>
  <c r="D120" i="7"/>
  <c r="D119" i="7"/>
  <c r="D115" i="7"/>
  <c r="M171" i="10"/>
  <c r="L171" i="10"/>
  <c r="K171" i="10"/>
  <c r="J171" i="10"/>
  <c r="I171" i="10"/>
  <c r="I170" i="10"/>
  <c r="I169" i="10"/>
  <c r="M170" i="10"/>
  <c r="L170" i="10"/>
  <c r="K170" i="10"/>
  <c r="J170" i="10"/>
  <c r="M169" i="10"/>
  <c r="L169" i="10"/>
  <c r="K169" i="10"/>
  <c r="J169" i="10"/>
  <c r="L99" i="4" l="1"/>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Q118" i="7"/>
  <c r="Q114" i="7"/>
  <c r="M118" i="7"/>
  <c r="M114" i="7"/>
  <c r="I118" i="7"/>
  <c r="I114" i="7"/>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<sst xmlns="http://schemas.openxmlformats.org/spreadsheetml/2006/main" count="2945" uniqueCount="1250">
  <si>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</si>
  <si>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</si>
  <si>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</si>
  <si>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</si>
  <si>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</si>
  <si>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</si>
  <si>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</si>
  <si>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</si>
  <si>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</si>
  <si>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</si>
  <si>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</si>
  <si>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</si>
  <si>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</si>
  <si>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</si>
  <si>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</si>
  <si>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</si>
  <si>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</si>
  <si>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</si>
  <si>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</si>
  <si>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</si>
  <si>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</si>
  <si>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</si>
  <si>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</si>
  <si>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</si>
  <si>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</si>
  <si>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</si>
  <si>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</si>
  <si>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</si>
  <si>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</si>
  <si>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</si>
  <si>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</si>
  <si>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</si>
  <si>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</si>
  <si>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</si>
  <si>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</si>
  <si>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</si>
  <si>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</si>
  <si>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</si>
  <si>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</si>
  <si>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</si>
  <si>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</si>
  <si>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</si>
  <si>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</si>
  <si>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</si>
  <si>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</si>
  <si>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</si>
  <si>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</si>
  <si>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</si>
  <si>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</si>
  <si>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</si>
  <si>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</si>
  <si>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</si>
  <si>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</si>
  <si>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</si>
  <si>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</si>
  <si>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</si>
  <si>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</si>
  <si>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</si>
  <si>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</si>
  <si>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</si>
  <si>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</si>
  <si>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</si>
  <si>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</si>
  <si>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</si>
  <si>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</si>
  <si>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</si>
  <si>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</si>
  <si>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</si>
  <si>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</si>
  <si>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</si>
  <si>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</si>
  <si>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</si>
  <si>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</si>
  <si>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</si>
  <si>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</si>
  <si>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</si>
  <si>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</si>
  <si>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</si>
  <si>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</si>
  <si>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</si>
  <si>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</si>
  <si>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</si>
  <si>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</si>
  <si>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</si>
  <si>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</si>
  <si>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</si>
  <si>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</si>
  <si>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</si>
  <si>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</si>
  <si>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</si>
  <si>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</si>
  <si>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</si>
  <si>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</si>
  <si>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</si>
  <si>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</si>
  <si>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</si>
  <si>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</si>
  <si>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</si>
  <si>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</si>
  <si>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</si>
  <si>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</si>
  <si>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</si>
  <si>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</si>
  <si>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</si>
  <si>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</si>
  <si>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</si>
  <si>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</si>
  <si>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</si>
  <si>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</si>
  <si>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</si>
  <si>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</si>
  <si>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</si>
  <si>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</si>
  <si>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</si>
  <si>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</si>
  <si>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</si>
  <si>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</si>
  <si>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</si>
  <si>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</si>
  <si>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</si>
  <si>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</si>
  <si>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</si>
  <si>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</si>
  <si>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</si>
  <si>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</si>
  <si>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</si>
  <si>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</si>
  <si>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</si>
  <si>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</si>
  <si>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</si>
  <si>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</si>
  <si>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</si>
  <si>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</si>
  <si>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</si>
  <si>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</si>
  <si>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</si>
  <si>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</si>
  <si>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</si>
  <si>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</si>
  <si>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</si>
  <si>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</si>
  <si>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</si>
  <si>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</si>
  <si>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</si>
  <si>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</si>
  <si>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</si>
  <si>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</si>
  <si>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</si>
  <si>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</si>
  <si>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</si>
  <si>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</si>
  <si>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</si>
  <si>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</si>
  <si>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</si>
  <si>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</si>
  <si>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</si>
  <si>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</si>
  <si>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</si>
  <si>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</si>
  <si>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</si>
  <si>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</si>
  <si>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</si>
  <si>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</si>
  <si>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</si>
  <si>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</si>
  <si>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</si>
  <si>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</si>
  <si>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</si>
  <si>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</si>
  <si>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</si>
  <si>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</si>
  <si>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</si>
  <si>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</si>
  <si>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</si>
  <si>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</si>
  <si>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</si>
  <si>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</si>
  <si>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</si>
  <si>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</si>
  <si>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</si>
  <si>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</si>
  <si>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</si>
  <si>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</si>
  <si>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</si>
  <si>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</si>
  <si>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</si>
  <si>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</si>
  <si>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</si>
  <si>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</si>
  <si>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</si>
  <si>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</si>
  <si>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</si>
  <si>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</si>
  <si>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</si>
  <si>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</si>
  <si>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</si>
  <si>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</si>
  <si>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</si>
  <si>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</si>
  <si>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</si>
  <si>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</si>
  <si>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</si>
  <si>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</si>
  <si>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</si>
  <si>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</si>
  <si>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</si>
  <si>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</si>
  <si>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</si>
  <si>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</si>
  <si>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</si>
  <si>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</si>
  <si>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</si>
  <si>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</si>
  <si>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</si>
  <si>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</si>
  <si>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</si>
  <si>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</si>
  <si>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</si>
  <si>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</si>
  <si>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</si>
  <si>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</si>
  <si>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</si>
  <si>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</si>
  <si>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</si>
  <si>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</si>
  <si>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</si>
  <si>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</si>
  <si>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</si>
  <si>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</si>
  <si>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</si>
  <si>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</si>
  <si>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</si>
  <si>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</si>
  <si>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</si>
  <si>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</si>
  <si>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</si>
  <si>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</si>
  <si>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</si>
  <si>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</si>
  <si>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</si>
  <si>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</si>
  <si>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</si>
  <si>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</si>
  <si>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</si>
  <si>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</si>
  <si>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</si>
  <si>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</si>
  <si>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</si>
  <si>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</si>
  <si>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</si>
  <si>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</si>
  <si>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</si>
  <si>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</si>
  <si>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</si>
  <si>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</si>
  <si>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</si>
  <si>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</si>
  <si>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</si>
  <si>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</si>
  <si>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</si>
  <si>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</si>
  <si>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</si>
  <si>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</si>
  <si>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</si>
  <si>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</si>
  <si>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</si>
  <si>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</si>
  <si>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</si>
  <si>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</si>
  <si>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</si>
  <si>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</si>
  <si>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</si>
  <si>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</si>
  <si>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</si>
  <si>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</si>
  <si>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</si>
  <si>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</si>
  <si>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</si>
  <si>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</si>
  <si>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</si>
  <si>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</si>
  <si>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</si>
  <si>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</si>
  <si>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</si>
  <si>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</si>
  <si>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</si>
  <si>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</si>
  <si>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</si>
  <si>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</si>
  <si>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</si>
  <si>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</si>
  <si>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</si>
  <si>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</si>
  <si>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</si>
  <si>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</si>
  <si>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</si>
  <si>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</si>
  <si>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</si>
  <si>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</si>
  <si>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</si>
  <si>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</si>
  <si>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</si>
  <si>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</si>
  <si>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</si>
  <si>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</si>
  <si>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</si>
  <si>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</si>
  <si>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</si>
  <si>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</si>
  <si>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</si>
  <si>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</si>
  <si>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</si>
  <si>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</si>
  <si>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</si>
  <si>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</si>
  <si>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</si>
  <si>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</si>
  <si>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</si>
  <si>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</si>
  <si>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</si>
  <si>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</si>
  <si>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</si>
  <si>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</si>
  <si>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</si>
  <si>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</si>
  <si>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</si>
  <si>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</si>
  <si>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</si>
  <si>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</si>
  <si>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</si>
  <si>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</si>
  <si>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</si>
  <si>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</si>
  <si>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</si>
  <si>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</si>
  <si>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</si>
  <si>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</si>
  <si>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</si>
  <si>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</si>
  <si>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</si>
  <si>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</si>
  <si>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</si>
  <si>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</si>
  <si>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</si>
  <si>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</si>
  <si>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</si>
  <si>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</si>
  <si>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</si>
  <si>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</si>
  <si>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</si>
  <si>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</si>
  <si>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</si>
  <si>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</si>
  <si>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</si>
  <si>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</si>
  <si>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</si>
  <si>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</si>
  <si>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</si>
  <si>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</si>
  <si>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</si>
  <si>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</si>
  <si>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</si>
  <si>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</si>
  <si>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</si>
  <si>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</si>
  <si>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</si>
  <si>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</si>
  <si>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</si>
  <si>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</si>
  <si>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</si>
  <si>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</si>
  <si>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</si>
  <si>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</si>
  <si>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</si>
  <si>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</si>
  <si>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</si>
  <si>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</si>
  <si>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</si>
  <si>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</si>
  <si>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</si>
  <si>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</si>
  <si>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</si>
  <si>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</si>
  <si>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</si>
  <si>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</si>
  <si>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</si>
  <si>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</si>
  <si>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</si>
  <si>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</si>
  <si>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</si>
  <si>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</si>
  <si>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</si>
  <si>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</si>
  <si>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</si>
  <si>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</si>
  <si>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</si>
  <si>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</si>
  <si>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</si>
  <si>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</si>
  <si>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</si>
  <si>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</si>
  <si>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</si>
  <si>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</si>
  <si>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</si>
  <si>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</si>
  <si>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</si>
  <si>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</si>
  <si>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</si>
  <si>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</si>
  <si>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</si>
  <si>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</si>
  <si>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</si>
  <si>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</si>
  <si>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</si>
  <si>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</si>
  <si>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</si>
  <si>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</si>
  <si>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</si>
  <si>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</si>
  <si>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</si>
  <si>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</si>
  <si>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</si>
  <si>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</si>
  <si>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</si>
  <si>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</si>
  <si>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</si>
  <si>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</si>
  <si>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</si>
  <si>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</si>
  <si>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</si>
  <si>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</si>
  <si>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</si>
  <si>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</si>
  <si>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</si>
  <si>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</si>
  <si>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</si>
  <si>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</si>
  <si>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</si>
  <si>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</si>
  <si>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</si>
  <si>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</si>
  <si>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</si>
  <si>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</si>
  <si>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</si>
  <si>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</si>
  <si>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</si>
  <si>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</si>
  <si>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</si>
  <si>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</si>
  <si>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</si>
  <si>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</si>
  <si>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</si>
  <si>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</si>
  <si>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</si>
  <si>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</si>
  <si>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</si>
  <si>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</si>
  <si>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</si>
  <si>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</si>
  <si>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</si>
  <si>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</si>
  <si>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</si>
  <si>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</si>
  <si>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</si>
  <si>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</si>
  <si>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</si>
  <si>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</si>
  <si>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</si>
  <si>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</si>
  <si>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</si>
  <si>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</si>
  <si>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</si>
  <si>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</si>
  <si>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</si>
  <si>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</si>
  <si>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</si>
  <si>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</si>
  <si>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</si>
  <si>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</si>
  <si>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</si>
  <si>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</si>
  <si>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</si>
  <si>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</si>
  <si>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</si>
  <si>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</si>
  <si>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</si>
  <si>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</si>
  <si>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</si>
  <si>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</si>
  <si>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</si>
  <si>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</si>
  <si>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</si>
  <si>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</si>
  <si>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</si>
  <si>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</si>
  <si>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</si>
  <si>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</si>
  <si>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</si>
  <si>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</si>
  <si>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</si>
  <si>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</si>
  <si>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</si>
  <si>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</si>
  <si>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</si>
  <si>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</si>
  <si>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</si>
  <si>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</si>
  <si>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</si>
  <si>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</si>
  <si>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</si>
  <si>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</si>
  <si>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</si>
  <si>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</si>
  <si>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</si>
  <si>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</si>
  <si>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</si>
  <si>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</si>
  <si>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</si>
  <si>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</si>
  <si>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</si>
  <si>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</si>
  <si>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</si>
  <si>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</si>
  <si>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</si>
  <si>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</si>
  <si>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</si>
  <si>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</si>
  <si>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</si>
  <si>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</si>
  <si>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</si>
  <si>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</si>
  <si>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</si>
  <si>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</si>
  <si>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</si>
  <si>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</si>
  <si>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</si>
  <si>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</si>
  <si>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</si>
  <si>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</si>
  <si>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</si>
  <si>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</si>
  <si>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</si>
  <si>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</si>
  <si>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</si>
  <si>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</si>
  <si>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</si>
  <si>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</si>
  <si>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</si>
  <si>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</si>
  <si>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</si>
  <si>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</si>
  <si>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</si>
  <si>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</si>
  <si>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</si>
  <si>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</si>
  <si>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</si>
  <si>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</si>
  <si>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</si>
  <si>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</si>
  <si>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</si>
  <si>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</si>
  <si>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</si>
  <si>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</si>
  <si>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</si>
  <si>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</si>
  <si>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</si>
  <si>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</si>
  <si>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</si>
  <si>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</si>
  <si>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</si>
  <si>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</si>
  <si>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</si>
  <si>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</si>
  <si>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</si>
  <si>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</si>
  <si>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</si>
  <si>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</si>
  <si>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</si>
  <si>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</si>
  <si>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</si>
  <si>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</si>
  <si>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</si>
  <si>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</si>
  <si>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</si>
  <si>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</si>
  <si>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</si>
  <si>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</si>
  <si>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</si>
  <si>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</si>
  <si>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</si>
  <si>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</si>
  <si>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</si>
  <si>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</si>
  <si>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</si>
  <si>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</si>
  <si>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</si>
  <si>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</si>
  <si>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</si>
  <si>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</si>
  <si>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</si>
  <si>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</si>
  <si>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</si>
  <si>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</si>
  <si>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</si>
  <si>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</si>
  <si>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</si>
  <si>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</si>
  <si>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</si>
  <si>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</si>
  <si>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</si>
  <si>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</si>
  <si>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</si>
  <si>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</si>
  <si>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</si>
  <si>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</si>
  <si>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</si>
  <si>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</si>
  <si>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</si>
  <si>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</si>
  <si>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</si>
  <si>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</si>
  <si>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</si>
  <si>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</si>
  <si>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</si>
  <si>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</si>
  <si>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</si>
  <si>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</si>
  <si>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</si>
  <si>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</si>
  <si>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</si>
  <si>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</si>
  <si>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</si>
  <si>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</si>
  <si>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</si>
  <si>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</si>
  <si>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</si>
  <si>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</si>
  <si>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</si>
  <si>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</si>
  <si>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</si>
  <si>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</si>
  <si>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</si>
  <si>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</si>
  <si>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</si>
  <si>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</si>
  <si>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</si>
  <si>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</si>
  <si>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</si>
  <si>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</si>
  <si>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</si>
  <si>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</si>
  <si>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</si>
  <si>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</si>
  <si>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</si>
  <si>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</si>
  <si>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</si>
  <si>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</si>
  <si>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</si>
  <si>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</si>
  <si>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</si>
  <si>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</si>
  <si>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</si>
  <si>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</si>
  <si>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</si>
  <si>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</si>
  <si>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</si>
  <si>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</si>
  <si>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</si>
  <si>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</si>
  <si>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</si>
  <si>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</si>
  <si>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</si>
  <si>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</si>
  <si>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</si>
  <si>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</si>
  <si>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</si>
  <si>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</si>
  <si>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</si>
  <si>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</si>
  <si>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</si>
  <si>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</si>
  <si>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</si>
  <si>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</si>
  <si>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</si>
  <si>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</si>
  <si>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</si>
  <si>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</si>
  <si>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</si>
  <si>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</si>
  <si>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</si>
  <si>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</si>
  <si>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</si>
  <si>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</si>
  <si>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</si>
  <si>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</si>
  <si>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</si>
  <si>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</si>
  <si>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</si>
  <si>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</si>
  <si>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</si>
  <si>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</si>
  <si>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</si>
  <si>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</si>
  <si>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</si>
  <si>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</si>
  <si>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</si>
  <si>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</si>
  <si>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</si>
  <si>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</si>
  <si>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</si>
  <si>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</si>
  <si>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</si>
  <si>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</si>
  <si>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</si>
  <si>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</si>
  <si>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</si>
  <si>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</si>
  <si>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</si>
  <si>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</si>
  <si>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</si>
  <si>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</si>
  <si>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</si>
  <si>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</si>
  <si>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</si>
  <si>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</si>
  <si>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</si>
  <si>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</si>
  <si>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</si>
  <si>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</si>
  <si>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</si>
  <si>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</si>
  <si>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</si>
  <si>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</si>
  <si>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</si>
  <si>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</si>
  <si>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</si>
  <si>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</si>
  <si>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</si>
  <si>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</si>
  <si>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</si>
  <si>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</si>
  <si>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</si>
  <si>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</si>
  <si>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</si>
  <si>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</si>
  <si>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</si>
  <si>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</si>
  <si>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</si>
  <si>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</si>
  <si>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</si>
  <si>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</si>
  <si>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</si>
  <si>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</si>
  <si>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</si>
  <si>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</si>
  <si>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</si>
  <si>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</si>
  <si>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</si>
  <si>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</si>
  <si>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</si>
  <si>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</si>
  <si>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</si>
  <si>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</si>
  <si>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</si>
  <si>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</si>
  <si>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</si>
  <si>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</si>
  <si>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</si>
  <si>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</si>
  <si>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</si>
  <si>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</si>
  <si>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</si>
  <si>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</si>
  <si>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</si>
  <si>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</si>
  <si>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</si>
  <si>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</si>
  <si>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</si>
  <si>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</si>
  <si>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</si>
  <si>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</si>
  <si>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</si>
  <si>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</si>
  <si>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</si>
  <si>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</si>
  <si>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</si>
  <si>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</si>
  <si>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</si>
  <si>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</si>
  <si>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</si>
  <si>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</si>
  <si>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</si>
  <si>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</si>
  <si>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</si>
  <si>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</si>
  <si>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</si>
  <si>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</si>
  <si>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</si>
  <si>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</si>
  <si>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</si>
  <si>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</si>
  <si>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</si>
  <si>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</si>
  <si>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</si>
  <si>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</si>
  <si>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</si>
  <si>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</si>
  <si>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</si>
  <si>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</si>
  <si>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</si>
  <si>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</si>
  <si>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</si>
  <si>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</si>
  <si>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</si>
  <si>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</si>
  <si>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</si>
  <si>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</si>
  <si>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</si>
  <si>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</si>
  <si>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</si>
  <si>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</si>
  <si>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</si>
  <si>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</si>
  <si>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</si>
  <si>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</si>
  <si>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</si>
  <si>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</si>
  <si>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</si>
  <si>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</si>
  <si>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</si>
  <si>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</si>
  <si>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</si>
  <si>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</si>
  <si>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</si>
  <si>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</si>
  <si>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</si>
  <si>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</si>
  <si>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</si>
  <si>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</si>
  <si>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</si>
  <si>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</si>
  <si>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</si>
  <si>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</si>
  <si>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</si>
  <si>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</si>
  <si>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</si>
  <si>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</si>
  <si>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</si>
  <si>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</si>
  <si>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</si>
  <si>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</si>
  <si>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</si>
  <si>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</si>
  <si>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</si>
  <si>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</si>
  <si>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</si>
  <si>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</si>
  <si>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</si>
  <si>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</si>
  <si>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</si>
  <si>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</si>
  <si>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</si>
  <si>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</si>
  <si>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</si>
  <si>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</si>
  <si>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</si>
  <si>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</si>
  <si>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</si>
  <si>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</si>
  <si>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</si>
  <si>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</si>
  <si>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</si>
  <si>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</si>
  <si>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</si>
  <si>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</si>
  <si>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</si>
  <si>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</si>
  <si>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</si>
  <si>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</si>
  <si>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</si>
  <si>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</si>
  <si>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</si>
  <si>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</si>
  <si>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</si>
  <si>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</si>
  <si>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</si>
  <si>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</si>
  <si>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</si>
  <si>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</si>
  <si>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</si>
  <si>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</si>
  <si>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</si>
  <si>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</si>
  <si>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</si>
  <si>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</si>
  <si>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</si>
  <si>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</si>
  <si>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</si>
  <si>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</si>
  <si>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</si>
  <si>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</si>
  <si>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</si>
  <si>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</si>
  <si>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</si>
  <si>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</si>
  <si>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</si>
  <si>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</si>
  <si>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</si>
  <si>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</si>
  <si>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</si>
  <si>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</si>
  <si>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</si>
  <si>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</si>
  <si>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</si>
  <si>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</si>
  <si>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</si>
  <si>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</si>
  <si>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</si>
  <si>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</si>
  <si>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</si>
  <si>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</si>
  <si>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</si>
  <si>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</si>
  <si>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</si>
  <si>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</si>
  <si>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</si>
  <si>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</si>
  <si>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</si>
  <si>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</si>
  <si>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</si>
  <si>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</si>
  <si>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</si>
  <si>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</si>
  <si>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</si>
  <si>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</si>
  <si>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</si>
  <si>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</si>
  <si>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</si>
  <si>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</si>
  <si>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</si>
  <si>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</si>
  <si>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</si>
  <si>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</si>
  <si>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</si>
  <si>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</si>
  <si>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</si>
  <si>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</si>
  <si>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</si>
  <si>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</si>
  <si>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</si>
  <si>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</si>
  <si>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</si>
  <si>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</si>
  <si>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</si>
  <si>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</si>
  <si>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</si>
  <si>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</si>
  <si>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</si>
  <si>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</si>
  <si>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</si>
  <si>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</si>
  <si>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</si>
  <si>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</si>
  <si>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</si>
  <si>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</si>
  <si>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</si>
  <si>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</si>
  <si>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</si>
  <si>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</si>
  <si>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</si>
  <si>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</si>
  <si>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</si>
  <si>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</si>
  <si>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</si>
  <si>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</si>
  <si>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</si>
  <si>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</si>
  <si>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</si>
  <si>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</si>
  <si>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</si>
  <si>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</si>
  <si>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</si>
  <si>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</si>
  <si>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</si>
  <si>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</si>
  <si>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</si>
  <si>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</si>
  <si>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</si>
  <si>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</si>
  <si>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</si>
  <si>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</si>
  <si>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</si>
  <si>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</si>
  <si>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</si>
  <si>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</si>
  <si>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</si>
  <si>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</si>
  <si>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</si>
  <si>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</si>
  <si>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</si>
  <si>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</si>
  <si>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</si>
  <si>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</si>
  <si>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</si>
  <si>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</si>
  <si>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</si>
  <si>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</si>
  <si>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</si>
  <si>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</si>
  <si>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</si>
  <si>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</si>
  <si>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</si>
  <si>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</si>
  <si>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</si>
  <si>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</si>
  <si>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</si>
  <si>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</si>
  <si>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</si>
  <si>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</si>
  <si>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</si>
  <si>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</si>
  <si>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</si>
  <si>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</si>
  <si>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</si>
  <si>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</si>
  <si>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</si>
  <si>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</si>
  <si>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</si>
  <si>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</si>
  <si>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</si>
  <si>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</si>
  <si>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</si>
  <si>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</si>
  <si>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</si>
  <si>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</si>
  <si>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</si>
  <si>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</si>
  <si>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</si>
  <si>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</si>
  <si>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</si>
  <si>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</si>
  <si>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</si>
  <si>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</si>
  <si>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</si>
  <si>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</si>
  <si>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</si>
  <si>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</si>
  <si>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</si>
  <si>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</si>
  <si>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</si>
  <si>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</si>
  <si>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</si>
  <si>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</si>
  <si>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</si>
  <si>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</si>
  <si>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</si>
  <si>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</si>
  <si>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</si>
  <si>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</si>
  <si>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</si>
  <si>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</si>
  <si>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</si>
  <si>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</si>
  <si>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</si>
  <si>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</si>
  <si>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</si>
  <si>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</si>
  <si>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</si>
  <si>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</si>
  <si>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</si>
  <si>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</si>
  <si>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</si>
  <si>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</si>
  <si>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</si>
  <si>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</si>
  <si>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</si>
  <si>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</si>
  <si>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</si>
  <si>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</si>
  <si>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</si>
  <si>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</si>
  <si>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</si>
  <si>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</si>
  <si>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</si>
  <si>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</si>
  <si>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</si>
  <si>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</si>
  <si>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</si>
  <si>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</si>
  <si>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</si>
  <si>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</si>
  <si>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</si>
  <si>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</si>
  <si>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</si>
  <si>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</si>
  <si>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</si>
  <si>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</si>
  <si>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</si>
  <si>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</si>
  <si>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</si>
  <si>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</si>
  <si>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</si>
  <si>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</si>
  <si>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</si>
  <si>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</si>
  <si>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</si>
  <si>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</si>
  <si>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</si>
  <si>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</si>
  <si>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</si>
  <si>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</si>
  <si>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</si>
  <si>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</si>
  <si>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</si>
  <si>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</si>
  <si>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</si>
  <si>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</si>
  <si>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</si>
  <si>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</si>
  <si>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</si>
  <si>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</si>
  <si>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</si>
  <si>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</si>
  <si>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</si>
  <si>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</si>
  <si>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</si>
  <si>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</si>
  <si>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</si>
  <si>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</si>
  <si>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</si>
  <si>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</si>
  <si>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</si>
  <si>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</si>
  <si>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</si>
  <si>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</si>
  <si>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</si>
  <si>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</si>
  <si>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</si>
  <si>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</si>
  <si>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</si>
  <si>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</si>
  <si>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</si>
  <si>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</si>
  <si>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</si>
  <si>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</si>
  <si>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</si>
  <si>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</si>
  <si>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</si>
  <si>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</si>
  <si>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</si>
  <si>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</si>
  <si>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</si>
  <si>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</si>
  <si>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</si>
  <si>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</si>
  <si>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</si>
  <si>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</si>
  <si>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</si>
  <si>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</si>
  <si>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</si>
  <si>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</si>
  <si>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</si>
  <si>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</si>
  <si>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</si>
  <si>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</si>
  <si>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</si>
  <si>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</si>
  <si>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</si>
  <si>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</si>
  <si>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</si>
  <si>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</si>
  <si>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</si>
  <si>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</si>
  <si>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</si>
  <si>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</si>
  <si>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</si>
  <si>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</si>
  <si>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</si>
  <si>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</si>
  <si>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</si>
  <si>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</si>
  <si>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</si>
  <si>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</si>
  <si>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</si>
  <si>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</si>
  <si>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</si>
  <si>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</si>
  <si>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</si>
  <si>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</si>
  <si>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</si>
  <si>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</si>
  <si>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</si>
  <si>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</si>
  <si>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</si>
  <si>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</si>
  <si>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</si>
  <si>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</si>
  <si>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</si>
  <si>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</si>
  <si>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</si>
  <si>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</si>
  <si>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</si>
  <si>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</si>
  <si>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</si>
  <si>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</si>
  <si>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</si>
  <si>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</si>
  <si>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</si>
  <si>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</si>
  <si>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</si>
  <si>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</si>
  <si>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</si>
  <si>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</si>
  <si>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</si>
  <si>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</si>
  <si>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</si>
  <si>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</si>
  <si>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</si>
  <si>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</si>
  <si>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</si>
  <si>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</si>
  <si>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</si>
  <si>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</si>
  <si>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</si>
  <si>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</si>
  <si>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</si>
  <si>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</si>
  <si>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</si>
  <si>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</si>
  <si>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</si>
  <si>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</si>
  <si>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</si>
  <si>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</si>
  <si>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</si>
  <si>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</si>
  <si>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</si>
  <si>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</si>
  <si>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</si>
  <si>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</si>
  <si>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</si>
  <si>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</si>
  <si>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</si>
  <si>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</si>
  <si>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</si>
  <si>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</si>
  <si>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9-14</t>
  </si>
  <si>
    <t>35-49</t>
  </si>
  <si>
    <t>50-74</t>
  </si>
  <si>
    <t xml:space="preserve">new risk distribution for 10-19 age groups </t>
  </si>
  <si>
    <t>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</si>
</sst>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79">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0" fontId="0" fillId="0" borderId="0" xfId="0" applyAlignment="1">
      <alignment horizontal="center"/>
    </xf>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cat>
            <c:strRef>
              <c:f>Fertility!$C$93:$AF$93</c:f>
              <c:strCache>
                <c:ptCount val="30"/>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pt idx="25">
                  <c:v>2075-2080</c:v>
                </c:pt>
                <c:pt idx="26">
                  <c:v>2080-2085</c:v>
                </c:pt>
                <c:pt idx="27">
                  <c:v>2085-2090</c:v>
                </c:pt>
                <c:pt idx="28">
                  <c:v>2090-2095</c:v>
                </c:pt>
                <c:pt idx="29">
                  <c:v>2095-2100</c:v>
                </c:pt>
              </c:strCache>
            </c:strRef>
          </c:cat>
          <c:val>
            <c:numRef>
              <c:f>Fertility!$C$101:$AF$101</c:f>
              <c:numCache>
                <c:formatCode>General</c:formatCode>
                <c:ptCount val="30"/>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pt idx="25">
                  <c:v>1.9453999999999998</c:v>
                </c:pt>
                <c:pt idx="26">
                  <c:v>1.8951000000000002</c:v>
                </c:pt>
                <c:pt idx="27">
                  <c:v>1.8574000000000002</c:v>
                </c:pt>
                <c:pt idx="28">
                  <c:v>1.8286000000000002</c:v>
                </c:pt>
                <c:pt idx="29">
                  <c:v>1.8050999999999999</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0.11005502239999999</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9.3222245150000008E-2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45" workbookViewId="0">
      <selection activeCell="O169" sqref="O169"/>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46" t="s">
        <v>328</v>
      </c>
      <c r="C164" s="37">
        <v>29.832999999999998</v>
      </c>
      <c r="D164" s="49">
        <v>36.995000000000005</v>
      </c>
      <c r="E164" s="37">
        <v>30.677999999999997</v>
      </c>
      <c r="F164" s="49">
        <v>40.189</v>
      </c>
      <c r="G164" s="37">
        <v>28.76</v>
      </c>
      <c r="H164" s="49">
        <v>45.019999999999989</v>
      </c>
      <c r="I164" s="37">
        <v>27.613</v>
      </c>
      <c r="J164" s="49">
        <v>49.994</v>
      </c>
      <c r="K164" s="37">
        <v>30.65</v>
      </c>
      <c r="L164" s="49">
        <v>57.32</v>
      </c>
      <c r="M164" s="37">
        <v>39.680999999999997</v>
      </c>
      <c r="N164" s="49">
        <v>73.600999999999999</v>
      </c>
      <c r="O164" s="37">
        <v>50.151000000000003</v>
      </c>
      <c r="P164" s="49">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8"/>
      <c r="H167" s="78"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s="77" t="s">
        <v>1245</v>
      </c>
      <c r="J168" s="77" t="s">
        <v>155</v>
      </c>
      <c r="K168" s="77" t="s">
        <v>551</v>
      </c>
      <c r="L168" s="77" t="s">
        <v>1246</v>
      </c>
      <c r="M168" s="77" t="s">
        <v>1247</v>
      </c>
      <c r="N168" s="49"/>
      <c r="O168" s="49" t="s">
        <v>196</v>
      </c>
      <c r="P168" s="37">
        <v>2010</v>
      </c>
      <c r="Q168" s="16">
        <v>2015</v>
      </c>
      <c r="R168" s="37">
        <v>2020</v>
      </c>
    </row>
    <row r="169" spans="1:18" x14ac:dyDescent="0.25">
      <c r="B169">
        <v>237.96555161467322</v>
      </c>
      <c r="C169" s="50">
        <v>240.16582243333008</v>
      </c>
      <c r="H169">
        <v>2010</v>
      </c>
      <c r="I169" s="7">
        <f>SUM(K150:L150)/SUM(K150:L162)</f>
        <v>0.18455088794778221</v>
      </c>
      <c r="J169" s="7">
        <f>SUM(K151:L152)/SUM(K150:L162)</f>
        <v>0.29972679302883304</v>
      </c>
      <c r="K169" s="7">
        <f>SUM(K153:L154)/SUM(K150:L162)</f>
        <v>0.22658361740335997</v>
      </c>
      <c r="L169" s="7">
        <f>SUM(K155:L157)/SUM(K150:L162)</f>
        <v>0.18761638709504364</v>
      </c>
      <c r="M169" s="7">
        <f>SUM(K158:L162)/SUM(K150:L162)</f>
        <v>0.10152231452498124</v>
      </c>
      <c r="N169" s="7"/>
      <c r="O169" s="77" t="s">
        <v>1245</v>
      </c>
      <c r="P169" s="50">
        <v>5325.1570000000002</v>
      </c>
      <c r="Q169" s="50">
        <v>6042.1419999999998</v>
      </c>
      <c r="R169" s="50">
        <v>6736.223</v>
      </c>
    </row>
    <row r="170" spans="1:18" x14ac:dyDescent="0.25">
      <c r="B170">
        <v>143.5336735871974</v>
      </c>
      <c r="C170">
        <v>145.29123968058661</v>
      </c>
      <c r="D170" s="50"/>
      <c r="E170" s="50"/>
      <c r="F170" s="50"/>
      <c r="G170" s="50"/>
      <c r="H170" s="16">
        <v>2015</v>
      </c>
      <c r="I170" s="7">
        <f>SUM(M150:N150)/SUM(M150:N162)</f>
        <v>0.17877997811905216</v>
      </c>
      <c r="J170" s="7">
        <f>SUM(M151:N152)/SUM(M150:N162)</f>
        <v>0.28722618671594191</v>
      </c>
      <c r="K170" s="7">
        <f>SUM(M153:N154)/SUM(M150:N162)</f>
        <v>0.22556369330870554</v>
      </c>
      <c r="L170" s="7">
        <f>SUM(M155:N157)/SUM(M150:N162)</f>
        <v>0.19951110358239496</v>
      </c>
      <c r="M170" s="7">
        <f>SUM(M158:N162)/SUM(M150:N162)</f>
        <v>0.10891903827390538</v>
      </c>
      <c r="N170" s="7"/>
      <c r="O170" s="77" t="s">
        <v>155</v>
      </c>
      <c r="P170" s="50">
        <v>8648.5210000000006</v>
      </c>
      <c r="Q170" s="50">
        <v>9707.2469999999994</v>
      </c>
      <c r="R170" s="50">
        <v>11247.249</v>
      </c>
    </row>
    <row r="171" spans="1:18" x14ac:dyDescent="0.25">
      <c r="B171">
        <v>110.24191683969217</v>
      </c>
      <c r="C171">
        <v>110.9988196360878</v>
      </c>
      <c r="H171">
        <v>2020</v>
      </c>
      <c r="I171" s="7">
        <f>SUM(O150:P150)/SUM(O150:P162)</f>
        <v>0.17088407766241573</v>
      </c>
      <c r="J171" s="7">
        <f>SUM(O151:P152)/SUM(O150:P162)</f>
        <v>0.28531949901369469</v>
      </c>
      <c r="K171" s="7">
        <f>SUM(O153:P154)/SUM(O150:P162)</f>
        <v>0.21259277054396983</v>
      </c>
      <c r="L171" s="7">
        <f>SUM(O155:P157)/SUM(O150:P162)</f>
        <v>0.21183492880742291</v>
      </c>
      <c r="M171" s="7">
        <f>SUM(O158:P162)/SUM(O150:P162)</f>
        <v>0.11936872397249713</v>
      </c>
      <c r="N171" s="7"/>
      <c r="O171" s="77" t="s">
        <v>551</v>
      </c>
      <c r="P171" s="50">
        <v>6537.9979999999996</v>
      </c>
      <c r="Q171" s="50">
        <v>7623.2690000000002</v>
      </c>
      <c r="R171" s="50">
        <v>8380.3730000000014</v>
      </c>
    </row>
    <row r="172" spans="1:18" x14ac:dyDescent="0.25">
      <c r="B172">
        <v>99.096251769889548</v>
      </c>
      <c r="C172">
        <v>97.33925564881072</v>
      </c>
      <c r="O172" s="77" t="s">
        <v>1246</v>
      </c>
      <c r="P172" s="50">
        <v>5413.6109999999999</v>
      </c>
      <c r="Q172" s="50">
        <v>6742.7820000000011</v>
      </c>
      <c r="R172" s="50">
        <v>8350.4989999999998</v>
      </c>
    </row>
    <row r="173" spans="1:18" x14ac:dyDescent="0.25">
      <c r="B173">
        <v>91.12132295655455</v>
      </c>
      <c r="C173">
        <v>86.235432425086415</v>
      </c>
      <c r="O173" s="77" t="s">
        <v>1247</v>
      </c>
      <c r="P173" s="50">
        <v>2929.3939999999998</v>
      </c>
      <c r="Q173" s="50">
        <v>3681.085</v>
      </c>
      <c r="R173" s="50">
        <v>4705.4960000000001</v>
      </c>
    </row>
    <row r="174" spans="1:18" x14ac:dyDescent="0.25">
      <c r="B174">
        <v>84.684848684181148</v>
      </c>
      <c r="C174">
        <v>75.946598869604159</v>
      </c>
    </row>
    <row r="175" spans="1:18" x14ac:dyDescent="0.25">
      <c r="B175">
        <v>80.169709605596097</v>
      </c>
      <c r="C175">
        <v>68.470328142000795</v>
      </c>
      <c r="J175" s="37"/>
      <c r="K175" s="37"/>
      <c r="L175" s="37"/>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5" t="s">
        <v>781</v>
      </c>
      <c r="D3" s="65"/>
      <c r="E3" s="65"/>
      <c r="F3" s="65"/>
      <c r="G3" s="65"/>
      <c r="H3" s="65"/>
      <c r="I3" s="65"/>
      <c r="J3" s="66" t="s">
        <v>782</v>
      </c>
      <c r="K3" s="66"/>
      <c r="L3" s="66"/>
      <c r="M3" s="66"/>
      <c r="N3" s="66"/>
      <c r="O3" s="66"/>
      <c r="P3" s="66"/>
    </row>
    <row r="4" spans="1:18" x14ac:dyDescent="0.25">
      <c r="B4" s="37"/>
      <c r="C4" s="65" t="s">
        <v>783</v>
      </c>
      <c r="D4" s="65"/>
      <c r="E4" s="65"/>
      <c r="F4" s="65"/>
      <c r="G4" s="65"/>
      <c r="H4" s="65"/>
      <c r="I4" s="65"/>
      <c r="J4" s="66" t="s">
        <v>784</v>
      </c>
      <c r="K4" s="66"/>
      <c r="L4" s="66"/>
      <c r="M4" s="66"/>
      <c r="N4" s="66"/>
      <c r="O4" s="66"/>
      <c r="P4" s="66"/>
    </row>
    <row r="5" spans="1:18" x14ac:dyDescent="0.25">
      <c r="B5" s="37"/>
      <c r="C5" s="65" t="s">
        <v>785</v>
      </c>
      <c r="D5" s="65" t="s">
        <v>786</v>
      </c>
      <c r="E5" s="65" t="s">
        <v>787</v>
      </c>
      <c r="F5" s="65" t="s">
        <v>788</v>
      </c>
      <c r="G5" s="65" t="s">
        <v>789</v>
      </c>
      <c r="H5" s="65" t="s">
        <v>790</v>
      </c>
      <c r="I5" s="65" t="s">
        <v>673</v>
      </c>
      <c r="J5" s="66" t="s">
        <v>785</v>
      </c>
      <c r="K5" s="66" t="s">
        <v>786</v>
      </c>
      <c r="L5" s="66" t="s">
        <v>787</v>
      </c>
      <c r="M5" s="66" t="s">
        <v>788</v>
      </c>
      <c r="N5" s="66" t="s">
        <v>789</v>
      </c>
      <c r="O5" s="66" t="s">
        <v>790</v>
      </c>
      <c r="P5" s="66" t="s">
        <v>673</v>
      </c>
      <c r="R5" t="s">
        <v>225</v>
      </c>
    </row>
    <row r="6" spans="1:18" x14ac:dyDescent="0.25">
      <c r="B6" s="37" t="s">
        <v>791</v>
      </c>
      <c r="C6" s="65"/>
      <c r="D6" s="65"/>
      <c r="E6" s="65"/>
      <c r="F6" s="65"/>
      <c r="G6" s="65"/>
      <c r="H6" s="65"/>
      <c r="I6" s="65"/>
      <c r="J6" s="66"/>
      <c r="K6" s="66"/>
      <c r="L6" s="66"/>
      <c r="M6" s="66"/>
      <c r="N6" s="66"/>
      <c r="O6" s="66"/>
      <c r="P6" s="66"/>
    </row>
    <row r="7" spans="1:18" x14ac:dyDescent="0.25">
      <c r="B7" s="37" t="s">
        <v>792</v>
      </c>
      <c r="C7" s="65">
        <v>33.36</v>
      </c>
      <c r="D7" s="65">
        <v>17.63</v>
      </c>
      <c r="E7" s="65">
        <v>10.51</v>
      </c>
      <c r="F7" s="65">
        <v>6.66</v>
      </c>
      <c r="G7" s="65">
        <v>4.4800000000000004</v>
      </c>
      <c r="H7" s="65">
        <v>6.1</v>
      </c>
      <c r="I7" s="65">
        <v>6.06</v>
      </c>
      <c r="J7" s="66">
        <v>24.04</v>
      </c>
      <c r="K7" s="66">
        <v>12.7</v>
      </c>
      <c r="L7" s="66">
        <v>7.57</v>
      </c>
      <c r="M7" s="66">
        <v>4.8</v>
      </c>
      <c r="N7" s="66">
        <v>3.23</v>
      </c>
      <c r="O7" s="66">
        <v>4.3899999999999997</v>
      </c>
      <c r="P7" s="66">
        <v>4.37</v>
      </c>
    </row>
    <row r="8" spans="1:18" x14ac:dyDescent="0.25">
      <c r="B8" s="37"/>
      <c r="C8" s="65" t="s">
        <v>793</v>
      </c>
      <c r="D8" s="65" t="s">
        <v>794</v>
      </c>
      <c r="E8" s="65" t="s">
        <v>795</v>
      </c>
      <c r="F8" s="65" t="s">
        <v>796</v>
      </c>
      <c r="G8" s="65" t="s">
        <v>797</v>
      </c>
      <c r="H8" s="65" t="s">
        <v>798</v>
      </c>
      <c r="I8" s="65" t="s">
        <v>799</v>
      </c>
      <c r="J8" s="66" t="s">
        <v>800</v>
      </c>
      <c r="K8" s="66" t="s">
        <v>801</v>
      </c>
      <c r="L8" s="66" t="s">
        <v>802</v>
      </c>
      <c r="M8" s="66" t="s">
        <v>803</v>
      </c>
      <c r="N8" s="66" t="s">
        <v>804</v>
      </c>
      <c r="O8" s="66" t="s">
        <v>805</v>
      </c>
      <c r="P8" s="66" t="s">
        <v>806</v>
      </c>
      <c r="R8">
        <f xml:space="preserve"> (9.94/1.96)-33.6</f>
        <v>-28.528571428571432</v>
      </c>
    </row>
    <row r="9" spans="1:18" x14ac:dyDescent="0.25">
      <c r="B9" s="37" t="s">
        <v>807</v>
      </c>
      <c r="C9" s="65">
        <v>35.56</v>
      </c>
      <c r="D9" s="65">
        <v>18.79</v>
      </c>
      <c r="E9" s="65">
        <v>11.2</v>
      </c>
      <c r="F9" s="65">
        <v>7.1</v>
      </c>
      <c r="G9" s="65">
        <v>4.78</v>
      </c>
      <c r="H9" s="65">
        <v>6.5</v>
      </c>
      <c r="I9" s="65">
        <v>6.46</v>
      </c>
      <c r="J9" s="66">
        <v>25.62</v>
      </c>
      <c r="K9" s="66">
        <v>13.54</v>
      </c>
      <c r="L9" s="66">
        <v>8.07</v>
      </c>
      <c r="M9" s="66">
        <v>5.12</v>
      </c>
      <c r="N9" s="66">
        <v>3.44</v>
      </c>
      <c r="O9" s="66">
        <v>4.68</v>
      </c>
      <c r="P9" s="66">
        <v>4.66</v>
      </c>
    </row>
    <row r="10" spans="1:18" x14ac:dyDescent="0.25">
      <c r="B10" s="37"/>
      <c r="C10" s="65" t="s">
        <v>808</v>
      </c>
      <c r="D10" s="65" t="s">
        <v>809</v>
      </c>
      <c r="E10" s="65" t="s">
        <v>810</v>
      </c>
      <c r="F10" s="65" t="s">
        <v>811</v>
      </c>
      <c r="G10" s="65" t="s">
        <v>812</v>
      </c>
      <c r="H10" s="65" t="s">
        <v>813</v>
      </c>
      <c r="I10" s="65" t="s">
        <v>814</v>
      </c>
      <c r="J10" s="66" t="s">
        <v>815</v>
      </c>
      <c r="K10" s="66" t="s">
        <v>816</v>
      </c>
      <c r="L10" s="66" t="s">
        <v>817</v>
      </c>
      <c r="M10" s="66" t="s">
        <v>818</v>
      </c>
      <c r="N10" s="66" t="s">
        <v>819</v>
      </c>
      <c r="O10" s="66" t="s">
        <v>820</v>
      </c>
      <c r="P10" s="66" t="s">
        <v>821</v>
      </c>
    </row>
    <row r="11" spans="1:18" x14ac:dyDescent="0.25">
      <c r="B11" s="37" t="s">
        <v>822</v>
      </c>
      <c r="C11" s="65">
        <v>39.86</v>
      </c>
      <c r="D11" s="65">
        <v>21.06</v>
      </c>
      <c r="E11" s="65">
        <v>12.55</v>
      </c>
      <c r="F11" s="65">
        <v>7.96</v>
      </c>
      <c r="G11" s="65">
        <v>5.35</v>
      </c>
      <c r="H11" s="65">
        <v>7.28</v>
      </c>
      <c r="I11" s="65">
        <v>7.24</v>
      </c>
      <c r="J11" s="66">
        <v>28.72</v>
      </c>
      <c r="K11" s="66">
        <v>15.17</v>
      </c>
      <c r="L11" s="66">
        <v>9.0399999999999991</v>
      </c>
      <c r="M11" s="66">
        <v>5.74</v>
      </c>
      <c r="N11" s="66">
        <v>3.86</v>
      </c>
      <c r="O11" s="66">
        <v>5.25</v>
      </c>
      <c r="P11" s="66">
        <v>5.22</v>
      </c>
    </row>
    <row r="12" spans="1:18" x14ac:dyDescent="0.25">
      <c r="B12" s="37"/>
      <c r="C12" s="65" t="s">
        <v>823</v>
      </c>
      <c r="D12" s="65" t="s">
        <v>824</v>
      </c>
      <c r="E12" s="65" t="s">
        <v>825</v>
      </c>
      <c r="F12" s="65" t="s">
        <v>826</v>
      </c>
      <c r="G12" s="65" t="s">
        <v>827</v>
      </c>
      <c r="H12" s="65" t="s">
        <v>828</v>
      </c>
      <c r="I12" s="65" t="s">
        <v>829</v>
      </c>
      <c r="J12" s="66" t="s">
        <v>830</v>
      </c>
      <c r="K12" s="66" t="s">
        <v>831</v>
      </c>
      <c r="L12" s="66" t="s">
        <v>832</v>
      </c>
      <c r="M12" s="66" t="s">
        <v>833</v>
      </c>
      <c r="N12" s="66" t="s">
        <v>834</v>
      </c>
      <c r="O12" s="66" t="s">
        <v>835</v>
      </c>
      <c r="P12" s="66" t="s">
        <v>836</v>
      </c>
    </row>
    <row r="13" spans="1:18" x14ac:dyDescent="0.25">
      <c r="B13" s="37" t="s">
        <v>837</v>
      </c>
      <c r="C13" s="65">
        <v>53.56</v>
      </c>
      <c r="D13" s="65">
        <v>28.3</v>
      </c>
      <c r="E13" s="65">
        <v>16.87</v>
      </c>
      <c r="F13" s="65">
        <v>10.7</v>
      </c>
      <c r="G13" s="65">
        <v>7.19</v>
      </c>
      <c r="H13" s="65">
        <v>9.7899999999999991</v>
      </c>
      <c r="I13" s="65">
        <v>9.73</v>
      </c>
      <c r="J13" s="66">
        <v>38.590000000000003</v>
      </c>
      <c r="K13" s="66">
        <v>20.39</v>
      </c>
      <c r="L13" s="66">
        <v>12.15</v>
      </c>
      <c r="M13" s="66">
        <v>7.71</v>
      </c>
      <c r="N13" s="66">
        <v>5.18</v>
      </c>
      <c r="O13" s="66">
        <v>7.05</v>
      </c>
      <c r="P13" s="66">
        <v>7.01</v>
      </c>
    </row>
    <row r="14" spans="1:18" x14ac:dyDescent="0.25">
      <c r="B14" s="37"/>
      <c r="C14" s="65" t="s">
        <v>838</v>
      </c>
      <c r="D14" s="65" t="s">
        <v>839</v>
      </c>
      <c r="E14" s="65" t="s">
        <v>840</v>
      </c>
      <c r="F14" s="65" t="s">
        <v>841</v>
      </c>
      <c r="G14" s="65" t="s">
        <v>842</v>
      </c>
      <c r="H14" s="65" t="s">
        <v>843</v>
      </c>
      <c r="I14" s="65" t="s">
        <v>844</v>
      </c>
      <c r="J14" s="66" t="s">
        <v>845</v>
      </c>
      <c r="K14" s="66" t="s">
        <v>846</v>
      </c>
      <c r="L14" s="66" t="s">
        <v>847</v>
      </c>
      <c r="M14" s="66" t="s">
        <v>848</v>
      </c>
      <c r="N14" s="66" t="s">
        <v>849</v>
      </c>
      <c r="O14" s="66" t="s">
        <v>850</v>
      </c>
      <c r="P14" s="66" t="s">
        <v>851</v>
      </c>
    </row>
    <row r="15" spans="1:18" x14ac:dyDescent="0.25">
      <c r="B15" s="37" t="s">
        <v>852</v>
      </c>
      <c r="C15" s="65"/>
      <c r="D15" s="65"/>
      <c r="E15" s="65"/>
      <c r="F15" s="65"/>
      <c r="G15" s="65"/>
      <c r="H15" s="65"/>
      <c r="I15" s="65"/>
      <c r="J15" s="66"/>
      <c r="K15" s="66"/>
      <c r="L15" s="66"/>
      <c r="M15" s="66"/>
      <c r="N15" s="66"/>
      <c r="O15" s="66"/>
      <c r="P15" s="66"/>
    </row>
    <row r="16" spans="1:18" x14ac:dyDescent="0.25">
      <c r="B16" s="37" t="s">
        <v>792</v>
      </c>
      <c r="C16" s="65">
        <v>10.86</v>
      </c>
      <c r="D16" s="65">
        <v>7.11</v>
      </c>
      <c r="E16" s="65">
        <v>4.4800000000000004</v>
      </c>
      <c r="F16" s="65">
        <v>3.51</v>
      </c>
      <c r="G16" s="65">
        <v>3.57</v>
      </c>
      <c r="H16" s="65">
        <v>5.64</v>
      </c>
      <c r="I16" s="65">
        <v>2.52</v>
      </c>
      <c r="J16" s="66">
        <v>7.8</v>
      </c>
      <c r="K16" s="66">
        <v>5.1100000000000003</v>
      </c>
      <c r="L16" s="66">
        <v>3.22</v>
      </c>
      <c r="M16" s="66">
        <v>2.52</v>
      </c>
      <c r="N16" s="66">
        <v>2.56</v>
      </c>
      <c r="O16" s="66">
        <v>4.05</v>
      </c>
      <c r="P16" s="66">
        <v>1.81</v>
      </c>
    </row>
    <row r="17" spans="2:16" x14ac:dyDescent="0.25">
      <c r="B17" s="37"/>
      <c r="C17" s="65" t="s">
        <v>853</v>
      </c>
      <c r="D17" s="65" t="s">
        <v>854</v>
      </c>
      <c r="E17" s="65" t="s">
        <v>855</v>
      </c>
      <c r="F17" s="65" t="s">
        <v>856</v>
      </c>
      <c r="G17" s="65" t="s">
        <v>857</v>
      </c>
      <c r="H17" s="65" t="s">
        <v>858</v>
      </c>
      <c r="I17" s="65" t="s">
        <v>859</v>
      </c>
      <c r="J17" s="66" t="s">
        <v>860</v>
      </c>
      <c r="K17" s="66" t="s">
        <v>861</v>
      </c>
      <c r="L17" s="66" t="s">
        <v>862</v>
      </c>
      <c r="M17" s="66" t="s">
        <v>863</v>
      </c>
      <c r="N17" s="66" t="s">
        <v>864</v>
      </c>
      <c r="O17" s="66" t="s">
        <v>865</v>
      </c>
      <c r="P17" s="66" t="s">
        <v>866</v>
      </c>
    </row>
    <row r="18" spans="2:16" x14ac:dyDescent="0.25">
      <c r="B18" s="37" t="s">
        <v>807</v>
      </c>
      <c r="C18" s="65">
        <v>7.88</v>
      </c>
      <c r="D18" s="65">
        <v>5.15</v>
      </c>
      <c r="E18" s="65">
        <v>3.25</v>
      </c>
      <c r="F18" s="65">
        <v>2.5499999999999998</v>
      </c>
      <c r="G18" s="65">
        <v>2.59</v>
      </c>
      <c r="H18" s="65">
        <v>4.09</v>
      </c>
      <c r="I18" s="65">
        <v>1.83</v>
      </c>
      <c r="J18" s="66">
        <v>5.66</v>
      </c>
      <c r="K18" s="66">
        <v>3.7</v>
      </c>
      <c r="L18" s="66">
        <v>2.33</v>
      </c>
      <c r="M18" s="66">
        <v>1.83</v>
      </c>
      <c r="N18" s="66">
        <v>1.86</v>
      </c>
      <c r="O18" s="66">
        <v>2.94</v>
      </c>
      <c r="P18" s="66">
        <v>1.31</v>
      </c>
    </row>
    <row r="19" spans="2:16" x14ac:dyDescent="0.25">
      <c r="B19" s="37"/>
      <c r="C19" s="65" t="s">
        <v>867</v>
      </c>
      <c r="D19" s="65" t="s">
        <v>868</v>
      </c>
      <c r="E19" s="65" t="s">
        <v>869</v>
      </c>
      <c r="F19" s="65" t="s">
        <v>870</v>
      </c>
      <c r="G19" s="65" t="s">
        <v>871</v>
      </c>
      <c r="H19" s="65" t="s">
        <v>872</v>
      </c>
      <c r="I19" s="65" t="s">
        <v>873</v>
      </c>
      <c r="J19" s="66" t="s">
        <v>874</v>
      </c>
      <c r="K19" s="66" t="s">
        <v>875</v>
      </c>
      <c r="L19" s="66" t="s">
        <v>876</v>
      </c>
      <c r="M19" s="66" t="s">
        <v>877</v>
      </c>
      <c r="N19" s="66" t="s">
        <v>878</v>
      </c>
      <c r="O19" s="66" t="s">
        <v>879</v>
      </c>
      <c r="P19" s="66" t="s">
        <v>880</v>
      </c>
    </row>
    <row r="20" spans="2:16" x14ac:dyDescent="0.25">
      <c r="B20" s="37" t="s">
        <v>822</v>
      </c>
      <c r="C20" s="65">
        <v>7.57</v>
      </c>
      <c r="D20" s="65">
        <v>4.96</v>
      </c>
      <c r="E20" s="65">
        <v>3.12</v>
      </c>
      <c r="F20" s="65">
        <v>2.4500000000000002</v>
      </c>
      <c r="G20" s="65">
        <v>2.4900000000000002</v>
      </c>
      <c r="H20" s="65">
        <v>3.93</v>
      </c>
      <c r="I20" s="65">
        <v>1.76</v>
      </c>
      <c r="J20" s="66">
        <v>5.44</v>
      </c>
      <c r="K20" s="66">
        <v>3.56</v>
      </c>
      <c r="L20" s="66">
        <v>2.2400000000000002</v>
      </c>
      <c r="M20" s="66">
        <v>1.76</v>
      </c>
      <c r="N20" s="66">
        <v>1.79</v>
      </c>
      <c r="O20" s="66">
        <v>2.82</v>
      </c>
      <c r="P20" s="66">
        <v>1.26</v>
      </c>
    </row>
    <row r="21" spans="2:16" x14ac:dyDescent="0.25">
      <c r="B21" s="37"/>
      <c r="C21" s="65" t="s">
        <v>881</v>
      </c>
      <c r="D21" s="65" t="s">
        <v>882</v>
      </c>
      <c r="E21" s="65" t="s">
        <v>883</v>
      </c>
      <c r="F21" s="65" t="s">
        <v>884</v>
      </c>
      <c r="G21" s="65" t="s">
        <v>885</v>
      </c>
      <c r="H21" s="65" t="s">
        <v>886</v>
      </c>
      <c r="I21" s="65" t="s">
        <v>887</v>
      </c>
      <c r="J21" s="66" t="s">
        <v>888</v>
      </c>
      <c r="K21" s="66" t="s">
        <v>889</v>
      </c>
      <c r="L21" s="66" t="s">
        <v>890</v>
      </c>
      <c r="M21" s="66" t="s">
        <v>891</v>
      </c>
      <c r="N21" s="66" t="s">
        <v>892</v>
      </c>
      <c r="O21" s="66" t="s">
        <v>893</v>
      </c>
      <c r="P21" s="66" t="s">
        <v>894</v>
      </c>
    </row>
    <row r="22" spans="2:16" x14ac:dyDescent="0.25">
      <c r="B22" s="37" t="s">
        <v>837</v>
      </c>
      <c r="C22" s="65">
        <v>8.9600000000000009</v>
      </c>
      <c r="D22" s="65">
        <v>5.86</v>
      </c>
      <c r="E22" s="65">
        <v>3.69</v>
      </c>
      <c r="F22" s="65">
        <v>2.9</v>
      </c>
      <c r="G22" s="65">
        <v>2.94</v>
      </c>
      <c r="H22" s="65">
        <v>4.6500000000000004</v>
      </c>
      <c r="I22" s="65">
        <v>2.08</v>
      </c>
      <c r="J22" s="66">
        <v>6.43</v>
      </c>
      <c r="K22" s="66">
        <v>4.21</v>
      </c>
      <c r="L22" s="66">
        <v>2.65</v>
      </c>
      <c r="M22" s="66">
        <v>2.08</v>
      </c>
      <c r="N22" s="66">
        <v>2.11</v>
      </c>
      <c r="O22" s="66">
        <v>3.34</v>
      </c>
      <c r="P22" s="66">
        <v>1.49</v>
      </c>
    </row>
    <row r="23" spans="2:16" x14ac:dyDescent="0.25">
      <c r="B23" s="37"/>
      <c r="C23" s="65" t="s">
        <v>895</v>
      </c>
      <c r="D23" s="65" t="s">
        <v>896</v>
      </c>
      <c r="E23" s="65" t="s">
        <v>897</v>
      </c>
      <c r="F23" s="65" t="s">
        <v>898</v>
      </c>
      <c r="G23" s="65" t="s">
        <v>899</v>
      </c>
      <c r="H23" s="65" t="s">
        <v>900</v>
      </c>
      <c r="I23" s="65" t="s">
        <v>901</v>
      </c>
      <c r="J23" s="66" t="s">
        <v>902</v>
      </c>
      <c r="K23" s="66" t="s">
        <v>903</v>
      </c>
      <c r="L23" s="66" t="s">
        <v>904</v>
      </c>
      <c r="M23" s="66" t="s">
        <v>905</v>
      </c>
      <c r="N23" s="66" t="s">
        <v>906</v>
      </c>
      <c r="O23" s="66" t="s">
        <v>907</v>
      </c>
      <c r="P23" s="66" t="s">
        <v>908</v>
      </c>
    </row>
    <row r="24" spans="2:16" x14ac:dyDescent="0.25">
      <c r="B24" s="37" t="s">
        <v>909</v>
      </c>
      <c r="C24" s="65"/>
      <c r="D24" s="65"/>
      <c r="E24" s="65"/>
      <c r="F24" s="65"/>
      <c r="G24" s="65"/>
      <c r="H24" s="65"/>
      <c r="I24" s="65"/>
      <c r="J24" s="66"/>
      <c r="K24" s="66"/>
      <c r="L24" s="66"/>
      <c r="M24" s="66"/>
      <c r="N24" s="66"/>
      <c r="O24" s="66"/>
      <c r="P24" s="66"/>
    </row>
    <row r="25" spans="2:16" x14ac:dyDescent="0.25">
      <c r="B25" s="37" t="s">
        <v>792</v>
      </c>
      <c r="C25" s="65">
        <v>5.83</v>
      </c>
      <c r="D25" s="65">
        <v>3.82</v>
      </c>
      <c r="E25" s="65" t="s">
        <v>912</v>
      </c>
      <c r="F25" s="65">
        <v>1.89</v>
      </c>
      <c r="G25" s="65">
        <v>1.91</v>
      </c>
      <c r="H25" s="65">
        <v>3.03</v>
      </c>
      <c r="I25" s="65">
        <v>1.35</v>
      </c>
      <c r="J25" s="66">
        <v>4.1900000000000004</v>
      </c>
      <c r="K25" s="66">
        <v>2.74</v>
      </c>
      <c r="L25" s="66">
        <v>1.73</v>
      </c>
      <c r="M25" s="66">
        <v>1.35</v>
      </c>
      <c r="N25" s="66">
        <v>1.38</v>
      </c>
      <c r="O25" s="66">
        <v>2.17</v>
      </c>
      <c r="P25" s="66">
        <v>0.97</v>
      </c>
    </row>
    <row r="26" spans="2:16" x14ac:dyDescent="0.25">
      <c r="B26" s="37"/>
      <c r="C26" s="65" t="s">
        <v>910</v>
      </c>
      <c r="D26" s="65" t="s">
        <v>911</v>
      </c>
      <c r="E26" s="65"/>
      <c r="F26" s="65" t="s">
        <v>913</v>
      </c>
      <c r="G26" s="65" t="s">
        <v>914</v>
      </c>
      <c r="H26" s="65" t="s">
        <v>915</v>
      </c>
      <c r="I26" s="65" t="s">
        <v>916</v>
      </c>
      <c r="J26" s="66" t="s">
        <v>917</v>
      </c>
      <c r="K26" s="66" t="s">
        <v>918</v>
      </c>
      <c r="L26" s="66" t="s">
        <v>919</v>
      </c>
      <c r="M26" s="66" t="s">
        <v>920</v>
      </c>
      <c r="N26" s="66" t="s">
        <v>921</v>
      </c>
      <c r="O26" s="66" t="s">
        <v>922</v>
      </c>
      <c r="P26" s="66" t="s">
        <v>923</v>
      </c>
    </row>
    <row r="27" spans="2:16" x14ac:dyDescent="0.25">
      <c r="B27" s="37" t="s">
        <v>807</v>
      </c>
      <c r="C27" s="65">
        <v>4.2300000000000004</v>
      </c>
      <c r="D27" s="65">
        <v>2.77</v>
      </c>
      <c r="E27" s="65">
        <v>1.74</v>
      </c>
      <c r="F27" s="65">
        <v>1.37</v>
      </c>
      <c r="G27" s="65">
        <v>1.39</v>
      </c>
      <c r="H27" s="65">
        <v>2.2000000000000002</v>
      </c>
      <c r="I27" s="65">
        <v>0.98</v>
      </c>
      <c r="J27" s="66">
        <v>3.04</v>
      </c>
      <c r="K27" s="66">
        <v>1.99</v>
      </c>
      <c r="L27" s="66">
        <v>1.25</v>
      </c>
      <c r="M27" s="66">
        <v>0.98</v>
      </c>
      <c r="N27" s="66">
        <v>1</v>
      </c>
      <c r="O27" s="66">
        <v>1.58</v>
      </c>
      <c r="P27" s="66">
        <v>0.7</v>
      </c>
    </row>
    <row r="28" spans="2:16" x14ac:dyDescent="0.25">
      <c r="B28" s="37"/>
      <c r="C28" s="65" t="s">
        <v>924</v>
      </c>
      <c r="D28" s="65" t="s">
        <v>925</v>
      </c>
      <c r="E28" s="65" t="s">
        <v>926</v>
      </c>
      <c r="F28" s="65" t="s">
        <v>927</v>
      </c>
      <c r="G28" s="65" t="s">
        <v>928</v>
      </c>
      <c r="H28" s="65" t="s">
        <v>929</v>
      </c>
      <c r="I28" s="65" t="s">
        <v>930</v>
      </c>
      <c r="J28" s="66" t="s">
        <v>931</v>
      </c>
      <c r="K28" s="66" t="s">
        <v>932</v>
      </c>
      <c r="L28" s="66" t="s">
        <v>933</v>
      </c>
      <c r="M28" s="66" t="s">
        <v>934</v>
      </c>
      <c r="N28" s="66" t="s">
        <v>935</v>
      </c>
      <c r="O28" s="66" t="s">
        <v>936</v>
      </c>
      <c r="P28" s="66" t="s">
        <v>937</v>
      </c>
    </row>
    <row r="29" spans="2:16" x14ac:dyDescent="0.25">
      <c r="B29" s="37" t="s">
        <v>822</v>
      </c>
      <c r="C29" s="65">
        <v>4.07</v>
      </c>
      <c r="D29" s="65">
        <v>2.66</v>
      </c>
      <c r="E29" s="65">
        <v>1.68</v>
      </c>
      <c r="F29" s="65">
        <v>1.31</v>
      </c>
      <c r="G29" s="65">
        <v>1.33</v>
      </c>
      <c r="H29" s="65">
        <v>2.11</v>
      </c>
      <c r="I29" s="65">
        <v>0.94</v>
      </c>
      <c r="J29" s="66">
        <v>2.92</v>
      </c>
      <c r="K29" s="66">
        <v>1.91</v>
      </c>
      <c r="L29" s="66">
        <v>1.2</v>
      </c>
      <c r="M29" s="66">
        <v>0.94</v>
      </c>
      <c r="N29" s="66">
        <v>0.96</v>
      </c>
      <c r="O29" s="66">
        <v>1.52</v>
      </c>
      <c r="P29" s="66">
        <v>0.68</v>
      </c>
    </row>
    <row r="30" spans="2:16" x14ac:dyDescent="0.25">
      <c r="B30" s="37"/>
      <c r="C30" s="65" t="s">
        <v>938</v>
      </c>
      <c r="D30" s="65" t="s">
        <v>939</v>
      </c>
      <c r="E30" s="65" t="s">
        <v>940</v>
      </c>
      <c r="F30" s="65" t="s">
        <v>941</v>
      </c>
      <c r="G30" s="65" t="s">
        <v>942</v>
      </c>
      <c r="H30" s="65" t="s">
        <v>943</v>
      </c>
      <c r="I30" s="65" t="s">
        <v>944</v>
      </c>
      <c r="J30" s="66" t="s">
        <v>945</v>
      </c>
      <c r="K30" s="66" t="s">
        <v>946</v>
      </c>
      <c r="L30" s="66" t="s">
        <v>947</v>
      </c>
      <c r="M30" s="66" t="s">
        <v>948</v>
      </c>
      <c r="N30" s="66" t="s">
        <v>949</v>
      </c>
      <c r="O30" s="66" t="s">
        <v>950</v>
      </c>
      <c r="P30" s="66" t="s">
        <v>951</v>
      </c>
    </row>
    <row r="31" spans="2:16" x14ac:dyDescent="0.25">
      <c r="B31" s="37" t="s">
        <v>837</v>
      </c>
      <c r="C31" s="65">
        <v>4.8099999999999996</v>
      </c>
      <c r="D31" s="65">
        <v>3.15</v>
      </c>
      <c r="E31" s="65">
        <v>1.98</v>
      </c>
      <c r="F31" s="65">
        <v>1.55</v>
      </c>
      <c r="G31" s="65">
        <v>1.58</v>
      </c>
      <c r="H31" s="65">
        <v>2.5</v>
      </c>
      <c r="I31" s="65">
        <v>1.1100000000000001</v>
      </c>
      <c r="J31" s="66">
        <v>3.45</v>
      </c>
      <c r="K31" s="66">
        <v>2.2599999999999998</v>
      </c>
      <c r="L31" s="66">
        <v>1.42</v>
      </c>
      <c r="M31" s="66">
        <v>1.1200000000000001</v>
      </c>
      <c r="N31" s="66">
        <v>1.1299999999999999</v>
      </c>
      <c r="O31" s="66">
        <v>1.79</v>
      </c>
      <c r="P31" s="66">
        <v>0.8</v>
      </c>
    </row>
    <row r="32" spans="2:16" x14ac:dyDescent="0.25">
      <c r="B32" s="37"/>
      <c r="C32" s="65" t="s">
        <v>952</v>
      </c>
      <c r="D32" s="65" t="s">
        <v>953</v>
      </c>
      <c r="E32" s="65" t="s">
        <v>932</v>
      </c>
      <c r="F32" s="65" t="s">
        <v>954</v>
      </c>
      <c r="G32" s="65" t="s">
        <v>955</v>
      </c>
      <c r="H32" s="65" t="s">
        <v>956</v>
      </c>
      <c r="I32" s="65" t="s">
        <v>957</v>
      </c>
      <c r="J32" s="66" t="s">
        <v>958</v>
      </c>
      <c r="K32" s="66" t="s">
        <v>959</v>
      </c>
      <c r="L32" s="66" t="s">
        <v>960</v>
      </c>
      <c r="M32" s="66" t="s">
        <v>961</v>
      </c>
      <c r="N32" s="66" t="s">
        <v>962</v>
      </c>
      <c r="O32" s="66" t="s">
        <v>963</v>
      </c>
      <c r="P32" s="66"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59">
        <v>2015</v>
      </c>
      <c r="D34" s="59"/>
      <c r="E34" s="59"/>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C37/F37</f>
        <v>0.6801732739529337</v>
      </c>
      <c r="J37" s="4">
        <v>72543</v>
      </c>
      <c r="K37" s="4">
        <v>69161</v>
      </c>
      <c r="L37" s="7">
        <f t="shared" ref="L37:L42" si="3">K37/J37</f>
        <v>0.95337937499138437</v>
      </c>
      <c r="V37" s="37"/>
      <c r="W37" s="37"/>
      <c r="X37" s="37"/>
      <c r="Y37" s="4"/>
    </row>
    <row r="38" spans="1:26" x14ac:dyDescent="0.25">
      <c r="B38" t="s">
        <v>473</v>
      </c>
      <c r="C38" s="4">
        <v>68704</v>
      </c>
      <c r="D38" s="4">
        <v>126411</v>
      </c>
      <c r="E38" s="7">
        <f t="shared" si="2"/>
        <v>0.54349700579854598</v>
      </c>
      <c r="F38" s="4">
        <v>107988</v>
      </c>
      <c r="G38" s="7">
        <f>C38/F38</f>
        <v>0.63621883913027377</v>
      </c>
      <c r="J38" s="4">
        <v>69176</v>
      </c>
      <c r="K38" s="4">
        <v>51698</v>
      </c>
      <c r="L38" s="7">
        <f t="shared" si="3"/>
        <v>0.74734011795998612</v>
      </c>
      <c r="V38" s="37"/>
      <c r="W38" s="37"/>
      <c r="X38" s="37"/>
      <c r="Y38" s="4"/>
    </row>
    <row r="39" spans="1:26" x14ac:dyDescent="0.25">
      <c r="B39" t="s">
        <v>474</v>
      </c>
      <c r="C39" s="4">
        <v>54927</v>
      </c>
      <c r="D39" s="4">
        <v>83603</v>
      </c>
      <c r="E39" s="7">
        <f t="shared" si="2"/>
        <v>0.65699795461885335</v>
      </c>
      <c r="F39" s="4">
        <v>71419</v>
      </c>
      <c r="G39" s="7">
        <f>C39/F39</f>
        <v>0.76908105686161943</v>
      </c>
      <c r="J39" s="4">
        <v>47566</v>
      </c>
      <c r="K39" s="4">
        <v>38063</v>
      </c>
      <c r="L39" s="7">
        <f t="shared" si="3"/>
        <v>0.80021443888491783</v>
      </c>
      <c r="V39" s="37"/>
      <c r="W39" s="37"/>
      <c r="X39" s="37"/>
      <c r="Y39" s="4"/>
    </row>
    <row r="40" spans="1:26" x14ac:dyDescent="0.25">
      <c r="B40" t="s">
        <v>480</v>
      </c>
      <c r="C40" s="4">
        <v>23189</v>
      </c>
      <c r="D40" s="4">
        <v>34014</v>
      </c>
      <c r="E40" s="7">
        <f t="shared" si="2"/>
        <v>0.68174869171517616</v>
      </c>
      <c r="F40" s="4">
        <v>29057</v>
      </c>
      <c r="G40" s="7">
        <f>C40/F40</f>
        <v>0.79805210448428954</v>
      </c>
      <c r="J40" s="4">
        <v>34282</v>
      </c>
      <c r="K40" s="4">
        <v>14798</v>
      </c>
      <c r="L40" s="7">
        <f t="shared" si="3"/>
        <v>0.43165509596872992</v>
      </c>
      <c r="V40" s="37"/>
      <c r="W40" s="37"/>
      <c r="X40" s="37"/>
      <c r="Y40" s="4"/>
    </row>
    <row r="41" spans="1:26" ht="15.75" thickBot="1" x14ac:dyDescent="0.3">
      <c r="B41" t="s">
        <v>481</v>
      </c>
      <c r="C41" s="4">
        <v>11561</v>
      </c>
      <c r="D41" s="4">
        <v>24357</v>
      </c>
      <c r="E41" s="7">
        <f t="shared" si="2"/>
        <v>0.47464794514923841</v>
      </c>
      <c r="F41" s="4">
        <v>20807</v>
      </c>
      <c r="G41" s="7">
        <f>C41/F41</f>
        <v>0.55563031672033447</v>
      </c>
      <c r="J41" s="4">
        <v>14386</v>
      </c>
      <c r="K41" s="21">
        <v>7858</v>
      </c>
      <c r="L41" s="7">
        <f t="shared" si="3"/>
        <v>0.54622549701098289</v>
      </c>
      <c r="V41" s="37"/>
      <c r="W41" s="37"/>
      <c r="X41" s="37"/>
      <c r="Y41" s="4"/>
    </row>
    <row r="42" spans="1:26" ht="15.75" thickBot="1" x14ac:dyDescent="0.3">
      <c r="B42" t="s">
        <v>144</v>
      </c>
      <c r="C42" s="4">
        <f>SUM(C36:C41)</f>
        <v>328035</v>
      </c>
      <c r="D42" s="62">
        <f>SUM(D36:D41)</f>
        <v>570765</v>
      </c>
      <c r="E42" s="63">
        <f t="shared" si="2"/>
        <v>0.57472865364905001</v>
      </c>
      <c r="F42" s="4">
        <f>SUM(F36:F41)</f>
        <v>487583</v>
      </c>
      <c r="G42" s="64">
        <f>C42/F42</f>
        <v>0.67277776296548486</v>
      </c>
      <c r="I42" s="4">
        <f>SUM(Population!E94:E100)*0.15</f>
        <v>362750.85</v>
      </c>
      <c r="J42" s="4">
        <f>SUM(J36:J41)</f>
        <v>324025</v>
      </c>
      <c r="K42" s="4">
        <f>SUM(K36:K41)</f>
        <v>237647</v>
      </c>
      <c r="L42" s="7">
        <f t="shared" si="3"/>
        <v>0.73342180387315792</v>
      </c>
      <c r="M42" s="63">
        <f>K42/I42</f>
        <v>0.65512458482178615</v>
      </c>
      <c r="V42" s="37"/>
      <c r="W42" s="37"/>
      <c r="X42" s="37"/>
      <c r="Y42" s="61"/>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1"/>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4">D50/C50</f>
        <v>0.78531813820700624</v>
      </c>
    </row>
    <row r="51" spans="1:12" s="37" customFormat="1" x14ac:dyDescent="0.25">
      <c r="B51" s="37" t="s">
        <v>472</v>
      </c>
      <c r="C51" s="40">
        <v>112862</v>
      </c>
      <c r="D51" s="4">
        <v>101527</v>
      </c>
      <c r="E51" s="7">
        <f t="shared" si="4"/>
        <v>0.8995676135457461</v>
      </c>
    </row>
    <row r="52" spans="1:12" s="37" customFormat="1" x14ac:dyDescent="0.25">
      <c r="B52" s="37" t="s">
        <v>473</v>
      </c>
      <c r="C52" s="40">
        <v>113605</v>
      </c>
      <c r="D52" s="4">
        <v>80123</v>
      </c>
      <c r="E52" s="7">
        <f t="shared" si="4"/>
        <v>0.7052770564675851</v>
      </c>
    </row>
    <row r="53" spans="1:12" s="37" customFormat="1" x14ac:dyDescent="0.25">
      <c r="B53" s="37" t="s">
        <v>474</v>
      </c>
      <c r="C53" s="40">
        <v>79146</v>
      </c>
      <c r="D53" s="4">
        <v>65820</v>
      </c>
      <c r="E53" s="7">
        <f t="shared" si="4"/>
        <v>0.83162762489576225</v>
      </c>
    </row>
    <row r="54" spans="1:12" s="37" customFormat="1" x14ac:dyDescent="0.25">
      <c r="B54" s="37" t="s">
        <v>480</v>
      </c>
      <c r="C54" s="40">
        <v>34950</v>
      </c>
      <c r="D54" s="4">
        <v>27571</v>
      </c>
      <c r="E54" s="7">
        <f t="shared" si="4"/>
        <v>0.78886981402002865</v>
      </c>
    </row>
    <row r="55" spans="1:12" s="37" customFormat="1" x14ac:dyDescent="0.25">
      <c r="B55" s="37" t="s">
        <v>481</v>
      </c>
      <c r="C55" s="40">
        <v>17537</v>
      </c>
      <c r="D55" s="4">
        <v>13439</v>
      </c>
      <c r="E55" s="7">
        <f t="shared" si="4"/>
        <v>0.76632263214917029</v>
      </c>
    </row>
    <row r="56" spans="1:12" s="37" customFormat="1" x14ac:dyDescent="0.25">
      <c r="B56" s="37" t="s">
        <v>144</v>
      </c>
      <c r="C56" s="40">
        <f>SUM(C50:C55)</f>
        <v>486299</v>
      </c>
      <c r="D56" s="4">
        <f>SUM(D50:D55)</f>
        <v>389157</v>
      </c>
      <c r="E56" s="7">
        <f t="shared" si="4"/>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5">D190/C190*100</f>
        <v>0</v>
      </c>
      <c r="H190" s="37"/>
      <c r="I190" s="37"/>
      <c r="J190" s="37"/>
      <c r="K190" s="37"/>
      <c r="L190" s="37"/>
      <c r="M190" s="37"/>
      <c r="N190" s="37"/>
    </row>
    <row r="191" spans="2:14" x14ac:dyDescent="0.25">
      <c r="B191" s="37">
        <v>2005</v>
      </c>
      <c r="C191" s="37">
        <v>8373</v>
      </c>
      <c r="D191">
        <v>10</v>
      </c>
      <c r="E191" s="8">
        <f t="shared" si="5"/>
        <v>0.11943150603129105</v>
      </c>
      <c r="J191" s="37"/>
      <c r="K191" s="37"/>
      <c r="L191" s="37"/>
    </row>
    <row r="192" spans="2:14" x14ac:dyDescent="0.25">
      <c r="B192" s="37">
        <v>2006</v>
      </c>
      <c r="C192" s="37">
        <v>8568</v>
      </c>
      <c r="D192">
        <v>93</v>
      </c>
      <c r="E192" s="8">
        <f t="shared" si="5"/>
        <v>1.0854341736694677</v>
      </c>
      <c r="J192" s="37"/>
      <c r="K192" s="37"/>
      <c r="L192" s="37"/>
      <c r="M192" s="37"/>
      <c r="N192" s="37"/>
    </row>
    <row r="193" spans="2:14" x14ac:dyDescent="0.25">
      <c r="B193" s="37">
        <v>2007</v>
      </c>
      <c r="C193">
        <v>8702</v>
      </c>
      <c r="D193">
        <v>412</v>
      </c>
      <c r="E193" s="8">
        <f t="shared" si="5"/>
        <v>4.7345437830383821</v>
      </c>
      <c r="H193" s="37"/>
      <c r="I193" s="37"/>
      <c r="J193" s="37"/>
      <c r="K193" s="37"/>
      <c r="L193" s="37"/>
      <c r="M193" s="37"/>
      <c r="N193" s="37"/>
    </row>
    <row r="194" spans="2:14" x14ac:dyDescent="0.25">
      <c r="B194" s="37">
        <v>2008</v>
      </c>
      <c r="C194" s="37">
        <v>9098</v>
      </c>
      <c r="D194">
        <v>735</v>
      </c>
      <c r="E194" s="8">
        <f t="shared" si="5"/>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69" workbookViewId="0">
      <selection activeCell="I95" sqref="I9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2">
        <v>3.4000000000000002E-2</v>
      </c>
      <c r="M75" s="37">
        <v>1.0000000000000001E-5</v>
      </c>
      <c r="N75" s="37">
        <v>1.0000000000000001E-5</v>
      </c>
      <c r="O75" s="72">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2"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1248</v>
      </c>
    </row>
    <row r="96" spans="1:25" x14ac:dyDescent="0.25">
      <c r="B96" t="s">
        <v>239</v>
      </c>
      <c r="C96">
        <v>2003</v>
      </c>
      <c r="D96">
        <v>17.8</v>
      </c>
      <c r="E96">
        <v>17.100000000000001</v>
      </c>
      <c r="L96" t="s">
        <v>490</v>
      </c>
      <c r="M96" t="s">
        <v>1249</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5" t="s">
        <v>150</v>
      </c>
      <c r="B166" s="75"/>
      <c r="C166" s="75"/>
      <c r="D166" s="75" t="s">
        <v>599</v>
      </c>
      <c r="E166" s="75"/>
      <c r="F166" s="75"/>
      <c r="J166" s="37" t="s">
        <v>150</v>
      </c>
      <c r="K166" s="37"/>
      <c r="L166" s="37"/>
      <c r="M166" s="37" t="s">
        <v>599</v>
      </c>
      <c r="N166" s="37"/>
      <c r="O166" s="37"/>
    </row>
    <row r="167" spans="1:15" x14ac:dyDescent="0.25">
      <c r="A167" s="75"/>
      <c r="B167" s="75"/>
      <c r="C167" s="75" t="s">
        <v>600</v>
      </c>
      <c r="D167" s="75" t="s">
        <v>601</v>
      </c>
      <c r="E167" s="75" t="s">
        <v>491</v>
      </c>
      <c r="F167" s="75" t="s">
        <v>492</v>
      </c>
      <c r="J167" s="37"/>
      <c r="K167" s="37"/>
      <c r="L167" s="37" t="s">
        <v>600</v>
      </c>
      <c r="M167" s="37" t="s">
        <v>601</v>
      </c>
      <c r="N167" s="37" t="s">
        <v>491</v>
      </c>
      <c r="O167" s="37" t="s">
        <v>492</v>
      </c>
    </row>
    <row r="168" spans="1:15" x14ac:dyDescent="0.25">
      <c r="A168" s="75" t="s">
        <v>602</v>
      </c>
      <c r="B168" s="75"/>
      <c r="C168" s="75"/>
      <c r="D168" s="75">
        <v>0</v>
      </c>
      <c r="E168" s="75">
        <v>0</v>
      </c>
      <c r="F168" s="75">
        <v>0</v>
      </c>
      <c r="J168" s="37" t="s">
        <v>602</v>
      </c>
      <c r="K168" s="37"/>
      <c r="L168" s="37"/>
      <c r="M168" s="37">
        <v>0</v>
      </c>
      <c r="N168" s="37">
        <v>0</v>
      </c>
      <c r="O168" s="37">
        <v>0</v>
      </c>
    </row>
    <row r="169" spans="1:15" x14ac:dyDescent="0.25">
      <c r="A169" s="75" t="s">
        <v>459</v>
      </c>
      <c r="B169" s="75"/>
      <c r="C169" s="75"/>
      <c r="D169" s="75">
        <v>0</v>
      </c>
      <c r="E169" s="75">
        <v>0</v>
      </c>
      <c r="F169" s="75">
        <v>0</v>
      </c>
      <c r="J169" s="35" t="s">
        <v>459</v>
      </c>
      <c r="K169" s="37"/>
      <c r="L169" s="37"/>
      <c r="M169" s="37">
        <v>0</v>
      </c>
      <c r="N169" s="37">
        <v>0</v>
      </c>
      <c r="O169" s="37">
        <v>0</v>
      </c>
    </row>
    <row r="170" spans="1:15" x14ac:dyDescent="0.25">
      <c r="A170" s="75" t="s">
        <v>338</v>
      </c>
      <c r="B170" s="75"/>
      <c r="C170" s="75"/>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5" t="s">
        <v>311</v>
      </c>
      <c r="B171" s="75"/>
      <c r="C171" s="75"/>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5" t="s">
        <v>603</v>
      </c>
      <c r="B172" s="75"/>
      <c r="C172" s="75"/>
      <c r="D172" s="75">
        <f t="shared" si="0"/>
        <v>49.92</v>
      </c>
      <c r="E172" s="75">
        <f t="shared" si="1"/>
        <v>29.951999999999998</v>
      </c>
      <c r="F172" s="75">
        <f t="shared" si="2"/>
        <v>17.9712</v>
      </c>
      <c r="J172" s="37" t="s">
        <v>603</v>
      </c>
      <c r="K172" s="37">
        <v>1</v>
      </c>
      <c r="L172" s="37">
        <v>0.4</v>
      </c>
      <c r="M172" s="37">
        <v>62.4</v>
      </c>
      <c r="N172" s="37">
        <v>37.44</v>
      </c>
      <c r="O172" s="37">
        <v>22.463999999999999</v>
      </c>
    </row>
    <row r="173" spans="1:15" x14ac:dyDescent="0.25">
      <c r="A173" s="75" t="s">
        <v>139</v>
      </c>
      <c r="B173" s="75"/>
      <c r="C173" s="75"/>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5" t="s">
        <v>314</v>
      </c>
      <c r="B174" s="75"/>
      <c r="C174" s="75"/>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5" t="s">
        <v>315</v>
      </c>
      <c r="B175" s="75"/>
      <c r="C175" s="75"/>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5" t="s">
        <v>316</v>
      </c>
      <c r="B176" s="75"/>
      <c r="C176" s="75"/>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5" t="s">
        <v>317</v>
      </c>
      <c r="B177" s="75"/>
      <c r="C177" s="75"/>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5" t="s">
        <v>604</v>
      </c>
      <c r="B178" s="75"/>
      <c r="C178" s="75"/>
      <c r="D178" s="75">
        <f t="shared" si="0"/>
        <v>22.061731576</v>
      </c>
      <c r="E178" s="75">
        <f t="shared" si="1"/>
        <v>13.237038944</v>
      </c>
      <c r="F178" s="75">
        <f t="shared" si="2"/>
        <v>7.9422233664000004</v>
      </c>
      <c r="J178" s="37" t="s">
        <v>604</v>
      </c>
      <c r="K178" s="37">
        <v>30</v>
      </c>
      <c r="L178" s="37">
        <v>0.17677669500000001</v>
      </c>
      <c r="M178" s="37">
        <v>27.57716447</v>
      </c>
      <c r="N178" s="37">
        <v>16.54629868</v>
      </c>
      <c r="O178" s="37">
        <v>9.9277792080000005</v>
      </c>
    </row>
    <row r="179" spans="1:15" x14ac:dyDescent="0.25">
      <c r="A179" s="75" t="s">
        <v>319</v>
      </c>
      <c r="B179" s="75"/>
      <c r="C179" s="75"/>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5" t="s">
        <v>324</v>
      </c>
      <c r="B180" s="75"/>
      <c r="C180" s="75"/>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5" t="s">
        <v>462</v>
      </c>
      <c r="B181" s="75"/>
      <c r="C181" s="75"/>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5" t="s">
        <v>463</v>
      </c>
      <c r="B182" s="75"/>
      <c r="C182" s="75"/>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5" t="s">
        <v>464</v>
      </c>
      <c r="B183" s="75"/>
      <c r="C183" s="75"/>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5"/>
      <c r="B184" s="75"/>
      <c r="C184" s="75"/>
      <c r="D184" s="75"/>
      <c r="E184" s="75"/>
      <c r="F184" s="75"/>
      <c r="J184" s="37"/>
      <c r="K184" s="37"/>
      <c r="L184" s="37"/>
      <c r="M184" s="37"/>
      <c r="N184" s="37"/>
      <c r="O184" s="37"/>
    </row>
    <row r="185" spans="1:15" x14ac:dyDescent="0.25">
      <c r="A185" s="75" t="s">
        <v>605</v>
      </c>
      <c r="B185" s="75"/>
      <c r="C185" s="75"/>
      <c r="D185" s="75"/>
      <c r="E185" s="75"/>
      <c r="F185" s="75"/>
      <c r="G185" s="73"/>
      <c r="H185" s="73"/>
      <c r="I185" s="73"/>
      <c r="J185" s="73" t="s">
        <v>605</v>
      </c>
      <c r="K185" s="73"/>
      <c r="L185" s="73"/>
      <c r="M185" s="73"/>
      <c r="N185" s="73"/>
      <c r="O185" s="73"/>
    </row>
    <row r="186" spans="1:15" x14ac:dyDescent="0.25">
      <c r="A186" s="75" t="s">
        <v>606</v>
      </c>
      <c r="B186" s="75"/>
      <c r="C186" s="75"/>
      <c r="D186" s="75" t="s">
        <v>599</v>
      </c>
      <c r="E186" s="75"/>
      <c r="F186" s="75"/>
      <c r="G186" s="73"/>
      <c r="H186" s="73"/>
      <c r="I186" s="73"/>
      <c r="J186" s="73" t="s">
        <v>606</v>
      </c>
      <c r="K186" s="73"/>
      <c r="L186" s="73"/>
      <c r="M186" s="73" t="s">
        <v>599</v>
      </c>
      <c r="N186" s="73"/>
      <c r="O186" s="73"/>
    </row>
    <row r="187" spans="1:15" x14ac:dyDescent="0.25">
      <c r="A187" s="75"/>
      <c r="B187" s="75"/>
      <c r="C187" s="75" t="s">
        <v>600</v>
      </c>
      <c r="D187" s="75" t="s">
        <v>601</v>
      </c>
      <c r="E187" s="75" t="s">
        <v>491</v>
      </c>
      <c r="F187" s="75" t="s">
        <v>492</v>
      </c>
      <c r="G187" s="73"/>
      <c r="H187" s="73"/>
      <c r="I187" s="73"/>
      <c r="J187" s="73"/>
      <c r="K187" s="73"/>
      <c r="L187" s="73" t="s">
        <v>600</v>
      </c>
      <c r="M187" s="73" t="s">
        <v>601</v>
      </c>
      <c r="N187" s="73" t="s">
        <v>491</v>
      </c>
      <c r="O187" s="73" t="s">
        <v>492</v>
      </c>
    </row>
    <row r="188" spans="1:15" x14ac:dyDescent="0.25">
      <c r="A188" s="75" t="s">
        <v>602</v>
      </c>
      <c r="B188" s="75"/>
      <c r="C188" s="75"/>
      <c r="D188" s="76">
        <v>0</v>
      </c>
      <c r="E188" s="76">
        <v>0</v>
      </c>
      <c r="F188" s="76">
        <v>0</v>
      </c>
      <c r="G188" s="73"/>
      <c r="H188" s="73"/>
      <c r="I188" s="73"/>
      <c r="J188" s="73" t="s">
        <v>602</v>
      </c>
      <c r="K188" s="73"/>
      <c r="L188" s="73"/>
      <c r="M188" s="73">
        <v>0</v>
      </c>
      <c r="N188" s="73">
        <v>0</v>
      </c>
      <c r="O188" s="73">
        <v>0</v>
      </c>
    </row>
    <row r="189" spans="1:15" x14ac:dyDescent="0.25">
      <c r="A189" s="75" t="s">
        <v>459</v>
      </c>
      <c r="B189" s="75"/>
      <c r="C189" s="75"/>
      <c r="D189" s="76">
        <v>0</v>
      </c>
      <c r="E189" s="76">
        <v>0</v>
      </c>
      <c r="F189" s="76">
        <v>0</v>
      </c>
      <c r="G189" s="73"/>
      <c r="H189" s="73"/>
      <c r="I189" s="73"/>
      <c r="J189" s="74" t="s">
        <v>459</v>
      </c>
      <c r="K189" s="73"/>
      <c r="L189" s="73"/>
      <c r="M189" s="73">
        <v>0</v>
      </c>
      <c r="N189" s="73">
        <v>0</v>
      </c>
      <c r="O189" s="73">
        <v>0</v>
      </c>
    </row>
    <row r="190" spans="1:15" x14ac:dyDescent="0.25">
      <c r="A190" s="75" t="s">
        <v>338</v>
      </c>
      <c r="B190" s="75"/>
      <c r="C190" s="75">
        <v>0.05</v>
      </c>
      <c r="D190" s="76">
        <f>0.8*M190</f>
        <v>6.24</v>
      </c>
      <c r="E190" s="76">
        <f>0.8*N190</f>
        <v>3.7439999999999998</v>
      </c>
      <c r="F190" s="76">
        <f>0.8*O190</f>
        <v>2.2464</v>
      </c>
      <c r="G190" s="73"/>
      <c r="H190" s="73"/>
      <c r="I190" s="73"/>
      <c r="J190" s="74" t="s">
        <v>338</v>
      </c>
      <c r="K190" s="73"/>
      <c r="L190" s="73">
        <v>0.05</v>
      </c>
      <c r="M190" s="73">
        <v>7.8</v>
      </c>
      <c r="N190" s="73">
        <v>4.68</v>
      </c>
      <c r="O190" s="73">
        <v>2.8079999999999998</v>
      </c>
    </row>
    <row r="191" spans="1:15" x14ac:dyDescent="0.25">
      <c r="A191" s="75" t="s">
        <v>311</v>
      </c>
      <c r="B191" s="75"/>
      <c r="C191" s="75">
        <v>0.1</v>
      </c>
      <c r="D191" s="76">
        <f t="shared" ref="D191:D203" si="3">0.8*M191</f>
        <v>12.48</v>
      </c>
      <c r="E191" s="76">
        <f t="shared" ref="E191:E203" si="4">0.8*N191</f>
        <v>7.4879999999999995</v>
      </c>
      <c r="F191" s="76">
        <f t="shared" ref="F191:F203" si="5">0.8*O191</f>
        <v>4.4927999999999999</v>
      </c>
      <c r="G191" s="73"/>
      <c r="H191" s="73"/>
      <c r="I191" s="73"/>
      <c r="J191" s="73" t="s">
        <v>311</v>
      </c>
      <c r="K191" s="73"/>
      <c r="L191" s="73">
        <v>0.1</v>
      </c>
      <c r="M191" s="73">
        <v>15.6</v>
      </c>
      <c r="N191" s="73">
        <v>9.36</v>
      </c>
      <c r="O191" s="73">
        <v>5.6159999999999997</v>
      </c>
    </row>
    <row r="192" spans="1:15" x14ac:dyDescent="0.25">
      <c r="A192" s="75" t="s">
        <v>603</v>
      </c>
      <c r="B192" s="75">
        <v>1</v>
      </c>
      <c r="C192" s="75">
        <v>0.4</v>
      </c>
      <c r="D192" s="76">
        <f t="shared" si="3"/>
        <v>49.92</v>
      </c>
      <c r="E192" s="76">
        <f t="shared" si="4"/>
        <v>29.951999999999998</v>
      </c>
      <c r="F192" s="76">
        <f t="shared" si="5"/>
        <v>17.9712</v>
      </c>
      <c r="G192" s="73"/>
      <c r="H192" s="73"/>
      <c r="I192" s="73"/>
      <c r="J192" s="73" t="s">
        <v>603</v>
      </c>
      <c r="K192" s="73">
        <v>1</v>
      </c>
      <c r="L192" s="73">
        <v>0.4</v>
      </c>
      <c r="M192" s="73">
        <v>62.4</v>
      </c>
      <c r="N192" s="73">
        <v>37.44</v>
      </c>
      <c r="O192" s="73">
        <v>22.463999999999999</v>
      </c>
    </row>
    <row r="193" spans="1:15" x14ac:dyDescent="0.25">
      <c r="A193" s="75" t="s">
        <v>139</v>
      </c>
      <c r="B193" s="75">
        <v>5</v>
      </c>
      <c r="C193" s="75"/>
      <c r="D193" s="76">
        <f t="shared" si="3"/>
        <v>124.80000000000001</v>
      </c>
      <c r="E193" s="76">
        <f t="shared" si="4"/>
        <v>74.88</v>
      </c>
      <c r="F193" s="76">
        <f t="shared" si="5"/>
        <v>44.927999999999997</v>
      </c>
      <c r="G193" s="73"/>
      <c r="H193" s="73"/>
      <c r="I193" s="73"/>
      <c r="J193" s="73" t="s">
        <v>139</v>
      </c>
      <c r="K193" s="73">
        <v>5</v>
      </c>
      <c r="L193" s="73"/>
      <c r="M193" s="73">
        <v>156</v>
      </c>
      <c r="N193" s="73">
        <v>93.6</v>
      </c>
      <c r="O193" s="73">
        <v>56.16</v>
      </c>
    </row>
    <row r="194" spans="1:15" x14ac:dyDescent="0.25">
      <c r="A194" s="75" t="s">
        <v>314</v>
      </c>
      <c r="B194" s="75">
        <v>10</v>
      </c>
      <c r="C194" s="75">
        <v>0.70710678100000002</v>
      </c>
      <c r="D194" s="76">
        <f t="shared" si="3"/>
        <v>88.24692632</v>
      </c>
      <c r="E194" s="76">
        <f t="shared" si="4"/>
        <v>52.948155776</v>
      </c>
      <c r="F194" s="76">
        <f t="shared" si="5"/>
        <v>31.768893464000001</v>
      </c>
      <c r="G194" s="73"/>
      <c r="H194" s="73"/>
      <c r="I194" s="73"/>
      <c r="J194" s="73" t="s">
        <v>314</v>
      </c>
      <c r="K194" s="73">
        <v>10</v>
      </c>
      <c r="L194" s="73">
        <v>0.70710678100000002</v>
      </c>
      <c r="M194" s="73">
        <v>110.3086579</v>
      </c>
      <c r="N194" s="73">
        <v>66.185194719999998</v>
      </c>
      <c r="O194" s="73">
        <v>39.711116830000002</v>
      </c>
    </row>
    <row r="195" spans="1:15" x14ac:dyDescent="0.25">
      <c r="A195" s="75" t="s">
        <v>315</v>
      </c>
      <c r="B195" s="75">
        <v>15</v>
      </c>
      <c r="C195" s="75">
        <v>0.5</v>
      </c>
      <c r="D195" s="76">
        <f t="shared" si="3"/>
        <v>62.400000000000006</v>
      </c>
      <c r="E195" s="76">
        <f t="shared" si="4"/>
        <v>37.44</v>
      </c>
      <c r="F195" s="76">
        <f t="shared" si="5"/>
        <v>22.463999999999999</v>
      </c>
      <c r="G195" s="73"/>
      <c r="H195" s="73"/>
      <c r="I195" s="73"/>
      <c r="J195" s="73" t="s">
        <v>315</v>
      </c>
      <c r="K195" s="73">
        <v>15</v>
      </c>
      <c r="L195" s="73">
        <v>0.5</v>
      </c>
      <c r="M195" s="73">
        <v>78</v>
      </c>
      <c r="N195" s="73">
        <v>46.8</v>
      </c>
      <c r="O195" s="73">
        <v>28.08</v>
      </c>
    </row>
    <row r="196" spans="1:15" x14ac:dyDescent="0.25">
      <c r="A196" s="75" t="s">
        <v>316</v>
      </c>
      <c r="B196" s="75">
        <v>20</v>
      </c>
      <c r="C196" s="75">
        <v>0.35355339099999999</v>
      </c>
      <c r="D196" s="76">
        <f t="shared" si="3"/>
        <v>44.123463143999999</v>
      </c>
      <c r="E196" s="76">
        <f t="shared" si="4"/>
        <v>26.474077888</v>
      </c>
      <c r="F196" s="76">
        <f t="shared" si="5"/>
        <v>15.884446736000001</v>
      </c>
      <c r="G196" s="73"/>
      <c r="H196" s="73"/>
      <c r="I196" s="73"/>
      <c r="J196" s="73" t="s">
        <v>316</v>
      </c>
      <c r="K196" s="73">
        <v>20</v>
      </c>
      <c r="L196" s="73">
        <v>0.35355339099999999</v>
      </c>
      <c r="M196" s="73">
        <v>55.154328929999998</v>
      </c>
      <c r="N196" s="73">
        <v>33.092597359999999</v>
      </c>
      <c r="O196" s="73">
        <v>19.855558420000001</v>
      </c>
    </row>
    <row r="197" spans="1:15" x14ac:dyDescent="0.25">
      <c r="A197" s="75" t="s">
        <v>317</v>
      </c>
      <c r="B197" s="75">
        <v>25</v>
      </c>
      <c r="C197" s="75">
        <v>0.25</v>
      </c>
      <c r="D197" s="76">
        <f t="shared" si="3"/>
        <v>31.200000000000003</v>
      </c>
      <c r="E197" s="76">
        <f t="shared" si="4"/>
        <v>18.72</v>
      </c>
      <c r="F197" s="76">
        <f t="shared" si="5"/>
        <v>11.231999999999999</v>
      </c>
      <c r="G197" s="73"/>
      <c r="H197" s="73"/>
      <c r="I197" s="73"/>
      <c r="J197" s="73" t="s">
        <v>317</v>
      </c>
      <c r="K197" s="73">
        <v>25</v>
      </c>
      <c r="L197" s="73">
        <v>0.25</v>
      </c>
      <c r="M197" s="73">
        <v>39</v>
      </c>
      <c r="N197" s="73">
        <v>23.4</v>
      </c>
      <c r="O197" s="73">
        <v>14.04</v>
      </c>
    </row>
    <row r="198" spans="1:15" x14ac:dyDescent="0.25">
      <c r="A198" s="75" t="s">
        <v>604</v>
      </c>
      <c r="B198" s="75">
        <v>30</v>
      </c>
      <c r="C198" s="75">
        <v>0.17677669500000001</v>
      </c>
      <c r="D198" s="76">
        <f t="shared" si="3"/>
        <v>22.061731576</v>
      </c>
      <c r="E198" s="76">
        <f t="shared" si="4"/>
        <v>13.237038944</v>
      </c>
      <c r="F198" s="76">
        <f t="shared" si="5"/>
        <v>7.9422233664000004</v>
      </c>
      <c r="G198" s="73"/>
      <c r="H198" s="73"/>
      <c r="I198" s="73"/>
      <c r="J198" s="73" t="s">
        <v>604</v>
      </c>
      <c r="K198" s="73">
        <v>30</v>
      </c>
      <c r="L198" s="73">
        <v>0.17677669500000001</v>
      </c>
      <c r="M198" s="73">
        <v>27.57716447</v>
      </c>
      <c r="N198" s="73">
        <v>16.54629868</v>
      </c>
      <c r="O198" s="73">
        <v>9.9277792080000005</v>
      </c>
    </row>
    <row r="199" spans="1:15" x14ac:dyDescent="0.25">
      <c r="A199" s="75" t="s">
        <v>319</v>
      </c>
      <c r="B199" s="75">
        <v>35</v>
      </c>
      <c r="C199" s="75">
        <v>0.125</v>
      </c>
      <c r="D199" s="76">
        <f t="shared" si="3"/>
        <v>15.600000000000001</v>
      </c>
      <c r="E199" s="76">
        <f t="shared" si="4"/>
        <v>9.36</v>
      </c>
      <c r="F199" s="76">
        <f t="shared" si="5"/>
        <v>5.6159999999999997</v>
      </c>
      <c r="G199" s="73"/>
      <c r="H199" s="73"/>
      <c r="I199" s="73"/>
      <c r="J199" s="73" t="s">
        <v>319</v>
      </c>
      <c r="K199" s="73">
        <v>35</v>
      </c>
      <c r="L199" s="73">
        <v>0.125</v>
      </c>
      <c r="M199" s="73">
        <v>19.5</v>
      </c>
      <c r="N199" s="73">
        <v>11.7</v>
      </c>
      <c r="O199" s="73">
        <v>7.02</v>
      </c>
    </row>
    <row r="200" spans="1:15" x14ac:dyDescent="0.25">
      <c r="A200" s="75" t="s">
        <v>324</v>
      </c>
      <c r="B200" s="75">
        <v>40</v>
      </c>
      <c r="C200" s="75">
        <v>8.8388348000000005E-2</v>
      </c>
      <c r="D200" s="76">
        <f t="shared" si="3"/>
        <v>11.030865784</v>
      </c>
      <c r="E200" s="76">
        <f t="shared" si="4"/>
        <v>6.618519472</v>
      </c>
      <c r="F200" s="76">
        <f t="shared" si="5"/>
        <v>3.9711116832000002</v>
      </c>
      <c r="G200" s="73"/>
      <c r="H200" s="73"/>
      <c r="I200" s="73"/>
      <c r="J200" s="73" t="s">
        <v>324</v>
      </c>
      <c r="K200" s="73">
        <v>40</v>
      </c>
      <c r="L200" s="73">
        <v>8.8388348000000005E-2</v>
      </c>
      <c r="M200" s="73">
        <v>13.788582229999999</v>
      </c>
      <c r="N200" s="73">
        <v>8.2731493399999998</v>
      </c>
      <c r="O200" s="73">
        <v>4.9638896040000002</v>
      </c>
    </row>
    <row r="201" spans="1:15" x14ac:dyDescent="0.25">
      <c r="A201" s="75" t="s">
        <v>462</v>
      </c>
      <c r="B201" s="75">
        <v>45</v>
      </c>
      <c r="C201" s="75">
        <v>6.25E-2</v>
      </c>
      <c r="D201" s="76">
        <f t="shared" si="3"/>
        <v>7.8000000000000007</v>
      </c>
      <c r="E201" s="76">
        <f t="shared" si="4"/>
        <v>4.68</v>
      </c>
      <c r="F201" s="76">
        <f t="shared" si="5"/>
        <v>2.8079999999999998</v>
      </c>
      <c r="G201" s="73"/>
      <c r="H201" s="73"/>
      <c r="I201" s="73"/>
      <c r="J201" s="73" t="s">
        <v>462</v>
      </c>
      <c r="K201" s="73">
        <v>45</v>
      </c>
      <c r="L201" s="73">
        <v>6.25E-2</v>
      </c>
      <c r="M201" s="73">
        <v>9.75</v>
      </c>
      <c r="N201" s="73">
        <v>5.85</v>
      </c>
      <c r="O201" s="73">
        <v>3.51</v>
      </c>
    </row>
    <row r="202" spans="1:15" x14ac:dyDescent="0.25">
      <c r="A202" s="75" t="s">
        <v>463</v>
      </c>
      <c r="B202" s="75">
        <v>50</v>
      </c>
      <c r="C202" s="75">
        <v>4.4194174000000003E-2</v>
      </c>
      <c r="D202" s="76">
        <f t="shared" si="3"/>
        <v>5.5154328935999999</v>
      </c>
      <c r="E202" s="76">
        <f t="shared" si="4"/>
        <v>3.309259736</v>
      </c>
      <c r="F202" s="76">
        <f t="shared" si="5"/>
        <v>1.9855558416000001</v>
      </c>
      <c r="G202" s="73"/>
      <c r="H202" s="73"/>
      <c r="I202" s="73"/>
      <c r="J202" s="73" t="s">
        <v>463</v>
      </c>
      <c r="K202" s="73">
        <v>50</v>
      </c>
      <c r="L202" s="73">
        <v>4.4194174000000003E-2</v>
      </c>
      <c r="M202" s="73">
        <v>6.8942911169999999</v>
      </c>
      <c r="N202" s="73">
        <v>4.1365746699999999</v>
      </c>
      <c r="O202" s="73">
        <v>2.4819448020000001</v>
      </c>
    </row>
    <row r="203" spans="1:15" x14ac:dyDescent="0.25">
      <c r="A203" s="75" t="s">
        <v>464</v>
      </c>
      <c r="B203" s="75">
        <v>55</v>
      </c>
      <c r="C203" s="75">
        <v>3.125E-2</v>
      </c>
      <c r="D203" s="76">
        <f t="shared" si="3"/>
        <v>3.9000000000000004</v>
      </c>
      <c r="E203" s="76">
        <f t="shared" si="4"/>
        <v>2.34</v>
      </c>
      <c r="F203" s="76">
        <f t="shared" si="5"/>
        <v>1.4039999999999999</v>
      </c>
      <c r="G203" s="73"/>
      <c r="H203" s="73"/>
      <c r="I203" s="73"/>
      <c r="J203" s="73" t="s">
        <v>464</v>
      </c>
      <c r="K203" s="73">
        <v>55</v>
      </c>
      <c r="L203" s="73">
        <v>3.125E-2</v>
      </c>
      <c r="M203" s="73">
        <v>4.875</v>
      </c>
      <c r="N203" s="73">
        <v>2.9249999999999998</v>
      </c>
      <c r="O203" s="73">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Q101" sqref="Q10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abSelected="1" topLeftCell="A93" workbookViewId="0">
      <selection activeCell="D119" sqref="D119"/>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5" t="s">
        <v>1043</v>
      </c>
      <c r="C93" s="65" t="s">
        <v>217</v>
      </c>
      <c r="D93" s="65" t="s">
        <v>215</v>
      </c>
      <c r="E93" s="65"/>
      <c r="F93" s="65" t="s">
        <v>1077</v>
      </c>
      <c r="G93" s="65" t="s">
        <v>217</v>
      </c>
      <c r="H93" s="65" t="s">
        <v>215</v>
      </c>
      <c r="I93" s="65"/>
      <c r="J93" s="65">
        <v>2000</v>
      </c>
      <c r="K93" s="65" t="s">
        <v>223</v>
      </c>
      <c r="L93" s="65" t="s">
        <v>222</v>
      </c>
      <c r="M93" s="65"/>
      <c r="N93" s="65">
        <v>2020</v>
      </c>
      <c r="O93" s="65" t="s">
        <v>223</v>
      </c>
      <c r="P93" s="65"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5" t="s">
        <v>458</v>
      </c>
      <c r="C94" s="65">
        <f>E114</f>
        <v>0.11005502239999999</v>
      </c>
      <c r="D94" s="65">
        <f>E118</f>
        <v>9.3222245150000008E-2</v>
      </c>
      <c r="E94" s="65"/>
      <c r="F94" s="65"/>
      <c r="G94" s="65">
        <f>I114</f>
        <v>5.1002878209999998E-2</v>
      </c>
      <c r="H94" s="65">
        <f>I118</f>
        <v>4.2630286615000006E-2</v>
      </c>
      <c r="I94" s="65"/>
      <c r="J94" s="65"/>
      <c r="K94" s="65">
        <v>3.98579976E-2</v>
      </c>
      <c r="L94" s="65">
        <v>3.4640042150000001E-2</v>
      </c>
      <c r="M94" s="65"/>
      <c r="N94" s="65"/>
      <c r="O94" s="65">
        <v>1.928001775E-2</v>
      </c>
      <c r="P94" s="65">
        <v>1.4572260300000001E-2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60">
        <v>2.8920026625E-3</v>
      </c>
      <c r="AD94" s="60">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5" t="s">
        <v>343</v>
      </c>
      <c r="C95" s="65">
        <v>9.4971746999999995E-3</v>
      </c>
      <c r="D95" s="65">
        <v>9.1480569999999994E-3</v>
      </c>
      <c r="E95" s="65"/>
      <c r="F95" s="65"/>
      <c r="G95" s="65">
        <v>2.8187477000000002E-3</v>
      </c>
      <c r="H95" s="65">
        <v>2.3962810000000001E-3</v>
      </c>
      <c r="I95" s="65"/>
      <c r="J95" s="65"/>
      <c r="K95" s="65">
        <v>4.3729016000000004E-3</v>
      </c>
      <c r="L95" s="65">
        <v>2.5943702E-3</v>
      </c>
      <c r="M95" s="65"/>
      <c r="N95" s="65"/>
      <c r="O95" s="65">
        <v>8.6272303999999998E-4</v>
      </c>
      <c r="P95" s="65">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60">
        <v>1.2940845599999999E-4</v>
      </c>
      <c r="AD95" s="60">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5" t="s">
        <v>344</v>
      </c>
      <c r="C96" s="65">
        <v>5.1269298E-3</v>
      </c>
      <c r="D96" s="65">
        <v>5.3875301999999998E-3</v>
      </c>
      <c r="E96" s="65"/>
      <c r="F96" s="65"/>
      <c r="G96" s="65">
        <v>1.7575132999999999E-3</v>
      </c>
      <c r="H96" s="65">
        <v>1.5374322000000001E-3</v>
      </c>
      <c r="I96" s="65"/>
      <c r="J96" s="65"/>
      <c r="K96" s="65">
        <v>2.9552506000000002E-3</v>
      </c>
      <c r="L96" s="65">
        <v>1.8094548999999999E-3</v>
      </c>
      <c r="M96" s="65"/>
      <c r="N96" s="65"/>
      <c r="O96" s="65">
        <v>7.1556590999999998E-4</v>
      </c>
      <c r="P96" s="65">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60">
        <v>1.0733488649999999E-4</v>
      </c>
      <c r="AD96" s="60">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5" t="s">
        <v>345</v>
      </c>
      <c r="C97" s="65">
        <v>6.2805239000000004E-3</v>
      </c>
      <c r="D97" s="65">
        <v>5.8872257000000001E-3</v>
      </c>
      <c r="E97" s="65"/>
      <c r="F97" s="65"/>
      <c r="G97" s="65">
        <v>2.6398433999999999E-3</v>
      </c>
      <c r="H97" s="65">
        <v>2.0338168000000002E-3</v>
      </c>
      <c r="I97" s="65"/>
      <c r="J97" s="65"/>
      <c r="K97" s="65">
        <v>4.0336047999999999E-3</v>
      </c>
      <c r="L97" s="65">
        <v>2.6553596000000001E-3</v>
      </c>
      <c r="M97" s="65"/>
      <c r="N97" s="65"/>
      <c r="O97" s="65">
        <v>1.3094539E-3</v>
      </c>
      <c r="P97" s="65">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60">
        <v>1.96418085E-4</v>
      </c>
      <c r="AD97" s="60">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5" t="s">
        <v>346</v>
      </c>
      <c r="C98" s="65">
        <v>8.8556143E-3</v>
      </c>
      <c r="D98" s="65">
        <v>6.8645399000000001E-3</v>
      </c>
      <c r="E98" s="65"/>
      <c r="F98" s="65"/>
      <c r="G98" s="65">
        <v>3.9857E-3</v>
      </c>
      <c r="H98" s="65">
        <v>2.8455848999999998E-3</v>
      </c>
      <c r="I98" s="65"/>
      <c r="J98" s="65"/>
      <c r="K98" s="65">
        <v>6.2389378000000002E-3</v>
      </c>
      <c r="L98" s="65">
        <v>4.9026162999999999E-3</v>
      </c>
      <c r="M98" s="65"/>
      <c r="N98" s="65"/>
      <c r="O98" s="65">
        <v>2.0399495999999999E-3</v>
      </c>
      <c r="P98" s="65">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60">
        <v>3.0599243999999997E-4</v>
      </c>
      <c r="AD98" s="60">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5" t="s">
        <v>347</v>
      </c>
      <c r="C99" s="65">
        <v>9.6151164000000001E-3</v>
      </c>
      <c r="D99" s="65">
        <v>8.0548313000000007E-3</v>
      </c>
      <c r="E99" s="65"/>
      <c r="F99" s="65"/>
      <c r="G99" s="65">
        <v>4.6958737000000004E-3</v>
      </c>
      <c r="H99" s="65">
        <v>3.7437826E-3</v>
      </c>
      <c r="I99" s="65"/>
      <c r="J99" s="65"/>
      <c r="K99" s="65">
        <v>8.6371413999999994E-3</v>
      </c>
      <c r="L99" s="65">
        <v>8.8966859999999991E-3</v>
      </c>
      <c r="M99" s="65"/>
      <c r="N99" s="65"/>
      <c r="O99" s="65">
        <v>2.6755803E-3</v>
      </c>
      <c r="P99" s="65">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60">
        <v>4.0133704499999997E-4</v>
      </c>
      <c r="AD99" s="60">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5" t="s">
        <v>348</v>
      </c>
      <c r="C100" s="65">
        <v>1.0607349E-2</v>
      </c>
      <c r="D100" s="65">
        <v>9.1846958999999995E-3</v>
      </c>
      <c r="E100" s="65"/>
      <c r="F100" s="65"/>
      <c r="G100" s="65">
        <v>5.6646924E-3</v>
      </c>
      <c r="H100" s="65">
        <v>4.5377007000000002E-3</v>
      </c>
      <c r="I100" s="65"/>
      <c r="J100" s="65"/>
      <c r="K100" s="65">
        <v>1.1624832E-2</v>
      </c>
      <c r="L100" s="65">
        <v>1.2320871000000001E-2</v>
      </c>
      <c r="M100" s="65"/>
      <c r="N100" s="65"/>
      <c r="O100" s="65">
        <v>3.6027530999999998E-3</v>
      </c>
      <c r="P100" s="65">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60">
        <v>5.4041296499999993E-4</v>
      </c>
      <c r="AD100" s="60">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5" t="s">
        <v>349</v>
      </c>
      <c r="C101" s="65">
        <v>1.2175375E-2</v>
      </c>
      <c r="D101" s="65">
        <v>1.0401812999999999E-2</v>
      </c>
      <c r="E101" s="65"/>
      <c r="F101" s="65"/>
      <c r="G101" s="65">
        <v>7.1162444E-3</v>
      </c>
      <c r="H101" s="65">
        <v>5.5269626000000001E-3</v>
      </c>
      <c r="I101" s="65"/>
      <c r="J101" s="65"/>
      <c r="K101" s="65">
        <v>1.5964167000000001E-2</v>
      </c>
      <c r="L101" s="65">
        <v>1.6142928000000001E-2</v>
      </c>
      <c r="M101" s="65"/>
      <c r="N101" s="65"/>
      <c r="O101" s="65">
        <v>5.0245721999999998E-3</v>
      </c>
      <c r="P101" s="65">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60">
        <v>7.5368582999999997E-4</v>
      </c>
      <c r="AD101" s="60">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5" t="s">
        <v>350</v>
      </c>
      <c r="C102" s="65">
        <v>1.4291844999999999E-2</v>
      </c>
      <c r="D102" s="65">
        <v>1.1626762000000001E-2</v>
      </c>
      <c r="E102" s="65"/>
      <c r="F102" s="65"/>
      <c r="G102" s="65">
        <v>8.7997258999999994E-3</v>
      </c>
      <c r="H102" s="65">
        <v>6.5853329E-3</v>
      </c>
      <c r="I102" s="65"/>
      <c r="J102" s="65"/>
      <c r="K102" s="65">
        <v>1.9293680000000001E-2</v>
      </c>
      <c r="L102" s="65">
        <v>1.6677626000000001E-2</v>
      </c>
      <c r="M102" s="65"/>
      <c r="N102" s="65"/>
      <c r="O102" s="65">
        <v>6.5006415000000003E-3</v>
      </c>
      <c r="P102" s="65">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60">
        <v>9.7509622500000003E-4</v>
      </c>
      <c r="AD102" s="60">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5" t="s">
        <v>351</v>
      </c>
      <c r="C103" s="65">
        <v>1.6435460999999998E-2</v>
      </c>
      <c r="D103" s="65">
        <v>1.2549101999999999E-2</v>
      </c>
      <c r="E103" s="65"/>
      <c r="F103" s="65"/>
      <c r="G103" s="65">
        <v>1.0865725E-2</v>
      </c>
      <c r="H103" s="65">
        <v>7.5736190000000002E-3</v>
      </c>
      <c r="I103" s="65"/>
      <c r="J103" s="65"/>
      <c r="K103" s="65">
        <v>2.2586253000000001E-2</v>
      </c>
      <c r="L103" s="65">
        <v>1.7601650999999999E-2</v>
      </c>
      <c r="M103" s="65"/>
      <c r="N103" s="65"/>
      <c r="O103" s="65">
        <v>8.5831359999999999E-3</v>
      </c>
      <c r="P103" s="65">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60">
        <v>1.2874703999999999E-3</v>
      </c>
      <c r="AD103" s="60">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5" t="s">
        <v>352</v>
      </c>
      <c r="C104" s="65">
        <v>2.0325749000000001E-2</v>
      </c>
      <c r="D104" s="65">
        <v>1.5731574000000002E-2</v>
      </c>
      <c r="E104" s="65"/>
      <c r="F104" s="65"/>
      <c r="G104" s="65">
        <v>1.4523025E-2</v>
      </c>
      <c r="H104" s="65">
        <v>9.9609430999999995E-3</v>
      </c>
      <c r="I104" s="65"/>
      <c r="J104" s="65"/>
      <c r="K104" s="65">
        <v>2.6900196000000001E-2</v>
      </c>
      <c r="L104" s="65">
        <v>1.9200292000000001E-2</v>
      </c>
      <c r="M104" s="65"/>
      <c r="N104" s="65"/>
      <c r="O104" s="65">
        <v>1.2106344999999999E-2</v>
      </c>
      <c r="P104" s="65">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60">
        <v>1.8159517499999997E-3</v>
      </c>
      <c r="AD104" s="60">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5" t="s">
        <v>353</v>
      </c>
      <c r="C105" s="65">
        <v>2.5028631999999999E-2</v>
      </c>
      <c r="D105" s="65">
        <v>2.0328145999999998E-2</v>
      </c>
      <c r="E105" s="65"/>
      <c r="F105" s="65"/>
      <c r="G105" s="65">
        <v>1.8907543999999998E-2</v>
      </c>
      <c r="H105" s="65">
        <v>1.3199353E-2</v>
      </c>
      <c r="I105" s="65"/>
      <c r="J105" s="65"/>
      <c r="K105" s="65">
        <v>3.2764234000000003E-2</v>
      </c>
      <c r="L105" s="65">
        <v>2.2089925999999999E-2</v>
      </c>
      <c r="M105" s="65"/>
      <c r="N105" s="65"/>
      <c r="O105" s="65">
        <v>1.6280447E-2</v>
      </c>
      <c r="P105" s="65">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60">
        <v>2.4420670499999998E-3</v>
      </c>
      <c r="AD105" s="60">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5" t="s">
        <v>354</v>
      </c>
      <c r="C106" s="65">
        <v>3.4517134999999997E-2</v>
      </c>
      <c r="D106" s="65">
        <v>2.9738164000000001E-2</v>
      </c>
      <c r="E106" s="65"/>
      <c r="F106" s="65"/>
      <c r="G106" s="65">
        <v>2.7645844999999999E-2</v>
      </c>
      <c r="H106" s="65">
        <v>2.0014533000000001E-2</v>
      </c>
      <c r="I106" s="65"/>
      <c r="J106" s="65"/>
      <c r="K106" s="65">
        <v>4.3664857000000001E-2</v>
      </c>
      <c r="L106" s="65">
        <v>2.8411806000000001E-2</v>
      </c>
      <c r="M106" s="65"/>
      <c r="N106" s="65"/>
      <c r="O106" s="65">
        <v>2.4070646000000001E-2</v>
      </c>
      <c r="P106" s="65">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60">
        <v>3.6105969000000001E-3</v>
      </c>
      <c r="AD106" s="60">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5" t="s">
        <v>355</v>
      </c>
      <c r="C107" s="65">
        <v>4.9521377999999998E-2</v>
      </c>
      <c r="D107" s="65">
        <v>4.4950836000000001E-2</v>
      </c>
      <c r="E107" s="65"/>
      <c r="F107" s="65"/>
      <c r="G107" s="65">
        <v>4.1897086E-2</v>
      </c>
      <c r="H107" s="65">
        <v>3.2225779000000003E-2</v>
      </c>
      <c r="I107" s="65"/>
      <c r="J107" s="65"/>
      <c r="K107" s="65">
        <v>6.1229464999999997E-2</v>
      </c>
      <c r="L107" s="65">
        <v>4.0120202000000001E-2</v>
      </c>
      <c r="M107" s="65"/>
      <c r="N107" s="65"/>
      <c r="O107" s="65">
        <v>3.6466032000000002E-2</v>
      </c>
      <c r="P107" s="65">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60">
        <v>5.4699048000000005E-3</v>
      </c>
      <c r="AD107" s="60">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5" t="s">
        <v>356</v>
      </c>
      <c r="C108" s="65">
        <v>7.5421848E-2</v>
      </c>
      <c r="D108" s="65">
        <v>7.0557852000000004E-2</v>
      </c>
      <c r="E108" s="65"/>
      <c r="F108" s="65"/>
      <c r="G108" s="65">
        <v>6.6436233999999997E-2</v>
      </c>
      <c r="H108" s="65">
        <v>5.4043418000000003E-2</v>
      </c>
      <c r="I108" s="65"/>
      <c r="J108" s="65"/>
      <c r="K108" s="65">
        <v>9.1149208999999995E-2</v>
      </c>
      <c r="L108" s="65">
        <v>6.1236934999999999E-2</v>
      </c>
      <c r="M108" s="65"/>
      <c r="N108" s="65"/>
      <c r="O108" s="65">
        <v>5.6283541999999999E-2</v>
      </c>
      <c r="P108" s="65">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60">
        <v>8.4425313000000002E-3</v>
      </c>
      <c r="AD108" s="60">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5" t="s">
        <v>357</v>
      </c>
      <c r="C109" s="65">
        <v>0.11632903</v>
      </c>
      <c r="D109" s="65">
        <v>0.10963367</v>
      </c>
      <c r="E109" s="65"/>
      <c r="F109" s="65"/>
      <c r="G109" s="65">
        <v>0.10754548999999999</v>
      </c>
      <c r="H109" s="65">
        <v>9.0690460000000001E-2</v>
      </c>
      <c r="I109" s="65"/>
      <c r="J109" s="65"/>
      <c r="K109" s="65">
        <v>0.13845341999999999</v>
      </c>
      <c r="L109" s="65">
        <v>9.5988402E-2</v>
      </c>
      <c r="M109" s="65"/>
      <c r="N109" s="65"/>
      <c r="O109" s="65">
        <v>8.9232522999999994E-2</v>
      </c>
      <c r="P109" s="65">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60">
        <v>1.3384878449999998E-2</v>
      </c>
      <c r="AD109" s="60">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O112" t="s">
        <v>1057</v>
      </c>
    </row>
    <row r="113" spans="2:17" x14ac:dyDescent="0.25">
      <c r="B113" t="s">
        <v>217</v>
      </c>
      <c r="C113" t="s">
        <v>1080</v>
      </c>
      <c r="D113" t="s">
        <v>1083</v>
      </c>
      <c r="E113" t="s">
        <v>1082</v>
      </c>
      <c r="G113" s="37" t="s">
        <v>217</v>
      </c>
      <c r="H113" s="37" t="s">
        <v>1080</v>
      </c>
      <c r="I113" s="37" t="s">
        <v>1082</v>
      </c>
      <c r="K113" s="37" t="s">
        <v>217</v>
      </c>
      <c r="L113" t="s">
        <v>1080</v>
      </c>
      <c r="M113" t="s">
        <v>1125</v>
      </c>
      <c r="O113" s="37" t="s">
        <v>217</v>
      </c>
      <c r="Q113" t="s">
        <v>1125</v>
      </c>
    </row>
    <row r="114" spans="2:17" x14ac:dyDescent="0.25">
      <c r="B114" t="s">
        <v>1078</v>
      </c>
      <c r="C114">
        <v>0.17136388999999999</v>
      </c>
      <c r="D114">
        <v>0.55000000000000004</v>
      </c>
      <c r="E114">
        <f>(C114*D114)+(C115*D115)</f>
        <v>0.11005502239999999</v>
      </c>
      <c r="G114" s="37" t="s">
        <v>1078</v>
      </c>
      <c r="H114">
        <v>8.5002657999999995E-2</v>
      </c>
      <c r="I114">
        <f>(H114*D114)+(H115*D115)</f>
        <v>5.1002878209999998E-2</v>
      </c>
      <c r="K114" s="37" t="s">
        <v>1078</v>
      </c>
      <c r="L114" s="37">
        <v>7.0362258999999996E-2</v>
      </c>
      <c r="M114">
        <f>(L114*D114)+(L115*D115)</f>
        <v>4.2908423740000007E-2</v>
      </c>
      <c r="O114" s="37" t="s">
        <v>1078</v>
      </c>
      <c r="P114" s="37">
        <v>3.5942957999999997E-2</v>
      </c>
      <c r="Q114">
        <f>(P114*D114)+(P115*D115)</f>
        <v>2.0946311775E-2</v>
      </c>
    </row>
    <row r="115" spans="2:17" x14ac:dyDescent="0.25">
      <c r="B115" t="s">
        <v>1079</v>
      </c>
      <c r="C115">
        <v>3.5121962E-2</v>
      </c>
      <c r="D115">
        <f>1-D114</f>
        <v>0.44999999999999996</v>
      </c>
      <c r="G115" s="37" t="s">
        <v>1079</v>
      </c>
      <c r="H115">
        <v>9.4475918000000002E-3</v>
      </c>
      <c r="K115" s="37" t="s">
        <v>1079</v>
      </c>
      <c r="L115" s="37">
        <v>9.3537362000000006E-3</v>
      </c>
      <c r="O115" s="37" t="s">
        <v>1079</v>
      </c>
      <c r="P115" s="37">
        <v>2.6170774999999999E-3</v>
      </c>
    </row>
    <row r="116" spans="2:17" x14ac:dyDescent="0.25">
      <c r="K116" s="37"/>
      <c r="O116" s="37"/>
    </row>
    <row r="117" spans="2:17" x14ac:dyDescent="0.25">
      <c r="B117" s="37" t="s">
        <v>1081</v>
      </c>
      <c r="C117" s="37" t="s">
        <v>1080</v>
      </c>
      <c r="D117" s="37" t="s">
        <v>1083</v>
      </c>
      <c r="E117" t="s">
        <v>1082</v>
      </c>
      <c r="G117" s="37" t="s">
        <v>1081</v>
      </c>
      <c r="H117" s="37" t="s">
        <v>1080</v>
      </c>
      <c r="I117" s="37" t="s">
        <v>1082</v>
      </c>
      <c r="K117" s="37" t="s">
        <v>1081</v>
      </c>
      <c r="O117" s="37" t="s">
        <v>1081</v>
      </c>
    </row>
    <row r="118" spans="2:17" x14ac:dyDescent="0.25">
      <c r="B118" s="37" t="s">
        <v>1078</v>
      </c>
      <c r="C118" s="37">
        <v>0.14335649</v>
      </c>
      <c r="D118" s="37">
        <v>0.55000000000000004</v>
      </c>
      <c r="E118">
        <f>(C118*D118)+(C119*D119)</f>
        <v>9.3222245150000008E-2</v>
      </c>
      <c r="G118" s="37" t="s">
        <v>1078</v>
      </c>
      <c r="H118">
        <v>7.0442296000000001E-2</v>
      </c>
      <c r="I118">
        <f>(H118*D118)+(H119*D119)</f>
        <v>4.2630286615000006E-2</v>
      </c>
      <c r="K118" s="37" t="s">
        <v>1078</v>
      </c>
      <c r="L118" s="37">
        <v>6.1459527999999999E-2</v>
      </c>
      <c r="M118">
        <f>(L118*D118)+(L119*D119)</f>
        <v>3.7321990735000005E-2</v>
      </c>
      <c r="O118" s="37" t="s">
        <v>1078</v>
      </c>
      <c r="P118" s="37">
        <v>2.6885009000000001E-2</v>
      </c>
      <c r="Q118">
        <f>(P118*D118)+(P119*D119)</f>
        <v>1.5803535170000001E-2</v>
      </c>
    </row>
    <row r="119" spans="2:17" x14ac:dyDescent="0.25">
      <c r="B119" s="37" t="s">
        <v>1079</v>
      </c>
      <c r="C119" s="37">
        <v>3.1947057000000001E-2</v>
      </c>
      <c r="D119" s="37">
        <f>1-D118</f>
        <v>0.44999999999999996</v>
      </c>
      <c r="G119" s="37" t="s">
        <v>1079</v>
      </c>
      <c r="H119">
        <v>8.6378306999999998E-3</v>
      </c>
      <c r="K119" s="37" t="s">
        <v>1079</v>
      </c>
      <c r="L119" s="37">
        <v>7.8205562999999999E-3</v>
      </c>
      <c r="O119" s="37" t="s">
        <v>1079</v>
      </c>
      <c r="P119" s="37">
        <v>2.2595115999999998E-3</v>
      </c>
    </row>
    <row r="120" spans="2:17" x14ac:dyDescent="0.25">
      <c r="D120">
        <f>100-17</f>
        <v>83</v>
      </c>
    </row>
    <row r="121" spans="2:17" x14ac:dyDescent="0.25">
      <c r="C121">
        <v>0</v>
      </c>
      <c r="D121">
        <v>1</v>
      </c>
      <c r="E121">
        <v>2</v>
      </c>
      <c r="F121">
        <v>3</v>
      </c>
      <c r="G121">
        <v>4</v>
      </c>
    </row>
    <row r="122" spans="2:17"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7" x14ac:dyDescent="0.25">
      <c r="B123">
        <v>2</v>
      </c>
      <c r="D123">
        <v>100</v>
      </c>
      <c r="E123">
        <f>D123-(D123*C114)</f>
        <v>82.863611000000006</v>
      </c>
      <c r="F123">
        <f>E123-(E123*C115)</f>
        <v>79.95327840327522</v>
      </c>
      <c r="G123">
        <f>F123-(F123*C115)</f>
        <v>77.145162397419966</v>
      </c>
    </row>
    <row r="124" spans="2:17" x14ac:dyDescent="0.25">
      <c r="B124">
        <v>2</v>
      </c>
      <c r="E124">
        <v>100</v>
      </c>
      <c r="F124">
        <v>82.863611000000006</v>
      </c>
      <c r="G124">
        <v>79.95327840327522</v>
      </c>
    </row>
    <row r="125" spans="2:17" x14ac:dyDescent="0.25">
      <c r="B125">
        <v>3</v>
      </c>
      <c r="F125">
        <v>100</v>
      </c>
      <c r="G125" s="37">
        <v>82.863611000000006</v>
      </c>
    </row>
    <row r="126" spans="2:17" x14ac:dyDescent="0.25">
      <c r="B126">
        <v>4</v>
      </c>
      <c r="G126">
        <v>100</v>
      </c>
    </row>
    <row r="127" spans="2:17"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7" t="s">
        <v>1188</v>
      </c>
      <c r="D222" s="67" t="s">
        <v>1182</v>
      </c>
      <c r="E222" s="67" t="s">
        <v>1185</v>
      </c>
      <c r="F222" s="67" t="s">
        <v>577</v>
      </c>
      <c r="G222" s="68" t="s">
        <v>1188</v>
      </c>
      <c r="H222" s="68" t="s">
        <v>1183</v>
      </c>
      <c r="I222" s="68" t="s">
        <v>576</v>
      </c>
      <c r="J222" s="68" t="s">
        <v>577</v>
      </c>
      <c r="K222" s="69" t="s">
        <v>646</v>
      </c>
      <c r="L222" s="69" t="s">
        <v>576</v>
      </c>
      <c r="M222" s="69" t="s">
        <v>577</v>
      </c>
      <c r="N222" s="70" t="s">
        <v>1212</v>
      </c>
      <c r="O222" s="70" t="s">
        <v>1186</v>
      </c>
      <c r="P222" s="70" t="s">
        <v>1204</v>
      </c>
    </row>
    <row r="223" spans="1:17" x14ac:dyDescent="0.25">
      <c r="A223" t="s">
        <v>1215</v>
      </c>
      <c r="B223" t="s">
        <v>1187</v>
      </c>
      <c r="C223" s="67" t="s">
        <v>1189</v>
      </c>
      <c r="D223" s="67">
        <v>22.2</v>
      </c>
      <c r="E223" s="67">
        <v>16.100000000000001</v>
      </c>
      <c r="F223" s="67">
        <v>29.8</v>
      </c>
      <c r="G223" s="68" t="s">
        <v>1190</v>
      </c>
      <c r="H223" s="68">
        <v>76.900000000000006</v>
      </c>
      <c r="I223" s="68">
        <v>46</v>
      </c>
      <c r="J223" s="68">
        <v>93.8</v>
      </c>
      <c r="K223" s="69">
        <v>26.5</v>
      </c>
      <c r="L223" s="69">
        <v>19.7</v>
      </c>
      <c r="M223" s="69">
        <v>33.299999999999997</v>
      </c>
      <c r="N223" s="70">
        <v>7.8</v>
      </c>
      <c r="O223" s="70" t="s">
        <v>1210</v>
      </c>
      <c r="P223" s="70" t="s">
        <v>1211</v>
      </c>
    </row>
    <row r="224" spans="1:17" x14ac:dyDescent="0.25">
      <c r="A224" t="s">
        <v>1216</v>
      </c>
      <c r="B224" t="s">
        <v>1191</v>
      </c>
      <c r="C224" s="67" t="s">
        <v>1193</v>
      </c>
      <c r="D224" s="67">
        <v>15.8</v>
      </c>
      <c r="E224" s="67">
        <v>13.8</v>
      </c>
      <c r="F224" s="67">
        <v>17.7</v>
      </c>
      <c r="G224" s="68" t="s">
        <v>1194</v>
      </c>
      <c r="H224" s="68">
        <v>25.7</v>
      </c>
      <c r="I224" s="68">
        <v>18.5</v>
      </c>
      <c r="J224" s="68">
        <v>33</v>
      </c>
      <c r="K224" s="69">
        <v>16.2</v>
      </c>
      <c r="L224" s="69">
        <v>14.5</v>
      </c>
      <c r="M224" s="69">
        <v>17.899999999999999</v>
      </c>
      <c r="N224" s="71">
        <f>140/(1813)*100</f>
        <v>7.7220077220077217</v>
      </c>
      <c r="O224" s="70" t="s">
        <v>1205</v>
      </c>
      <c r="P224" s="70">
        <v>2009</v>
      </c>
      <c r="Q224" t="s">
        <v>1218</v>
      </c>
    </row>
    <row r="225" spans="1:18" x14ac:dyDescent="0.25">
      <c r="A225" t="s">
        <v>1217</v>
      </c>
      <c r="B225" t="s">
        <v>1195</v>
      </c>
      <c r="C225" s="67" t="s">
        <v>1196</v>
      </c>
      <c r="D225" s="67">
        <v>38.700000000000003</v>
      </c>
      <c r="E225" s="67">
        <v>35.6</v>
      </c>
      <c r="F225" s="67">
        <v>41.8</v>
      </c>
      <c r="G225" s="68" t="s">
        <v>1197</v>
      </c>
      <c r="H225" s="68">
        <v>74.099999999999994</v>
      </c>
      <c r="I225" s="68">
        <v>69.599999999999994</v>
      </c>
      <c r="J225" s="68">
        <v>78.2</v>
      </c>
      <c r="K225" s="69">
        <v>49.3</v>
      </c>
      <c r="L225" s="69" t="s">
        <v>531</v>
      </c>
      <c r="M225" s="69" t="s">
        <v>531</v>
      </c>
      <c r="N225" s="70">
        <v>30</v>
      </c>
      <c r="O225" s="70" t="s">
        <v>1213</v>
      </c>
      <c r="P225" s="70">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2020-03-13T22:30:58Z</dcterms:modified>
</cp:coreProperties>
</file>