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8"/>
  <workbookPr/>
  <mc:AlternateContent xmlns:mc="http://schemas.openxmlformats.org/markup-compatibility/2006">
    <mc:Choice Requires="x15">
      <x15ac:absPath xmlns:x15ac="http://schemas.microsoft.com/office/spreadsheetml/2010/11/ac" url="U:\Kenya_model_Feb20\HHCoM\Config\"/>
    </mc:Choice>
  </mc:AlternateContent>
  <xr:revisionPtr revIDLastSave="0" documentId="13_ncr:1_{1A53E18D-47E6-47DD-B30B-EE1319392F1E}" xr6:coauthVersionLast="36" xr6:coauthVersionMax="36" xr10:uidLastSave="{00000000-0000-0000-0000-000000000000}"/>
  <bookViews>
    <workbookView xWindow="0" yWindow="0" windowWidth="21600" windowHeight="9096"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 name="Param bounds" sheetId="18"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3" i="11" l="1"/>
  <c r="G184" i="11"/>
  <c r="G185" i="11"/>
  <c r="G186" i="11"/>
  <c r="G187" i="11"/>
  <c r="G188" i="11"/>
  <c r="G189" i="11"/>
  <c r="G190" i="11"/>
  <c r="G191" i="11"/>
  <c r="G192" i="11"/>
  <c r="G193" i="11"/>
  <c r="G194" i="11"/>
  <c r="G195" i="11"/>
  <c r="G211" i="11" l="1"/>
  <c r="G209" i="11"/>
  <c r="G212" i="11"/>
  <c r="G207" i="11"/>
  <c r="G198" i="11"/>
  <c r="G200" i="11"/>
  <c r="G197" i="11"/>
  <c r="G205" i="11"/>
  <c r="G203" i="11"/>
  <c r="G199" i="11"/>
  <c r="G196" i="11"/>
  <c r="G208" i="11"/>
  <c r="G204" i="11"/>
  <c r="G206" i="11"/>
  <c r="G201" i="11"/>
  <c r="G210" i="11"/>
  <c r="G202" i="11"/>
  <c r="F71" i="11" l="1"/>
  <c r="E71" i="11"/>
  <c r="D71" i="11"/>
  <c r="X6" i="11"/>
  <c r="X5" i="11"/>
  <c r="P71" i="11" l="1"/>
  <c r="O71" i="11"/>
  <c r="E13" i="11"/>
  <c r="D13" i="11"/>
  <c r="G29" i="11"/>
  <c r="F29" i="11"/>
  <c r="I45" i="11"/>
  <c r="H45" i="11"/>
  <c r="V71" i="11"/>
  <c r="U71" i="11"/>
  <c r="O198" i="10"/>
  <c r="N198" i="10"/>
  <c r="D229" i="10"/>
  <c r="I76" i="4"/>
  <c r="E228" i="10"/>
  <c r="E231" i="10"/>
  <c r="E225" i="10"/>
  <c r="E230" i="10"/>
  <c r="E224" i="10"/>
  <c r="E229" i="10"/>
  <c r="E223" i="10"/>
  <c r="E222" i="10"/>
  <c r="C229" i="10"/>
  <c r="D223" i="10"/>
  <c r="C223" i="10"/>
  <c r="E57" i="10"/>
  <c r="E53" i="10"/>
  <c r="E55" i="10"/>
  <c r="E56" i="10"/>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0" i="7"/>
  <c r="B131" i="7" s="1"/>
  <c r="B132" i="7" s="1"/>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D25" i="15"/>
  <c r="C25" i="15" s="1"/>
  <c r="D24" i="15"/>
  <c r="C24" i="15" s="1"/>
  <c r="D23" i="15"/>
  <c r="C23" i="15" s="1"/>
  <c r="D22" i="15"/>
  <c r="C22" i="15" s="1"/>
  <c r="D17" i="15"/>
  <c r="C17" i="15" s="1"/>
  <c r="E17" i="15" s="1"/>
  <c r="D16" i="15"/>
  <c r="C16" i="15" s="1"/>
  <c r="E16" i="15" s="1"/>
  <c r="D15" i="15"/>
  <c r="C15" i="15" s="1"/>
  <c r="E15" i="15" s="1"/>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J109" i="10"/>
  <c r="N104" i="10"/>
  <c r="O97" i="10"/>
  <c r="E85" i="10"/>
  <c r="L47" i="10"/>
  <c r="N103" i="10"/>
  <c r="N95" i="10"/>
  <c r="N94" i="10"/>
  <c r="O93" i="10"/>
  <c r="O91" i="10"/>
  <c r="N92"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D231" i="10" l="1"/>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<sst xmlns="http://schemas.openxmlformats.org/spreadsheetml/2006/main" count="3259" uniqueCount="1376">
  <si>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</si>
  <si>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</si>
  <si>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</si>
  <si>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</si>
  <si>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</si>
  <si>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</si>
  <si>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</si>
  <si>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</si>
  <si>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</si>
  <si>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</si>
  <si>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</si>
  <si>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</si>
  <si>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</si>
  <si>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</si>
  <si>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</si>
  <si>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</si>
  <si>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</si>
  <si>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</si>
  <si>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</si>
  <si>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</si>
  <si>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</si>
  <si>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</si>
  <si>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</si>
  <si>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</si>
  <si>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</si>
  <si>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</si>
  <si>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</si>
  <si>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</si>
  <si>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</si>
  <si>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</si>
  <si>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</si>
  <si>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</si>
  <si>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</si>
  <si>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</si>
  <si>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</si>
  <si>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</si>
  <si>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</si>
  <si>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</si>
  <si>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</si>
  <si>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</si>
  <si>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</si>
  <si>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</si>
  <si>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</si>
  <si>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</si>
  <si>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</si>
  <si>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</si>
  <si>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</si>
  <si>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</si>
  <si>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</si>
  <si>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</si>
  <si>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</si>
  <si>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</si>
  <si>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</si>
  <si>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</si>
  <si>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</si>
  <si>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</si>
  <si>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</si>
  <si>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</si>
  <si>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</si>
  <si>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</si>
  <si>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</si>
  <si>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</si>
  <si>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</si>
  <si>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</si>
  <si>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</si>
  <si>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</si>
  <si>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</si>
  <si>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</si>
  <si>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</si>
  <si>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</si>
  <si>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</si>
  <si>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</si>
  <si>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</si>
  <si>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</si>
  <si>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</si>
  <si>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</si>
  <si>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</si>
  <si>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</si>
  <si>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</si>
  <si>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</si>
  <si>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</si>
  <si>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</si>
  <si>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</si>
  <si>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</si>
  <si>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</si>
  <si>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</si>
  <si>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</si>
  <si>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</si>
  <si>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</si>
  <si>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</si>
  <si>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</si>
  <si>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</si>
  <si>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</si>
  <si>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</si>
  <si>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</si>
  <si>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</si>
  <si>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</si>
  <si>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</si>
  <si>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</si>
  <si>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</si>
  <si>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</si>
  <si>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</si>
  <si>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</si>
  <si>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</si>
  <si>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</si>
  <si>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</si>
  <si>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</si>
  <si>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</si>
  <si>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</si>
  <si>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</si>
  <si>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</si>
  <si>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</si>
  <si>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</si>
  <si>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</si>
  <si>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</si>
  <si>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</si>
  <si>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</si>
  <si>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</si>
  <si>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</si>
  <si>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</si>
  <si>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</si>
  <si>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</si>
  <si>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</si>
  <si>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</si>
  <si>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</si>
  <si>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</si>
  <si>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</si>
  <si>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</si>
  <si>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</si>
  <si>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</si>
  <si>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</si>
  <si>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</si>
  <si>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</si>
  <si>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</si>
  <si>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</si>
  <si>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</si>
  <si>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</si>
  <si>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</si>
  <si>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</si>
  <si>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</si>
  <si>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</si>
  <si>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</si>
  <si>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</si>
  <si>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</si>
  <si>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</si>
  <si>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</si>
  <si>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</si>
  <si>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</si>
  <si>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</si>
  <si>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</si>
  <si>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</si>
  <si>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</si>
  <si>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</si>
  <si>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</si>
  <si>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</si>
  <si>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</si>
  <si>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</si>
  <si>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</si>
  <si>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</si>
  <si>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</si>
  <si>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</si>
  <si>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</si>
  <si>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</si>
  <si>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</si>
  <si>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</si>
  <si>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</si>
  <si>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</si>
  <si>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</si>
  <si>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</si>
  <si>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</si>
  <si>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</si>
  <si>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</si>
  <si>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</si>
  <si>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</si>
  <si>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</si>
  <si>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</si>
  <si>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</si>
  <si>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</si>
  <si>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</si>
  <si>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</si>
  <si>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</si>
  <si>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</si>
  <si>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</si>
  <si>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</si>
  <si>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</si>
  <si>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</si>
  <si>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</si>
  <si>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</si>
  <si>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</si>
  <si>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</si>
  <si>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</si>
  <si>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</si>
  <si>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</si>
  <si>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</si>
  <si>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</si>
  <si>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</si>
  <si>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</si>
  <si>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</si>
  <si>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</si>
  <si>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</si>
  <si>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</si>
  <si>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</si>
  <si>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</si>
  <si>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</si>
  <si>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</si>
  <si>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</si>
  <si>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</si>
  <si>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</si>
  <si>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</si>
  <si>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</si>
  <si>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</si>
  <si>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</si>
  <si>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</si>
  <si>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</si>
  <si>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</si>
  <si>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</si>
  <si>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</si>
  <si>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</si>
  <si>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</si>
  <si>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</si>
  <si>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</si>
  <si>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</si>
  <si>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</si>
  <si>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</si>
  <si>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</si>
  <si>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</si>
  <si>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</si>
  <si>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</si>
  <si>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</si>
  <si>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</si>
  <si>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</si>
  <si>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</si>
  <si>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</si>
  <si>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</si>
  <si>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</si>
  <si>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</si>
  <si>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</si>
  <si>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</si>
  <si>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</si>
  <si>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</si>
  <si>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</si>
  <si>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</si>
  <si>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</si>
  <si>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</si>
  <si>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</si>
  <si>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</si>
  <si>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</si>
  <si>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</si>
  <si>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</si>
  <si>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</si>
  <si>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</si>
  <si>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</si>
  <si>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</si>
  <si>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</si>
  <si>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</si>
  <si>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</si>
  <si>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</si>
  <si>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</si>
  <si>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</si>
  <si>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</si>
  <si>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</si>
  <si>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</si>
  <si>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</si>
  <si>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</si>
  <si>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</si>
  <si>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</si>
  <si>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</si>
  <si>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</si>
  <si>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</si>
  <si>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</si>
  <si>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</si>
  <si>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</si>
  <si>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</si>
  <si>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</si>
  <si>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</si>
  <si>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</si>
  <si>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</si>
  <si>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</si>
  <si>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</si>
  <si>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</si>
  <si>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</si>
  <si>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</si>
  <si>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</si>
  <si>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</si>
  <si>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</si>
  <si>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</si>
  <si>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</si>
  <si>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</si>
  <si>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</si>
  <si>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</si>
  <si>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</si>
  <si>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</si>
  <si>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</si>
  <si>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</si>
  <si>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</si>
  <si>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</si>
  <si>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</si>
  <si>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</si>
  <si>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</si>
  <si>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</si>
  <si>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</si>
  <si>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</si>
  <si>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</si>
  <si>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</si>
  <si>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</si>
  <si>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</si>
  <si>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</si>
  <si>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</si>
  <si>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</si>
  <si>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</si>
  <si>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</si>
  <si>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</si>
  <si>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</si>
  <si>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</si>
  <si>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</si>
  <si>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</si>
  <si>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</si>
  <si>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</si>
  <si>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</si>
  <si>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</si>
  <si>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</si>
  <si>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</si>
  <si>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</si>
  <si>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</si>
  <si>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</si>
  <si>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</si>
  <si>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</si>
  <si>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</si>
  <si>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</si>
  <si>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</si>
  <si>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</si>
  <si>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</si>
  <si>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</si>
  <si>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</si>
  <si>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</si>
  <si>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</si>
  <si>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</si>
  <si>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</si>
  <si>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</si>
  <si>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</si>
  <si>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</si>
  <si>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</si>
  <si>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</si>
  <si>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</si>
  <si>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</si>
  <si>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</si>
  <si>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</si>
  <si>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</si>
  <si>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</si>
  <si>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</si>
  <si>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</si>
  <si>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</si>
  <si>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</si>
  <si>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</si>
  <si>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</si>
  <si>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</si>
  <si>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</si>
  <si>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</si>
  <si>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</si>
  <si>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</si>
  <si>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</si>
  <si>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</si>
  <si>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</si>
  <si>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</si>
  <si>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</si>
  <si>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</si>
  <si>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</si>
  <si>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</si>
  <si>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</si>
  <si>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</si>
  <si>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</si>
  <si>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</si>
  <si>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</si>
  <si>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</si>
  <si>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</si>
  <si>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</si>
  <si>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</si>
  <si>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</si>
  <si>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</si>
  <si>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</si>
  <si>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</si>
  <si>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</si>
  <si>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</si>
  <si>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</si>
  <si>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</si>
  <si>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</si>
  <si>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</si>
  <si>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</si>
  <si>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</si>
  <si>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</si>
  <si>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</si>
  <si>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</si>
  <si>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</si>
  <si>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</si>
  <si>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</si>
  <si>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</si>
  <si>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</si>
  <si>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</si>
  <si>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</si>
  <si>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</si>
  <si>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</si>
  <si>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</si>
  <si>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</si>
  <si>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</si>
  <si>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</si>
  <si>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</si>
  <si>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</si>
  <si>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</si>
  <si>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</si>
  <si>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</si>
  <si>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</si>
  <si>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</si>
  <si>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</si>
  <si>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</si>
  <si>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</si>
  <si>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</si>
  <si>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</si>
  <si>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</si>
  <si>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</si>
  <si>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</si>
  <si>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</si>
  <si>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</si>
  <si>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</si>
  <si>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</si>
  <si>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</si>
  <si>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</si>
  <si>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</si>
  <si>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</si>
  <si>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</si>
  <si>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</si>
  <si>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</si>
  <si>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</si>
  <si>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</si>
  <si>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</si>
  <si>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</si>
  <si>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</si>
  <si>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</si>
  <si>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</si>
  <si>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</si>
  <si>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</si>
  <si>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</si>
  <si>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</si>
  <si>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</si>
  <si>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</si>
  <si>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</si>
  <si>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</si>
  <si>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</si>
  <si>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</si>
  <si>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</si>
  <si>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</si>
  <si>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</si>
  <si>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</si>
  <si>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</si>
  <si>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</si>
  <si>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</si>
  <si>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</si>
  <si>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</si>
  <si>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</si>
  <si>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</si>
  <si>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</si>
  <si>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</si>
  <si>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</si>
  <si>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</si>
  <si>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</si>
  <si>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</si>
  <si>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</si>
  <si>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</si>
  <si>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</si>
  <si>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</si>
  <si>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</si>
  <si>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</si>
  <si>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</si>
  <si>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</si>
  <si>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</si>
  <si>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</si>
  <si>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</si>
  <si>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</si>
  <si>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</si>
  <si>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</si>
  <si>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</si>
  <si>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</si>
  <si>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</si>
  <si>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</si>
  <si>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</si>
  <si>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</si>
  <si>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</si>
  <si>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</si>
  <si>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</si>
  <si>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</si>
  <si>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</si>
  <si>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</si>
  <si>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</si>
  <si>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</si>
  <si>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</si>
  <si>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</si>
  <si>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</si>
  <si>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</si>
  <si>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</si>
  <si>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</si>
  <si>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</si>
  <si>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</si>
  <si>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</si>
  <si>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</si>
  <si>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</si>
  <si>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</si>
  <si>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</si>
  <si>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</si>
  <si>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</si>
  <si>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</si>
  <si>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</si>
  <si>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</si>
  <si>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</si>
  <si>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</si>
  <si>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</si>
  <si>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</si>
  <si>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</si>
  <si>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</si>
  <si>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</si>
  <si>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</si>
  <si>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</si>
  <si>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</si>
  <si>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</si>
  <si>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</si>
  <si>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</si>
  <si>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</si>
  <si>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</si>
  <si>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</si>
  <si>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</si>
  <si>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</si>
  <si>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</si>
  <si>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</si>
  <si>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</si>
  <si>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</si>
  <si>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</si>
  <si>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</si>
  <si>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</si>
  <si>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</si>
  <si>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</si>
  <si>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</si>
  <si>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</si>
  <si>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</si>
  <si>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</si>
  <si>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</si>
  <si>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</si>
  <si>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</si>
  <si>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</si>
  <si>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</si>
  <si>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</si>
  <si>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</si>
  <si>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</si>
  <si>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</si>
  <si>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</si>
  <si>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</si>
  <si>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</si>
  <si>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</si>
  <si>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</si>
  <si>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</si>
  <si>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</si>
  <si>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</si>
  <si>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</si>
  <si>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</si>
  <si>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</si>
  <si>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</si>
  <si>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</si>
  <si>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</si>
  <si>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</si>
  <si>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</si>
  <si>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</si>
  <si>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</si>
  <si>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</si>
  <si>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</si>
  <si>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</si>
  <si>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</si>
  <si>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</si>
  <si>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</si>
  <si>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</si>
  <si>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</si>
  <si>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</si>
  <si>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</si>
  <si>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</si>
  <si>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</si>
  <si>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</si>
  <si>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</si>
  <si>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</si>
  <si>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</si>
  <si>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</si>
  <si>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</si>
  <si>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</si>
  <si>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</si>
  <si>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</si>
  <si>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</si>
  <si>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</si>
  <si>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</si>
  <si>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</si>
  <si>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</si>
  <si>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</si>
  <si>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</si>
  <si>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</si>
  <si>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</si>
  <si>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</si>
  <si>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</si>
  <si>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</si>
  <si>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</si>
  <si>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</si>
  <si>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</si>
  <si>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</si>
  <si>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</si>
  <si>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</si>
  <si>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</si>
  <si>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</si>
  <si>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</si>
  <si>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</si>
  <si>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</si>
  <si>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</si>
  <si>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</si>
  <si>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</si>
  <si>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</si>
  <si>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</si>
  <si>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</si>
  <si>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</si>
  <si>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</si>
  <si>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</si>
  <si>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</si>
  <si>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</si>
  <si>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</si>
  <si>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</si>
  <si>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</si>
  <si>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</si>
  <si>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</si>
  <si>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</si>
  <si>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</si>
  <si>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</si>
  <si>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</si>
  <si>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</si>
  <si>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</si>
  <si>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</si>
  <si>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</si>
  <si>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</si>
  <si>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</si>
  <si>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</si>
  <si>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</si>
  <si>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</si>
  <si>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</si>
  <si>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</si>
  <si>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</si>
  <si>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</si>
  <si>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</si>
  <si>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</si>
  <si>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</si>
  <si>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</si>
  <si>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</si>
  <si>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</si>
  <si>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</si>
  <si>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</si>
  <si>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</si>
  <si>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</si>
  <si>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</si>
  <si>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</si>
  <si>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</si>
  <si>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</si>
  <si>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</si>
  <si>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</si>
  <si>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</si>
  <si>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</si>
  <si>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</si>
  <si>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</si>
  <si>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</si>
  <si>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</si>
  <si>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</si>
  <si>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</si>
  <si>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</si>
  <si>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</si>
  <si>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</si>
  <si>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</si>
  <si>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</si>
  <si>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</si>
  <si>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</si>
  <si>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</si>
  <si>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</si>
  <si>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</si>
  <si>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</si>
  <si>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</si>
  <si>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</si>
  <si>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</si>
  <si>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</si>
  <si>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</si>
  <si>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</si>
  <si>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</si>
  <si>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</si>
  <si>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</si>
  <si>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</si>
  <si>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</si>
  <si>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</si>
  <si>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</si>
  <si>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</si>
  <si>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</si>
  <si>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</si>
  <si>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</si>
  <si>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</si>
  <si>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</si>
  <si>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</si>
  <si>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</si>
  <si>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</si>
  <si>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</si>
  <si>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</si>
  <si>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</si>
  <si>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</si>
  <si>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</si>
  <si>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</si>
  <si>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</si>
  <si>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</si>
  <si>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</si>
  <si>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</si>
  <si>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</si>
  <si>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</si>
  <si>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</si>
  <si>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</si>
  <si>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</si>
  <si>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</si>
  <si>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</si>
  <si>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</si>
  <si>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</si>
  <si>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</si>
  <si>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</si>
  <si>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</si>
  <si>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</si>
  <si>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</si>
  <si>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</si>
  <si>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</si>
  <si>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</si>
  <si>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</si>
  <si>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</si>
  <si>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</si>
  <si>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</si>
  <si>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</si>
  <si>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</si>
  <si>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</si>
  <si>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</si>
  <si>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</si>
  <si>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</si>
  <si>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</si>
  <si>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</si>
  <si>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</si>
  <si>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</si>
  <si>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</si>
  <si>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</si>
  <si>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</si>
  <si>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</si>
  <si>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</si>
  <si>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</si>
  <si>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</si>
  <si>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</si>
  <si>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</si>
  <si>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</si>
  <si>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</si>
  <si>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</si>
  <si>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</si>
  <si>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</si>
  <si>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</si>
  <si>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</si>
  <si>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</si>
  <si>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</si>
  <si>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</si>
  <si>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</si>
  <si>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</si>
  <si>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</si>
  <si>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</si>
  <si>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</si>
  <si>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</si>
  <si>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</si>
  <si>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</si>
  <si>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</si>
  <si>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</si>
  <si>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</si>
  <si>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</si>
  <si>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</si>
  <si>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</si>
  <si>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</si>
  <si>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</si>
  <si>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</si>
  <si>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</si>
  <si>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</si>
  <si>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</si>
  <si>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</si>
  <si>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</si>
  <si>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</si>
  <si>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</si>
  <si>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</si>
  <si>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</si>
  <si>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</si>
  <si>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</si>
  <si>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</si>
  <si>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</si>
  <si>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</si>
  <si>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</si>
  <si>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</si>
  <si>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</si>
  <si>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</si>
  <si>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</si>
  <si>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</si>
  <si>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</si>
  <si>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</si>
  <si>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</si>
  <si>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</si>
  <si>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</si>
  <si>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</si>
  <si>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</si>
  <si>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</si>
  <si>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</si>
  <si>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</si>
  <si>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</si>
  <si>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</si>
  <si>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</si>
  <si>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</si>
  <si>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</si>
  <si>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</si>
  <si>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</si>
  <si>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</si>
  <si>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</si>
  <si>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</si>
  <si>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</si>
  <si>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</si>
  <si>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</si>
  <si>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</si>
  <si>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</si>
  <si>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</si>
  <si>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</si>
  <si>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</si>
  <si>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</si>
  <si>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</si>
  <si>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</si>
  <si>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</si>
  <si>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</si>
  <si>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</si>
  <si>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</si>
  <si>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</si>
  <si>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</si>
  <si>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</si>
  <si>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</si>
  <si>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</si>
  <si>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</si>
  <si>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</si>
  <si>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</si>
  <si>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</si>
  <si>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</si>
  <si>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</si>
  <si>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</si>
  <si>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</si>
  <si>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</si>
  <si>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</si>
  <si>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</si>
  <si>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</si>
  <si>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</si>
  <si>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</si>
  <si>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</si>
  <si>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</si>
  <si>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</si>
  <si>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</si>
  <si>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</si>
  <si>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</si>
  <si>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</si>
  <si>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</si>
  <si>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</si>
  <si>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</si>
  <si>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</si>
  <si>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</si>
  <si>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</si>
  <si>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</si>
  <si>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</si>
  <si>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</si>
  <si>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</si>
  <si>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</si>
  <si>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</si>
  <si>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</si>
  <si>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</si>
  <si>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</si>
  <si>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</si>
  <si>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</si>
  <si>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</si>
  <si>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</si>
  <si>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</si>
  <si>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</si>
  <si>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</si>
  <si>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</si>
  <si>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</si>
  <si>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</si>
  <si>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</si>
  <si>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</si>
  <si>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</si>
  <si>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</si>
  <si>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</si>
  <si>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</si>
  <si>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</si>
  <si>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</si>
  <si>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</si>
  <si>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</si>
  <si>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</si>
  <si>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</si>
  <si>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</si>
  <si>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</si>
  <si>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</si>
  <si>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</si>
  <si>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</si>
  <si>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</si>
  <si>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</si>
  <si>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</si>
  <si>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</si>
  <si>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</si>
  <si>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</si>
  <si>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</si>
  <si>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</si>
  <si>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</si>
  <si>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</si>
  <si>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</si>
  <si>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</si>
  <si>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</si>
  <si>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</si>
  <si>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</si>
  <si>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</si>
  <si>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</si>
  <si>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</si>
  <si>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</si>
  <si>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</si>
  <si>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</si>
  <si>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</si>
  <si>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</si>
  <si>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</si>
  <si>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</si>
  <si>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</si>
  <si>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</si>
  <si>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</si>
  <si>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</si>
  <si>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</si>
  <si>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</si>
  <si>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</si>
  <si>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</si>
  <si>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</si>
  <si>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</si>
  <si>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</si>
  <si>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</si>
  <si>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</si>
  <si>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</si>
  <si>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</si>
  <si>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</si>
  <si>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</si>
  <si>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</si>
  <si>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</si>
  <si>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</si>
  <si>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</si>
  <si>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</si>
  <si>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</si>
  <si>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</si>
  <si>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</si>
  <si>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</si>
  <si>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</si>
  <si>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</si>
  <si>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</si>
  <si>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</si>
  <si>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</si>
  <si>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</si>
  <si>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</si>
  <si>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</si>
  <si>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</si>
  <si>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</si>
  <si>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</si>
  <si>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</si>
  <si>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</si>
  <si>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</si>
  <si>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</si>
  <si>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</si>
  <si>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</si>
  <si>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</si>
  <si>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</si>
  <si>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</si>
  <si>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</si>
  <si>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</si>
  <si>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</si>
  <si>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</si>
  <si>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</si>
  <si>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</si>
  <si>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</si>
  <si>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</si>
  <si>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</si>
  <si>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</si>
  <si>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</si>
  <si>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</si>
  <si>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</si>
  <si>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</si>
  <si>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</si>
  <si>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</si>
  <si>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</si>
  <si>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</si>
  <si>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</si>
  <si>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</si>
  <si>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</si>
  <si>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</si>
  <si>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</si>
  <si>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</si>
  <si>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</si>
  <si>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</si>
  <si>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</si>
  <si>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</si>
  <si>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</si>
  <si>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</si>
  <si>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</si>
  <si>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</si>
  <si>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</si>
  <si>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</si>
  <si>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</si>
  <si>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</si>
  <si>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</si>
  <si>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</si>
  <si>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</si>
  <si>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</si>
  <si>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</si>
  <si>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</si>
  <si>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</si>
  <si>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</si>
  <si>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</si>
  <si>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</si>
  <si>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</si>
  <si>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</si>
  <si>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</si>
  <si>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</si>
  <si>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</si>
  <si>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</si>
  <si>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</si>
  <si>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</si>
  <si>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</si>
  <si>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</si>
  <si>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</si>
  <si>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</si>
  <si>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</si>
  <si>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</si>
  <si>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</si>
  <si>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</si>
  <si>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</si>
  <si>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</si>
  <si>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</si>
  <si>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</si>
  <si>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</si>
  <si>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</si>
  <si>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</si>
  <si>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</si>
  <si>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</si>
  <si>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</si>
  <si>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</si>
  <si>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</si>
  <si>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</si>
  <si>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</si>
  <si>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</si>
  <si>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</si>
  <si>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</si>
  <si>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</si>
  <si>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</si>
  <si>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</si>
  <si>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</si>
  <si>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</si>
  <si>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</si>
  <si>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</si>
  <si>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</si>
  <si>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</si>
  <si>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</si>
  <si>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</si>
  <si>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</si>
  <si>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</si>
  <si>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</si>
  <si>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</si>
  <si>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</si>
  <si>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</si>
  <si>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</si>
  <si>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</si>
  <si>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</si>
  <si>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</si>
  <si>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</si>
  <si>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</si>
  <si>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</si>
  <si>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</si>
  <si>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</si>
  <si>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</si>
  <si>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</si>
  <si>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</si>
  <si>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</si>
  <si>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</si>
  <si>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</si>
  <si>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</si>
  <si>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</si>
  <si>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</si>
  <si>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</si>
  <si>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</si>
  <si>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</si>
  <si>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</si>
  <si>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</si>
  <si>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</si>
  <si>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</si>
  <si>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</si>
  <si>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</si>
  <si>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</si>
  <si>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</si>
  <si>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</si>
  <si>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</si>
  <si>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</si>
  <si>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</si>
  <si>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</si>
  <si>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</si>
  <si>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</si>
  <si>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</si>
  <si>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</si>
  <si>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</si>
  <si>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</si>
  <si>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</si>
  <si>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</si>
  <si>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</si>
  <si>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</si>
  <si>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</si>
  <si>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</si>
  <si>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</si>
  <si>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</si>
  <si>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</si>
  <si>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</si>
  <si>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</si>
  <si>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</si>
  <si>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</si>
  <si>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</si>
  <si>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</si>
  <si>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</si>
  <si>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</si>
  <si>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</si>
  <si>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</si>
  <si>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</si>
  <si>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</si>
  <si>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</si>
  <si>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</si>
  <si>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</si>
  <si>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</si>
  <si>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</si>
  <si>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</si>
  <si>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</si>
  <si>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</si>
  <si>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</si>
  <si>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</si>
  <si>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</si>
  <si>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</si>
  <si>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</si>
  <si>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</si>
  <si>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</si>
  <si>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</si>
  <si>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</si>
  <si>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</si>
  <si>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</si>
  <si>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</si>
  <si>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</si>
  <si>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</si>
  <si>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</si>
  <si>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</si>
  <si>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</si>
  <si>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</si>
  <si>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</si>
  <si>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</si>
  <si>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</si>
  <si>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</si>
  <si>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</si>
  <si>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</si>
  <si>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</si>
  <si>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</si>
  <si>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</si>
  <si>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</si>
  <si>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</si>
  <si>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</si>
  <si>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</si>
  <si>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</si>
  <si>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</si>
  <si>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</si>
  <si>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</si>
  <si>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</si>
  <si>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</si>
  <si>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</si>
  <si>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</si>
  <si>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</si>
  <si>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</si>
  <si>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</si>
  <si>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</si>
  <si>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</si>
  <si>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</si>
  <si>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</si>
  <si>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</si>
  <si>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</si>
  <si>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</si>
  <si>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</si>
  <si>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</si>
  <si>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</si>
  <si>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</si>
  <si>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</si>
  <si>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</si>
  <si>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</si>
  <si>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</si>
  <si>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</si>
  <si>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</si>
  <si>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</si>
  <si>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</si>
  <si>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</si>
  <si>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</si>
  <si>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</si>
  <si>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</si>
  <si>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</si>
  <si>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</si>
  <si>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</si>
  <si>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</si>
  <si>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</si>
  <si>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</si>
  <si>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</si>
  <si>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</si>
  <si>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</si>
  <si>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</si>
  <si>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</si>
  <si>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</si>
  <si>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</si>
  <si>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</si>
  <si>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</si>
  <si>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</si>
  <si>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</si>
  <si>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</si>
  <si>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</si>
  <si>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</si>
  <si>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</si>
  <si>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</si>
  <si>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</si>
  <si>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</si>
  <si>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</si>
  <si>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</si>
  <si>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</si>
  <si>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</si>
  <si>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</si>
  <si>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</si>
  <si>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</si>
  <si>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</si>
  <si>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</si>
  <si>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</si>
  <si>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</si>
  <si>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</si>
  <si>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</si>
  <si>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</si>
  <si>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</si>
  <si>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</si>
  <si>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</si>
  <si>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</si>
  <si>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</si>
  <si>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</si>
  <si>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</si>
  <si>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</si>
  <si>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</si>
  <si>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</si>
  <si>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</si>
  <si>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</si>
  <si>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</si>
  <si>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</si>
  <si>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</si>
  <si>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</si>
  <si>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</si>
  <si>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</si>
  <si>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</si>
  <si>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</si>
  <si>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</si>
  <si>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</si>
  <si>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</si>
  <si>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</si>
  <si>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</si>
  <si>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</si>
  <si>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</si>
  <si>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</si>
  <si>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</si>
  <si>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</si>
  <si>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</si>
  <si>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</si>
  <si>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</si>
  <si>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</si>
  <si>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</si>
  <si>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</si>
  <si>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</si>
  <si>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</si>
  <si>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</si>
  <si>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</si>
  <si>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</si>
  <si>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</si>
  <si>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</si>
  <si>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</si>
  <si>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</si>
  <si>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</si>
  <si>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</si>
  <si>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</si>
  <si>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</si>
  <si>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</si>
  <si>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</si>
  <si>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</si>
  <si>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</si>
  <si>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</si>
  <si>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</si>
  <si>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</si>
  <si>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</si>
  <si>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</si>
  <si>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</si>
  <si>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</si>
  <si>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</si>
  <si>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</si>
  <si>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</si>
  <si>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</si>
  <si>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</si>
  <si>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</si>
  <si>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</si>
  <si>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</si>
  <si>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</si>
  <si>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</si>
  <si>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</si>
  <si>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</si>
  <si>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</si>
  <si>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</si>
  <si>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</si>
  <si>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</si>
  <si>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</si>
  <si>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</si>
  <si>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</si>
  <si>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</si>
  <si>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</si>
  <si>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</si>
  <si>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</si>
  <si>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</si>
  <si>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</si>
  <si>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</si>
  <si>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</si>
  <si>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</si>
  <si>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</si>
  <si>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</si>
  <si>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</si>
  <si>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</si>
  <si>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</si>
  <si>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</si>
  <si>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</si>
  <si>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</si>
  <si>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</si>
  <si>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</si>
  <si>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</si>
  <si>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</si>
  <si>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</si>
  <si>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</si>
  <si>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</si>
  <si>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</si>
  <si>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</si>
  <si>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Globocan 2012 from ICO report: Kenya; values obtained from figures with webplotdigitizer </t>
  </si>
  <si>
    <t>Globocan 2012</t>
  </si>
  <si>
    <t>Eldoret, 2012-2016</t>
  </si>
  <si>
    <t xml:space="preserve">Params for calibration </t>
  </si>
  <si>
    <t xml:space="preserve">LB </t>
  </si>
  <si>
    <t xml:space="preserve">UB </t>
  </si>
  <si>
    <t>ParamsAll num</t>
  </si>
  <si>
    <t>partnersM</t>
  </si>
  <si>
    <t xml:space="preserve">Sources for bounds </t>
  </si>
  <si>
    <t>Group</t>
  </si>
  <si>
    <t xml:space="preserve">10-14, high risk </t>
  </si>
  <si>
    <t xml:space="preserve">15-19, high risk </t>
  </si>
  <si>
    <t xml:space="preserve">20-24, high risk </t>
  </si>
  <si>
    <t xml:space="preserve">25-29, high risk </t>
  </si>
  <si>
    <t xml:space="preserve">30-44, high risk </t>
  </si>
  <si>
    <t xml:space="preserve">45+, high risk </t>
  </si>
  <si>
    <t>partnersF</t>
  </si>
  <si>
    <t xml:space="preserve">Source: DHS 2014 </t>
  </si>
  <si>
    <t xml:space="preserve">Condom use </t>
  </si>
  <si>
    <t>LCL</t>
  </si>
  <si>
    <t>UCL</t>
  </si>
  <si>
    <t>condUse</t>
  </si>
  <si>
    <t>all</t>
  </si>
  <si>
    <t xml:space="preserve">DHS 2014; based on self-reported condom use at all sex acts with the most recent sex partner in the past 12 months. LB = LCL of estimates from women, UB = UCL of estimates from men </t>
  </si>
  <si>
    <t>AIDSinfo, UNAIDS (Accessed Sept 2020). Kenya national HIV prevalence for adults 15-49</t>
  </si>
  <si>
    <t xml:space="preserve">Low risk </t>
  </si>
  <si>
    <t>Medium risk</t>
  </si>
  <si>
    <t xml:space="preserve">High risk </t>
  </si>
  <si>
    <t>Source: DHS 2008; consistent condom use in the last 12months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</si>
</sst>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EADCF4"/>
        <bgColor indexed="64"/>
      </patternFill>
    </fill>
    <fill>
      <patternFill patternType="solid">
        <fgColor rgb="FFF6F0FA"/>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8">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xf numFmtId="0" fontId="1" fillId="38" borderId="8" applyFont="0" applyAlignment="0" applyProtection="0"/>
    <xf numFmtId="0" fontId="1" fillId="39" borderId="8" applyFont="0" applyAlignment="0" applyProtection="0"/>
  </cellStyleXfs>
  <cellXfs count="87">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xf numFmtId="165" fontId="0" fillId="0" borderId="0" xfId="0" applyNumberFormat="1"/>
    <xf numFmtId="0" fontId="0" fillId="0" borderId="0" xfId="0" applyAlignment="1">
      <alignment horizontal="center"/>
    </xf>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ttrib" xfId="56" xr:uid="{0543D8AF-602F-4BF7-BF71-89790593D592}"/>
    <cellStyle name="Attrib 2" xfId="57" xr:uid="{F6F347C5-2D37-4C1C-BD4F-17CEC36F83F3}"/>
    <cellStyle name="Bad" xfId="7" builtinId="27" customBuiltin="1"/>
    <cellStyle name="Calculation" xfId="11" builtinId="22" customBuiltin="1"/>
    <cellStyle name="CC" xfId="55" xr:uid="{00000000-0005-0000-0000-00001A000000}"/>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c:v>
                </c:pt>
                <c:pt idx="1">
                  <c:v>5.2</c:v>
                </c:pt>
                <c:pt idx="2">
                  <c:v>6.3</c:v>
                </c:pt>
                <c:pt idx="3">
                  <c:v>7.3</c:v>
                </c:pt>
                <c:pt idx="4">
                  <c:v>8</c:v>
                </c:pt>
                <c:pt idx="5">
                  <c:v>8.5</c:v>
                </c:pt>
                <c:pt idx="6">
                  <c:v>8.6999999999999993</c:v>
                </c:pt>
                <c:pt idx="7">
                  <c:v>8.6</c:v>
                </c:pt>
                <c:pt idx="8">
                  <c:v>8.4</c:v>
                </c:pt>
                <c:pt idx="9">
                  <c:v>8.1999999999999993</c:v>
                </c:pt>
                <c:pt idx="10">
                  <c:v>7.8</c:v>
                </c:pt>
                <c:pt idx="11">
                  <c:v>7.4</c:v>
                </c:pt>
                <c:pt idx="12">
                  <c:v>7</c:v>
                </c:pt>
                <c:pt idx="13">
                  <c:v>6.5</c:v>
                </c:pt>
                <c:pt idx="14">
                  <c:v>6.1</c:v>
                </c:pt>
                <c:pt idx="15">
                  <c:v>5.8</c:v>
                </c:pt>
                <c:pt idx="16">
                  <c:v>5.6</c:v>
                </c:pt>
                <c:pt idx="17">
                  <c:v>5.4</c:v>
                </c:pt>
                <c:pt idx="18">
                  <c:v>5.2</c:v>
                </c:pt>
                <c:pt idx="19">
                  <c:v>5.0999999999999996</c:v>
                </c:pt>
                <c:pt idx="20">
                  <c:v>5</c:v>
                </c:pt>
                <c:pt idx="21">
                  <c:v>4.9000000000000004</c:v>
                </c:pt>
                <c:pt idx="22">
                  <c:v>4.8</c:v>
                </c:pt>
                <c:pt idx="23">
                  <c:v>4.7</c:v>
                </c:pt>
                <c:pt idx="24">
                  <c:v>4.5999999999999996</c:v>
                </c:pt>
                <c:pt idx="25">
                  <c:v>4.5</c:v>
                </c:pt>
                <c:pt idx="26">
                  <c:v>4.4000000000000004</c:v>
                </c:pt>
                <c:pt idx="27">
                  <c:v>4.2</c:v>
                </c:pt>
                <c:pt idx="28">
                  <c:v>4.0999999999999996</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1.2000000000000002</c:v>
                </c:pt>
                <c:pt idx="1">
                  <c:v>1.5</c:v>
                </c:pt>
                <c:pt idx="2">
                  <c:v>1.8999999999999995</c:v>
                </c:pt>
                <c:pt idx="3">
                  <c:v>2.2000000000000002</c:v>
                </c:pt>
                <c:pt idx="4">
                  <c:v>2.5</c:v>
                </c:pt>
                <c:pt idx="5">
                  <c:v>2.5999999999999996</c:v>
                </c:pt>
                <c:pt idx="6">
                  <c:v>2.6000000000000014</c:v>
                </c:pt>
                <c:pt idx="7">
                  <c:v>2.7000000000000011</c:v>
                </c:pt>
                <c:pt idx="8">
                  <c:v>2.5999999999999996</c:v>
                </c:pt>
                <c:pt idx="9">
                  <c:v>2.4000000000000004</c:v>
                </c:pt>
                <c:pt idx="10">
                  <c:v>2.3999999999999995</c:v>
                </c:pt>
                <c:pt idx="11">
                  <c:v>2.1999999999999993</c:v>
                </c:pt>
                <c:pt idx="12">
                  <c:v>2.0999999999999996</c:v>
                </c:pt>
                <c:pt idx="13">
                  <c:v>2</c:v>
                </c:pt>
                <c:pt idx="14">
                  <c:v>1.9000000000000004</c:v>
                </c:pt>
                <c:pt idx="15">
                  <c:v>1.7999999999999998</c:v>
                </c:pt>
                <c:pt idx="16">
                  <c:v>1.7000000000000002</c:v>
                </c:pt>
                <c:pt idx="17">
                  <c:v>1.5999999999999996</c:v>
                </c:pt>
                <c:pt idx="18">
                  <c:v>1.5999999999999996</c:v>
                </c:pt>
                <c:pt idx="19">
                  <c:v>1.6000000000000005</c:v>
                </c:pt>
                <c:pt idx="20">
                  <c:v>1.5</c:v>
                </c:pt>
                <c:pt idx="21">
                  <c:v>1.5</c:v>
                </c:pt>
                <c:pt idx="22">
                  <c:v>1.5</c:v>
                </c:pt>
                <c:pt idx="23">
                  <c:v>1.3999999999999995</c:v>
                </c:pt>
                <c:pt idx="24">
                  <c:v>1.4000000000000004</c:v>
                </c:pt>
                <c:pt idx="25">
                  <c:v>1.4000000000000004</c:v>
                </c:pt>
                <c:pt idx="26">
                  <c:v>1.2999999999999998</c:v>
                </c:pt>
                <c:pt idx="27">
                  <c:v>1.2999999999999998</c:v>
                </c:pt>
                <c:pt idx="28">
                  <c:v>1.2000000000000002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5.2</c:v>
                      </c:pt>
                      <c:pt idx="1">
                        <c:v>6.7</c:v>
                      </c:pt>
                      <c:pt idx="2">
                        <c:v>8.1999999999999993</c:v>
                      </c:pt>
                      <c:pt idx="3">
                        <c:v>9.5</c:v>
                      </c:pt>
                      <c:pt idx="4">
                        <c:v>10.5</c:v>
                      </c:pt>
                      <c:pt idx="5">
                        <c:v>11.1</c:v>
                      </c:pt>
                      <c:pt idx="6">
                        <c:v>11.3</c:v>
                      </c:pt>
                      <c:pt idx="7">
                        <c:v>11.3</c:v>
                      </c:pt>
                      <c:pt idx="8">
                        <c:v>11</c:v>
                      </c:pt>
                      <c:pt idx="9">
                        <c:v>10.6</c:v>
                      </c:pt>
                      <c:pt idx="10">
                        <c:v>10.199999999999999</c:v>
                      </c:pt>
                      <c:pt idx="11">
                        <c:v>9.6</c:v>
                      </c:pt>
                      <c:pt idx="12">
                        <c:v>9.1</c:v>
                      </c:pt>
                      <c:pt idx="13">
                        <c:v>8.5</c:v>
                      </c:pt>
                      <c:pt idx="14">
                        <c:v>8</c:v>
                      </c:pt>
                      <c:pt idx="15">
                        <c:v>7.6</c:v>
                      </c:pt>
                      <c:pt idx="16">
                        <c:v>7.3</c:v>
                      </c:pt>
                      <c:pt idx="17">
                        <c:v>7</c:v>
                      </c:pt>
                      <c:pt idx="18">
                        <c:v>6.8</c:v>
                      </c:pt>
                      <c:pt idx="19">
                        <c:v>6.7</c:v>
                      </c:pt>
                      <c:pt idx="20">
                        <c:v>6.5</c:v>
                      </c:pt>
                      <c:pt idx="21">
                        <c:v>6.4</c:v>
                      </c:pt>
                      <c:pt idx="22">
                        <c:v>6.3</c:v>
                      </c:pt>
                      <c:pt idx="23">
                        <c:v>6.1</c:v>
                      </c:pt>
                      <c:pt idx="24">
                        <c:v>6</c:v>
                      </c:pt>
                      <c:pt idx="25">
                        <c:v>5.9</c:v>
                      </c:pt>
                      <c:pt idx="26">
                        <c:v>5.7</c:v>
                      </c:pt>
                      <c:pt idx="27">
                        <c:v>5.5</c:v>
                      </c:pt>
                      <c:pt idx="28">
                        <c:v>5.3</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4.5999999999999996</c:v>
                </c:pt>
                <c:pt idx="1">
                  <c:v>5.9</c:v>
                </c:pt>
                <c:pt idx="2">
                  <c:v>7.2</c:v>
                </c:pt>
                <c:pt idx="3">
                  <c:v>8.3000000000000007</c:v>
                </c:pt>
                <c:pt idx="4">
                  <c:v>9.1</c:v>
                </c:pt>
                <c:pt idx="5">
                  <c:v>9.6999999999999993</c:v>
                </c:pt>
                <c:pt idx="6">
                  <c:v>9.9</c:v>
                </c:pt>
                <c:pt idx="7">
                  <c:v>9.8000000000000007</c:v>
                </c:pt>
                <c:pt idx="8">
                  <c:v>9.6</c:v>
                </c:pt>
                <c:pt idx="9">
                  <c:v>9.3000000000000007</c:v>
                </c:pt>
                <c:pt idx="10">
                  <c:v>8.9</c:v>
                </c:pt>
                <c:pt idx="11">
                  <c:v>8.4</c:v>
                </c:pt>
                <c:pt idx="12">
                  <c:v>7.9</c:v>
                </c:pt>
                <c:pt idx="13">
                  <c:v>7.5</c:v>
                </c:pt>
                <c:pt idx="14">
                  <c:v>7</c:v>
                </c:pt>
                <c:pt idx="15">
                  <c:v>6.6</c:v>
                </c:pt>
                <c:pt idx="16">
                  <c:v>6.3</c:v>
                </c:pt>
                <c:pt idx="17">
                  <c:v>6.1</c:v>
                </c:pt>
                <c:pt idx="18">
                  <c:v>6</c:v>
                </c:pt>
                <c:pt idx="19">
                  <c:v>5.8</c:v>
                </c:pt>
                <c:pt idx="20">
                  <c:v>5.7</c:v>
                </c:pt>
                <c:pt idx="21">
                  <c:v>5.6</c:v>
                </c:pt>
                <c:pt idx="22">
                  <c:v>5.5</c:v>
                </c:pt>
                <c:pt idx="23">
                  <c:v>5.4</c:v>
                </c:pt>
                <c:pt idx="24">
                  <c:v>5.2</c:v>
                </c:pt>
                <c:pt idx="25">
                  <c:v>5.0999999999999996</c:v>
                </c:pt>
                <c:pt idx="26">
                  <c:v>5</c:v>
                </c:pt>
                <c:pt idx="27">
                  <c:v>4.8</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3954125"/>
          <a:ext cx="5408295" cy="403288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33" zoomScale="80" zoomScaleNormal="80" workbookViewId="0">
      <selection activeCell="M170" sqref="M170"/>
    </sheetView>
  </sheetViews>
  <sheetFormatPr defaultRowHeight="14.4" x14ac:dyDescent="0.3"/>
  <cols>
    <col min="3" max="3" width="13.33203125" bestFit="1" customWidth="1"/>
    <col min="4" max="4" width="11.6640625" bestFit="1" customWidth="1"/>
    <col min="5" max="8" width="10.109375" bestFit="1" customWidth="1"/>
    <col min="9" max="9" width="13" bestFit="1" customWidth="1"/>
    <col min="10" max="10" width="12" customWidth="1"/>
    <col min="11" max="15" width="11.44140625" bestFit="1" customWidth="1"/>
    <col min="24" max="24" width="9.33203125" bestFit="1" customWidth="1"/>
    <col min="25" max="25" width="9.5546875" bestFit="1" customWidth="1"/>
  </cols>
  <sheetData>
    <row r="1" spans="1:25" x14ac:dyDescent="0.3">
      <c r="A1" s="2" t="s">
        <v>336</v>
      </c>
      <c r="M1" t="s">
        <v>368</v>
      </c>
    </row>
    <row r="2" spans="1:25" x14ac:dyDescent="0.3">
      <c r="B2" t="s">
        <v>310</v>
      </c>
      <c r="G2" t="s">
        <v>28</v>
      </c>
      <c r="M2" t="s">
        <v>372</v>
      </c>
      <c r="P2" t="s">
        <v>222</v>
      </c>
      <c r="T2" t="s">
        <v>373</v>
      </c>
      <c r="W2" t="s">
        <v>222</v>
      </c>
    </row>
    <row r="3" spans="1:25" x14ac:dyDescent="0.3">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3">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3">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3">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3">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3">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3">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3">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3">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3">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3">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3">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3">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3">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3">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3">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3">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3">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3">
      <c r="B21" t="s">
        <v>321</v>
      </c>
      <c r="C21" s="4"/>
      <c r="D21" s="4"/>
      <c r="E21" s="4"/>
      <c r="G21" t="s">
        <v>321</v>
      </c>
      <c r="H21" s="4"/>
      <c r="I21" s="4"/>
      <c r="J21" s="4"/>
    </row>
    <row r="22" spans="1:25" x14ac:dyDescent="0.3">
      <c r="B22" t="s">
        <v>144</v>
      </c>
      <c r="C22" s="4"/>
      <c r="D22" s="4"/>
      <c r="E22" s="4"/>
      <c r="G22" t="s">
        <v>144</v>
      </c>
      <c r="H22" s="4">
        <f>SUM(H4:H21)</f>
        <v>7591461</v>
      </c>
      <c r="I22" s="4">
        <f>SUM(I4:I21)</f>
        <v>7706115</v>
      </c>
      <c r="J22" s="4">
        <f>SUM(J4:J21)</f>
        <v>15297576</v>
      </c>
    </row>
    <row r="26" spans="1:25" x14ac:dyDescent="0.3">
      <c r="A26" s="2" t="s">
        <v>309</v>
      </c>
    </row>
    <row r="27" spans="1:25" x14ac:dyDescent="0.3">
      <c r="L27" t="s">
        <v>367</v>
      </c>
      <c r="R27" t="s">
        <v>388</v>
      </c>
    </row>
    <row r="28" spans="1:25" x14ac:dyDescent="0.3">
      <c r="B28" t="s">
        <v>310</v>
      </c>
      <c r="G28" t="s">
        <v>28</v>
      </c>
      <c r="L28" t="s">
        <v>158</v>
      </c>
      <c r="O28" t="s">
        <v>28</v>
      </c>
      <c r="R28" t="s">
        <v>222</v>
      </c>
      <c r="S28" t="s">
        <v>217</v>
      </c>
    </row>
    <row r="29" spans="1:25" x14ac:dyDescent="0.3">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3">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3">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3">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3">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3">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3">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3">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3">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3">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3">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3">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3">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3">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3">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3">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3">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3">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3">
      <c r="B47" t="s">
        <v>321</v>
      </c>
      <c r="C47" s="4">
        <v>1929</v>
      </c>
      <c r="D47" s="4">
        <v>1607</v>
      </c>
      <c r="E47" s="4">
        <v>3536</v>
      </c>
      <c r="G47" t="s">
        <v>321</v>
      </c>
      <c r="H47" s="4">
        <v>10509</v>
      </c>
      <c r="I47" s="4">
        <v>14741</v>
      </c>
      <c r="J47" s="4">
        <v>25250</v>
      </c>
      <c r="L47">
        <f>SUM(L30:L46)</f>
        <v>52.07415568485289</v>
      </c>
      <c r="M47">
        <f>SUM(M30:M46)</f>
        <v>47.825022054869436</v>
      </c>
    </row>
    <row r="48" spans="2:19" x14ac:dyDescent="0.3">
      <c r="B48" t="s">
        <v>144</v>
      </c>
      <c r="C48" s="4">
        <v>1828254</v>
      </c>
      <c r="D48" s="4">
        <v>1678908</v>
      </c>
      <c r="E48" s="4">
        <v>3507162</v>
      </c>
      <c r="G48" t="s">
        <v>144</v>
      </c>
      <c r="H48" s="4">
        <v>10815268</v>
      </c>
      <c r="I48" s="4">
        <v>10628368</v>
      </c>
      <c r="J48" s="4">
        <v>21443636</v>
      </c>
    </row>
    <row r="50" spans="1:18" x14ac:dyDescent="0.3">
      <c r="A50" s="2" t="s">
        <v>329</v>
      </c>
    </row>
    <row r="51" spans="1:18" x14ac:dyDescent="0.3">
      <c r="B51" t="s">
        <v>330</v>
      </c>
    </row>
    <row r="52" spans="1:18" x14ac:dyDescent="0.3">
      <c r="B52" t="s">
        <v>196</v>
      </c>
      <c r="C52" t="s">
        <v>158</v>
      </c>
      <c r="D52" t="s">
        <v>28</v>
      </c>
      <c r="E52" s="16"/>
    </row>
    <row r="53" spans="1:18" x14ac:dyDescent="0.3">
      <c r="B53">
        <v>1969</v>
      </c>
      <c r="C53" s="4">
        <v>2122045</v>
      </c>
      <c r="D53" s="4">
        <v>10942705</v>
      </c>
      <c r="E53">
        <f>C53/D53</f>
        <v>0.19392325754920745</v>
      </c>
    </row>
    <row r="54" spans="1:18" x14ac:dyDescent="0.3">
      <c r="B54">
        <v>1979</v>
      </c>
      <c r="C54" s="4">
        <v>2643956</v>
      </c>
      <c r="D54" s="4">
        <v>15327061</v>
      </c>
      <c r="E54">
        <f>C54/D54</f>
        <v>0.17250247780706296</v>
      </c>
    </row>
    <row r="55" spans="1:18" x14ac:dyDescent="0.3">
      <c r="B55">
        <v>1989</v>
      </c>
      <c r="C55" s="4">
        <v>3507160</v>
      </c>
      <c r="D55" s="4">
        <v>21448774</v>
      </c>
      <c r="E55" s="37">
        <f>C55/D55</f>
        <v>0.1635133084995907</v>
      </c>
    </row>
    <row r="56" spans="1:18" x14ac:dyDescent="0.3">
      <c r="B56">
        <v>1999</v>
      </c>
      <c r="C56" s="4">
        <v>4392196</v>
      </c>
      <c r="D56" s="4">
        <v>28686607</v>
      </c>
      <c r="E56" s="37">
        <f>C56/D56</f>
        <v>0.15310963753921822</v>
      </c>
    </row>
    <row r="57" spans="1:18" x14ac:dyDescent="0.3">
      <c r="B57">
        <v>2009</v>
      </c>
      <c r="C57" s="82">
        <v>5442711</v>
      </c>
      <c r="D57">
        <v>38610097</v>
      </c>
      <c r="E57" s="37">
        <f>C57/D57</f>
        <v>0.1409660017171156</v>
      </c>
    </row>
    <row r="58" spans="1:18" x14ac:dyDescent="0.3">
      <c r="B58" t="s">
        <v>331</v>
      </c>
    </row>
    <row r="59" spans="1:18" x14ac:dyDescent="0.3">
      <c r="C59" t="s">
        <v>179</v>
      </c>
      <c r="D59" t="s">
        <v>28</v>
      </c>
    </row>
    <row r="60" spans="1:18" x14ac:dyDescent="0.3">
      <c r="B60" t="s">
        <v>332</v>
      </c>
      <c r="C60">
        <v>2.2000000000000002</v>
      </c>
      <c r="D60">
        <v>3.4</v>
      </c>
    </row>
    <row r="61" spans="1:18" x14ac:dyDescent="0.3">
      <c r="B61" t="s">
        <v>333</v>
      </c>
      <c r="C61">
        <v>2.8</v>
      </c>
      <c r="D61">
        <v>3.4</v>
      </c>
    </row>
    <row r="62" spans="1:18" x14ac:dyDescent="0.3">
      <c r="B62" t="s">
        <v>334</v>
      </c>
      <c r="C62">
        <v>2.2999999999999998</v>
      </c>
      <c r="D62">
        <v>2.9</v>
      </c>
    </row>
    <row r="64" spans="1:18" x14ac:dyDescent="0.3">
      <c r="B64" t="s">
        <v>335</v>
      </c>
      <c r="R64" t="s">
        <v>388</v>
      </c>
    </row>
    <row r="65" spans="2:19" x14ac:dyDescent="0.3">
      <c r="B65" t="s">
        <v>310</v>
      </c>
      <c r="G65" t="s">
        <v>28</v>
      </c>
      <c r="L65" t="s">
        <v>158</v>
      </c>
      <c r="O65" t="s">
        <v>28</v>
      </c>
      <c r="R65">
        <v>1999</v>
      </c>
      <c r="S65">
        <v>1999</v>
      </c>
    </row>
    <row r="66" spans="2:19" x14ac:dyDescent="0.3">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3">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3">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3">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3">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3">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3">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3">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3">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3">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3">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3">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3">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3">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3">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3">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3">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3">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3">
      <c r="B84" t="s">
        <v>321</v>
      </c>
      <c r="C84" s="4">
        <v>11843</v>
      </c>
      <c r="D84" s="4">
        <v>11257</v>
      </c>
      <c r="E84" s="4">
        <f t="shared" si="17"/>
        <v>23100</v>
      </c>
      <c r="G84" t="s">
        <v>321</v>
      </c>
      <c r="H84" s="4">
        <v>86956</v>
      </c>
      <c r="I84" s="4">
        <v>103487</v>
      </c>
      <c r="J84" s="4">
        <f t="shared" si="24"/>
        <v>190443</v>
      </c>
    </row>
    <row r="85" spans="1:19" x14ac:dyDescent="0.3">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3">
      <c r="A88" s="2" t="s">
        <v>358</v>
      </c>
      <c r="Q88" t="s">
        <v>388</v>
      </c>
    </row>
    <row r="89" spans="1:19" x14ac:dyDescent="0.3">
      <c r="B89" t="s">
        <v>310</v>
      </c>
      <c r="G89" t="s">
        <v>28</v>
      </c>
      <c r="L89" t="s">
        <v>28</v>
      </c>
      <c r="N89" t="s">
        <v>158</v>
      </c>
      <c r="Q89">
        <v>2009</v>
      </c>
      <c r="R89">
        <v>2009</v>
      </c>
    </row>
    <row r="90" spans="1:19" x14ac:dyDescent="0.3">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3">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3">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3">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3">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3">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3">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3">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3">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3">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3">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3">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3">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3">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3">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3">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3">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3">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3">
      <c r="B108" t="s">
        <v>321</v>
      </c>
      <c r="C108" s="4">
        <v>1163</v>
      </c>
      <c r="D108" s="4">
        <v>1318</v>
      </c>
      <c r="E108" s="4">
        <f t="shared" si="25"/>
        <v>2481</v>
      </c>
      <c r="G108" t="s">
        <v>321</v>
      </c>
      <c r="H108" s="4">
        <v>9608</v>
      </c>
      <c r="I108" s="4">
        <v>11478</v>
      </c>
      <c r="J108" s="4">
        <f t="shared" si="27"/>
        <v>21086</v>
      </c>
    </row>
    <row r="109" spans="2:18" x14ac:dyDescent="0.3">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3">
      <c r="A113" t="s">
        <v>693</v>
      </c>
      <c r="B113" t="s">
        <v>153</v>
      </c>
      <c r="C113" t="s">
        <v>144</v>
      </c>
      <c r="D113" t="s">
        <v>697</v>
      </c>
      <c r="E113" t="s">
        <v>694</v>
      </c>
      <c r="F113" t="s">
        <v>695</v>
      </c>
      <c r="G113" t="s">
        <v>696</v>
      </c>
    </row>
    <row r="114" spans="1:25" s="37" customFormat="1" x14ac:dyDescent="0.3">
      <c r="B114" s="37">
        <v>1979</v>
      </c>
      <c r="C114" s="16">
        <f>J22</f>
        <v>15297576</v>
      </c>
      <c r="D114" s="16">
        <f>SUM(H4:H6)</f>
        <v>3720044</v>
      </c>
      <c r="E114" s="16">
        <f>SUM(I4:I6)</f>
        <v>3689973</v>
      </c>
      <c r="F114" s="16">
        <f>SUM(H7:H20)</f>
        <v>3871417</v>
      </c>
      <c r="G114" s="16">
        <f>SUM(I4:I20)</f>
        <v>7706115</v>
      </c>
    </row>
    <row r="115" spans="1:25" x14ac:dyDescent="0.3">
      <c r="B115">
        <v>1989</v>
      </c>
      <c r="C115" s="16">
        <f>J48</f>
        <v>21443636</v>
      </c>
      <c r="D115" s="16">
        <f>SUM(I30:I32)</f>
        <v>5158906</v>
      </c>
      <c r="E115" s="16">
        <f>SUM(H30:H32)</f>
        <v>5099767</v>
      </c>
      <c r="F115" s="16">
        <f>SUM(I33:I46)</f>
        <v>5454722</v>
      </c>
      <c r="G115" s="16">
        <f>SUM(H33:H46)</f>
        <v>5704992</v>
      </c>
    </row>
    <row r="116" spans="1:25" x14ac:dyDescent="0.3">
      <c r="B116">
        <v>1999</v>
      </c>
      <c r="C116" s="16">
        <f>J85</f>
        <v>28686000</v>
      </c>
      <c r="D116" s="16">
        <f>SUM(I67:I69)</f>
        <v>6327496</v>
      </c>
      <c r="E116" s="16">
        <f>SUM(H67:H69)</f>
        <v>6209177</v>
      </c>
      <c r="F116" s="16">
        <f>SUM(I70:I83)</f>
        <v>7773999</v>
      </c>
      <c r="G116" s="16">
        <f>SUM(H70:H83)</f>
        <v>8184885</v>
      </c>
    </row>
    <row r="117" spans="1:25" x14ac:dyDescent="0.3">
      <c r="B117">
        <v>2009</v>
      </c>
      <c r="C117" s="16">
        <f>J109</f>
        <v>38610097</v>
      </c>
      <c r="D117" s="16">
        <f>SUM(I91:I93)</f>
        <v>8398421</v>
      </c>
      <c r="E117" s="16">
        <f>SUM(H91:H93)</f>
        <v>8173456</v>
      </c>
      <c r="F117" s="16">
        <f>SUM(I94:I107)</f>
        <v>10782559</v>
      </c>
      <c r="G117" s="16">
        <f>SUM(H94:H107)</f>
        <v>11234575</v>
      </c>
    </row>
    <row r="125" spans="1:25" x14ac:dyDescent="0.3">
      <c r="A125" s="2" t="s">
        <v>1071</v>
      </c>
    </row>
    <row r="126" spans="1:25" s="37" customFormat="1" x14ac:dyDescent="0.3">
      <c r="A126" s="2"/>
      <c r="C126" s="37">
        <v>1950</v>
      </c>
      <c r="E126" s="47">
        <v>1955</v>
      </c>
      <c r="G126" s="47">
        <v>1960</v>
      </c>
      <c r="I126" s="47">
        <v>1965</v>
      </c>
      <c r="K126" s="47">
        <v>1970</v>
      </c>
      <c r="M126" s="47">
        <v>1975</v>
      </c>
      <c r="O126" s="47">
        <v>1980</v>
      </c>
      <c r="Q126" s="47">
        <v>1985</v>
      </c>
    </row>
    <row r="127" spans="1:25" x14ac:dyDescent="0.3">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3">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3">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3">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3">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3">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3">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3">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3">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3">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3">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3">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3">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3">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3">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3">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3">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3">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3">
      <c r="B145" s="49"/>
      <c r="C145" s="49"/>
      <c r="D145" s="49"/>
      <c r="E145" s="49"/>
      <c r="F145" s="49"/>
      <c r="G145" s="49"/>
      <c r="H145" s="49"/>
      <c r="I145" s="49"/>
      <c r="J145" s="49"/>
      <c r="K145" s="49"/>
      <c r="L145" s="49"/>
      <c r="M145" s="49"/>
      <c r="N145" s="49"/>
      <c r="O145" s="49"/>
      <c r="P145" s="49"/>
      <c r="Q145" s="49"/>
    </row>
    <row r="146" spans="2:18" s="37" customFormat="1" x14ac:dyDescent="0.3">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3">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3">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3">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3">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3">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3">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3">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3">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3">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3">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3">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3">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3">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3">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3">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3">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3">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3">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3">
      <c r="B165" s="49"/>
      <c r="C165" s="49"/>
      <c r="D165" s="49"/>
      <c r="E165" s="49"/>
      <c r="F165" s="49"/>
      <c r="G165" s="49"/>
      <c r="H165" s="49"/>
      <c r="I165" s="49"/>
      <c r="J165" s="49"/>
      <c r="K165" s="49"/>
      <c r="L165" s="49"/>
      <c r="M165" s="49"/>
      <c r="N165" s="49"/>
      <c r="O165" s="49"/>
      <c r="P165" s="49"/>
    </row>
    <row r="166" spans="1:18" x14ac:dyDescent="0.3">
      <c r="B166" s="49"/>
      <c r="C166" s="49"/>
      <c r="D166" s="49"/>
      <c r="E166" s="49"/>
      <c r="F166" s="49"/>
      <c r="G166" s="49"/>
      <c r="H166" s="49"/>
      <c r="I166" s="49"/>
      <c r="J166" s="49"/>
      <c r="K166" s="49"/>
      <c r="L166" s="49"/>
      <c r="M166" s="49"/>
      <c r="N166" s="49"/>
      <c r="O166" s="49"/>
      <c r="P166" s="49"/>
    </row>
    <row r="167" spans="1:18" x14ac:dyDescent="0.3">
      <c r="A167" s="2" t="s">
        <v>1138</v>
      </c>
      <c r="B167" s="49"/>
      <c r="C167" s="49"/>
      <c r="D167" s="49"/>
      <c r="E167" s="49"/>
      <c r="F167" s="49"/>
      <c r="G167" s="77"/>
      <c r="H167" s="77" t="s">
        <v>1289</v>
      </c>
      <c r="I167" s="49"/>
      <c r="J167" s="49"/>
      <c r="K167" s="49"/>
      <c r="L167" s="49"/>
      <c r="M167" s="49"/>
      <c r="N167" s="49"/>
      <c r="O167" s="49"/>
      <c r="P167" s="49"/>
    </row>
    <row r="168" spans="1:18" x14ac:dyDescent="0.3">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3">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3">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3">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3">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3">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3">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3">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3">
      <c r="B176">
        <v>78.914366008321068</v>
      </c>
      <c r="C176">
        <v>63.501959516313946</v>
      </c>
      <c r="H176" s="77" t="s">
        <v>1290</v>
      </c>
      <c r="J176" s="37"/>
      <c r="K176" s="37"/>
      <c r="L176" s="37"/>
    </row>
    <row r="177" spans="2:15" x14ac:dyDescent="0.3">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3">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3">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3">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3">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3">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3">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3">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3">
      <c r="H185" s="37"/>
    </row>
    <row r="186" spans="2:15" x14ac:dyDescent="0.3">
      <c r="H186" s="77" t="s">
        <v>1291</v>
      </c>
      <c r="I186" s="37"/>
      <c r="J186" s="37"/>
      <c r="K186" s="37"/>
      <c r="L186" s="37"/>
      <c r="M186" s="37"/>
      <c r="N186" s="37"/>
      <c r="O186" s="37"/>
    </row>
    <row r="187" spans="2:15" x14ac:dyDescent="0.3">
      <c r="H187" s="49" t="s">
        <v>196</v>
      </c>
      <c r="I187" s="37" t="s">
        <v>1242</v>
      </c>
      <c r="J187" s="76" t="s">
        <v>1243</v>
      </c>
      <c r="K187" s="76" t="s">
        <v>1011</v>
      </c>
      <c r="L187" s="76" t="s">
        <v>156</v>
      </c>
      <c r="M187" s="76" t="s">
        <v>157</v>
      </c>
      <c r="N187" s="76" t="s">
        <v>1151</v>
      </c>
      <c r="O187" s="49" t="s">
        <v>1244</v>
      </c>
    </row>
    <row r="188" spans="2:15" x14ac:dyDescent="0.3">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3">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3">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3">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3">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3">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3">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3">
      <c r="A196" t="s">
        <v>1296</v>
      </c>
      <c r="H196" s="77" t="s">
        <v>1331</v>
      </c>
      <c r="I196" s="49"/>
      <c r="J196" s="49"/>
      <c r="K196" s="49"/>
      <c r="L196" s="49"/>
      <c r="M196" s="49"/>
      <c r="N196" s="49"/>
      <c r="O196" s="49"/>
    </row>
    <row r="197" spans="1:15" x14ac:dyDescent="0.3">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3">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3">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3">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3">
      <c r="B201">
        <v>2009</v>
      </c>
      <c r="C201" s="26">
        <f>(H91+H92+I91+I92)/(H109+I109)*100</f>
        <v>29.880841791202961</v>
      </c>
      <c r="D201" s="8">
        <f>(C91+C92+D91+D92)/(D109+C109)*100</f>
        <v>32.388069107472361</v>
      </c>
      <c r="E201" s="8">
        <f>SUM(K148:L149)/SUM(K148:L164)*100</f>
        <v>30.771654822462569</v>
      </c>
      <c r="F201" s="8"/>
      <c r="G201" s="8"/>
    </row>
    <row r="203" spans="1:15" x14ac:dyDescent="0.3">
      <c r="B203" s="37" t="s">
        <v>1072</v>
      </c>
      <c r="C203" s="37" t="s">
        <v>1299</v>
      </c>
      <c r="D203" s="37" t="s">
        <v>1306</v>
      </c>
      <c r="E203" s="37" t="s">
        <v>1300</v>
      </c>
      <c r="F203" s="37"/>
      <c r="G203" s="37"/>
    </row>
    <row r="204" spans="1:15" x14ac:dyDescent="0.3">
      <c r="B204" s="37">
        <v>1979</v>
      </c>
      <c r="C204" s="26">
        <f>(I6+I7+H6+H7)/(H22+I$22)*100</f>
        <v>24.949155343304064</v>
      </c>
      <c r="D204" s="37"/>
      <c r="E204" s="8">
        <f>SUM(O130:P131)/SUM(O128:P144)*100</f>
        <v>23.759083688007031</v>
      </c>
      <c r="F204" s="8"/>
      <c r="G204" s="8"/>
    </row>
    <row r="205" spans="1:15" x14ac:dyDescent="0.3">
      <c r="B205" s="37">
        <v>1989</v>
      </c>
      <c r="C205" s="26">
        <f>(I32+I33+H32+H33)/(I48+H48)*100</f>
        <v>25.034877480666058</v>
      </c>
      <c r="D205" s="8">
        <f>(C32+C33+D32+D33)/(D48+C48)*100</f>
        <v>25.551457275141555</v>
      </c>
      <c r="E205" s="8">
        <f>SUM(C150:D151)/SUM(C148:D164)*100</f>
        <v>24.800900534610221</v>
      </c>
      <c r="F205" s="8"/>
      <c r="G205" s="8"/>
    </row>
    <row r="206" spans="1:15" x14ac:dyDescent="0.3">
      <c r="B206" s="37">
        <v>1999</v>
      </c>
      <c r="C206" s="26">
        <f>(H69+H70+I69+I70)/(I85+H85)*100</f>
        <v>25.942316809593528</v>
      </c>
      <c r="D206" s="8">
        <f>(C69+C70+D69+D70)/(C85+D85)*100</f>
        <v>28.193004137338136</v>
      </c>
      <c r="E206" s="8">
        <f>SUM(G150:H151)/SUM(G148:H164)*100</f>
        <v>25.450789134978475</v>
      </c>
      <c r="F206" s="8"/>
      <c r="G206" s="8"/>
    </row>
    <row r="207" spans="1:15" x14ac:dyDescent="0.3">
      <c r="B207" s="37">
        <v>2009</v>
      </c>
      <c r="C207" s="26">
        <f>(H93+H94+I93+I94)/(I109+H109)*100</f>
        <v>23.839354767743785</v>
      </c>
      <c r="D207" s="8">
        <f>(C93+C94+D93+D94)/(D109+C109)*100</f>
        <v>25.107212196274979</v>
      </c>
      <c r="E207" s="8">
        <f>SUM(K150:L151)/SUM(K148:L164)*100</f>
        <v>23.320224814804348</v>
      </c>
      <c r="F207" s="8"/>
      <c r="G207" s="8"/>
    </row>
    <row r="209" spans="2:5" x14ac:dyDescent="0.3">
      <c r="B209" s="37" t="s">
        <v>1072</v>
      </c>
      <c r="C209" s="37" t="s">
        <v>1301</v>
      </c>
      <c r="D209" s="37" t="s">
        <v>1307</v>
      </c>
      <c r="E209" s="37" t="s">
        <v>1302</v>
      </c>
    </row>
    <row r="210" spans="2:5" x14ac:dyDescent="0.3">
      <c r="B210" s="37">
        <v>1979</v>
      </c>
      <c r="C210" s="26">
        <f>SUM(H8:I9)/J22*100</f>
        <v>15.578389674285651</v>
      </c>
      <c r="D210" s="37"/>
      <c r="E210" s="8">
        <f>SUM(O132:P133)/SUM(O128:P144)*100</f>
        <v>15.619140483308886</v>
      </c>
    </row>
    <row r="211" spans="2:5" x14ac:dyDescent="0.3">
      <c r="B211" s="37">
        <v>1989</v>
      </c>
      <c r="C211" s="26">
        <f>SUM(H34:I35)/J48*100</f>
        <v>16.474332990916281</v>
      </c>
      <c r="D211" s="8">
        <f>SUM(C34:D35)/E48*100</f>
        <v>14.68945546285002</v>
      </c>
      <c r="E211" s="8">
        <f>SUM(C152:D153)/SUM(C148:D164)*100</f>
        <v>15.991680187808635</v>
      </c>
    </row>
    <row r="212" spans="2:5" x14ac:dyDescent="0.3">
      <c r="B212" s="37">
        <v>1999</v>
      </c>
      <c r="C212" s="26">
        <f>SUM(H71:I72)/J85*100</f>
        <v>17.752286829812451</v>
      </c>
      <c r="D212" s="8">
        <f>SUM(C71:D72)/E85*100</f>
        <v>15.7462690644953</v>
      </c>
      <c r="E212" s="8">
        <f>SUM(G152:H153)/SUM(G148:H164)*100</f>
        <v>17.819076923230941</v>
      </c>
    </row>
    <row r="213" spans="2:5" x14ac:dyDescent="0.3">
      <c r="B213" s="37">
        <v>2009</v>
      </c>
      <c r="C213" s="26">
        <f>SUM(H95:I96)/J109*100</f>
        <v>18.068664784758244</v>
      </c>
      <c r="D213" s="8">
        <f>SUM(C95:D96)/E109*100</f>
        <v>16.924690655079793</v>
      </c>
      <c r="E213" s="8">
        <f>SUM(K152:L153)/SUM(K148:L164)*100</f>
        <v>18.518544689874666</v>
      </c>
    </row>
    <row r="215" spans="2:5" x14ac:dyDescent="0.3">
      <c r="B215" t="s">
        <v>1072</v>
      </c>
      <c r="C215" t="s">
        <v>1303</v>
      </c>
      <c r="D215" t="s">
        <v>1308</v>
      </c>
      <c r="E215" t="s">
        <v>1304</v>
      </c>
    </row>
    <row r="216" spans="2:5" x14ac:dyDescent="0.3">
      <c r="B216">
        <v>1979</v>
      </c>
      <c r="C216" s="8">
        <f>SUM(H10:I11)/J22*100</f>
        <v>9.3718769561922759</v>
      </c>
      <c r="D216" s="8"/>
      <c r="E216" s="8">
        <f>SUM(O134:P135)/SUM(O128:P144)*100</f>
        <v>8.6790788906003087</v>
      </c>
    </row>
    <row r="217" spans="2:5" x14ac:dyDescent="0.3">
      <c r="B217">
        <v>1989</v>
      </c>
      <c r="C217" s="8">
        <f>SUM(H36:I37)/J48*100</f>
        <v>9.6919943987111132</v>
      </c>
      <c r="D217" s="8">
        <f>SUM(C36:D37)/E48*100</f>
        <v>9.0125862449467693</v>
      </c>
      <c r="E217" s="8">
        <f>SUM(C154:D155)/SUM(C148:D164)*100</f>
        <v>10.338790487871348</v>
      </c>
    </row>
    <row r="218" spans="2:5" x14ac:dyDescent="0.3">
      <c r="B218">
        <v>1999</v>
      </c>
      <c r="C218" s="8">
        <f>SUM(H73:I74)/J85*100</f>
        <v>10.823865300146412</v>
      </c>
      <c r="D218" s="8">
        <f>SUM(C73:D74)/E85*100</f>
        <v>9.7309409689367232</v>
      </c>
      <c r="E218" s="8">
        <f>SUM(G154:H155)/SUM(G148:H164)*100</f>
        <v>11.122003036050213</v>
      </c>
    </row>
    <row r="219" spans="2:5" x14ac:dyDescent="0.3">
      <c r="B219">
        <v>2009</v>
      </c>
      <c r="C219" s="8">
        <f>SUM(H97:I98)/J109*100</f>
        <v>11.727859683957801</v>
      </c>
      <c r="D219" s="8">
        <f>SUM(C97:D98)/E109*100</f>
        <v>9.6823990838389182</v>
      </c>
      <c r="E219" s="8">
        <f>SUM(K154:L155)/SUM(K148:L164)*100</f>
        <v>12.448317519648267</v>
      </c>
    </row>
    <row r="221" spans="2:5" x14ac:dyDescent="0.3">
      <c r="B221" s="37" t="s">
        <v>1072</v>
      </c>
      <c r="C221" s="37" t="s">
        <v>1325</v>
      </c>
      <c r="D221" s="37" t="s">
        <v>1327</v>
      </c>
      <c r="E221" s="37" t="s">
        <v>1326</v>
      </c>
    </row>
    <row r="222" spans="2:5" x14ac:dyDescent="0.3">
      <c r="B222" s="37">
        <v>1979</v>
      </c>
      <c r="C222">
        <f>SUM(H12:I13)/J$22*100</f>
        <v>6.3804945306367493</v>
      </c>
      <c r="E222">
        <f>SUM(O136:P137)/SUM(O128:P144)*100</f>
        <v>6.2283021048104255</v>
      </c>
    </row>
    <row r="223" spans="2:5" x14ac:dyDescent="0.3">
      <c r="B223" s="37">
        <v>1989</v>
      </c>
      <c r="C223">
        <f>SUM(H38:I39)/J48*100</f>
        <v>6.093696050427269</v>
      </c>
      <c r="D223">
        <f>SUM(C38:D39)/E48*100</f>
        <v>5.8398499983747545</v>
      </c>
      <c r="E223">
        <f>SUM(C156:D157)/SUM(C148:D164)*100</f>
        <v>5.6277512085148489</v>
      </c>
    </row>
    <row r="224" spans="2:5" x14ac:dyDescent="0.3">
      <c r="B224" s="37">
        <v>1999</v>
      </c>
      <c r="C224">
        <f>SUM(H75:I76)/J85*100</f>
        <v>6.5252004462106949</v>
      </c>
      <c r="D224">
        <f>SUM(C75:D76)/E85*100</f>
        <v>6.4470028204570111</v>
      </c>
      <c r="E224">
        <f>SUM(G156:H157)/SUM(G148:H164)*100</f>
        <v>6.8439021382339202</v>
      </c>
    </row>
    <row r="225" spans="2:6" x14ac:dyDescent="0.3">
      <c r="B225" s="37">
        <v>2009</v>
      </c>
      <c r="C225">
        <f>SUM(H99:I100)/J109*100</f>
        <v>7.1196764929132392</v>
      </c>
      <c r="D225">
        <f>SUM(C99:D100)/E109*100</f>
        <v>6.2541443041895848</v>
      </c>
      <c r="E225">
        <f>SUM(K156:L157)/SUM(K148:L164)*100</f>
        <v>7.3947238165336548</v>
      </c>
    </row>
    <row r="226" spans="2:6" x14ac:dyDescent="0.3">
      <c r="B226" s="37"/>
    </row>
    <row r="227" spans="2:6" x14ac:dyDescent="0.3">
      <c r="B227" s="37" t="s">
        <v>1072</v>
      </c>
      <c r="C227" s="37" t="s">
        <v>1328</v>
      </c>
      <c r="D227" s="37" t="s">
        <v>1329</v>
      </c>
      <c r="E227" s="37" t="s">
        <v>1330</v>
      </c>
    </row>
    <row r="228" spans="2:6" x14ac:dyDescent="0.3">
      <c r="B228" s="37">
        <v>1979</v>
      </c>
      <c r="C228" s="37">
        <f>SUM(H14:I19)/J22*100</f>
        <v>8.8436690884882676</v>
      </c>
      <c r="D228" s="37"/>
      <c r="E228" s="37">
        <f>SUM(O138:P144)/SUM(O128:P144)*100</f>
        <v>8.7303056434156332</v>
      </c>
      <c r="F228" s="37"/>
    </row>
    <row r="229" spans="2:6" x14ac:dyDescent="0.3">
      <c r="B229" s="37">
        <v>1989</v>
      </c>
      <c r="C229" s="37">
        <f>SUM(H40:I46)/J48*100</f>
        <v>8.6892726587972291</v>
      </c>
      <c r="D229" s="37">
        <f>SUM(C40:D46)/E48*100</f>
        <v>9.3887023182846985</v>
      </c>
      <c r="E229" s="37">
        <f>SUM(C158:D164)/SUM(C148:D164)*100</f>
        <v>7.7916762593924753</v>
      </c>
      <c r="F229" s="37"/>
    </row>
    <row r="230" spans="2:6" x14ac:dyDescent="0.3">
      <c r="B230" s="37">
        <v>1999</v>
      </c>
      <c r="C230" s="37">
        <f>SUM(H77:I83)/J85*100</f>
        <v>8.6681029073415594</v>
      </c>
      <c r="D230" s="37">
        <f>SUM(C77:D83)/E85*100</f>
        <v>9.1320605911029471</v>
      </c>
      <c r="E230" s="37">
        <f>SUM(G158:H164)/SUM(G148:H164)*100</f>
        <v>7.0462387449949659</v>
      </c>
      <c r="F230" s="37"/>
    </row>
    <row r="231" spans="2:6" x14ac:dyDescent="0.3">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43"/>
  <sheetViews>
    <sheetView topLeftCell="A153" workbookViewId="0">
      <selection activeCell="A118" sqref="A118"/>
    </sheetView>
  </sheetViews>
  <sheetFormatPr defaultRowHeight="14.4" x14ac:dyDescent="0.3"/>
  <cols>
    <col min="9" max="9" width="10.109375" bestFit="1" customWidth="1"/>
  </cols>
  <sheetData>
    <row r="1" spans="1:30" x14ac:dyDescent="0.3">
      <c r="A1" s="2" t="s">
        <v>390</v>
      </c>
    </row>
    <row r="2" spans="1:30" ht="15" customHeight="1" x14ac:dyDescent="0.3">
      <c r="B2" t="s">
        <v>391</v>
      </c>
      <c r="N2" t="s">
        <v>158</v>
      </c>
      <c r="T2" s="21"/>
      <c r="U2" s="21"/>
      <c r="V2" s="21"/>
      <c r="W2" s="21"/>
      <c r="X2" s="21"/>
      <c r="Y2" s="21"/>
      <c r="Z2" s="21"/>
    </row>
    <row r="3" spans="1:30" ht="15" customHeight="1" x14ac:dyDescent="0.3">
      <c r="B3" t="s">
        <v>80</v>
      </c>
      <c r="C3" t="s">
        <v>222</v>
      </c>
      <c r="D3" s="37"/>
      <c r="E3" s="37"/>
      <c r="F3" t="s">
        <v>217</v>
      </c>
      <c r="G3" s="37"/>
      <c r="H3" s="37"/>
      <c r="I3" t="s">
        <v>144</v>
      </c>
      <c r="J3" t="s">
        <v>1332</v>
      </c>
      <c r="K3" t="s">
        <v>1333</v>
      </c>
      <c r="N3" s="21" t="s">
        <v>80</v>
      </c>
      <c r="O3" s="21" t="s">
        <v>222</v>
      </c>
      <c r="P3" t="s">
        <v>1245</v>
      </c>
      <c r="Q3" t="s">
        <v>1246</v>
      </c>
      <c r="R3" s="21" t="s">
        <v>217</v>
      </c>
      <c r="S3" t="s">
        <v>1245</v>
      </c>
      <c r="T3" t="s">
        <v>1246</v>
      </c>
      <c r="U3" s="21" t="s">
        <v>144</v>
      </c>
      <c r="V3" t="s">
        <v>1245</v>
      </c>
      <c r="W3" t="s">
        <v>1246</v>
      </c>
    </row>
    <row r="4" spans="1:30" x14ac:dyDescent="0.3">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3">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3">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3">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3">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3">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3">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3">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3">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3">
      <c r="D13" s="8">
        <f>C12-D12</f>
        <v>1.2423999999999991</v>
      </c>
      <c r="E13" s="8">
        <f>E12-C12</f>
        <v>1.2425000000000015</v>
      </c>
      <c r="G13" s="37"/>
      <c r="H13" s="37"/>
      <c r="I13">
        <v>15.1</v>
      </c>
      <c r="O13" t="s">
        <v>531</v>
      </c>
      <c r="W13" s="21"/>
      <c r="X13" s="21"/>
      <c r="Y13" s="21"/>
      <c r="Z13" s="21"/>
      <c r="AA13" s="21"/>
      <c r="AB13" s="21"/>
      <c r="AC13" s="21"/>
      <c r="AD13" s="21"/>
    </row>
    <row r="14" spans="1:30" x14ac:dyDescent="0.3">
      <c r="S14" s="21"/>
      <c r="T14" s="21"/>
      <c r="U14" s="21"/>
      <c r="V14" s="21"/>
      <c r="W14" s="21"/>
      <c r="X14" s="21"/>
      <c r="Y14" s="21"/>
      <c r="Z14" s="21"/>
    </row>
    <row r="15" spans="1:30" s="21" customFormat="1" x14ac:dyDescent="0.3">
      <c r="A15" s="2" t="s">
        <v>534</v>
      </c>
    </row>
    <row r="16" spans="1:30" s="21" customFormat="1" x14ac:dyDescent="0.3">
      <c r="B16" s="21" t="s">
        <v>28</v>
      </c>
      <c r="C16" s="21" t="s">
        <v>393</v>
      </c>
    </row>
    <row r="17" spans="1:26" s="21" customFormat="1" x14ac:dyDescent="0.3">
      <c r="B17" s="14" t="s">
        <v>246</v>
      </c>
      <c r="C17" s="21" t="s">
        <v>222</v>
      </c>
      <c r="D17" s="21" t="s">
        <v>223</v>
      </c>
      <c r="E17" s="21" t="s">
        <v>144</v>
      </c>
    </row>
    <row r="18" spans="1:26" s="21" customFormat="1" x14ac:dyDescent="0.3">
      <c r="B18" s="21" t="s">
        <v>137</v>
      </c>
      <c r="C18" s="19">
        <v>3.5000000000000003E-2</v>
      </c>
      <c r="D18" s="19">
        <v>0.01</v>
      </c>
      <c r="E18" s="19">
        <v>2.3E-2</v>
      </c>
    </row>
    <row r="19" spans="1:26" s="21" customFormat="1" x14ac:dyDescent="0.3">
      <c r="B19" s="21" t="s">
        <v>138</v>
      </c>
      <c r="C19" s="19">
        <v>7.400000000000001E-2</v>
      </c>
      <c r="D19" s="19">
        <v>1.9E-2</v>
      </c>
      <c r="E19" s="19">
        <v>5.2000000000000005E-2</v>
      </c>
    </row>
    <row r="20" spans="1:26" s="21" customFormat="1" x14ac:dyDescent="0.3">
      <c r="B20" s="21" t="s">
        <v>139</v>
      </c>
      <c r="C20" s="19">
        <v>0.10199999999999999</v>
      </c>
      <c r="D20" s="19">
        <v>7.2999999999999995E-2</v>
      </c>
      <c r="E20" s="19">
        <v>9.0999999999999998E-2</v>
      </c>
    </row>
    <row r="21" spans="1:26" s="21" customFormat="1" x14ac:dyDescent="0.3">
      <c r="B21" s="21" t="s">
        <v>140</v>
      </c>
      <c r="C21" s="19">
        <v>0.13300000000000001</v>
      </c>
      <c r="D21" s="19">
        <v>8.900000000000001E-2</v>
      </c>
      <c r="E21" s="19">
        <v>0.11599999999999999</v>
      </c>
    </row>
    <row r="22" spans="1:26" s="21" customFormat="1" x14ac:dyDescent="0.3">
      <c r="B22" s="21" t="s">
        <v>141</v>
      </c>
      <c r="C22" s="19">
        <v>0.11199999999999999</v>
      </c>
      <c r="D22" s="19">
        <v>9.3000000000000013E-2</v>
      </c>
      <c r="E22" s="19">
        <v>0.105</v>
      </c>
    </row>
    <row r="23" spans="1:26" s="21" customFormat="1" x14ac:dyDescent="0.3">
      <c r="B23" s="21" t="s">
        <v>142</v>
      </c>
      <c r="C23" s="19">
        <v>9.4E-2</v>
      </c>
      <c r="D23" s="19">
        <v>0.10199999999999999</v>
      </c>
      <c r="E23" s="19">
        <v>9.6999999999999989E-2</v>
      </c>
    </row>
    <row r="24" spans="1:26" s="21" customFormat="1" x14ac:dyDescent="0.3">
      <c r="B24" s="21" t="s">
        <v>143</v>
      </c>
      <c r="C24" s="19">
        <v>8.8000000000000009E-2</v>
      </c>
      <c r="D24" s="19">
        <v>5.5999999999999994E-2</v>
      </c>
      <c r="E24" s="19">
        <v>7.4999999999999997E-2</v>
      </c>
    </row>
    <row r="25" spans="1:26" s="21" customFormat="1" x14ac:dyDescent="0.3">
      <c r="B25" s="21" t="s">
        <v>392</v>
      </c>
      <c r="C25" s="19">
        <v>7.4999999999999997E-2</v>
      </c>
      <c r="D25" s="19">
        <v>8.3000000000000004E-2</v>
      </c>
      <c r="E25" s="19">
        <v>7.8E-2</v>
      </c>
    </row>
    <row r="26" spans="1:26" s="21" customFormat="1" x14ac:dyDescent="0.3">
      <c r="B26" s="21" t="s">
        <v>535</v>
      </c>
      <c r="C26" s="19">
        <v>4.7E-2</v>
      </c>
      <c r="D26" s="19">
        <v>2.3E-2</v>
      </c>
      <c r="E26" s="19">
        <v>3.6000000000000004E-2</v>
      </c>
    </row>
    <row r="27" spans="1:26" s="21" customFormat="1" x14ac:dyDescent="0.3">
      <c r="B27" s="21" t="s">
        <v>536</v>
      </c>
      <c r="C27" s="19">
        <v>1.7000000000000001E-2</v>
      </c>
      <c r="D27" s="19">
        <v>3.4000000000000002E-2</v>
      </c>
      <c r="E27" s="19">
        <v>2.7000000000000003E-2</v>
      </c>
    </row>
    <row r="28" spans="1:26" s="21" customFormat="1" x14ac:dyDescent="0.3">
      <c r="B28" s="21" t="s">
        <v>144</v>
      </c>
      <c r="C28" s="19">
        <v>8.4000000000000005E-2</v>
      </c>
      <c r="D28" s="19">
        <v>5.3999999999999999E-2</v>
      </c>
      <c r="E28" s="19">
        <v>7.0999999999999994E-2</v>
      </c>
      <c r="F28" s="19">
        <v>6.6000000000000003E-2</v>
      </c>
      <c r="G28" s="19">
        <v>7.9000000000000001E-2</v>
      </c>
    </row>
    <row r="29" spans="1:26" s="21" customFormat="1" x14ac:dyDescent="0.3">
      <c r="B29" s="21" t="s">
        <v>158</v>
      </c>
      <c r="C29" s="19">
        <v>0.18</v>
      </c>
      <c r="D29" s="19">
        <v>0.11</v>
      </c>
      <c r="E29" s="19">
        <v>0.14899999999999999</v>
      </c>
      <c r="F29" s="18">
        <f>0.072-F28</f>
        <v>5.9999999999999915E-3</v>
      </c>
      <c r="G29" s="18">
        <f>G28-0.072</f>
        <v>7.0000000000000062E-3</v>
      </c>
    </row>
    <row r="30" spans="1:26" s="21" customFormat="1" x14ac:dyDescent="0.3">
      <c r="C30" s="19"/>
      <c r="D30" s="19"/>
      <c r="E30" s="19"/>
    </row>
    <row r="31" spans="1:26" ht="16.5" customHeight="1" x14ac:dyDescent="0.3">
      <c r="A31" s="53" t="s">
        <v>1086</v>
      </c>
      <c r="B31" s="54"/>
      <c r="C31" s="54"/>
      <c r="D31" s="54"/>
      <c r="E31" s="54"/>
      <c r="S31" s="21"/>
      <c r="T31" s="21"/>
      <c r="U31" s="21"/>
      <c r="V31" s="21"/>
      <c r="W31" s="21"/>
      <c r="X31" s="21"/>
      <c r="Y31" s="21"/>
      <c r="Z31" s="21"/>
    </row>
    <row r="32" spans="1:26" ht="16.5" customHeight="1" x14ac:dyDescent="0.3">
      <c r="A32" s="54"/>
      <c r="B32" s="54" t="s">
        <v>179</v>
      </c>
      <c r="C32" s="54" t="s">
        <v>393</v>
      </c>
      <c r="D32" s="54"/>
      <c r="E32" s="54"/>
      <c r="F32" t="s">
        <v>153</v>
      </c>
      <c r="S32" s="21"/>
      <c r="T32" s="21"/>
      <c r="U32" s="21"/>
      <c r="V32" s="21"/>
      <c r="W32" s="21"/>
      <c r="X32" s="21"/>
      <c r="Y32" s="21"/>
      <c r="Z32" s="21"/>
    </row>
    <row r="33" spans="1:26" x14ac:dyDescent="0.3">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3">
      <c r="A34" s="54"/>
      <c r="B34" s="54" t="s">
        <v>137</v>
      </c>
      <c r="C34" s="55">
        <v>0.05</v>
      </c>
      <c r="D34" s="55">
        <v>0.02</v>
      </c>
      <c r="E34" s="54"/>
      <c r="F34" t="s">
        <v>1334</v>
      </c>
      <c r="G34" s="37">
        <v>1</v>
      </c>
      <c r="H34" s="40">
        <v>0.5</v>
      </c>
      <c r="I34" s="40">
        <v>1.6</v>
      </c>
      <c r="J34" s="40">
        <v>1.1000000000000001</v>
      </c>
      <c r="M34">
        <v>0.9</v>
      </c>
      <c r="T34" s="21"/>
      <c r="U34" s="21"/>
      <c r="V34" s="21"/>
      <c r="W34" s="21"/>
      <c r="X34" s="21"/>
      <c r="Y34" s="21"/>
      <c r="Z34" s="21"/>
    </row>
    <row r="35" spans="1:26" x14ac:dyDescent="0.3">
      <c r="A35" s="54"/>
      <c r="B35" s="54" t="s">
        <v>394</v>
      </c>
      <c r="C35" s="55">
        <v>0.1414</v>
      </c>
      <c r="D35" s="55">
        <v>2.93E-2</v>
      </c>
      <c r="E35" s="54"/>
      <c r="F35" t="s">
        <v>1335</v>
      </c>
      <c r="G35" s="37">
        <v>3.1</v>
      </c>
      <c r="H35" s="40">
        <v>2.2000000000000002</v>
      </c>
      <c r="I35" s="40">
        <v>4</v>
      </c>
      <c r="J35" s="40">
        <v>4.5999999999999996</v>
      </c>
      <c r="M35">
        <v>1.3</v>
      </c>
      <c r="T35" s="21"/>
      <c r="U35" s="21"/>
      <c r="V35" s="21"/>
      <c r="W35" s="21"/>
      <c r="X35" s="21"/>
      <c r="Y35" s="21"/>
      <c r="Z35" s="21"/>
    </row>
    <row r="36" spans="1:26" x14ac:dyDescent="0.3">
      <c r="A36" s="54"/>
      <c r="B36" s="54" t="s">
        <v>139</v>
      </c>
      <c r="C36" s="55">
        <v>0.25</v>
      </c>
      <c r="D36" s="55">
        <v>0.21</v>
      </c>
      <c r="E36" s="54"/>
      <c r="F36" t="s">
        <v>1336</v>
      </c>
      <c r="G36" s="37">
        <v>6.3</v>
      </c>
      <c r="H36" s="40">
        <v>4.8</v>
      </c>
      <c r="I36" s="40">
        <v>7.7</v>
      </c>
      <c r="J36" s="40">
        <v>7.9</v>
      </c>
      <c r="M36">
        <v>4.3</v>
      </c>
      <c r="T36" s="21"/>
      <c r="U36" s="21"/>
      <c r="V36" s="21"/>
      <c r="W36" s="21"/>
      <c r="X36" s="21"/>
      <c r="Y36" s="21"/>
      <c r="Z36" s="21"/>
    </row>
    <row r="37" spans="1:26" x14ac:dyDescent="0.3">
      <c r="A37" s="54"/>
      <c r="B37" s="54" t="s">
        <v>140</v>
      </c>
      <c r="C37" s="55">
        <v>0.21</v>
      </c>
      <c r="D37" s="55">
        <v>0.24</v>
      </c>
      <c r="E37" s="54"/>
      <c r="F37" t="s">
        <v>1337</v>
      </c>
      <c r="G37" s="37">
        <v>6.6</v>
      </c>
      <c r="H37" s="40">
        <v>5.2</v>
      </c>
      <c r="I37" s="40">
        <v>8</v>
      </c>
      <c r="J37" s="40">
        <v>6.6</v>
      </c>
      <c r="M37">
        <v>6.6</v>
      </c>
      <c r="T37" s="21"/>
      <c r="U37" s="21"/>
      <c r="V37" s="21"/>
      <c r="W37" s="21"/>
      <c r="X37" s="21"/>
      <c r="Y37" s="21"/>
      <c r="Z37" s="21"/>
    </row>
    <row r="38" spans="1:26" x14ac:dyDescent="0.3">
      <c r="A38" s="54"/>
      <c r="B38" s="54" t="s">
        <v>141</v>
      </c>
      <c r="C38" s="55">
        <v>0.28000000000000003</v>
      </c>
      <c r="D38" s="55">
        <v>0.2</v>
      </c>
      <c r="E38" s="54"/>
      <c r="F38" t="s">
        <v>1338</v>
      </c>
      <c r="G38" s="37">
        <v>8.6999999999999993</v>
      </c>
      <c r="H38" s="40">
        <v>6.7</v>
      </c>
      <c r="I38" s="40">
        <v>10.7</v>
      </c>
      <c r="J38" s="40">
        <v>12.3</v>
      </c>
      <c r="M38">
        <v>5</v>
      </c>
      <c r="T38" s="21"/>
      <c r="U38" s="21"/>
      <c r="V38" s="21"/>
      <c r="W38" s="21"/>
      <c r="X38" s="21"/>
      <c r="Y38" s="21"/>
      <c r="Z38" s="21"/>
    </row>
    <row r="39" spans="1:26" x14ac:dyDescent="0.3">
      <c r="A39" s="54"/>
      <c r="B39" s="54" t="s">
        <v>142</v>
      </c>
      <c r="C39" s="55">
        <v>0.17</v>
      </c>
      <c r="D39" s="55">
        <v>0.31</v>
      </c>
      <c r="E39" s="54"/>
      <c r="F39" t="s">
        <v>1339</v>
      </c>
      <c r="G39" s="37">
        <v>9.3000000000000007</v>
      </c>
      <c r="H39" s="40">
        <v>7.1</v>
      </c>
      <c r="I39" s="40">
        <v>11.6</v>
      </c>
      <c r="J39" s="40">
        <v>10.6</v>
      </c>
      <c r="M39">
        <v>8.1</v>
      </c>
      <c r="T39" s="21"/>
      <c r="U39" s="21"/>
      <c r="V39" s="21"/>
      <c r="W39" s="21"/>
      <c r="X39" s="21"/>
      <c r="Y39" s="21"/>
      <c r="Z39" s="21"/>
    </row>
    <row r="40" spans="1:26" s="21" customFormat="1" x14ac:dyDescent="0.3">
      <c r="A40" s="54"/>
      <c r="B40" s="54" t="s">
        <v>143</v>
      </c>
      <c r="C40" s="55">
        <v>0.23</v>
      </c>
      <c r="D40" s="55">
        <v>0.16</v>
      </c>
      <c r="E40" s="54"/>
      <c r="F40" s="21" t="s">
        <v>1340</v>
      </c>
      <c r="G40" s="37">
        <v>9.8000000000000007</v>
      </c>
      <c r="H40" s="40">
        <v>7.1</v>
      </c>
      <c r="I40" s="40">
        <v>12.5</v>
      </c>
      <c r="J40" s="40">
        <v>10.7</v>
      </c>
      <c r="M40" s="21">
        <v>8.9</v>
      </c>
    </row>
    <row r="41" spans="1:26" s="21" customFormat="1" x14ac:dyDescent="0.3">
      <c r="A41" s="54"/>
      <c r="B41" s="54" t="s">
        <v>392</v>
      </c>
      <c r="C41" s="55">
        <v>0.12</v>
      </c>
      <c r="D41" s="55">
        <v>0.21</v>
      </c>
      <c r="E41" s="54"/>
      <c r="F41" s="21" t="s">
        <v>1341</v>
      </c>
      <c r="G41" s="37">
        <v>8.4</v>
      </c>
      <c r="H41" s="40">
        <v>6.3</v>
      </c>
      <c r="I41" s="40">
        <v>10.5</v>
      </c>
      <c r="J41" s="40">
        <v>10</v>
      </c>
      <c r="M41" s="21">
        <v>7</v>
      </c>
    </row>
    <row r="42" spans="1:26" s="21" customFormat="1" x14ac:dyDescent="0.3">
      <c r="A42" s="54"/>
      <c r="B42" s="54" t="s">
        <v>535</v>
      </c>
      <c r="C42" s="55">
        <v>0.06</v>
      </c>
      <c r="D42" s="55">
        <v>0.12</v>
      </c>
      <c r="E42" s="54"/>
      <c r="F42" s="21" t="s">
        <v>1342</v>
      </c>
      <c r="G42" s="37">
        <v>4.4000000000000004</v>
      </c>
      <c r="H42" s="40">
        <v>2.4</v>
      </c>
      <c r="I42" s="40">
        <v>6.4</v>
      </c>
      <c r="J42" s="40">
        <v>5</v>
      </c>
      <c r="M42" s="21">
        <v>4</v>
      </c>
    </row>
    <row r="43" spans="1:26" s="21" customFormat="1" x14ac:dyDescent="0.3">
      <c r="A43" s="54"/>
      <c r="B43" s="54" t="s">
        <v>536</v>
      </c>
      <c r="C43" s="55">
        <v>0.04</v>
      </c>
      <c r="D43" s="55">
        <v>0.12</v>
      </c>
      <c r="E43" s="54"/>
      <c r="F43" s="21" t="s">
        <v>1343</v>
      </c>
      <c r="G43" s="37">
        <v>4</v>
      </c>
      <c r="H43" s="40">
        <v>2</v>
      </c>
      <c r="I43" s="40">
        <v>6.1</v>
      </c>
      <c r="J43" s="40">
        <v>3</v>
      </c>
      <c r="M43" s="21">
        <v>5</v>
      </c>
    </row>
    <row r="44" spans="1:26" x14ac:dyDescent="0.3">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3">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3">
      <c r="A46" s="54"/>
      <c r="B46" s="54" t="s">
        <v>397</v>
      </c>
      <c r="C46" s="55">
        <v>0</v>
      </c>
      <c r="D46" s="55">
        <v>0</v>
      </c>
      <c r="E46" s="54"/>
      <c r="T46" s="21"/>
      <c r="U46" s="21"/>
      <c r="V46" s="21"/>
      <c r="W46" s="21"/>
      <c r="X46" s="21"/>
      <c r="Y46" s="21"/>
      <c r="Z46" s="21"/>
    </row>
    <row r="47" spans="1:26" x14ac:dyDescent="0.3">
      <c r="A47" s="54"/>
      <c r="B47" s="54" t="s">
        <v>144</v>
      </c>
      <c r="C47" s="56">
        <v>0.16</v>
      </c>
      <c r="D47" s="56">
        <v>0.14000000000000001</v>
      </c>
      <c r="E47" s="56">
        <v>0.15</v>
      </c>
      <c r="T47" s="21"/>
      <c r="U47" s="21"/>
      <c r="V47" s="21"/>
      <c r="W47" s="21"/>
      <c r="X47" s="21"/>
      <c r="Y47" s="21"/>
      <c r="Z47" s="21"/>
    </row>
    <row r="48" spans="1:26" x14ac:dyDescent="0.3">
      <c r="A48" s="2" t="s">
        <v>470</v>
      </c>
      <c r="T48" s="21"/>
      <c r="U48" s="21"/>
      <c r="V48" s="21"/>
      <c r="W48" s="21"/>
      <c r="X48" s="21"/>
      <c r="Y48" s="21"/>
      <c r="Z48" s="21"/>
    </row>
    <row r="49" spans="1:26" x14ac:dyDescent="0.3">
      <c r="B49" t="s">
        <v>482</v>
      </c>
      <c r="T49" s="21"/>
      <c r="U49" s="21"/>
      <c r="V49" s="21"/>
      <c r="W49" s="21"/>
      <c r="X49" s="21"/>
      <c r="Y49" s="21"/>
      <c r="Z49" s="21"/>
    </row>
    <row r="50" spans="1:26" x14ac:dyDescent="0.3">
      <c r="C50" t="s">
        <v>487</v>
      </c>
      <c r="T50" s="21"/>
      <c r="U50" s="21"/>
      <c r="V50" s="21"/>
      <c r="W50" s="21"/>
      <c r="X50" s="21"/>
      <c r="Y50" s="21"/>
      <c r="Z50" s="21"/>
    </row>
    <row r="51" spans="1:26" x14ac:dyDescent="0.3">
      <c r="B51" t="s">
        <v>483</v>
      </c>
      <c r="C51" t="s">
        <v>488</v>
      </c>
      <c r="D51" t="s">
        <v>489</v>
      </c>
      <c r="E51" t="s">
        <v>484</v>
      </c>
      <c r="F51" t="s">
        <v>485</v>
      </c>
      <c r="G51" t="s">
        <v>486</v>
      </c>
      <c r="H51" s="21"/>
      <c r="I51" s="21"/>
      <c r="J51" s="4"/>
      <c r="K51" s="12"/>
      <c r="L51" s="4"/>
      <c r="T51" s="21"/>
      <c r="U51" s="21"/>
      <c r="V51" s="21"/>
      <c r="W51" s="21"/>
      <c r="X51" s="21"/>
      <c r="Y51" s="21"/>
      <c r="Z51" s="21"/>
    </row>
    <row r="52" spans="1:26" x14ac:dyDescent="0.3">
      <c r="B52" t="s">
        <v>473</v>
      </c>
      <c r="E52">
        <v>24.8</v>
      </c>
      <c r="F52" s="12">
        <v>1.6799999999999999E-2</v>
      </c>
      <c r="G52" s="25">
        <v>1.8218907691418283E-2</v>
      </c>
      <c r="H52" s="4"/>
    </row>
    <row r="53" spans="1:26" x14ac:dyDescent="0.3">
      <c r="B53" t="s">
        <v>480</v>
      </c>
      <c r="E53" s="26">
        <v>4.7</v>
      </c>
      <c r="F53" s="24">
        <v>2.7000000000000001E-3</v>
      </c>
      <c r="G53" s="25">
        <v>1.8231484607593381E-2</v>
      </c>
      <c r="H53" s="4"/>
    </row>
    <row r="54" spans="1:26" x14ac:dyDescent="0.3">
      <c r="B54" t="s">
        <v>474</v>
      </c>
      <c r="E54">
        <v>14.3</v>
      </c>
      <c r="F54">
        <v>1</v>
      </c>
      <c r="G54" s="25">
        <v>1.8219280719280719E-2</v>
      </c>
      <c r="H54" s="4"/>
      <c r="I54" s="27"/>
    </row>
    <row r="55" spans="1:26" x14ac:dyDescent="0.3">
      <c r="B55" t="s">
        <v>472</v>
      </c>
      <c r="E55">
        <v>19.899999999999999</v>
      </c>
      <c r="F55">
        <v>1.62</v>
      </c>
      <c r="G55" s="25">
        <v>1.8217202885234516E-2</v>
      </c>
      <c r="H55" s="4"/>
      <c r="I55" s="27"/>
    </row>
    <row r="56" spans="1:26" ht="15" customHeight="1" x14ac:dyDescent="0.3">
      <c r="B56" t="s">
        <v>471</v>
      </c>
      <c r="E56">
        <v>26</v>
      </c>
      <c r="F56">
        <v>2</v>
      </c>
      <c r="G56" s="25">
        <v>1.8221324034448143E-2</v>
      </c>
      <c r="H56" s="4"/>
      <c r="I56" s="28"/>
    </row>
    <row r="57" spans="1:26" ht="15" customHeight="1" x14ac:dyDescent="0.3">
      <c r="B57" t="s">
        <v>481</v>
      </c>
      <c r="E57">
        <v>6.4</v>
      </c>
      <c r="F57">
        <v>0.38</v>
      </c>
      <c r="G57" s="25">
        <v>1.8216888126875268E-2</v>
      </c>
      <c r="H57" s="4"/>
    </row>
    <row r="59" spans="1:26" x14ac:dyDescent="0.3">
      <c r="A59" s="2" t="s">
        <v>528</v>
      </c>
    </row>
    <row r="60" spans="1:26" x14ac:dyDescent="0.3">
      <c r="B60" t="s">
        <v>529</v>
      </c>
      <c r="M60" t="s">
        <v>153</v>
      </c>
    </row>
    <row r="61" spans="1:26" x14ac:dyDescent="0.3">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3">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3">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3">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3">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3">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3">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3">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3">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3">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3">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3">
      <c r="A72" s="2" t="s">
        <v>588</v>
      </c>
    </row>
    <row r="73" spans="1:22" x14ac:dyDescent="0.3">
      <c r="N73" s="2"/>
    </row>
    <row r="74" spans="1:22" x14ac:dyDescent="0.3">
      <c r="B74" t="s">
        <v>589</v>
      </c>
    </row>
    <row r="75" spans="1:22" x14ac:dyDescent="0.3">
      <c r="B75" t="s">
        <v>483</v>
      </c>
      <c r="C75" t="s">
        <v>215</v>
      </c>
      <c r="D75" t="s">
        <v>223</v>
      </c>
      <c r="E75" t="s">
        <v>144</v>
      </c>
    </row>
    <row r="76" spans="1:22" x14ac:dyDescent="0.3">
      <c r="B76" s="21" t="s">
        <v>473</v>
      </c>
      <c r="C76" s="18">
        <v>0.224</v>
      </c>
      <c r="D76" s="18">
        <v>0.19400000000000001</v>
      </c>
      <c r="E76" s="18">
        <v>0.21</v>
      </c>
    </row>
    <row r="77" spans="1:22" x14ac:dyDescent="0.3">
      <c r="B77" s="21" t="s">
        <v>480</v>
      </c>
      <c r="C77" s="18">
        <v>4.7E-2</v>
      </c>
      <c r="D77" s="18">
        <v>0.04</v>
      </c>
      <c r="E77" s="18">
        <v>4.3999999999999997E-2</v>
      </c>
    </row>
    <row r="78" spans="1:22" x14ac:dyDescent="0.3">
      <c r="B78" s="21" t="s">
        <v>474</v>
      </c>
      <c r="C78" s="18">
        <v>0.14199999999999999</v>
      </c>
      <c r="D78" s="18">
        <v>0.122</v>
      </c>
      <c r="E78" s="18">
        <v>0.13300000000000001</v>
      </c>
    </row>
    <row r="79" spans="1:22" x14ac:dyDescent="0.3">
      <c r="B79" s="21" t="s">
        <v>472</v>
      </c>
      <c r="C79" s="18">
        <v>0.17399999999999999</v>
      </c>
      <c r="D79" s="18">
        <v>0.15</v>
      </c>
      <c r="E79" s="18">
        <v>0.16300000000000001</v>
      </c>
    </row>
    <row r="80" spans="1:22" x14ac:dyDescent="0.3">
      <c r="B80" s="21" t="s">
        <v>471</v>
      </c>
      <c r="C80" s="18">
        <v>0.221</v>
      </c>
      <c r="D80" s="18">
        <v>0.191</v>
      </c>
      <c r="E80" s="18">
        <v>0.20699999999999999</v>
      </c>
    </row>
    <row r="81" spans="1:9" x14ac:dyDescent="0.3">
      <c r="B81" s="21" t="s">
        <v>481</v>
      </c>
      <c r="C81" s="18">
        <v>4.4999999999999998E-2</v>
      </c>
      <c r="D81" s="18">
        <v>3.9E-2</v>
      </c>
      <c r="E81" s="18">
        <v>4.2000000000000003E-2</v>
      </c>
    </row>
    <row r="83" spans="1:9" x14ac:dyDescent="0.3">
      <c r="A83" s="2" t="s">
        <v>590</v>
      </c>
      <c r="I83" s="21"/>
    </row>
    <row r="84" spans="1:9" x14ac:dyDescent="0.3">
      <c r="B84" t="s">
        <v>591</v>
      </c>
      <c r="I84" s="21"/>
    </row>
    <row r="85" spans="1:9" x14ac:dyDescent="0.3">
      <c r="B85" t="s">
        <v>500</v>
      </c>
      <c r="C85" t="s">
        <v>107</v>
      </c>
      <c r="I85" s="21"/>
    </row>
    <row r="86" spans="1:9" x14ac:dyDescent="0.3">
      <c r="B86">
        <v>1983</v>
      </c>
      <c r="C86" s="12">
        <v>2E-3</v>
      </c>
      <c r="E86">
        <v>2E-3</v>
      </c>
      <c r="I86" s="21"/>
    </row>
    <row r="87" spans="1:9" x14ac:dyDescent="0.3">
      <c r="B87">
        <v>1987</v>
      </c>
      <c r="C87" s="12">
        <v>2.0899999999999998E-2</v>
      </c>
      <c r="E87">
        <v>2.0899999999999998E-2</v>
      </c>
      <c r="I87" s="21"/>
    </row>
    <row r="88" spans="1:9" x14ac:dyDescent="0.3">
      <c r="B88">
        <v>1990</v>
      </c>
      <c r="C88" s="12">
        <v>0.12330000000000001</v>
      </c>
      <c r="E88">
        <v>0.12330000000000001</v>
      </c>
      <c r="I88" s="21"/>
    </row>
    <row r="89" spans="1:9" x14ac:dyDescent="0.3">
      <c r="B89">
        <v>1994</v>
      </c>
      <c r="C89" s="12">
        <v>0.24310000000000001</v>
      </c>
      <c r="E89">
        <v>0.24310000000000001</v>
      </c>
      <c r="I89" s="21"/>
    </row>
    <row r="90" spans="1:9" x14ac:dyDescent="0.3">
      <c r="B90">
        <v>1999</v>
      </c>
      <c r="C90" s="12">
        <v>0.23019999999999999</v>
      </c>
      <c r="E90">
        <v>0.23019999999999999</v>
      </c>
      <c r="I90" s="21"/>
    </row>
    <row r="91" spans="1:9" x14ac:dyDescent="0.3">
      <c r="B91">
        <v>2003</v>
      </c>
      <c r="C91" s="12">
        <v>0.17100000000000001</v>
      </c>
      <c r="E91">
        <v>0.17100000000000001</v>
      </c>
      <c r="I91" s="21"/>
    </row>
    <row r="92" spans="1:9" x14ac:dyDescent="0.3">
      <c r="B92">
        <v>2007</v>
      </c>
      <c r="C92" s="12">
        <v>0.13719999999999999</v>
      </c>
      <c r="E92">
        <v>0.13719999999999999</v>
      </c>
      <c r="I92" s="21"/>
    </row>
    <row r="93" spans="1:9" x14ac:dyDescent="0.3">
      <c r="B93">
        <v>2011</v>
      </c>
      <c r="C93" s="12">
        <v>0.1419</v>
      </c>
      <c r="E93">
        <v>0.1419</v>
      </c>
    </row>
    <row r="94" spans="1:9" x14ac:dyDescent="0.3">
      <c r="B94" s="33">
        <v>2015</v>
      </c>
      <c r="C94" s="34">
        <v>0.14560000000000001</v>
      </c>
      <c r="D94" t="s">
        <v>592</v>
      </c>
      <c r="E94">
        <v>0.14560000000000001</v>
      </c>
    </row>
    <row r="95" spans="1:9" x14ac:dyDescent="0.3">
      <c r="B95" s="33">
        <v>2019</v>
      </c>
      <c r="C95" s="34">
        <v>0.12520000000000001</v>
      </c>
      <c r="E95">
        <v>0.12520000000000001</v>
      </c>
    </row>
    <row r="97" spans="1:3" x14ac:dyDescent="0.3">
      <c r="A97" s="2" t="s">
        <v>593</v>
      </c>
    </row>
    <row r="98" spans="1:3" x14ac:dyDescent="0.3">
      <c r="B98" t="s">
        <v>594</v>
      </c>
    </row>
    <row r="99" spans="1:3" x14ac:dyDescent="0.3">
      <c r="B99" t="s">
        <v>196</v>
      </c>
      <c r="C99" t="s">
        <v>595</v>
      </c>
    </row>
    <row r="100" spans="1:3" x14ac:dyDescent="0.3">
      <c r="B100">
        <v>1990</v>
      </c>
      <c r="C100" s="12">
        <v>6.8000000000000005E-2</v>
      </c>
    </row>
    <row r="101" spans="1:3" x14ac:dyDescent="0.3">
      <c r="B101" s="21">
        <v>1991</v>
      </c>
      <c r="C101" s="12">
        <v>0.109</v>
      </c>
    </row>
    <row r="102" spans="1:3" x14ac:dyDescent="0.3">
      <c r="B102" s="21">
        <v>1992</v>
      </c>
      <c r="C102" s="12">
        <v>0.128</v>
      </c>
    </row>
    <row r="103" spans="1:3" x14ac:dyDescent="0.3">
      <c r="B103" s="21">
        <v>1993</v>
      </c>
      <c r="C103" s="12">
        <v>0.127</v>
      </c>
    </row>
    <row r="104" spans="1:3" x14ac:dyDescent="0.3">
      <c r="B104" s="21">
        <v>1994</v>
      </c>
      <c r="C104" s="12">
        <v>0.20300000000000001</v>
      </c>
    </row>
    <row r="105" spans="1:3" x14ac:dyDescent="0.3">
      <c r="B105" s="21">
        <v>1995</v>
      </c>
      <c r="C105" s="12">
        <v>0.22900000000000001</v>
      </c>
    </row>
    <row r="106" spans="1:3" x14ac:dyDescent="0.3">
      <c r="B106" s="21">
        <v>1996</v>
      </c>
      <c r="C106" s="12">
        <v>0.113</v>
      </c>
    </row>
    <row r="107" spans="1:3" x14ac:dyDescent="0.3">
      <c r="B107" s="21">
        <v>1997</v>
      </c>
      <c r="C107" s="12">
        <v>0.17199999999999999</v>
      </c>
    </row>
    <row r="108" spans="1:3" x14ac:dyDescent="0.3">
      <c r="B108" s="21">
        <v>1998</v>
      </c>
      <c r="C108" s="12">
        <v>0.20300000000000001</v>
      </c>
    </row>
    <row r="109" spans="1:3" x14ac:dyDescent="0.3">
      <c r="B109" s="21">
        <v>1999</v>
      </c>
      <c r="C109" s="12">
        <v>0.16500000000000001</v>
      </c>
    </row>
    <row r="110" spans="1:3" x14ac:dyDescent="0.3">
      <c r="B110" s="21">
        <v>2000</v>
      </c>
      <c r="C110" s="12">
        <v>0.18</v>
      </c>
    </row>
    <row r="111" spans="1:3" x14ac:dyDescent="0.3">
      <c r="B111" s="21">
        <v>2001</v>
      </c>
      <c r="C111" s="12">
        <v>0.13100000000000001</v>
      </c>
    </row>
    <row r="112" spans="1:3" x14ac:dyDescent="0.3">
      <c r="B112" s="21">
        <v>2002</v>
      </c>
      <c r="C112" s="12">
        <v>0.10800000000000001</v>
      </c>
    </row>
    <row r="113" spans="1:7" x14ac:dyDescent="0.3">
      <c r="B113" s="21">
        <v>2003</v>
      </c>
      <c r="C113" s="12">
        <v>9.0999999999999998E-2</v>
      </c>
    </row>
    <row r="114" spans="1:7" x14ac:dyDescent="0.3">
      <c r="B114" s="21">
        <v>2004</v>
      </c>
      <c r="C114" s="12">
        <v>6.2E-2</v>
      </c>
    </row>
    <row r="115" spans="1:7" x14ac:dyDescent="0.3">
      <c r="B115" s="21">
        <v>2005</v>
      </c>
      <c r="C115" s="12">
        <v>6.8000000000000005E-2</v>
      </c>
    </row>
    <row r="116" spans="1:7" x14ac:dyDescent="0.3">
      <c r="B116" s="21">
        <v>2006</v>
      </c>
      <c r="C116" s="12">
        <v>6.3E-2</v>
      </c>
    </row>
    <row r="118" spans="1:7" x14ac:dyDescent="0.3">
      <c r="A118" s="2" t="s">
        <v>996</v>
      </c>
    </row>
    <row r="120" spans="1:7" x14ac:dyDescent="0.3">
      <c r="B120" t="s">
        <v>988</v>
      </c>
    </row>
    <row r="121" spans="1:7" x14ac:dyDescent="0.3">
      <c r="B121" t="s">
        <v>196</v>
      </c>
      <c r="C121" t="s">
        <v>984</v>
      </c>
      <c r="D121" t="s">
        <v>480</v>
      </c>
      <c r="E121" t="s">
        <v>985</v>
      </c>
      <c r="F121" t="s">
        <v>986</v>
      </c>
      <c r="G121" t="s">
        <v>987</v>
      </c>
    </row>
    <row r="122" spans="1:7" x14ac:dyDescent="0.3">
      <c r="B122">
        <v>1990</v>
      </c>
      <c r="C122">
        <v>18</v>
      </c>
      <c r="D122">
        <v>1</v>
      </c>
    </row>
    <row r="123" spans="1:7" x14ac:dyDescent="0.3">
      <c r="B123">
        <v>1991</v>
      </c>
      <c r="C123">
        <v>18</v>
      </c>
      <c r="D123">
        <v>3</v>
      </c>
    </row>
    <row r="124" spans="1:7" x14ac:dyDescent="0.3">
      <c r="B124" s="37">
        <v>1992</v>
      </c>
      <c r="C124">
        <v>19</v>
      </c>
      <c r="D124">
        <v>0</v>
      </c>
    </row>
    <row r="125" spans="1:7" x14ac:dyDescent="0.3">
      <c r="B125" s="37">
        <v>1993</v>
      </c>
      <c r="C125">
        <v>19</v>
      </c>
      <c r="D125">
        <v>2</v>
      </c>
    </row>
    <row r="126" spans="1:7" x14ac:dyDescent="0.3">
      <c r="B126" s="37">
        <v>1994</v>
      </c>
      <c r="C126">
        <v>29</v>
      </c>
      <c r="D126">
        <v>8</v>
      </c>
    </row>
    <row r="127" spans="1:7" x14ac:dyDescent="0.3">
      <c r="B127" s="37">
        <v>1995</v>
      </c>
      <c r="C127">
        <v>24</v>
      </c>
      <c r="D127">
        <v>3</v>
      </c>
      <c r="E127">
        <v>20</v>
      </c>
    </row>
    <row r="128" spans="1:7" x14ac:dyDescent="0.3">
      <c r="B128" s="37">
        <v>1996</v>
      </c>
      <c r="C128">
        <v>26</v>
      </c>
      <c r="D128">
        <v>15</v>
      </c>
      <c r="E128">
        <v>26</v>
      </c>
    </row>
    <row r="129" spans="1:7" x14ac:dyDescent="0.3">
      <c r="B129" s="37">
        <v>1997</v>
      </c>
      <c r="C129">
        <v>32</v>
      </c>
      <c r="D129">
        <v>15</v>
      </c>
    </row>
    <row r="130" spans="1:7" x14ac:dyDescent="0.3">
      <c r="B130" s="37">
        <v>1998</v>
      </c>
      <c r="C130">
        <v>27</v>
      </c>
      <c r="D130">
        <v>13</v>
      </c>
      <c r="E130">
        <v>35</v>
      </c>
    </row>
    <row r="131" spans="1:7" x14ac:dyDescent="0.3">
      <c r="B131" s="37">
        <v>1999</v>
      </c>
      <c r="C131">
        <v>25</v>
      </c>
      <c r="D131">
        <v>11</v>
      </c>
      <c r="E131">
        <v>24</v>
      </c>
    </row>
    <row r="132" spans="1:7" x14ac:dyDescent="0.3">
      <c r="B132" s="37">
        <v>2000</v>
      </c>
      <c r="C132">
        <v>33</v>
      </c>
      <c r="D132">
        <v>14</v>
      </c>
      <c r="E132">
        <v>29</v>
      </c>
    </row>
    <row r="133" spans="1:7" x14ac:dyDescent="0.3">
      <c r="B133" s="37">
        <v>2001</v>
      </c>
      <c r="C133">
        <v>29</v>
      </c>
      <c r="D133">
        <v>17</v>
      </c>
      <c r="E133">
        <v>25</v>
      </c>
      <c r="F133">
        <v>31</v>
      </c>
      <c r="G133">
        <v>11</v>
      </c>
    </row>
    <row r="134" spans="1:7" x14ac:dyDescent="0.3">
      <c r="B134" s="37">
        <v>2002</v>
      </c>
      <c r="C134">
        <v>26</v>
      </c>
      <c r="D134">
        <v>14</v>
      </c>
      <c r="E134">
        <v>22</v>
      </c>
      <c r="F134">
        <v>34</v>
      </c>
      <c r="G134">
        <v>4</v>
      </c>
    </row>
    <row r="135" spans="1:7" x14ac:dyDescent="0.3">
      <c r="B135" s="37">
        <v>2003</v>
      </c>
      <c r="C135">
        <v>26</v>
      </c>
      <c r="D135">
        <v>9</v>
      </c>
      <c r="E135">
        <v>22</v>
      </c>
      <c r="F135">
        <v>41</v>
      </c>
      <c r="G135">
        <v>9</v>
      </c>
    </row>
    <row r="136" spans="1:7" x14ac:dyDescent="0.3">
      <c r="B136" s="37">
        <v>2004</v>
      </c>
      <c r="C136">
        <v>11.2</v>
      </c>
      <c r="D136">
        <v>6.4</v>
      </c>
      <c r="E136">
        <v>13.8</v>
      </c>
      <c r="F136">
        <v>30</v>
      </c>
      <c r="G136">
        <v>3.2</v>
      </c>
    </row>
    <row r="137" spans="1:7" x14ac:dyDescent="0.3">
      <c r="B137" s="37">
        <v>2005</v>
      </c>
      <c r="C137">
        <v>15.1</v>
      </c>
      <c r="D137">
        <v>7</v>
      </c>
      <c r="E137">
        <v>8.3000000000000007</v>
      </c>
      <c r="F137">
        <v>32.9</v>
      </c>
      <c r="G137">
        <v>3.2</v>
      </c>
    </row>
    <row r="138" spans="1:7" x14ac:dyDescent="0.3">
      <c r="B138" s="37">
        <v>2006</v>
      </c>
      <c r="C138">
        <v>18.5</v>
      </c>
      <c r="D138">
        <v>2.2999999999999998</v>
      </c>
      <c r="E138">
        <v>8.1999999999999993</v>
      </c>
      <c r="F138">
        <v>26.3</v>
      </c>
      <c r="G138">
        <v>1.1000000000000001</v>
      </c>
    </row>
    <row r="139" spans="1:7" x14ac:dyDescent="0.3">
      <c r="B139" s="37">
        <v>2008</v>
      </c>
      <c r="C139">
        <v>16.899999999999999</v>
      </c>
      <c r="D139">
        <v>6.8</v>
      </c>
      <c r="E139">
        <v>21</v>
      </c>
      <c r="F139">
        <v>19.899999999999999</v>
      </c>
      <c r="G139">
        <v>3.4</v>
      </c>
    </row>
    <row r="140" spans="1:7" x14ac:dyDescent="0.3">
      <c r="B140" s="37">
        <v>2010</v>
      </c>
      <c r="C140">
        <v>18.5</v>
      </c>
      <c r="D140">
        <v>8.6999999999999993</v>
      </c>
      <c r="E140">
        <v>22.1</v>
      </c>
      <c r="F140">
        <v>23.5</v>
      </c>
      <c r="G140">
        <v>3.2</v>
      </c>
    </row>
    <row r="141" spans="1:7" x14ac:dyDescent="0.3">
      <c r="B141" s="37">
        <v>2011</v>
      </c>
      <c r="C141">
        <v>15.5</v>
      </c>
      <c r="D141">
        <v>7</v>
      </c>
      <c r="E141">
        <v>25.9</v>
      </c>
      <c r="F141">
        <v>30.3</v>
      </c>
      <c r="G141">
        <v>19.7</v>
      </c>
    </row>
    <row r="142" spans="1:7" x14ac:dyDescent="0.3">
      <c r="B142" s="37"/>
    </row>
    <row r="143" spans="1:7" x14ac:dyDescent="0.3">
      <c r="A143" s="2" t="s">
        <v>997</v>
      </c>
      <c r="B143" s="37"/>
    </row>
    <row r="144" spans="1:7" x14ac:dyDescent="0.3">
      <c r="B144" t="s">
        <v>998</v>
      </c>
    </row>
    <row r="145" spans="1:8" x14ac:dyDescent="0.3">
      <c r="B145" t="s">
        <v>80</v>
      </c>
      <c r="C145" t="s">
        <v>223</v>
      </c>
      <c r="D145" t="s">
        <v>215</v>
      </c>
      <c r="E145" t="s">
        <v>144</v>
      </c>
    </row>
    <row r="146" spans="1:8" x14ac:dyDescent="0.3">
      <c r="B146" s="37" t="s">
        <v>137</v>
      </c>
      <c r="C146">
        <v>2</v>
      </c>
      <c r="D146">
        <v>4</v>
      </c>
      <c r="E146">
        <v>3.2</v>
      </c>
    </row>
    <row r="147" spans="1:8" x14ac:dyDescent="0.3">
      <c r="B147" s="37" t="s">
        <v>138</v>
      </c>
      <c r="C147">
        <v>1.2</v>
      </c>
      <c r="D147">
        <v>15.6</v>
      </c>
      <c r="E147">
        <v>7.9</v>
      </c>
    </row>
    <row r="148" spans="1:8" x14ac:dyDescent="0.3">
      <c r="B148" s="37" t="s">
        <v>139</v>
      </c>
      <c r="C148">
        <v>8.4</v>
      </c>
      <c r="D148">
        <v>20.7</v>
      </c>
      <c r="E148">
        <v>14.7</v>
      </c>
    </row>
    <row r="149" spans="1:8" x14ac:dyDescent="0.3">
      <c r="B149" s="37" t="s">
        <v>140</v>
      </c>
      <c r="C149">
        <v>13.9</v>
      </c>
      <c r="D149">
        <v>14.7</v>
      </c>
      <c r="E149">
        <v>14.3</v>
      </c>
    </row>
    <row r="150" spans="1:8" x14ac:dyDescent="0.3">
      <c r="B150" s="37" t="s">
        <v>141</v>
      </c>
      <c r="C150">
        <v>13.8</v>
      </c>
      <c r="D150">
        <v>15.7</v>
      </c>
      <c r="E150">
        <v>14.7</v>
      </c>
    </row>
    <row r="151" spans="1:8" x14ac:dyDescent="0.3">
      <c r="B151" s="37" t="s">
        <v>142</v>
      </c>
      <c r="C151">
        <v>7.5</v>
      </c>
      <c r="D151">
        <v>6.9</v>
      </c>
      <c r="E151">
        <v>7.3</v>
      </c>
    </row>
    <row r="152" spans="1:8" x14ac:dyDescent="0.3">
      <c r="B152" s="37" t="s">
        <v>143</v>
      </c>
      <c r="C152">
        <v>11.4</v>
      </c>
      <c r="D152">
        <v>13.6</v>
      </c>
      <c r="E152">
        <v>12.3</v>
      </c>
    </row>
    <row r="153" spans="1:8" x14ac:dyDescent="0.3">
      <c r="B153" t="s">
        <v>645</v>
      </c>
      <c r="C153">
        <v>8</v>
      </c>
      <c r="D153">
        <v>13.7</v>
      </c>
      <c r="E153">
        <v>10.8</v>
      </c>
    </row>
    <row r="155" spans="1:8" x14ac:dyDescent="0.3">
      <c r="A155" s="2" t="s">
        <v>999</v>
      </c>
    </row>
    <row r="156" spans="1:8" x14ac:dyDescent="0.3">
      <c r="B156" t="s">
        <v>1009</v>
      </c>
    </row>
    <row r="157" spans="1:8" x14ac:dyDescent="0.3">
      <c r="B157" t="s">
        <v>1000</v>
      </c>
    </row>
    <row r="158" spans="1:8" s="37" customFormat="1" x14ac:dyDescent="0.3">
      <c r="B158" t="s">
        <v>1008</v>
      </c>
      <c r="C158"/>
      <c r="D158"/>
      <c r="E158"/>
      <c r="F158"/>
      <c r="G158"/>
      <c r="H158"/>
    </row>
    <row r="159" spans="1:8" s="37" customFormat="1" x14ac:dyDescent="0.3">
      <c r="B159" t="s">
        <v>1006</v>
      </c>
      <c r="C159">
        <v>29.2</v>
      </c>
      <c r="D159">
        <v>26.2</v>
      </c>
      <c r="E159">
        <v>32.200000000000003</v>
      </c>
      <c r="F159">
        <v>31.1</v>
      </c>
      <c r="G159">
        <v>27.9</v>
      </c>
      <c r="H159">
        <v>34.299999999999997</v>
      </c>
    </row>
    <row r="160" spans="1:8" s="37" customFormat="1" x14ac:dyDescent="0.3">
      <c r="B160" t="s">
        <v>1007</v>
      </c>
      <c r="C160"/>
      <c r="D160"/>
      <c r="E160"/>
      <c r="F160">
        <v>19</v>
      </c>
      <c r="G160">
        <v>15.9</v>
      </c>
      <c r="H160">
        <v>22.2</v>
      </c>
    </row>
    <row r="161" spans="2:9" s="37" customFormat="1" x14ac:dyDescent="0.3">
      <c r="B161" t="s">
        <v>1005</v>
      </c>
      <c r="C161"/>
      <c r="D161"/>
      <c r="E161"/>
      <c r="F161">
        <v>25.1</v>
      </c>
      <c r="G161">
        <v>22.9</v>
      </c>
      <c r="H161">
        <v>27.3</v>
      </c>
    </row>
    <row r="162" spans="2:9" s="37" customFormat="1" x14ac:dyDescent="0.3">
      <c r="B162"/>
      <c r="C162"/>
      <c r="D162"/>
      <c r="E162"/>
      <c r="F162"/>
      <c r="G162"/>
      <c r="H162"/>
    </row>
    <row r="163" spans="2:9" s="37" customFormat="1" x14ac:dyDescent="0.3"/>
    <row r="164" spans="2:9" x14ac:dyDescent="0.3">
      <c r="C164" t="s">
        <v>1001</v>
      </c>
      <c r="D164" t="s">
        <v>575</v>
      </c>
      <c r="E164" t="s">
        <v>576</v>
      </c>
      <c r="F164" t="s">
        <v>1002</v>
      </c>
      <c r="G164" t="s">
        <v>575</v>
      </c>
      <c r="H164" t="s">
        <v>1003</v>
      </c>
    </row>
    <row r="165" spans="2:9" x14ac:dyDescent="0.3">
      <c r="B165" s="37" t="s">
        <v>137</v>
      </c>
      <c r="C165" s="57">
        <v>21.9166666666666</v>
      </c>
      <c r="F165" s="57">
        <v>23.1666666666666</v>
      </c>
      <c r="I165" s="44" t="s">
        <v>1088</v>
      </c>
    </row>
    <row r="166" spans="2:9" s="37" customFormat="1" x14ac:dyDescent="0.3">
      <c r="B166" s="37" t="s">
        <v>138</v>
      </c>
      <c r="C166" s="58">
        <v>37</v>
      </c>
      <c r="F166" s="57">
        <v>38.8333333333333</v>
      </c>
    </row>
    <row r="167" spans="2:9" x14ac:dyDescent="0.3">
      <c r="B167" s="37" t="s">
        <v>139</v>
      </c>
      <c r="C167" s="58">
        <v>36</v>
      </c>
      <c r="F167" s="57">
        <v>37.6666666666666</v>
      </c>
    </row>
    <row r="168" spans="2:9" s="37" customFormat="1" x14ac:dyDescent="0.3">
      <c r="B168" s="37" t="s">
        <v>140</v>
      </c>
      <c r="C168" s="57">
        <v>27.5</v>
      </c>
      <c r="F168" s="57">
        <v>29.75</v>
      </c>
    </row>
    <row r="169" spans="2:9" x14ac:dyDescent="0.3">
      <c r="B169" s="37" t="s">
        <v>349</v>
      </c>
      <c r="C169" s="58">
        <v>24</v>
      </c>
      <c r="F169" s="57">
        <v>29.9166666666666</v>
      </c>
    </row>
    <row r="170" spans="2:9" x14ac:dyDescent="0.3">
      <c r="B170" t="s">
        <v>1004</v>
      </c>
      <c r="C170">
        <v>30.6</v>
      </c>
      <c r="D170">
        <v>28.3</v>
      </c>
      <c r="E170">
        <v>33</v>
      </c>
      <c r="F170">
        <v>30.1</v>
      </c>
      <c r="G170">
        <v>27.1</v>
      </c>
      <c r="H170">
        <v>33.299999999999997</v>
      </c>
    </row>
    <row r="171" spans="2:9" x14ac:dyDescent="0.3">
      <c r="B171" s="37" t="s">
        <v>1087</v>
      </c>
      <c r="C171" s="37">
        <v>23.2</v>
      </c>
      <c r="D171" s="37">
        <v>20</v>
      </c>
      <c r="E171" s="37">
        <v>26.8</v>
      </c>
      <c r="F171" s="37">
        <v>19.8</v>
      </c>
      <c r="G171" s="37">
        <v>16.7</v>
      </c>
      <c r="H171" s="37">
        <v>23.1</v>
      </c>
    </row>
    <row r="172" spans="2:9" x14ac:dyDescent="0.3">
      <c r="B172" t="s">
        <v>1005</v>
      </c>
      <c r="F172">
        <v>25.9</v>
      </c>
      <c r="G172">
        <v>23.7</v>
      </c>
      <c r="H172">
        <v>28.2</v>
      </c>
    </row>
    <row r="174" spans="2:9" x14ac:dyDescent="0.3">
      <c r="B174" t="s">
        <v>1010</v>
      </c>
    </row>
    <row r="175" spans="2:9" x14ac:dyDescent="0.3">
      <c r="C175" t="s">
        <v>1001</v>
      </c>
      <c r="D175" t="s">
        <v>575</v>
      </c>
      <c r="E175" t="s">
        <v>576</v>
      </c>
      <c r="F175" t="s">
        <v>220</v>
      </c>
      <c r="G175" t="s">
        <v>575</v>
      </c>
      <c r="H175" t="s">
        <v>576</v>
      </c>
    </row>
    <row r="176" spans="2:9" x14ac:dyDescent="0.3">
      <c r="B176" t="s">
        <v>137</v>
      </c>
      <c r="C176">
        <v>5.8</v>
      </c>
      <c r="D176">
        <v>0.28000000000000003</v>
      </c>
      <c r="E176">
        <v>11.3</v>
      </c>
      <c r="F176">
        <v>3.5</v>
      </c>
      <c r="G176">
        <v>1.1000000000000001</v>
      </c>
      <c r="H176">
        <v>7.9</v>
      </c>
    </row>
    <row r="177" spans="1:16" x14ac:dyDescent="0.3">
      <c r="B177" t="s">
        <v>1011</v>
      </c>
      <c r="C177">
        <v>29.1</v>
      </c>
      <c r="D177">
        <v>25.6</v>
      </c>
      <c r="E177">
        <v>32.6</v>
      </c>
      <c r="F177">
        <v>18.3</v>
      </c>
      <c r="G177">
        <v>13.6</v>
      </c>
      <c r="H177">
        <v>23.7</v>
      </c>
    </row>
    <row r="178" spans="1:16" x14ac:dyDescent="0.3">
      <c r="B178" t="s">
        <v>156</v>
      </c>
      <c r="C178">
        <v>34.5</v>
      </c>
      <c r="D178">
        <v>30.2</v>
      </c>
      <c r="E178">
        <v>38.799999999999997</v>
      </c>
      <c r="F178">
        <v>33.1</v>
      </c>
      <c r="G178">
        <v>25.8</v>
      </c>
      <c r="H178">
        <v>41.1</v>
      </c>
    </row>
    <row r="179" spans="1:16" x14ac:dyDescent="0.3">
      <c r="B179" t="s">
        <v>157</v>
      </c>
      <c r="C179">
        <v>36.5</v>
      </c>
      <c r="D179">
        <v>27.9</v>
      </c>
      <c r="E179">
        <v>45</v>
      </c>
      <c r="F179">
        <v>27.7</v>
      </c>
      <c r="G179">
        <v>18.399999999999999</v>
      </c>
      <c r="H179">
        <v>38.6</v>
      </c>
    </row>
    <row r="180" spans="1:16" x14ac:dyDescent="0.3">
      <c r="B180" t="s">
        <v>1012</v>
      </c>
      <c r="C180">
        <v>23.2</v>
      </c>
      <c r="D180">
        <v>20</v>
      </c>
      <c r="E180">
        <v>26.8</v>
      </c>
      <c r="F180">
        <v>19.8</v>
      </c>
      <c r="G180">
        <v>16.7</v>
      </c>
      <c r="H180">
        <v>23.1</v>
      </c>
    </row>
    <row r="182" spans="1:16" x14ac:dyDescent="0.3">
      <c r="A182" t="s">
        <v>1371</v>
      </c>
    </row>
    <row r="183" spans="1:16" x14ac:dyDescent="0.3">
      <c r="B183" t="s">
        <v>500</v>
      </c>
      <c r="C183" s="37" t="s">
        <v>595</v>
      </c>
      <c r="D183" s="37" t="s">
        <v>575</v>
      </c>
      <c r="E183" t="s">
        <v>576</v>
      </c>
      <c r="G183" t="s">
        <v>1324</v>
      </c>
      <c r="I183" t="s">
        <v>222</v>
      </c>
      <c r="J183" t="s">
        <v>575</v>
      </c>
      <c r="K183" t="s">
        <v>576</v>
      </c>
      <c r="L183" t="s">
        <v>223</v>
      </c>
      <c r="M183" t="s">
        <v>575</v>
      </c>
      <c r="N183" t="s">
        <v>576</v>
      </c>
    </row>
    <row r="184" spans="1:16" x14ac:dyDescent="0.3">
      <c r="B184">
        <v>1990</v>
      </c>
      <c r="C184" s="40">
        <v>4.5999999999999996</v>
      </c>
      <c r="D184" s="40">
        <v>4</v>
      </c>
      <c r="E184" s="40">
        <v>5.2</v>
      </c>
      <c r="G184" s="37">
        <f>E184-D184</f>
        <v>1.2000000000000002</v>
      </c>
      <c r="I184">
        <v>5.3</v>
      </c>
      <c r="J184" s="40">
        <v>4.5999999999999996</v>
      </c>
      <c r="K184" s="40">
        <v>6.1</v>
      </c>
      <c r="L184" s="40">
        <v>3.8</v>
      </c>
      <c r="M184" s="40">
        <v>3.2</v>
      </c>
      <c r="N184">
        <v>4.4000000000000004</v>
      </c>
      <c r="O184" s="37"/>
    </row>
    <row r="185" spans="1:16" x14ac:dyDescent="0.3">
      <c r="B185">
        <v>1991</v>
      </c>
      <c r="C185" s="40">
        <v>5.9</v>
      </c>
      <c r="D185" s="40">
        <v>5.2</v>
      </c>
      <c r="E185" s="40">
        <v>6.7</v>
      </c>
      <c r="F185" s="37"/>
      <c r="G185" s="37">
        <f t="shared" ref="G185:G213" si="0">E185-D185</f>
        <v>1.5</v>
      </c>
      <c r="I185">
        <v>6.9</v>
      </c>
      <c r="J185" s="40">
        <v>5.9</v>
      </c>
      <c r="K185" s="40">
        <v>8</v>
      </c>
      <c r="L185" s="40">
        <v>4.8</v>
      </c>
      <c r="M185" s="40">
        <v>4</v>
      </c>
      <c r="N185">
        <v>5.6</v>
      </c>
      <c r="O185" s="37"/>
      <c r="P185" s="37"/>
    </row>
    <row r="186" spans="1:16" x14ac:dyDescent="0.3">
      <c r="B186">
        <v>1992</v>
      </c>
      <c r="C186" s="40">
        <v>7.2</v>
      </c>
      <c r="D186" s="40">
        <v>6.3</v>
      </c>
      <c r="E186" s="40">
        <v>8.1999999999999993</v>
      </c>
      <c r="F186" s="37"/>
      <c r="G186" s="37">
        <f t="shared" si="0"/>
        <v>1.8999999999999995</v>
      </c>
      <c r="I186">
        <v>8.5</v>
      </c>
      <c r="J186" s="40">
        <v>7.3</v>
      </c>
      <c r="K186" s="40">
        <v>9.8000000000000007</v>
      </c>
      <c r="L186" s="40">
        <v>5.8</v>
      </c>
      <c r="M186" s="40">
        <v>4.8</v>
      </c>
      <c r="N186">
        <v>6.7</v>
      </c>
      <c r="O186" s="37"/>
      <c r="P186" s="37"/>
    </row>
    <row r="187" spans="1:16" x14ac:dyDescent="0.3">
      <c r="B187" s="37">
        <v>1993</v>
      </c>
      <c r="C187" s="40">
        <v>8.3000000000000007</v>
      </c>
      <c r="D187" s="40">
        <v>7.3</v>
      </c>
      <c r="E187" s="40">
        <v>9.5</v>
      </c>
      <c r="F187" s="37"/>
      <c r="G187" s="37">
        <f t="shared" si="0"/>
        <v>2.2000000000000002</v>
      </c>
      <c r="I187">
        <v>10</v>
      </c>
      <c r="J187" s="40">
        <v>8.6</v>
      </c>
      <c r="K187" s="40">
        <v>11.5</v>
      </c>
      <c r="L187" s="40">
        <v>6.6</v>
      </c>
      <c r="M187" s="40">
        <v>5.5</v>
      </c>
      <c r="N187">
        <v>7.6</v>
      </c>
      <c r="O187" s="37"/>
      <c r="P187" s="37"/>
    </row>
    <row r="188" spans="1:16" x14ac:dyDescent="0.3">
      <c r="B188" s="37">
        <v>1994</v>
      </c>
      <c r="C188" s="40">
        <v>9.1</v>
      </c>
      <c r="D188" s="40">
        <v>8</v>
      </c>
      <c r="E188" s="40">
        <v>10.5</v>
      </c>
      <c r="F188" s="37"/>
      <c r="G188" s="37">
        <f t="shared" si="0"/>
        <v>2.5</v>
      </c>
      <c r="I188">
        <v>11</v>
      </c>
      <c r="J188" s="40">
        <v>9.5</v>
      </c>
      <c r="K188" s="40">
        <v>12.7</v>
      </c>
      <c r="L188" s="40">
        <v>7.2</v>
      </c>
      <c r="M188" s="40">
        <v>6</v>
      </c>
      <c r="N188">
        <v>8.3000000000000007</v>
      </c>
      <c r="O188" s="37"/>
      <c r="P188" s="37"/>
    </row>
    <row r="189" spans="1:16" x14ac:dyDescent="0.3">
      <c r="B189" s="37">
        <v>1995</v>
      </c>
      <c r="C189" s="40">
        <v>9.6999999999999993</v>
      </c>
      <c r="D189" s="40">
        <v>8.5</v>
      </c>
      <c r="E189" s="40">
        <v>11.1</v>
      </c>
      <c r="F189" s="37"/>
      <c r="G189" s="37">
        <f t="shared" si="0"/>
        <v>2.5999999999999996</v>
      </c>
      <c r="I189">
        <v>11.7</v>
      </c>
      <c r="J189" s="40">
        <v>10.1</v>
      </c>
      <c r="K189" s="40">
        <v>13.6</v>
      </c>
      <c r="L189" s="40">
        <v>7.6</v>
      </c>
      <c r="M189" s="40">
        <v>6.2</v>
      </c>
      <c r="N189">
        <v>8.6999999999999993</v>
      </c>
      <c r="O189" s="37"/>
      <c r="P189" s="37"/>
    </row>
    <row r="190" spans="1:16" x14ac:dyDescent="0.3">
      <c r="B190" s="37">
        <v>1996</v>
      </c>
      <c r="C190" s="40">
        <v>9.9</v>
      </c>
      <c r="D190" s="40">
        <v>8.6999999999999993</v>
      </c>
      <c r="E190" s="40">
        <v>11.3</v>
      </c>
      <c r="F190" s="37"/>
      <c r="G190" s="37">
        <f t="shared" si="0"/>
        <v>2.6000000000000014</v>
      </c>
      <c r="I190">
        <v>12</v>
      </c>
      <c r="J190" s="40">
        <v>10.4</v>
      </c>
      <c r="K190" s="40">
        <v>13.9</v>
      </c>
      <c r="L190" s="40">
        <v>7.7</v>
      </c>
      <c r="M190" s="40">
        <v>6.3</v>
      </c>
      <c r="N190">
        <v>8.8000000000000007</v>
      </c>
      <c r="O190" s="37"/>
      <c r="P190" s="37"/>
    </row>
    <row r="191" spans="1:16" x14ac:dyDescent="0.3">
      <c r="B191" s="37">
        <v>1997</v>
      </c>
      <c r="C191" s="40">
        <v>9.8000000000000007</v>
      </c>
      <c r="D191" s="40">
        <v>8.6</v>
      </c>
      <c r="E191" s="40">
        <v>11.3</v>
      </c>
      <c r="F191" s="37"/>
      <c r="G191" s="37">
        <f t="shared" si="0"/>
        <v>2.7000000000000011</v>
      </c>
      <c r="I191">
        <v>12.1</v>
      </c>
      <c r="J191" s="40">
        <v>10.4</v>
      </c>
      <c r="K191" s="40">
        <v>13.9</v>
      </c>
      <c r="L191" s="40">
        <v>7.6</v>
      </c>
      <c r="M191" s="40">
        <v>6.3</v>
      </c>
      <c r="N191">
        <v>8.8000000000000007</v>
      </c>
      <c r="O191" s="37"/>
      <c r="P191" s="37"/>
    </row>
    <row r="192" spans="1:16" x14ac:dyDescent="0.3">
      <c r="B192" s="37">
        <v>1998</v>
      </c>
      <c r="C192" s="40">
        <v>9.6</v>
      </c>
      <c r="D192" s="40">
        <v>8.4</v>
      </c>
      <c r="E192" s="40">
        <v>11</v>
      </c>
      <c r="F192" s="37"/>
      <c r="G192" s="37">
        <f t="shared" si="0"/>
        <v>2.5999999999999996</v>
      </c>
      <c r="I192">
        <v>11.8</v>
      </c>
      <c r="J192" s="40">
        <v>10.199999999999999</v>
      </c>
      <c r="K192" s="40">
        <v>13.7</v>
      </c>
      <c r="L192" s="40">
        <v>7.4</v>
      </c>
      <c r="M192" s="40">
        <v>6.1</v>
      </c>
      <c r="N192">
        <v>8.5</v>
      </c>
      <c r="O192" s="37"/>
      <c r="P192" s="37"/>
    </row>
    <row r="193" spans="2:16" x14ac:dyDescent="0.3">
      <c r="B193" s="37">
        <v>1999</v>
      </c>
      <c r="C193" s="40">
        <v>9.3000000000000007</v>
      </c>
      <c r="D193" s="40">
        <v>8.1999999999999993</v>
      </c>
      <c r="E193" s="40">
        <v>10.6</v>
      </c>
      <c r="F193" s="37"/>
      <c r="G193" s="37">
        <f t="shared" si="0"/>
        <v>2.4000000000000004</v>
      </c>
      <c r="I193">
        <v>11.5</v>
      </c>
      <c r="J193" s="40">
        <v>9.9</v>
      </c>
      <c r="K193" s="40">
        <v>13.3</v>
      </c>
      <c r="L193" s="40">
        <v>7.1</v>
      </c>
      <c r="M193" s="40">
        <v>5.8</v>
      </c>
      <c r="N193">
        <v>8.1999999999999993</v>
      </c>
      <c r="O193" s="37"/>
      <c r="P193" s="37"/>
    </row>
    <row r="194" spans="2:16" x14ac:dyDescent="0.3">
      <c r="B194" s="37">
        <v>2000</v>
      </c>
      <c r="C194" s="40">
        <v>8.9</v>
      </c>
      <c r="D194" s="40">
        <v>7.8</v>
      </c>
      <c r="E194" s="40">
        <v>10.199999999999999</v>
      </c>
      <c r="F194" s="37"/>
      <c r="G194" s="37">
        <f t="shared" si="0"/>
        <v>2.3999999999999995</v>
      </c>
      <c r="I194">
        <v>11</v>
      </c>
      <c r="J194" s="40">
        <v>9.5</v>
      </c>
      <c r="K194" s="40">
        <v>12.7</v>
      </c>
      <c r="L194" s="40">
        <v>6.7</v>
      </c>
      <c r="M194" s="40">
        <v>5.5</v>
      </c>
      <c r="N194">
        <v>7.8</v>
      </c>
      <c r="O194" s="37"/>
      <c r="P194" s="37"/>
    </row>
    <row r="195" spans="2:16" x14ac:dyDescent="0.3">
      <c r="B195" s="37">
        <v>2001</v>
      </c>
      <c r="C195" s="40">
        <v>8.4</v>
      </c>
      <c r="D195" s="40">
        <v>7.4</v>
      </c>
      <c r="E195" s="40">
        <v>9.6</v>
      </c>
      <c r="F195" s="37"/>
      <c r="G195" s="37">
        <f t="shared" si="0"/>
        <v>2.1999999999999993</v>
      </c>
      <c r="I195">
        <v>10.5</v>
      </c>
      <c r="J195" s="40">
        <v>9</v>
      </c>
      <c r="K195" s="40">
        <v>12.1</v>
      </c>
      <c r="L195" s="40">
        <v>6.3</v>
      </c>
      <c r="M195" s="40">
        <v>5.2</v>
      </c>
      <c r="N195">
        <v>7.3</v>
      </c>
      <c r="O195" s="37"/>
      <c r="P195" s="37"/>
    </row>
    <row r="196" spans="2:16" x14ac:dyDescent="0.3">
      <c r="B196" s="37">
        <v>2002</v>
      </c>
      <c r="C196" s="40">
        <v>7.9</v>
      </c>
      <c r="D196" s="40">
        <v>7</v>
      </c>
      <c r="E196" s="40">
        <v>9.1</v>
      </c>
      <c r="F196" s="37"/>
      <c r="G196" s="37">
        <f t="shared" si="0"/>
        <v>2.0999999999999996</v>
      </c>
      <c r="I196">
        <v>9.9</v>
      </c>
      <c r="J196" s="40">
        <v>8.5</v>
      </c>
      <c r="K196" s="40">
        <v>11.4</v>
      </c>
      <c r="L196" s="40">
        <v>5.9</v>
      </c>
      <c r="M196" s="40">
        <v>4.9000000000000004</v>
      </c>
      <c r="N196">
        <v>6.8</v>
      </c>
      <c r="O196" s="37"/>
      <c r="P196" s="37"/>
    </row>
    <row r="197" spans="2:16" x14ac:dyDescent="0.3">
      <c r="B197" s="37">
        <v>2003</v>
      </c>
      <c r="C197" s="40">
        <v>7.5</v>
      </c>
      <c r="D197" s="40">
        <v>6.5</v>
      </c>
      <c r="E197" s="40">
        <v>8.5</v>
      </c>
      <c r="F197" s="37"/>
      <c r="G197" s="37">
        <f t="shared" si="0"/>
        <v>2</v>
      </c>
      <c r="I197">
        <v>9.3000000000000007</v>
      </c>
      <c r="J197" s="40">
        <v>8</v>
      </c>
      <c r="K197" s="40">
        <v>10.8</v>
      </c>
      <c r="L197" s="40">
        <v>5.5</v>
      </c>
      <c r="M197" s="40">
        <v>4.5999999999999996</v>
      </c>
      <c r="N197">
        <v>6.4</v>
      </c>
      <c r="O197" s="37"/>
      <c r="P197" s="37"/>
    </row>
    <row r="198" spans="2:16" x14ac:dyDescent="0.3">
      <c r="B198" s="37">
        <v>2004</v>
      </c>
      <c r="C198" s="40">
        <v>7</v>
      </c>
      <c r="D198" s="40">
        <v>6.1</v>
      </c>
      <c r="E198" s="40">
        <v>8</v>
      </c>
      <c r="F198" s="37"/>
      <c r="G198" s="37">
        <f t="shared" si="0"/>
        <v>1.9000000000000004</v>
      </c>
      <c r="I198">
        <v>8.8000000000000007</v>
      </c>
      <c r="J198" s="40">
        <v>7.6</v>
      </c>
      <c r="K198" s="40">
        <v>10.1</v>
      </c>
      <c r="L198" s="40">
        <v>5.2</v>
      </c>
      <c r="M198" s="40">
        <v>4.3</v>
      </c>
      <c r="N198">
        <v>6</v>
      </c>
      <c r="O198" s="37"/>
      <c r="P198" s="37"/>
    </row>
    <row r="199" spans="2:16" x14ac:dyDescent="0.3">
      <c r="B199" s="37">
        <v>2005</v>
      </c>
      <c r="C199" s="40">
        <v>6.6</v>
      </c>
      <c r="D199" s="40">
        <v>5.8</v>
      </c>
      <c r="E199" s="40">
        <v>7.6</v>
      </c>
      <c r="F199" s="37"/>
      <c r="G199" s="37">
        <f t="shared" si="0"/>
        <v>1.7999999999999998</v>
      </c>
      <c r="I199">
        <v>8.3000000000000007</v>
      </c>
      <c r="J199" s="40">
        <v>7.2</v>
      </c>
      <c r="K199" s="40">
        <v>9.6</v>
      </c>
      <c r="L199" s="40">
        <v>4.9000000000000004</v>
      </c>
      <c r="M199" s="40">
        <v>4</v>
      </c>
      <c r="N199">
        <v>5.7</v>
      </c>
      <c r="O199" s="37"/>
      <c r="P199" s="37"/>
    </row>
    <row r="200" spans="2:16" x14ac:dyDescent="0.3">
      <c r="B200" s="37">
        <v>2006</v>
      </c>
      <c r="C200" s="40">
        <v>6.3</v>
      </c>
      <c r="D200" s="40">
        <v>5.6</v>
      </c>
      <c r="E200" s="40">
        <v>7.3</v>
      </c>
      <c r="F200" s="37"/>
      <c r="G200" s="37">
        <f t="shared" si="0"/>
        <v>1.7000000000000002</v>
      </c>
      <c r="I200">
        <v>8</v>
      </c>
      <c r="J200" s="40">
        <v>6.9</v>
      </c>
      <c r="K200" s="40">
        <v>9.1999999999999993</v>
      </c>
      <c r="L200" s="40">
        <v>4.7</v>
      </c>
      <c r="M200" s="40">
        <v>3.9</v>
      </c>
      <c r="N200">
        <v>5.4</v>
      </c>
      <c r="O200" s="37"/>
      <c r="P200" s="37"/>
    </row>
    <row r="201" spans="2:16" x14ac:dyDescent="0.3">
      <c r="B201" s="37">
        <v>2007</v>
      </c>
      <c r="C201" s="40">
        <v>6.1</v>
      </c>
      <c r="D201" s="40">
        <v>5.4</v>
      </c>
      <c r="E201" s="40">
        <v>7</v>
      </c>
      <c r="F201" s="37"/>
      <c r="G201" s="37">
        <f t="shared" si="0"/>
        <v>1.5999999999999996</v>
      </c>
      <c r="I201">
        <v>7.7</v>
      </c>
      <c r="J201" s="40">
        <v>6.6</v>
      </c>
      <c r="K201" s="40">
        <v>8.9</v>
      </c>
      <c r="L201" s="40">
        <v>4.5</v>
      </c>
      <c r="M201" s="40">
        <v>3.7</v>
      </c>
      <c r="N201">
        <v>5.2</v>
      </c>
      <c r="O201" s="37"/>
      <c r="P201" s="37"/>
    </row>
    <row r="202" spans="2:16" x14ac:dyDescent="0.3">
      <c r="B202" s="37">
        <v>2008</v>
      </c>
      <c r="C202" s="40">
        <v>6</v>
      </c>
      <c r="D202" s="40">
        <v>5.2</v>
      </c>
      <c r="E202" s="40">
        <v>6.8</v>
      </c>
      <c r="F202" s="37"/>
      <c r="G202" s="37">
        <f t="shared" si="0"/>
        <v>1.5999999999999996</v>
      </c>
      <c r="I202">
        <v>7.5</v>
      </c>
      <c r="J202" s="40">
        <v>6.4</v>
      </c>
      <c r="K202" s="40">
        <v>8.6</v>
      </c>
      <c r="L202" s="40">
        <v>4.4000000000000004</v>
      </c>
      <c r="M202" s="40">
        <v>3.6</v>
      </c>
      <c r="N202">
        <v>5.0999999999999996</v>
      </c>
      <c r="O202" s="37"/>
      <c r="P202" s="37"/>
    </row>
    <row r="203" spans="2:16" x14ac:dyDescent="0.3">
      <c r="B203" s="37">
        <v>2009</v>
      </c>
      <c r="C203" s="40">
        <v>5.8</v>
      </c>
      <c r="D203" s="40">
        <v>5.0999999999999996</v>
      </c>
      <c r="E203" s="40">
        <v>6.7</v>
      </c>
      <c r="F203" s="37"/>
      <c r="G203" s="37">
        <f t="shared" si="0"/>
        <v>1.6000000000000005</v>
      </c>
      <c r="I203">
        <v>7.3</v>
      </c>
      <c r="J203" s="40">
        <v>6.3</v>
      </c>
      <c r="K203" s="40">
        <v>8.4</v>
      </c>
      <c r="L203" s="40">
        <v>4.3</v>
      </c>
      <c r="M203" s="40">
        <v>3.6</v>
      </c>
      <c r="N203">
        <v>5</v>
      </c>
      <c r="O203" s="37"/>
      <c r="P203" s="37"/>
    </row>
    <row r="204" spans="2:16" x14ac:dyDescent="0.3">
      <c r="B204" s="37">
        <v>2010</v>
      </c>
      <c r="C204" s="40">
        <v>5.7</v>
      </c>
      <c r="D204" s="40">
        <v>5</v>
      </c>
      <c r="E204" s="40">
        <v>6.5</v>
      </c>
      <c r="F204" s="37"/>
      <c r="G204" s="37">
        <f t="shared" si="0"/>
        <v>1.5</v>
      </c>
      <c r="I204">
        <v>7.2</v>
      </c>
      <c r="J204" s="40">
        <v>6.2</v>
      </c>
      <c r="K204" s="40">
        <v>8.3000000000000007</v>
      </c>
      <c r="L204" s="40">
        <v>4.2</v>
      </c>
      <c r="M204" s="40">
        <v>3.5</v>
      </c>
      <c r="N204">
        <v>4.9000000000000004</v>
      </c>
      <c r="O204" s="37"/>
      <c r="P204" s="37"/>
    </row>
    <row r="205" spans="2:16" x14ac:dyDescent="0.3">
      <c r="B205" s="37">
        <v>2011</v>
      </c>
      <c r="C205" s="40">
        <v>5.6</v>
      </c>
      <c r="D205" s="40">
        <v>4.9000000000000004</v>
      </c>
      <c r="E205" s="40">
        <v>6.4</v>
      </c>
      <c r="F205" s="37"/>
      <c r="G205" s="37">
        <f t="shared" si="0"/>
        <v>1.5</v>
      </c>
      <c r="I205">
        <v>7</v>
      </c>
      <c r="J205" s="40">
        <v>6</v>
      </c>
      <c r="K205" s="40">
        <v>8.1</v>
      </c>
      <c r="L205" s="40">
        <v>4.0999999999999996</v>
      </c>
      <c r="M205" s="40">
        <v>3.4</v>
      </c>
      <c r="N205">
        <v>4.8</v>
      </c>
      <c r="O205" s="37"/>
      <c r="P205" s="37"/>
    </row>
    <row r="206" spans="2:16" x14ac:dyDescent="0.3">
      <c r="B206" s="37">
        <v>2012</v>
      </c>
      <c r="C206" s="40">
        <v>5.5</v>
      </c>
      <c r="D206" s="40">
        <v>4.8</v>
      </c>
      <c r="E206" s="40">
        <v>6.3</v>
      </c>
      <c r="F206" s="37"/>
      <c r="G206" s="37">
        <f t="shared" si="0"/>
        <v>1.5</v>
      </c>
      <c r="I206">
        <v>6.9</v>
      </c>
      <c r="J206" s="40">
        <v>5.9</v>
      </c>
      <c r="K206" s="40">
        <v>8</v>
      </c>
      <c r="L206" s="40">
        <v>4</v>
      </c>
      <c r="M206" s="40">
        <v>3.3</v>
      </c>
      <c r="N206">
        <v>4.7</v>
      </c>
      <c r="O206" s="37"/>
      <c r="P206" s="37"/>
    </row>
    <row r="207" spans="2:16" x14ac:dyDescent="0.3">
      <c r="B207" s="37">
        <v>2013</v>
      </c>
      <c r="C207" s="40">
        <v>5.4</v>
      </c>
      <c r="D207" s="40">
        <v>4.7</v>
      </c>
      <c r="E207" s="40">
        <v>6.1</v>
      </c>
      <c r="F207" s="37"/>
      <c r="G207" s="37">
        <f t="shared" si="0"/>
        <v>1.3999999999999995</v>
      </c>
      <c r="I207">
        <v>6.8</v>
      </c>
      <c r="J207" s="40">
        <v>5.8</v>
      </c>
      <c r="K207" s="40">
        <v>7.8</v>
      </c>
      <c r="L207" s="40">
        <v>3.9</v>
      </c>
      <c r="M207" s="40">
        <v>3.2</v>
      </c>
      <c r="N207">
        <v>4.5</v>
      </c>
      <c r="O207" s="37"/>
      <c r="P207" s="37"/>
    </row>
    <row r="208" spans="2:16" x14ac:dyDescent="0.3">
      <c r="B208" s="37">
        <v>2014</v>
      </c>
      <c r="C208" s="40">
        <v>5.2</v>
      </c>
      <c r="D208" s="40">
        <v>4.5999999999999996</v>
      </c>
      <c r="E208" s="40">
        <v>6</v>
      </c>
      <c r="F208" s="37"/>
      <c r="G208" s="37">
        <f t="shared" si="0"/>
        <v>1.4000000000000004</v>
      </c>
      <c r="I208">
        <v>6.7</v>
      </c>
      <c r="J208" s="40">
        <v>5.7</v>
      </c>
      <c r="K208" s="40">
        <v>7.7</v>
      </c>
      <c r="L208" s="40">
        <v>3.8</v>
      </c>
      <c r="M208" s="40">
        <v>3.1</v>
      </c>
      <c r="N208">
        <v>4.4000000000000004</v>
      </c>
      <c r="O208" s="37"/>
      <c r="P208" s="37"/>
    </row>
    <row r="209" spans="2:16" x14ac:dyDescent="0.3">
      <c r="B209" s="37">
        <v>2015</v>
      </c>
      <c r="C209" s="40">
        <v>5.0999999999999996</v>
      </c>
      <c r="D209" s="40">
        <v>4.5</v>
      </c>
      <c r="E209" s="40">
        <v>5.9</v>
      </c>
      <c r="F209" s="37"/>
      <c r="G209" s="37">
        <f t="shared" si="0"/>
        <v>1.4000000000000004</v>
      </c>
      <c r="I209">
        <v>6.5</v>
      </c>
      <c r="J209" s="40">
        <v>5.6</v>
      </c>
      <c r="K209" s="40">
        <v>7.5</v>
      </c>
      <c r="L209" s="40">
        <v>3.7</v>
      </c>
      <c r="M209" s="40">
        <v>3</v>
      </c>
      <c r="N209">
        <v>4.3</v>
      </c>
      <c r="O209" s="37"/>
      <c r="P209" s="37"/>
    </row>
    <row r="210" spans="2:16" x14ac:dyDescent="0.3">
      <c r="B210" s="37">
        <v>2016</v>
      </c>
      <c r="C210" s="40">
        <v>5</v>
      </c>
      <c r="D210" s="40">
        <v>4.4000000000000004</v>
      </c>
      <c r="E210" s="40">
        <v>5.7</v>
      </c>
      <c r="F210" s="37"/>
      <c r="G210" s="37">
        <f t="shared" si="0"/>
        <v>1.2999999999999998</v>
      </c>
      <c r="I210">
        <v>6.4</v>
      </c>
      <c r="J210" s="40">
        <v>5.5</v>
      </c>
      <c r="K210" s="40">
        <v>7.4</v>
      </c>
      <c r="L210" s="40">
        <v>3.6</v>
      </c>
      <c r="M210" s="40">
        <v>2.9</v>
      </c>
      <c r="N210">
        <v>4.0999999999999996</v>
      </c>
      <c r="O210" s="37"/>
      <c r="P210" s="37"/>
    </row>
    <row r="211" spans="2:16" x14ac:dyDescent="0.3">
      <c r="B211" s="37">
        <v>2017</v>
      </c>
      <c r="C211" s="40">
        <v>4.8</v>
      </c>
      <c r="D211" s="40">
        <v>4.2</v>
      </c>
      <c r="E211" s="40">
        <v>5.5</v>
      </c>
      <c r="F211" s="37"/>
      <c r="G211" s="37">
        <f t="shared" si="0"/>
        <v>1.2999999999999998</v>
      </c>
      <c r="I211">
        <v>6.2</v>
      </c>
      <c r="J211" s="40">
        <v>5.3</v>
      </c>
      <c r="K211" s="40">
        <v>7.2</v>
      </c>
      <c r="L211" s="40">
        <v>3.4</v>
      </c>
      <c r="M211" s="40">
        <v>2.8</v>
      </c>
      <c r="N211">
        <v>4</v>
      </c>
      <c r="O211" s="37"/>
      <c r="P211" s="37"/>
    </row>
    <row r="212" spans="2:16" x14ac:dyDescent="0.3">
      <c r="B212" s="37">
        <v>2018</v>
      </c>
      <c r="C212" s="40">
        <v>4.7</v>
      </c>
      <c r="D212" s="40">
        <v>4.0999999999999996</v>
      </c>
      <c r="E212" s="40">
        <v>5.3</v>
      </c>
      <c r="F212" s="37"/>
      <c r="G212" s="37">
        <f t="shared" si="0"/>
        <v>1.2000000000000002</v>
      </c>
      <c r="I212">
        <v>6</v>
      </c>
      <c r="J212" s="40">
        <v>5.2</v>
      </c>
      <c r="K212" s="40">
        <v>7</v>
      </c>
      <c r="L212" s="40">
        <v>3.3</v>
      </c>
      <c r="M212" s="40">
        <v>2.7</v>
      </c>
      <c r="N212">
        <v>3.8</v>
      </c>
      <c r="O212" s="37"/>
      <c r="P212" s="37"/>
    </row>
    <row r="213" spans="2:16" x14ac:dyDescent="0.3">
      <c r="B213">
        <v>2019</v>
      </c>
      <c r="C213" s="40">
        <v>4.5</v>
      </c>
      <c r="D213" s="40">
        <v>4</v>
      </c>
      <c r="E213" s="40">
        <v>5.2</v>
      </c>
      <c r="G213" s="84">
        <f t="shared" si="0"/>
        <v>1.2000000000000002</v>
      </c>
      <c r="I213">
        <v>5.8</v>
      </c>
      <c r="J213">
        <v>5</v>
      </c>
      <c r="K213" s="37">
        <v>6.7</v>
      </c>
      <c r="L213">
        <v>3.2</v>
      </c>
      <c r="M213">
        <v>2.6</v>
      </c>
      <c r="N213">
        <v>3.6</v>
      </c>
    </row>
    <row r="214" spans="2:16" x14ac:dyDescent="0.3">
      <c r="C214" s="84"/>
    </row>
    <row r="215" spans="2:16" x14ac:dyDescent="0.3">
      <c r="C215" s="84"/>
    </row>
    <row r="216" spans="2:16" x14ac:dyDescent="0.3">
      <c r="C216" s="84"/>
    </row>
    <row r="217" spans="2:16" x14ac:dyDescent="0.3">
      <c r="C217" s="84"/>
    </row>
    <row r="218" spans="2:16" x14ac:dyDescent="0.3">
      <c r="C218" s="84"/>
    </row>
    <row r="219" spans="2:16" x14ac:dyDescent="0.3">
      <c r="C219" s="84"/>
    </row>
    <row r="220" spans="2:16" x14ac:dyDescent="0.3">
      <c r="C220" s="84"/>
    </row>
    <row r="221" spans="2:16" x14ac:dyDescent="0.3">
      <c r="C221" s="84"/>
    </row>
    <row r="222" spans="2:16" x14ac:dyDescent="0.3">
      <c r="C222" s="84"/>
    </row>
    <row r="223" spans="2:16" x14ac:dyDescent="0.3">
      <c r="C223" s="84"/>
    </row>
    <row r="224" spans="2:16" x14ac:dyDescent="0.3">
      <c r="C224" s="84"/>
    </row>
    <row r="225" spans="3:3" x14ac:dyDescent="0.3">
      <c r="C225" s="84"/>
    </row>
    <row r="226" spans="3:3" x14ac:dyDescent="0.3">
      <c r="C226" s="84"/>
    </row>
    <row r="227" spans="3:3" x14ac:dyDescent="0.3">
      <c r="C227" s="84"/>
    </row>
    <row r="228" spans="3:3" x14ac:dyDescent="0.3">
      <c r="C228" s="84"/>
    </row>
    <row r="229" spans="3:3" x14ac:dyDescent="0.3">
      <c r="C229" s="84"/>
    </row>
    <row r="230" spans="3:3" x14ac:dyDescent="0.3">
      <c r="C230" s="84"/>
    </row>
    <row r="231" spans="3:3" x14ac:dyDescent="0.3">
      <c r="C231" s="84"/>
    </row>
    <row r="232" spans="3:3" x14ac:dyDescent="0.3">
      <c r="C232" s="84"/>
    </row>
    <row r="233" spans="3:3" x14ac:dyDescent="0.3">
      <c r="C233" s="84"/>
    </row>
    <row r="234" spans="3:3" x14ac:dyDescent="0.3">
      <c r="C234" s="84"/>
    </row>
    <row r="235" spans="3:3" x14ac:dyDescent="0.3">
      <c r="C235" s="84"/>
    </row>
    <row r="236" spans="3:3" x14ac:dyDescent="0.3">
      <c r="C236" s="84"/>
    </row>
    <row r="237" spans="3:3" x14ac:dyDescent="0.3">
      <c r="C237" s="84"/>
    </row>
    <row r="238" spans="3:3" x14ac:dyDescent="0.3">
      <c r="C238" s="84"/>
    </row>
    <row r="239" spans="3:3" x14ac:dyDescent="0.3">
      <c r="C239" s="84"/>
    </row>
    <row r="240" spans="3:3" x14ac:dyDescent="0.3">
      <c r="C240" s="84"/>
    </row>
    <row r="241" spans="3:3" x14ac:dyDescent="0.3">
      <c r="C241" s="84"/>
    </row>
    <row r="242" spans="3:3" x14ac:dyDescent="0.3">
      <c r="C242" s="84"/>
    </row>
    <row r="243" spans="3:3" x14ac:dyDescent="0.3">
      <c r="C243" s="84"/>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4.4" x14ac:dyDescent="0.3"/>
  <cols>
    <col min="4" max="4" width="13.5546875" customWidth="1"/>
    <col min="16" max="16" width="10.33203125" customWidth="1"/>
  </cols>
  <sheetData>
    <row r="1" spans="1:18" x14ac:dyDescent="0.3">
      <c r="A1" s="2" t="s">
        <v>962</v>
      </c>
    </row>
    <row r="2" spans="1:18" x14ac:dyDescent="0.3">
      <c r="B2" t="s">
        <v>963</v>
      </c>
    </row>
    <row r="3" spans="1:18" x14ac:dyDescent="0.3">
      <c r="B3" s="37"/>
      <c r="C3" s="64" t="s">
        <v>778</v>
      </c>
      <c r="D3" s="64"/>
      <c r="E3" s="64"/>
      <c r="F3" s="64"/>
      <c r="G3" s="64"/>
      <c r="H3" s="64"/>
      <c r="I3" s="64"/>
      <c r="J3" s="65" t="s">
        <v>779</v>
      </c>
      <c r="K3" s="65"/>
      <c r="L3" s="65"/>
      <c r="M3" s="65"/>
      <c r="N3" s="65"/>
      <c r="O3" s="65"/>
      <c r="P3" s="65"/>
    </row>
    <row r="4" spans="1:18" x14ac:dyDescent="0.3">
      <c r="B4" s="37"/>
      <c r="C4" s="64" t="s">
        <v>780</v>
      </c>
      <c r="D4" s="64"/>
      <c r="E4" s="64"/>
      <c r="F4" s="64"/>
      <c r="G4" s="64"/>
      <c r="H4" s="64"/>
      <c r="I4" s="64"/>
      <c r="J4" s="65" t="s">
        <v>781</v>
      </c>
      <c r="K4" s="65"/>
      <c r="L4" s="65"/>
      <c r="M4" s="65"/>
      <c r="N4" s="65"/>
      <c r="O4" s="65"/>
      <c r="P4" s="65"/>
    </row>
    <row r="5" spans="1:18" x14ac:dyDescent="0.3">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3">
      <c r="B6" s="37" t="s">
        <v>788</v>
      </c>
      <c r="C6" s="64"/>
      <c r="D6" s="64"/>
      <c r="E6" s="64"/>
      <c r="F6" s="64"/>
      <c r="G6" s="64"/>
      <c r="H6" s="64"/>
      <c r="I6" s="64"/>
      <c r="J6" s="65"/>
      <c r="K6" s="65"/>
      <c r="L6" s="65"/>
      <c r="M6" s="65"/>
      <c r="N6" s="65"/>
      <c r="O6" s="65"/>
      <c r="P6" s="65"/>
    </row>
    <row r="7" spans="1:18" x14ac:dyDescent="0.3">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3">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3">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3">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3">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3">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3">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3">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3">
      <c r="B15" s="37" t="s">
        <v>849</v>
      </c>
      <c r="C15" s="64"/>
      <c r="D15" s="64"/>
      <c r="E15" s="64"/>
      <c r="F15" s="64"/>
      <c r="G15" s="64"/>
      <c r="H15" s="64"/>
      <c r="I15" s="64"/>
      <c r="J15" s="65"/>
      <c r="K15" s="65"/>
      <c r="L15" s="65"/>
      <c r="M15" s="65"/>
      <c r="N15" s="65"/>
      <c r="O15" s="65"/>
      <c r="P15" s="65"/>
    </row>
    <row r="16" spans="1:18" x14ac:dyDescent="0.3">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3">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3">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3">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3">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3">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3">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3">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3">
      <c r="B24" s="37" t="s">
        <v>906</v>
      </c>
      <c r="C24" s="64"/>
      <c r="D24" s="64"/>
      <c r="E24" s="64"/>
      <c r="F24" s="64"/>
      <c r="G24" s="64"/>
      <c r="H24" s="64"/>
      <c r="I24" s="64"/>
      <c r="J24" s="65"/>
      <c r="K24" s="65"/>
      <c r="L24" s="65"/>
      <c r="M24" s="65"/>
      <c r="N24" s="65"/>
      <c r="O24" s="65"/>
      <c r="P24" s="65"/>
    </row>
    <row r="25" spans="2:16" x14ac:dyDescent="0.3">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3">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3">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3">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3">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3">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3">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3">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3">
      <c r="B34" t="s">
        <v>1231</v>
      </c>
    </row>
    <row r="35" spans="1:6" x14ac:dyDescent="0.3">
      <c r="C35" t="s">
        <v>456</v>
      </c>
      <c r="D35" t="s">
        <v>455</v>
      </c>
      <c r="E35" t="s">
        <v>787</v>
      </c>
      <c r="F35" t="s">
        <v>672</v>
      </c>
    </row>
    <row r="36" spans="1:6" x14ac:dyDescent="0.3">
      <c r="B36" t="s">
        <v>155</v>
      </c>
      <c r="C36">
        <f>(E7+L7)/2/100</f>
        <v>9.0399999999999994E-2</v>
      </c>
      <c r="D36">
        <f>AVERAGE(F7,M7)/100</f>
        <v>5.7300000000000004E-2</v>
      </c>
      <c r="E36">
        <f>AVERAGE(H7,O7)/100</f>
        <v>5.244999999999999E-2</v>
      </c>
      <c r="F36">
        <f>AVERAGE(I7,P7)/100</f>
        <v>5.2150000000000002E-2</v>
      </c>
    </row>
    <row r="37" spans="1:6" x14ac:dyDescent="0.3">
      <c r="B37" t="s">
        <v>550</v>
      </c>
      <c r="C37">
        <f>AVERAGE(E9,L9)/100</f>
        <v>9.6349999999999991E-2</v>
      </c>
      <c r="D37">
        <f>AVERAGE(F9,M9)/100</f>
        <v>6.1099999999999995E-2</v>
      </c>
      <c r="E37">
        <f>AVERAGE(H9,O9)/100</f>
        <v>5.5899999999999998E-2</v>
      </c>
      <c r="F37">
        <f>AVERAGE(I9,P9)/100</f>
        <v>5.5600000000000004E-2</v>
      </c>
    </row>
    <row r="38" spans="1:6" x14ac:dyDescent="0.3">
      <c r="B38" t="s">
        <v>577</v>
      </c>
      <c r="C38">
        <f>AVERAGE(E11,L11)/100</f>
        <v>0.10795</v>
      </c>
      <c r="D38">
        <f>AVERAGE(F11,M11)/100</f>
        <v>6.8499999999999991E-2</v>
      </c>
      <c r="E38">
        <f>AVERAGE(H11,O11)/100</f>
        <v>6.2650000000000011E-2</v>
      </c>
      <c r="F38">
        <f>AVERAGE(I11,P11)/100</f>
        <v>6.2300000000000001E-2</v>
      </c>
    </row>
    <row r="39" spans="1:6" x14ac:dyDescent="0.3">
      <c r="B39" t="s">
        <v>964</v>
      </c>
      <c r="C39">
        <f>AVERAGE(E13,L13)/100</f>
        <v>0.14510000000000001</v>
      </c>
      <c r="D39">
        <f>AVERAGE(F13,M13)/100</f>
        <v>9.2050000000000007E-2</v>
      </c>
      <c r="E39">
        <f>AVERAGE(H13,O13)/100</f>
        <v>8.4199999999999997E-2</v>
      </c>
      <c r="F39">
        <f>AVERAGE(I13,P13)/100</f>
        <v>8.3700000000000011E-2</v>
      </c>
    </row>
    <row r="41" spans="1:6" x14ac:dyDescent="0.3">
      <c r="A41" s="2" t="s">
        <v>967</v>
      </c>
    </row>
    <row r="42" spans="1:6" x14ac:dyDescent="0.3">
      <c r="B42" t="s">
        <v>966</v>
      </c>
    </row>
    <row r="43" spans="1:6" x14ac:dyDescent="0.3">
      <c r="B43" t="s">
        <v>965</v>
      </c>
    </row>
    <row r="45" spans="1:6" x14ac:dyDescent="0.3">
      <c r="A45" s="2" t="s">
        <v>968</v>
      </c>
    </row>
    <row r="46" spans="1:6" x14ac:dyDescent="0.3">
      <c r="B46" t="s">
        <v>969</v>
      </c>
    </row>
    <row r="47" spans="1:6" x14ac:dyDescent="0.3">
      <c r="C47" t="s">
        <v>973</v>
      </c>
      <c r="D47" t="s">
        <v>974</v>
      </c>
      <c r="E47" t="s">
        <v>975</v>
      </c>
    </row>
    <row r="48" spans="1:6" x14ac:dyDescent="0.3">
      <c r="B48" t="s">
        <v>536</v>
      </c>
      <c r="C48">
        <f>18.8/1000</f>
        <v>1.8800000000000001E-2</v>
      </c>
      <c r="D48">
        <v>0.185</v>
      </c>
      <c r="E48">
        <f>D48*C48</f>
        <v>3.4780000000000002E-3</v>
      </c>
    </row>
    <row r="49" spans="1:8" x14ac:dyDescent="0.3">
      <c r="B49" t="s">
        <v>970</v>
      </c>
      <c r="C49">
        <f>32.68/1000</f>
        <v>3.2680000000000001E-2</v>
      </c>
      <c r="D49">
        <v>0.25679999999999997</v>
      </c>
      <c r="E49">
        <f>D49*C49</f>
        <v>8.3922239999999985E-3</v>
      </c>
    </row>
    <row r="50" spans="1:8" x14ac:dyDescent="0.3">
      <c r="B50" t="s">
        <v>971</v>
      </c>
      <c r="C50">
        <f>44.06/1000</f>
        <v>4.4060000000000002E-2</v>
      </c>
      <c r="D50">
        <v>0.1125</v>
      </c>
      <c r="E50">
        <f>D50*C50</f>
        <v>4.9567500000000002E-3</v>
      </c>
    </row>
    <row r="51" spans="1:8" x14ac:dyDescent="0.3">
      <c r="B51" t="s">
        <v>972</v>
      </c>
      <c r="C51">
        <f>50.18/1000</f>
        <v>5.0180000000000002E-2</v>
      </c>
      <c r="D51">
        <v>2.5999999999999999E-2</v>
      </c>
      <c r="E51">
        <f>D51*C51</f>
        <v>1.3046799999999999E-3</v>
      </c>
    </row>
    <row r="52" spans="1:8" x14ac:dyDescent="0.3">
      <c r="B52" t="s">
        <v>328</v>
      </c>
      <c r="C52">
        <f>152.82/1000</f>
        <v>0.15281999999999998</v>
      </c>
    </row>
    <row r="61" spans="1:8" x14ac:dyDescent="0.3">
      <c r="A61" s="2" t="s">
        <v>976</v>
      </c>
    </row>
    <row r="62" spans="1:8" x14ac:dyDescent="0.3">
      <c r="B62" t="s">
        <v>1013</v>
      </c>
    </row>
    <row r="63" spans="1:8" x14ac:dyDescent="0.3">
      <c r="B63" t="s">
        <v>472</v>
      </c>
      <c r="C63" t="s">
        <v>994</v>
      </c>
      <c r="D63" t="s">
        <v>995</v>
      </c>
    </row>
    <row r="64" spans="1:8" x14ac:dyDescent="0.3">
      <c r="A64" t="s">
        <v>989</v>
      </c>
      <c r="B64">
        <v>7.47</v>
      </c>
      <c r="C64">
        <v>4.67</v>
      </c>
      <c r="D64">
        <v>1.8</v>
      </c>
      <c r="F64">
        <f t="shared" ref="F64:H69" si="0">B64/1000</f>
        <v>7.4700000000000001E-3</v>
      </c>
      <c r="G64" s="37">
        <f t="shared" si="0"/>
        <v>4.6699999999999997E-3</v>
      </c>
      <c r="H64" s="37">
        <f t="shared" si="0"/>
        <v>1.8E-3</v>
      </c>
    </row>
    <row r="65" spans="1:11" x14ac:dyDescent="0.3">
      <c r="A65" s="35" t="s">
        <v>990</v>
      </c>
      <c r="B65">
        <v>5.4</v>
      </c>
      <c r="C65">
        <v>1.3</v>
      </c>
      <c r="D65">
        <v>0.48</v>
      </c>
      <c r="F65" s="37">
        <f t="shared" si="0"/>
        <v>5.4000000000000003E-3</v>
      </c>
      <c r="G65" s="37">
        <f t="shared" si="0"/>
        <v>1.2999999999999999E-3</v>
      </c>
      <c r="H65" s="37">
        <f t="shared" si="0"/>
        <v>4.7999999999999996E-4</v>
      </c>
    </row>
    <row r="66" spans="1:11" x14ac:dyDescent="0.3">
      <c r="A66" s="40" t="s">
        <v>977</v>
      </c>
      <c r="B66">
        <v>0.4</v>
      </c>
      <c r="C66">
        <v>0.17</v>
      </c>
      <c r="D66">
        <v>0.2</v>
      </c>
      <c r="F66" s="37">
        <f t="shared" si="0"/>
        <v>4.0000000000000002E-4</v>
      </c>
      <c r="G66" s="37">
        <f t="shared" si="0"/>
        <v>1.7000000000000001E-4</v>
      </c>
      <c r="H66" s="37">
        <f t="shared" si="0"/>
        <v>2.0000000000000001E-4</v>
      </c>
    </row>
    <row r="67" spans="1:11" x14ac:dyDescent="0.3">
      <c r="A67" s="40" t="s">
        <v>991</v>
      </c>
      <c r="B67">
        <v>3.65</v>
      </c>
      <c r="C67">
        <v>0.93</v>
      </c>
      <c r="D67">
        <v>0.65</v>
      </c>
      <c r="F67" s="37">
        <f t="shared" si="0"/>
        <v>3.65E-3</v>
      </c>
      <c r="G67" s="37">
        <f t="shared" si="0"/>
        <v>9.3000000000000005E-4</v>
      </c>
      <c r="H67" s="37">
        <f t="shared" si="0"/>
        <v>6.4999999999999997E-4</v>
      </c>
    </row>
    <row r="68" spans="1:11" x14ac:dyDescent="0.3">
      <c r="A68" s="40" t="s">
        <v>992</v>
      </c>
      <c r="B68">
        <v>4.5599999999999996</v>
      </c>
      <c r="C68">
        <v>1.79</v>
      </c>
      <c r="D68">
        <v>1.52</v>
      </c>
      <c r="F68" s="37">
        <f t="shared" si="0"/>
        <v>4.5599999999999998E-3</v>
      </c>
      <c r="G68" s="37">
        <f t="shared" si="0"/>
        <v>1.7900000000000001E-3</v>
      </c>
      <c r="H68" s="37">
        <f t="shared" si="0"/>
        <v>1.5200000000000001E-3</v>
      </c>
    </row>
    <row r="69" spans="1:11" x14ac:dyDescent="0.3">
      <c r="A69" s="40" t="s">
        <v>993</v>
      </c>
      <c r="B69">
        <v>1.98</v>
      </c>
      <c r="C69">
        <v>0.77</v>
      </c>
      <c r="D69">
        <v>1.54</v>
      </c>
      <c r="F69" s="37">
        <f t="shared" si="0"/>
        <v>1.98E-3</v>
      </c>
      <c r="G69" s="37">
        <f t="shared" si="0"/>
        <v>7.7000000000000007E-4</v>
      </c>
      <c r="H69" s="37">
        <f t="shared" si="0"/>
        <v>1.5400000000000001E-3</v>
      </c>
    </row>
    <row r="71" spans="1:11" x14ac:dyDescent="0.3">
      <c r="A71" s="2" t="s">
        <v>1232</v>
      </c>
    </row>
    <row r="72" spans="1:11" x14ac:dyDescent="0.3">
      <c r="B72" t="s">
        <v>1237</v>
      </c>
    </row>
    <row r="73" spans="1:11" x14ac:dyDescent="0.3">
      <c r="C73" t="s">
        <v>1238</v>
      </c>
    </row>
    <row r="74" spans="1:11" x14ac:dyDescent="0.3">
      <c r="B74" t="s">
        <v>196</v>
      </c>
      <c r="C74" t="s">
        <v>561</v>
      </c>
      <c r="D74" t="s">
        <v>1233</v>
      </c>
      <c r="E74" t="s">
        <v>1234</v>
      </c>
      <c r="F74" t="s">
        <v>1235</v>
      </c>
      <c r="I74" t="s">
        <v>1236</v>
      </c>
      <c r="J74" t="s">
        <v>1239</v>
      </c>
    </row>
    <row r="75" spans="1:11" x14ac:dyDescent="0.3">
      <c r="B75">
        <v>2011</v>
      </c>
      <c r="C75">
        <v>5.2</v>
      </c>
      <c r="D75">
        <v>21.9</v>
      </c>
      <c r="E75">
        <v>30.5</v>
      </c>
      <c r="F75">
        <v>34.6</v>
      </c>
      <c r="I75" s="8">
        <f>D75/C75</f>
        <v>4.2115384615384608</v>
      </c>
      <c r="J75">
        <f>(D75-C75)/1000</f>
        <v>1.67E-2</v>
      </c>
    </row>
    <row r="76" spans="1:11" x14ac:dyDescent="0.3">
      <c r="B76" s="37">
        <v>2012</v>
      </c>
      <c r="C76">
        <v>6.8</v>
      </c>
      <c r="D76" s="8">
        <v>16</v>
      </c>
      <c r="E76">
        <v>26.9</v>
      </c>
      <c r="F76">
        <v>33.799999999999997</v>
      </c>
      <c r="I76" s="8">
        <f t="shared" ref="I76:I81" si="1">D76/C76</f>
        <v>2.3529411764705883</v>
      </c>
      <c r="J76" s="37">
        <f t="shared" ref="J76:J81" si="2">(D76-C76)/1000</f>
        <v>9.1999999999999998E-3</v>
      </c>
      <c r="K76" s="37"/>
    </row>
    <row r="77" spans="1:11" x14ac:dyDescent="0.3">
      <c r="B77" s="37">
        <v>2013</v>
      </c>
      <c r="C77">
        <v>5.3</v>
      </c>
      <c r="D77">
        <v>14.3</v>
      </c>
      <c r="E77">
        <v>22.3</v>
      </c>
      <c r="F77">
        <v>28.6</v>
      </c>
      <c r="I77" s="8">
        <f t="shared" si="1"/>
        <v>2.6981132075471699</v>
      </c>
      <c r="J77" s="37">
        <f t="shared" si="2"/>
        <v>8.9999999999999993E-3</v>
      </c>
      <c r="K77" s="37"/>
    </row>
    <row r="78" spans="1:11" x14ac:dyDescent="0.3">
      <c r="B78" s="37">
        <v>2014</v>
      </c>
      <c r="C78">
        <v>6.4</v>
      </c>
      <c r="D78">
        <v>15.8</v>
      </c>
      <c r="E78">
        <v>21.7</v>
      </c>
      <c r="F78">
        <v>27.2</v>
      </c>
      <c r="I78" s="8">
        <f t="shared" si="1"/>
        <v>2.46875</v>
      </c>
      <c r="J78" s="37">
        <f t="shared" si="2"/>
        <v>9.4000000000000004E-3</v>
      </c>
      <c r="K78" s="37"/>
    </row>
    <row r="79" spans="1:11" x14ac:dyDescent="0.3">
      <c r="B79" s="37">
        <v>2015</v>
      </c>
      <c r="C79">
        <v>5.2</v>
      </c>
      <c r="D79">
        <v>15.2</v>
      </c>
      <c r="E79">
        <v>23.9</v>
      </c>
      <c r="F79">
        <v>33.299999999999997</v>
      </c>
      <c r="I79" s="8">
        <f t="shared" si="1"/>
        <v>2.9230769230769229</v>
      </c>
      <c r="J79" s="37">
        <f t="shared" si="2"/>
        <v>0.01</v>
      </c>
      <c r="K79" s="37"/>
    </row>
    <row r="80" spans="1:11" x14ac:dyDescent="0.3">
      <c r="B80" s="37">
        <v>2016</v>
      </c>
      <c r="C80">
        <v>5.4</v>
      </c>
      <c r="D80">
        <v>16.100000000000001</v>
      </c>
      <c r="E80">
        <v>15.9</v>
      </c>
      <c r="F80">
        <v>15.7</v>
      </c>
      <c r="I80" s="8">
        <f t="shared" si="1"/>
        <v>2.9814814814814814</v>
      </c>
      <c r="J80" s="37">
        <f t="shared" si="2"/>
        <v>1.0700000000000001E-2</v>
      </c>
      <c r="K80" s="37"/>
    </row>
    <row r="81" spans="2:11" x14ac:dyDescent="0.3">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4.4" x14ac:dyDescent="0.3"/>
  <sheetData>
    <row r="1" spans="1:9" x14ac:dyDescent="0.3">
      <c r="A1" s="2" t="s">
        <v>136</v>
      </c>
    </row>
    <row r="3" spans="1:9" x14ac:dyDescent="0.3">
      <c r="C3" t="s">
        <v>167</v>
      </c>
    </row>
    <row r="4" spans="1:9" x14ac:dyDescent="0.3">
      <c r="B4" t="s">
        <v>80</v>
      </c>
      <c r="C4" t="s">
        <v>166</v>
      </c>
    </row>
    <row r="5" spans="1:9" x14ac:dyDescent="0.3">
      <c r="B5" t="s">
        <v>155</v>
      </c>
      <c r="C5" s="8">
        <v>71.002132196162052</v>
      </c>
      <c r="F5" s="4"/>
      <c r="I5" s="5"/>
    </row>
    <row r="6" spans="1:9" x14ac:dyDescent="0.3">
      <c r="B6" t="s">
        <v>137</v>
      </c>
      <c r="C6" s="8">
        <v>68.443496801705763</v>
      </c>
      <c r="I6" s="5"/>
    </row>
    <row r="7" spans="1:9" x14ac:dyDescent="0.3">
      <c r="B7" t="s">
        <v>138</v>
      </c>
      <c r="C7" s="8">
        <v>71.748400852878461</v>
      </c>
      <c r="F7" s="4"/>
      <c r="I7" s="5"/>
    </row>
    <row r="8" spans="1:9" x14ac:dyDescent="0.3">
      <c r="B8" t="s">
        <v>139</v>
      </c>
      <c r="C8" s="8">
        <v>72.542735042735046</v>
      </c>
      <c r="F8" s="4"/>
      <c r="I8" s="5"/>
    </row>
    <row r="9" spans="1:9" x14ac:dyDescent="0.3">
      <c r="B9" t="s">
        <v>156</v>
      </c>
      <c r="C9" s="8">
        <v>73.253275109170303</v>
      </c>
      <c r="F9" s="4"/>
      <c r="I9" s="5"/>
    </row>
    <row r="10" spans="1:9" x14ac:dyDescent="0.3">
      <c r="B10" t="s">
        <v>157</v>
      </c>
      <c r="C10" s="8">
        <v>70.11363636363636</v>
      </c>
      <c r="I10" s="5"/>
    </row>
    <row r="11" spans="1:9" x14ac:dyDescent="0.3">
      <c r="B11" t="s">
        <v>144</v>
      </c>
      <c r="C11" s="9">
        <v>62.15</v>
      </c>
    </row>
    <row r="12" spans="1:9" x14ac:dyDescent="0.3">
      <c r="B12" t="s">
        <v>158</v>
      </c>
      <c r="C12" s="8">
        <v>74.221199999999996</v>
      </c>
    </row>
    <row r="14" spans="1:9" x14ac:dyDescent="0.3">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72" workbookViewId="0">
      <selection activeCell="A196" sqref="A196"/>
    </sheetView>
  </sheetViews>
  <sheetFormatPr defaultRowHeight="14.4" x14ac:dyDescent="0.3"/>
  <cols>
    <col min="2" max="2" width="10.109375" customWidth="1"/>
    <col min="3" max="3" width="16.6640625" customWidth="1"/>
    <col min="6" max="6" width="10.109375" bestFit="1" customWidth="1"/>
  </cols>
  <sheetData>
    <row r="1" spans="1:16" x14ac:dyDescent="0.3">
      <c r="A1" s="2" t="s">
        <v>532</v>
      </c>
      <c r="F1" s="21"/>
      <c r="G1" s="4"/>
      <c r="H1" s="4"/>
      <c r="K1" s="4"/>
      <c r="L1" s="4"/>
    </row>
    <row r="2" spans="1:16" x14ac:dyDescent="0.3">
      <c r="B2" t="s">
        <v>533</v>
      </c>
      <c r="F2" s="21"/>
      <c r="G2" s="4"/>
      <c r="H2" s="4"/>
      <c r="K2" s="4"/>
      <c r="L2" s="4"/>
    </row>
    <row r="3" spans="1:16" s="37" customFormat="1" x14ac:dyDescent="0.3">
      <c r="B3" s="37" t="s">
        <v>153</v>
      </c>
      <c r="C3" s="12">
        <v>0.40600000000000003</v>
      </c>
      <c r="G3" s="4"/>
      <c r="H3" s="4"/>
      <c r="K3" s="4"/>
      <c r="L3" s="4"/>
    </row>
    <row r="4" spans="1:16" x14ac:dyDescent="0.3">
      <c r="B4" t="s">
        <v>179</v>
      </c>
      <c r="C4" s="12">
        <v>0.45600000000000002</v>
      </c>
      <c r="F4" s="21"/>
      <c r="G4" s="4"/>
      <c r="H4" s="4"/>
      <c r="K4" s="4"/>
      <c r="L4" s="4"/>
    </row>
    <row r="5" spans="1:16" s="37" customFormat="1" x14ac:dyDescent="0.3">
      <c r="B5" s="37" t="s">
        <v>1123</v>
      </c>
      <c r="C5" s="12"/>
      <c r="G5" s="4"/>
      <c r="H5" s="4"/>
      <c r="K5" s="4"/>
      <c r="L5" s="4"/>
    </row>
    <row r="6" spans="1:16" s="37" customFormat="1" x14ac:dyDescent="0.3">
      <c r="B6" s="37" t="s">
        <v>153</v>
      </c>
      <c r="C6" s="12">
        <v>9.7000000000000003E-2</v>
      </c>
      <c r="G6" s="4"/>
      <c r="H6" s="4"/>
      <c r="K6" s="4"/>
      <c r="L6" s="4"/>
    </row>
    <row r="7" spans="1:16" s="37" customFormat="1" x14ac:dyDescent="0.3"/>
    <row r="8" spans="1:16" x14ac:dyDescent="0.3">
      <c r="A8" s="2" t="s">
        <v>402</v>
      </c>
    </row>
    <row r="9" spans="1:16" x14ac:dyDescent="0.3">
      <c r="B9" t="s">
        <v>422</v>
      </c>
    </row>
    <row r="10" spans="1:16" x14ac:dyDescent="0.3">
      <c r="B10" t="s">
        <v>421</v>
      </c>
      <c r="C10" s="18">
        <v>0.79400000000000004</v>
      </c>
      <c r="P10" t="s">
        <v>439</v>
      </c>
    </row>
    <row r="11" spans="1:16" x14ac:dyDescent="0.3">
      <c r="B11" t="s">
        <v>423</v>
      </c>
      <c r="C11" s="18">
        <v>6.0999999999999999E-2</v>
      </c>
      <c r="P11" t="s">
        <v>440</v>
      </c>
    </row>
    <row r="12" spans="1:16" x14ac:dyDescent="0.3">
      <c r="B12" t="s">
        <v>424</v>
      </c>
      <c r="C12" s="18">
        <v>0.14499999999999999</v>
      </c>
      <c r="P12" t="s">
        <v>441</v>
      </c>
    </row>
    <row r="14" spans="1:16" x14ac:dyDescent="0.3">
      <c r="B14" t="s">
        <v>433</v>
      </c>
      <c r="H14" t="s">
        <v>1100</v>
      </c>
    </row>
    <row r="15" spans="1:16" x14ac:dyDescent="0.3">
      <c r="B15" t="s">
        <v>153</v>
      </c>
      <c r="C15" t="s">
        <v>436</v>
      </c>
      <c r="D15" t="s">
        <v>435</v>
      </c>
      <c r="E15" t="s">
        <v>437</v>
      </c>
      <c r="H15" t="s">
        <v>1101</v>
      </c>
    </row>
    <row r="16" spans="1:16" x14ac:dyDescent="0.3">
      <c r="B16" t="s">
        <v>434</v>
      </c>
      <c r="C16" s="18">
        <v>0.60499999999999998</v>
      </c>
      <c r="D16" s="18">
        <v>0.28399999999999997</v>
      </c>
      <c r="E16" s="18">
        <v>0.111</v>
      </c>
      <c r="H16" t="s">
        <v>1095</v>
      </c>
      <c r="I16">
        <v>329000</v>
      </c>
      <c r="J16" s="12"/>
    </row>
    <row r="17" spans="1:9" x14ac:dyDescent="0.3">
      <c r="B17" t="s">
        <v>438</v>
      </c>
      <c r="C17" s="18">
        <v>0.45900000000000002</v>
      </c>
      <c r="D17" s="18">
        <v>0.39300000000000002</v>
      </c>
      <c r="E17" s="18">
        <v>0.14799999999999999</v>
      </c>
      <c r="H17" t="s">
        <v>1096</v>
      </c>
      <c r="I17">
        <v>157000</v>
      </c>
    </row>
    <row r="18" spans="1:9" x14ac:dyDescent="0.3">
      <c r="H18" t="s">
        <v>1097</v>
      </c>
      <c r="I18">
        <f>I17/I16</f>
        <v>0.47720364741641336</v>
      </c>
    </row>
    <row r="19" spans="1:9" x14ac:dyDescent="0.3">
      <c r="B19" t="s">
        <v>1089</v>
      </c>
      <c r="H19" t="s">
        <v>1098</v>
      </c>
      <c r="I19">
        <v>122000</v>
      </c>
    </row>
    <row r="20" spans="1:9" x14ac:dyDescent="0.3">
      <c r="B20" t="s">
        <v>442</v>
      </c>
      <c r="C20" s="18">
        <v>0.754</v>
      </c>
      <c r="H20" t="s">
        <v>1099</v>
      </c>
      <c r="I20">
        <f>I19/I17</f>
        <v>0.77707006369426757</v>
      </c>
    </row>
    <row r="21" spans="1:9" x14ac:dyDescent="0.3">
      <c r="B21" t="s">
        <v>443</v>
      </c>
      <c r="C21" s="18">
        <v>0.246</v>
      </c>
    </row>
    <row r="23" spans="1:9" s="37" customFormat="1" x14ac:dyDescent="0.3">
      <c r="C23" s="18"/>
    </row>
    <row r="24" spans="1:9" s="37" customFormat="1" x14ac:dyDescent="0.3">
      <c r="A24" s="2" t="s">
        <v>1124</v>
      </c>
      <c r="C24" s="18"/>
    </row>
    <row r="25" spans="1:9" s="37" customFormat="1" x14ac:dyDescent="0.3">
      <c r="B25" s="37" t="s">
        <v>1172</v>
      </c>
      <c r="C25" s="18" t="s">
        <v>1125</v>
      </c>
      <c r="D25" s="37" t="s">
        <v>1126</v>
      </c>
      <c r="E25" s="37" t="s">
        <v>1127</v>
      </c>
      <c r="F25" s="37" t="s">
        <v>1173</v>
      </c>
      <c r="G25" s="18" t="s">
        <v>1125</v>
      </c>
      <c r="H25" s="37" t="s">
        <v>1174</v>
      </c>
      <c r="I25" s="37" t="s">
        <v>1127</v>
      </c>
    </row>
    <row r="26" spans="1:9" s="37" customFormat="1" x14ac:dyDescent="0.3">
      <c r="B26" s="37">
        <v>2008</v>
      </c>
      <c r="C26" s="16">
        <v>237881</v>
      </c>
      <c r="F26" s="37">
        <v>2008</v>
      </c>
      <c r="G26" s="4">
        <v>230059</v>
      </c>
    </row>
    <row r="27" spans="1:9" s="37" customFormat="1" x14ac:dyDescent="0.3">
      <c r="B27" s="37">
        <v>2009</v>
      </c>
      <c r="C27" s="16">
        <v>336980</v>
      </c>
      <c r="D27" s="4">
        <v>1462629</v>
      </c>
      <c r="E27" s="7">
        <f>C27/D27*100</f>
        <v>23.03933533384064</v>
      </c>
      <c r="F27" s="37">
        <v>2009</v>
      </c>
      <c r="G27" s="4">
        <v>315558</v>
      </c>
      <c r="H27" s="4">
        <v>1220112</v>
      </c>
      <c r="I27" s="7">
        <f>G27/H27*100</f>
        <v>25.863035524607575</v>
      </c>
    </row>
    <row r="28" spans="1:9" s="37" customFormat="1" x14ac:dyDescent="0.3">
      <c r="B28" s="37">
        <v>2010</v>
      </c>
      <c r="C28" s="16">
        <v>468717</v>
      </c>
      <c r="D28" s="4">
        <v>1493165</v>
      </c>
      <c r="E28" s="7">
        <f>C28/D28*100</f>
        <v>31.39083758325436</v>
      </c>
      <c r="F28" s="37">
        <v>2010</v>
      </c>
      <c r="G28" s="4">
        <v>396525</v>
      </c>
      <c r="H28" s="4">
        <v>1262116</v>
      </c>
      <c r="I28" s="7">
        <f>G28/H28*100</f>
        <v>31.417476682016549</v>
      </c>
    </row>
    <row r="29" spans="1:9" s="37" customFormat="1" x14ac:dyDescent="0.3">
      <c r="B29" s="37">
        <v>2011</v>
      </c>
      <c r="C29" s="16">
        <v>538983</v>
      </c>
      <c r="D29" s="4">
        <v>1525851</v>
      </c>
      <c r="E29" s="7">
        <f>C29/D29*100</f>
        <v>35.323435905602842</v>
      </c>
      <c r="F29" s="37">
        <v>2011</v>
      </c>
      <c r="G29" s="4">
        <v>490437</v>
      </c>
      <c r="H29" s="4">
        <v>1310147</v>
      </c>
      <c r="I29" s="7">
        <f>G29/H29*100</f>
        <v>37.433738351497965</v>
      </c>
    </row>
    <row r="30" spans="1:9" s="37" customFormat="1" x14ac:dyDescent="0.3">
      <c r="B30" s="37">
        <v>2012</v>
      </c>
      <c r="C30" s="16">
        <v>604000</v>
      </c>
      <c r="D30" s="4">
        <v>1560446</v>
      </c>
      <c r="E30" s="7">
        <f>C30/D30*100</f>
        <v>38.706882519484815</v>
      </c>
      <c r="F30" s="37">
        <v>2012</v>
      </c>
      <c r="G30" s="4">
        <v>548561</v>
      </c>
      <c r="H30" s="4">
        <v>1356540</v>
      </c>
      <c r="I30" s="7">
        <f>G30/H30*100</f>
        <v>40.438247305645241</v>
      </c>
    </row>
    <row r="31" spans="1:9" s="37" customFormat="1" x14ac:dyDescent="0.3">
      <c r="B31" s="37">
        <v>2013</v>
      </c>
      <c r="C31" s="4">
        <v>656359</v>
      </c>
      <c r="D31" s="4">
        <v>1592342</v>
      </c>
      <c r="E31" s="7">
        <f>C31/D31*100</f>
        <v>41.219725410747188</v>
      </c>
      <c r="F31" s="37">
        <v>2013</v>
      </c>
      <c r="G31" s="4">
        <v>596228</v>
      </c>
      <c r="H31" s="4">
        <v>1402212</v>
      </c>
      <c r="I31" s="7">
        <f>G31/H31*100</f>
        <v>42.520531845398558</v>
      </c>
    </row>
    <row r="32" spans="1:9" s="37" customFormat="1" x14ac:dyDescent="0.3">
      <c r="C32" s="16"/>
    </row>
    <row r="33" spans="1:26" x14ac:dyDescent="0.3">
      <c r="A33" s="2" t="s">
        <v>470</v>
      </c>
      <c r="W33" s="37"/>
      <c r="X33" s="37"/>
      <c r="Y33" s="37"/>
      <c r="Z33" s="4"/>
    </row>
    <row r="34" spans="1:26" x14ac:dyDescent="0.3">
      <c r="C34" s="86">
        <v>2015</v>
      </c>
      <c r="D34" s="86"/>
      <c r="E34" s="86"/>
      <c r="F34" s="23">
        <v>2015</v>
      </c>
      <c r="G34" s="23"/>
      <c r="I34" s="23">
        <v>2013</v>
      </c>
      <c r="L34" s="23"/>
      <c r="M34" s="23"/>
      <c r="W34" s="37"/>
      <c r="X34" s="37"/>
      <c r="Y34" s="37"/>
      <c r="Z34" s="4"/>
    </row>
    <row r="35" spans="1:26" x14ac:dyDescent="0.3">
      <c r="C35" t="s">
        <v>475</v>
      </c>
      <c r="D35" t="s">
        <v>476</v>
      </c>
      <c r="E35" t="s">
        <v>477</v>
      </c>
      <c r="F35" s="21" t="s">
        <v>478</v>
      </c>
      <c r="G35" s="21" t="s">
        <v>1134</v>
      </c>
      <c r="I35" t="s">
        <v>1126</v>
      </c>
      <c r="J35" t="s">
        <v>478</v>
      </c>
      <c r="K35" t="s">
        <v>479</v>
      </c>
      <c r="L35" t="s">
        <v>1134</v>
      </c>
      <c r="M35" t="s">
        <v>1135</v>
      </c>
      <c r="V35" s="37"/>
      <c r="W35" s="37"/>
      <c r="X35" s="37"/>
      <c r="Y35" s="4"/>
    </row>
    <row r="36" spans="1:26" x14ac:dyDescent="0.3">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3">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3">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3">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3">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 thickBot="1" x14ac:dyDescent="0.35">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 thickBot="1" x14ac:dyDescent="0.35">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3">
      <c r="C43" s="4"/>
      <c r="D43" s="4"/>
      <c r="E43" s="7"/>
      <c r="G43" s="4"/>
      <c r="H43" s="4"/>
      <c r="I43" s="37" t="s">
        <v>1094</v>
      </c>
      <c r="K43" s="4"/>
      <c r="L43" s="4"/>
      <c r="M43" s="7"/>
    </row>
    <row r="44" spans="1:26" s="37" customFormat="1" x14ac:dyDescent="0.3">
      <c r="B44" s="37" t="s">
        <v>1136</v>
      </c>
      <c r="C44" s="40">
        <v>2013</v>
      </c>
      <c r="D44" s="26">
        <v>43.1</v>
      </c>
      <c r="E44" s="7" t="s">
        <v>1137</v>
      </c>
      <c r="F44" s="37">
        <f>C20*M42</f>
        <v>0.49396393695562674</v>
      </c>
      <c r="G44" s="60"/>
      <c r="H44" s="4"/>
      <c r="I44" s="7"/>
      <c r="K44" s="4"/>
    </row>
    <row r="45" spans="1:26" x14ac:dyDescent="0.3">
      <c r="C45" s="40">
        <v>2015</v>
      </c>
      <c r="D45" s="26">
        <v>75.400000000000006</v>
      </c>
      <c r="F45">
        <f>D45*E42</f>
        <v>43.334540485138376</v>
      </c>
    </row>
    <row r="46" spans="1:26" s="37" customFormat="1" x14ac:dyDescent="0.3">
      <c r="C46" s="40"/>
      <c r="D46" s="4"/>
    </row>
    <row r="47" spans="1:26" s="37" customFormat="1" x14ac:dyDescent="0.3">
      <c r="A47" s="2" t="s">
        <v>1090</v>
      </c>
      <c r="C47" s="40"/>
      <c r="D47" s="4"/>
    </row>
    <row r="48" spans="1:26" s="37" customFormat="1" x14ac:dyDescent="0.3">
      <c r="A48" s="2"/>
      <c r="C48" s="40">
        <v>2017</v>
      </c>
      <c r="D48" s="4"/>
    </row>
    <row r="49" spans="1:12" s="37" customFormat="1" x14ac:dyDescent="0.3">
      <c r="C49" s="40" t="s">
        <v>1091</v>
      </c>
      <c r="D49" s="4" t="s">
        <v>1092</v>
      </c>
      <c r="E49" s="37" t="s">
        <v>1093</v>
      </c>
    </row>
    <row r="50" spans="1:12" s="37" customFormat="1" x14ac:dyDescent="0.3">
      <c r="B50" s="37" t="s">
        <v>471</v>
      </c>
      <c r="C50" s="40">
        <v>128199</v>
      </c>
      <c r="D50" s="4">
        <v>100677</v>
      </c>
      <c r="E50" s="7">
        <f t="shared" ref="E50:E56" si="3">D50/C50</f>
        <v>0.78531813820700624</v>
      </c>
    </row>
    <row r="51" spans="1:12" s="37" customFormat="1" x14ac:dyDescent="0.3">
      <c r="B51" s="37" t="s">
        <v>472</v>
      </c>
      <c r="C51" s="40">
        <v>112862</v>
      </c>
      <c r="D51" s="4">
        <v>101527</v>
      </c>
      <c r="E51" s="7">
        <f t="shared" si="3"/>
        <v>0.8995676135457461</v>
      </c>
    </row>
    <row r="52" spans="1:12" s="37" customFormat="1" x14ac:dyDescent="0.3">
      <c r="B52" s="37" t="s">
        <v>473</v>
      </c>
      <c r="C52" s="40">
        <v>113605</v>
      </c>
      <c r="D52" s="4">
        <v>80123</v>
      </c>
      <c r="E52" s="7">
        <f t="shared" si="3"/>
        <v>0.7052770564675851</v>
      </c>
    </row>
    <row r="53" spans="1:12" s="37" customFormat="1" x14ac:dyDescent="0.3">
      <c r="B53" s="37" t="s">
        <v>474</v>
      </c>
      <c r="C53" s="40">
        <v>79146</v>
      </c>
      <c r="D53" s="4">
        <v>65820</v>
      </c>
      <c r="E53" s="7">
        <f t="shared" si="3"/>
        <v>0.83162762489576225</v>
      </c>
    </row>
    <row r="54" spans="1:12" s="37" customFormat="1" x14ac:dyDescent="0.3">
      <c r="B54" s="37" t="s">
        <v>480</v>
      </c>
      <c r="C54" s="40">
        <v>34950</v>
      </c>
      <c r="D54" s="4">
        <v>27571</v>
      </c>
      <c r="E54" s="7">
        <f t="shared" si="3"/>
        <v>0.78886981402002865</v>
      </c>
    </row>
    <row r="55" spans="1:12" s="37" customFormat="1" x14ac:dyDescent="0.3">
      <c r="B55" s="37" t="s">
        <v>481</v>
      </c>
      <c r="C55" s="40">
        <v>17537</v>
      </c>
      <c r="D55" s="4">
        <v>13439</v>
      </c>
      <c r="E55" s="7">
        <f t="shared" si="3"/>
        <v>0.76632263214917029</v>
      </c>
    </row>
    <row r="56" spans="1:12" s="37" customFormat="1" x14ac:dyDescent="0.3">
      <c r="B56" s="37" t="s">
        <v>144</v>
      </c>
      <c r="C56" s="40">
        <f>SUM(C50:C55)</f>
        <v>486299</v>
      </c>
      <c r="D56" s="4">
        <f>SUM(D50:D55)</f>
        <v>389157</v>
      </c>
      <c r="E56" s="7">
        <f t="shared" si="3"/>
        <v>0.80024223780020109</v>
      </c>
      <c r="G56" s="37">
        <f>0.754*E56*100</f>
        <v>60.338264730135158</v>
      </c>
    </row>
    <row r="57" spans="1:12" s="37" customFormat="1" x14ac:dyDescent="0.3">
      <c r="C57" s="40"/>
      <c r="D57" s="4"/>
    </row>
    <row r="58" spans="1:12" x14ac:dyDescent="0.3">
      <c r="A58" s="2" t="s">
        <v>582</v>
      </c>
      <c r="F58" s="21"/>
      <c r="G58" s="4"/>
      <c r="H58" s="4"/>
      <c r="K58" s="4"/>
      <c r="L58" s="4"/>
    </row>
    <row r="59" spans="1:12" x14ac:dyDescent="0.3">
      <c r="B59" s="21" t="s">
        <v>500</v>
      </c>
      <c r="C59" s="21" t="s">
        <v>583</v>
      </c>
      <c r="D59" s="21" t="s">
        <v>584</v>
      </c>
      <c r="E59" s="21" t="s">
        <v>585</v>
      </c>
      <c r="F59" s="21" t="s">
        <v>586</v>
      </c>
      <c r="G59" s="21" t="s">
        <v>584</v>
      </c>
      <c r="H59" s="4" t="s">
        <v>585</v>
      </c>
      <c r="K59" s="4"/>
      <c r="L59" s="4"/>
    </row>
    <row r="60" spans="1:12" x14ac:dyDescent="0.3">
      <c r="B60" s="21">
        <v>2010</v>
      </c>
      <c r="C60" s="21">
        <v>31</v>
      </c>
      <c r="D60" s="21">
        <v>27</v>
      </c>
      <c r="E60" s="21">
        <v>38</v>
      </c>
      <c r="F60" s="21">
        <v>17</v>
      </c>
      <c r="G60" s="21">
        <v>13</v>
      </c>
      <c r="H60" s="4">
        <v>22</v>
      </c>
    </row>
    <row r="61" spans="1:12" x14ac:dyDescent="0.3">
      <c r="B61" s="21">
        <v>2011</v>
      </c>
      <c r="C61" s="21">
        <v>38</v>
      </c>
      <c r="D61" s="21">
        <v>33</v>
      </c>
      <c r="E61" s="21">
        <v>46</v>
      </c>
      <c r="F61" s="21">
        <v>25</v>
      </c>
      <c r="G61" s="21">
        <v>19</v>
      </c>
      <c r="H61" s="21">
        <v>32</v>
      </c>
    </row>
    <row r="62" spans="1:12" x14ac:dyDescent="0.3">
      <c r="B62" s="21">
        <v>2012</v>
      </c>
      <c r="C62" s="21">
        <v>42</v>
      </c>
      <c r="D62" s="21">
        <v>36</v>
      </c>
      <c r="E62" s="21">
        <v>51</v>
      </c>
      <c r="F62" s="21">
        <v>30</v>
      </c>
      <c r="G62" s="21">
        <v>23</v>
      </c>
      <c r="H62" s="4">
        <v>39</v>
      </c>
      <c r="K62" s="4"/>
      <c r="L62" s="4"/>
    </row>
    <row r="63" spans="1:12" x14ac:dyDescent="0.3">
      <c r="B63" s="21">
        <v>2013</v>
      </c>
      <c r="C63" s="21">
        <v>45</v>
      </c>
      <c r="D63" s="21">
        <v>38</v>
      </c>
      <c r="E63" s="21">
        <v>54</v>
      </c>
      <c r="F63" s="21">
        <v>35</v>
      </c>
      <c r="G63" s="21">
        <v>27</v>
      </c>
      <c r="H63" s="4">
        <v>45</v>
      </c>
      <c r="K63" s="4"/>
      <c r="L63" s="4"/>
    </row>
    <row r="64" spans="1:12" x14ac:dyDescent="0.3">
      <c r="B64" s="21">
        <v>2014</v>
      </c>
      <c r="C64" s="21">
        <v>51</v>
      </c>
      <c r="D64" s="21">
        <v>43</v>
      </c>
      <c r="E64" s="21">
        <v>61</v>
      </c>
      <c r="F64" s="21">
        <v>41</v>
      </c>
      <c r="G64" s="21">
        <v>31</v>
      </c>
      <c r="H64" s="4">
        <v>52</v>
      </c>
      <c r="K64" s="4"/>
      <c r="L64" s="4"/>
    </row>
    <row r="65" spans="1:12" x14ac:dyDescent="0.3">
      <c r="B65" s="21">
        <v>2015</v>
      </c>
      <c r="C65" s="21">
        <v>60</v>
      </c>
      <c r="D65" s="21">
        <v>51</v>
      </c>
      <c r="E65" s="21">
        <v>72</v>
      </c>
      <c r="F65" s="21">
        <v>48</v>
      </c>
      <c r="G65" s="21">
        <v>37</v>
      </c>
      <c r="H65" s="4">
        <v>61</v>
      </c>
      <c r="K65" s="4"/>
      <c r="L65" s="4"/>
    </row>
    <row r="66" spans="1:12" x14ac:dyDescent="0.3">
      <c r="B66" s="21">
        <v>2016</v>
      </c>
      <c r="C66" s="21">
        <v>67</v>
      </c>
      <c r="D66" s="21">
        <v>57</v>
      </c>
      <c r="E66" s="21">
        <v>81</v>
      </c>
      <c r="F66" s="21">
        <v>56</v>
      </c>
      <c r="G66" s="21">
        <v>44</v>
      </c>
      <c r="H66" s="4">
        <v>72</v>
      </c>
      <c r="K66" s="4"/>
      <c r="L66" s="4"/>
    </row>
    <row r="67" spans="1:12" x14ac:dyDescent="0.3">
      <c r="B67" s="21">
        <v>2017</v>
      </c>
      <c r="C67" s="21">
        <v>73</v>
      </c>
      <c r="D67" s="21">
        <v>62</v>
      </c>
      <c r="E67" s="21">
        <v>88</v>
      </c>
      <c r="F67" s="21">
        <v>66</v>
      </c>
      <c r="G67" s="21">
        <v>51</v>
      </c>
      <c r="H67" s="4">
        <v>85</v>
      </c>
      <c r="K67" s="4"/>
      <c r="L67" s="4"/>
    </row>
    <row r="68" spans="1:12" x14ac:dyDescent="0.3">
      <c r="B68" s="21">
        <v>2018</v>
      </c>
      <c r="C68" s="21">
        <v>69</v>
      </c>
      <c r="D68" s="21">
        <v>59</v>
      </c>
      <c r="E68" s="21">
        <v>83</v>
      </c>
      <c r="F68" s="21">
        <v>61</v>
      </c>
      <c r="G68" s="21">
        <v>47</v>
      </c>
      <c r="H68" s="21">
        <v>78</v>
      </c>
    </row>
    <row r="70" spans="1:12" x14ac:dyDescent="0.3">
      <c r="A70" s="2" t="s">
        <v>587</v>
      </c>
    </row>
    <row r="72" spans="1:12" x14ac:dyDescent="0.3">
      <c r="J72" s="2"/>
    </row>
    <row r="97" spans="1:11" x14ac:dyDescent="0.3">
      <c r="A97" s="2" t="s">
        <v>1014</v>
      </c>
    </row>
    <row r="98" spans="1:11" x14ac:dyDescent="0.3">
      <c r="B98" t="s">
        <v>614</v>
      </c>
    </row>
    <row r="99" spans="1:11" x14ac:dyDescent="0.3">
      <c r="B99" t="s">
        <v>196</v>
      </c>
      <c r="C99" t="s">
        <v>215</v>
      </c>
      <c r="D99" t="s">
        <v>575</v>
      </c>
      <c r="E99" t="s">
        <v>576</v>
      </c>
      <c r="F99" s="37" t="s">
        <v>217</v>
      </c>
      <c r="G99" s="37" t="s">
        <v>575</v>
      </c>
      <c r="H99" s="37" t="s">
        <v>576</v>
      </c>
      <c r="J99" t="s">
        <v>1139</v>
      </c>
    </row>
    <row r="100" spans="1:11" x14ac:dyDescent="0.3">
      <c r="B100">
        <v>2015</v>
      </c>
      <c r="C100">
        <v>66</v>
      </c>
      <c r="D100">
        <v>56</v>
      </c>
      <c r="E100">
        <v>79</v>
      </c>
      <c r="F100">
        <v>51</v>
      </c>
      <c r="G100">
        <v>43</v>
      </c>
      <c r="H100">
        <v>62</v>
      </c>
      <c r="J100">
        <f>C100* 0.754</f>
        <v>49.764000000000003</v>
      </c>
      <c r="K100">
        <f>F100*0.754</f>
        <v>38.454000000000001</v>
      </c>
    </row>
    <row r="101" spans="1:11" x14ac:dyDescent="0.3">
      <c r="B101">
        <v>2016</v>
      </c>
      <c r="C101">
        <v>74</v>
      </c>
      <c r="D101">
        <v>63</v>
      </c>
      <c r="E101">
        <v>89</v>
      </c>
      <c r="F101">
        <v>56</v>
      </c>
      <c r="G101">
        <v>47</v>
      </c>
      <c r="H101">
        <v>68</v>
      </c>
      <c r="J101" s="37">
        <f>C101* 0.8</f>
        <v>59.2</v>
      </c>
      <c r="K101">
        <f>F101*0.8</f>
        <v>44.800000000000004</v>
      </c>
    </row>
    <row r="102" spans="1:11" x14ac:dyDescent="0.3">
      <c r="B102">
        <v>2017</v>
      </c>
      <c r="C102">
        <v>80</v>
      </c>
      <c r="D102">
        <v>68</v>
      </c>
      <c r="E102">
        <v>95</v>
      </c>
      <c r="F102">
        <v>61</v>
      </c>
      <c r="G102">
        <v>52</v>
      </c>
      <c r="H102">
        <v>74</v>
      </c>
      <c r="J102" s="37">
        <f>C102* 0.85</f>
        <v>68</v>
      </c>
      <c r="K102">
        <f>F102*0.85</f>
        <v>51.85</v>
      </c>
    </row>
    <row r="103" spans="1:11" x14ac:dyDescent="0.3">
      <c r="B103">
        <v>2018</v>
      </c>
      <c r="C103">
        <v>75</v>
      </c>
      <c r="D103">
        <v>64</v>
      </c>
      <c r="E103">
        <v>90</v>
      </c>
      <c r="F103">
        <v>59</v>
      </c>
      <c r="G103">
        <v>50</v>
      </c>
      <c r="H103">
        <v>71</v>
      </c>
      <c r="J103">
        <f>C103*0.906</f>
        <v>67.95</v>
      </c>
      <c r="K103">
        <f>F103*0.909</f>
        <v>53.631</v>
      </c>
    </row>
    <row r="105" spans="1:11" x14ac:dyDescent="0.3">
      <c r="A105" s="2" t="s">
        <v>1102</v>
      </c>
    </row>
    <row r="106" spans="1:11" x14ac:dyDescent="0.3">
      <c r="B106" t="s">
        <v>1103</v>
      </c>
    </row>
    <row r="107" spans="1:11" x14ac:dyDescent="0.3">
      <c r="B107" t="s">
        <v>1104</v>
      </c>
      <c r="C107" t="s">
        <v>106</v>
      </c>
      <c r="D107" t="s">
        <v>595</v>
      </c>
      <c r="E107" t="s">
        <v>575</v>
      </c>
      <c r="F107" t="s">
        <v>576</v>
      </c>
      <c r="G107" t="s">
        <v>1105</v>
      </c>
    </row>
    <row r="108" spans="1:11" x14ac:dyDescent="0.3">
      <c r="B108" t="s">
        <v>473</v>
      </c>
      <c r="C108">
        <v>116</v>
      </c>
      <c r="D108">
        <v>78.7</v>
      </c>
      <c r="E108">
        <v>66.599999999999994</v>
      </c>
      <c r="F108">
        <v>90.7</v>
      </c>
      <c r="G108">
        <f>((D108*C108)+(D109*C109)+(D110*C110)+(D111*C111)+(D112*C112)+(D113*C113))/(SUM(C108:C113))</f>
        <v>78.838034865293181</v>
      </c>
    </row>
    <row r="109" spans="1:11" x14ac:dyDescent="0.3">
      <c r="B109" t="s">
        <v>472</v>
      </c>
      <c r="C109">
        <v>134</v>
      </c>
      <c r="D109">
        <v>83.2</v>
      </c>
      <c r="E109">
        <v>75.5</v>
      </c>
      <c r="F109">
        <v>90.9</v>
      </c>
    </row>
    <row r="110" spans="1:11" x14ac:dyDescent="0.3">
      <c r="B110" t="s">
        <v>471</v>
      </c>
      <c r="C110">
        <v>170</v>
      </c>
      <c r="D110">
        <v>83.8</v>
      </c>
      <c r="E110">
        <v>77.8</v>
      </c>
      <c r="F110">
        <v>89.9</v>
      </c>
    </row>
    <row r="111" spans="1:11" x14ac:dyDescent="0.3">
      <c r="B111" t="s">
        <v>474</v>
      </c>
      <c r="C111">
        <v>139</v>
      </c>
      <c r="D111">
        <v>76.8</v>
      </c>
      <c r="E111">
        <v>67.900000000000006</v>
      </c>
      <c r="F111">
        <v>85.6</v>
      </c>
    </row>
    <row r="112" spans="1:11" x14ac:dyDescent="0.3">
      <c r="B112" t="s">
        <v>480</v>
      </c>
      <c r="C112">
        <v>46</v>
      </c>
      <c r="D112">
        <v>60.2</v>
      </c>
      <c r="E112">
        <v>49.9</v>
      </c>
      <c r="F112">
        <v>70.5</v>
      </c>
    </row>
    <row r="113" spans="2:6" x14ac:dyDescent="0.3">
      <c r="B113" t="s">
        <v>481</v>
      </c>
      <c r="C113">
        <v>26</v>
      </c>
      <c r="D113">
        <v>68.400000000000006</v>
      </c>
      <c r="E113">
        <v>41.9</v>
      </c>
      <c r="F113">
        <v>94.8</v>
      </c>
    </row>
    <row r="114" spans="2:6" x14ac:dyDescent="0.3">
      <c r="B114" t="s">
        <v>266</v>
      </c>
      <c r="C114">
        <v>53</v>
      </c>
      <c r="D114">
        <v>72.8</v>
      </c>
      <c r="E114">
        <v>61.5</v>
      </c>
      <c r="F114">
        <v>84.1</v>
      </c>
    </row>
    <row r="115" spans="2:6" x14ac:dyDescent="0.3">
      <c r="B115" t="s">
        <v>28</v>
      </c>
      <c r="C115">
        <v>1523</v>
      </c>
      <c r="D115">
        <v>71.599999999999994</v>
      </c>
      <c r="E115">
        <v>68.8</v>
      </c>
      <c r="F115">
        <v>74.400000000000006</v>
      </c>
    </row>
    <row r="117" spans="2:6" x14ac:dyDescent="0.3">
      <c r="B117" t="s">
        <v>1106</v>
      </c>
    </row>
    <row r="118" spans="2:6" x14ac:dyDescent="0.3">
      <c r="C118" t="s">
        <v>222</v>
      </c>
      <c r="D118" t="s">
        <v>223</v>
      </c>
    </row>
    <row r="119" spans="2:6" x14ac:dyDescent="0.3">
      <c r="B119" t="s">
        <v>1107</v>
      </c>
      <c r="C119">
        <v>53.5</v>
      </c>
      <c r="D119">
        <v>43.8</v>
      </c>
    </row>
    <row r="120" spans="2:6" x14ac:dyDescent="0.3">
      <c r="B120" t="s">
        <v>155</v>
      </c>
      <c r="C120">
        <v>59</v>
      </c>
      <c r="D120" s="31" t="s">
        <v>530</v>
      </c>
    </row>
    <row r="121" spans="2:6" x14ac:dyDescent="0.3">
      <c r="B121" t="s">
        <v>550</v>
      </c>
      <c r="C121">
        <v>70.8</v>
      </c>
      <c r="D121">
        <v>52.6</v>
      </c>
    </row>
    <row r="122" spans="2:6" x14ac:dyDescent="0.3">
      <c r="B122" t="s">
        <v>1108</v>
      </c>
      <c r="C122">
        <v>77</v>
      </c>
      <c r="D122">
        <v>65</v>
      </c>
    </row>
    <row r="123" spans="2:6" x14ac:dyDescent="0.3">
      <c r="B123" t="s">
        <v>578</v>
      </c>
      <c r="C123">
        <v>83</v>
      </c>
      <c r="D123">
        <v>72.8</v>
      </c>
    </row>
    <row r="124" spans="2:6" x14ac:dyDescent="0.3">
      <c r="B124" t="s">
        <v>1109</v>
      </c>
      <c r="C124">
        <v>85.1</v>
      </c>
      <c r="D124">
        <v>81.599999999999994</v>
      </c>
    </row>
    <row r="126" spans="2:6" x14ac:dyDescent="0.3">
      <c r="B126" t="s">
        <v>1110</v>
      </c>
    </row>
    <row r="127" spans="2:6" x14ac:dyDescent="0.3">
      <c r="C127" t="s">
        <v>1114</v>
      </c>
      <c r="D127" t="s">
        <v>1115</v>
      </c>
      <c r="E127" t="s">
        <v>1111</v>
      </c>
    </row>
    <row r="128" spans="2:6" x14ac:dyDescent="0.3">
      <c r="B128" t="s">
        <v>1107</v>
      </c>
      <c r="C128">
        <v>78.900000000000006</v>
      </c>
      <c r="D128">
        <v>93.2</v>
      </c>
      <c r="E128">
        <v>67.099999999999994</v>
      </c>
    </row>
    <row r="129" spans="1:5" x14ac:dyDescent="0.3">
      <c r="B129" t="s">
        <v>1112</v>
      </c>
      <c r="C129">
        <v>82.7</v>
      </c>
      <c r="D129">
        <v>96.6</v>
      </c>
      <c r="E129">
        <v>90.6</v>
      </c>
    </row>
    <row r="130" spans="1:5" x14ac:dyDescent="0.3">
      <c r="B130" t="s">
        <v>1113</v>
      </c>
      <c r="C130">
        <v>72.599999999999994</v>
      </c>
      <c r="D130">
        <v>94.5</v>
      </c>
      <c r="E130">
        <v>90.9</v>
      </c>
    </row>
    <row r="132" spans="1:5" x14ac:dyDescent="0.3">
      <c r="B132" t="s">
        <v>1121</v>
      </c>
    </row>
    <row r="133" spans="1:5" x14ac:dyDescent="0.3">
      <c r="B133" s="37"/>
      <c r="C133" s="37" t="s">
        <v>1114</v>
      </c>
      <c r="D133" s="37" t="s">
        <v>1115</v>
      </c>
      <c r="E133" s="37" t="s">
        <v>1111</v>
      </c>
    </row>
    <row r="134" spans="1:5" x14ac:dyDescent="0.3">
      <c r="B134" s="37" t="s">
        <v>1107</v>
      </c>
      <c r="C134" s="37">
        <v>78.900000000000006</v>
      </c>
      <c r="D134" s="8">
        <f>D128*C128/100</f>
        <v>73.534800000000004</v>
      </c>
      <c r="E134" s="8">
        <f>D134*E128/100</f>
        <v>49.341850800000003</v>
      </c>
    </row>
    <row r="135" spans="1:5" x14ac:dyDescent="0.3">
      <c r="B135" s="37" t="s">
        <v>1112</v>
      </c>
      <c r="C135" s="37">
        <v>82.7</v>
      </c>
      <c r="D135" s="8">
        <f>D129*C129/100</f>
        <v>79.888199999999998</v>
      </c>
      <c r="E135" s="8">
        <f>E129*D135/100</f>
        <v>72.378709199999989</v>
      </c>
    </row>
    <row r="136" spans="1:5" x14ac:dyDescent="0.3">
      <c r="B136" s="37" t="s">
        <v>1113</v>
      </c>
      <c r="C136" s="37">
        <v>72.599999999999994</v>
      </c>
      <c r="D136" s="8">
        <f>D130*C130/100</f>
        <v>68.606999999999999</v>
      </c>
      <c r="E136" s="8">
        <f>E130*D136/100</f>
        <v>62.363762999999999</v>
      </c>
    </row>
    <row r="138" spans="1:5" x14ac:dyDescent="0.3">
      <c r="A138" s="2" t="s">
        <v>1128</v>
      </c>
    </row>
    <row r="154" spans="1:1" x14ac:dyDescent="0.3">
      <c r="A154" s="2" t="s">
        <v>1129</v>
      </c>
    </row>
    <row r="155" spans="1:1" x14ac:dyDescent="0.3">
      <c r="A155" s="32" t="s">
        <v>1130</v>
      </c>
    </row>
    <row r="158" spans="1:1" x14ac:dyDescent="0.3">
      <c r="A158" s="2" t="s">
        <v>1131</v>
      </c>
    </row>
    <row r="188" spans="2:14" x14ac:dyDescent="0.3">
      <c r="B188" t="s">
        <v>196</v>
      </c>
      <c r="C188" t="s">
        <v>1133</v>
      </c>
      <c r="D188" t="s">
        <v>1132</v>
      </c>
      <c r="E188" t="s">
        <v>1093</v>
      </c>
      <c r="H188" s="37"/>
      <c r="I188" s="37"/>
      <c r="J188" s="37"/>
      <c r="K188" s="37"/>
      <c r="L188" s="37"/>
      <c r="M188" s="37"/>
      <c r="N188" s="37"/>
    </row>
    <row r="189" spans="2:14" x14ac:dyDescent="0.3">
      <c r="B189">
        <v>2003</v>
      </c>
      <c r="C189" s="37">
        <v>8205</v>
      </c>
      <c r="D189">
        <v>0</v>
      </c>
      <c r="E189">
        <f t="shared" ref="E189:E194" si="4">D189/C189*100</f>
        <v>0</v>
      </c>
      <c r="H189" s="37"/>
      <c r="I189" s="37"/>
      <c r="J189" s="37"/>
      <c r="K189" s="37"/>
      <c r="L189" s="37"/>
      <c r="M189" s="37"/>
      <c r="N189" s="37"/>
    </row>
    <row r="190" spans="2:14" x14ac:dyDescent="0.3">
      <c r="B190">
        <v>2004</v>
      </c>
      <c r="C190" s="37">
        <v>8311</v>
      </c>
      <c r="D190">
        <v>0</v>
      </c>
      <c r="E190" s="37">
        <f t="shared" si="4"/>
        <v>0</v>
      </c>
      <c r="H190" s="37"/>
      <c r="I190" s="37"/>
      <c r="J190" s="37"/>
      <c r="K190" s="37"/>
      <c r="L190" s="37"/>
      <c r="M190" s="37"/>
      <c r="N190" s="37"/>
    </row>
    <row r="191" spans="2:14" x14ac:dyDescent="0.3">
      <c r="B191" s="37">
        <v>2005</v>
      </c>
      <c r="C191" s="37">
        <v>8373</v>
      </c>
      <c r="D191">
        <v>10</v>
      </c>
      <c r="E191" s="8">
        <f t="shared" si="4"/>
        <v>0.11943150603129105</v>
      </c>
      <c r="J191" s="37"/>
      <c r="K191" s="37"/>
      <c r="L191" s="37"/>
    </row>
    <row r="192" spans="2:14" x14ac:dyDescent="0.3">
      <c r="B192" s="37">
        <v>2006</v>
      </c>
      <c r="C192" s="37">
        <v>8568</v>
      </c>
      <c r="D192">
        <v>93</v>
      </c>
      <c r="E192" s="8">
        <f t="shared" si="4"/>
        <v>1.0854341736694677</v>
      </c>
      <c r="J192" s="37"/>
      <c r="K192" s="37"/>
      <c r="L192" s="37"/>
      <c r="M192" s="37"/>
      <c r="N192" s="37"/>
    </row>
    <row r="193" spans="2:14" x14ac:dyDescent="0.3">
      <c r="B193" s="37">
        <v>2007</v>
      </c>
      <c r="C193">
        <v>8702</v>
      </c>
      <c r="D193">
        <v>412</v>
      </c>
      <c r="E193" s="8">
        <f t="shared" si="4"/>
        <v>4.7345437830383821</v>
      </c>
      <c r="H193" s="37"/>
      <c r="I193" s="37"/>
      <c r="J193" s="37"/>
      <c r="K193" s="37"/>
      <c r="L193" s="37"/>
      <c r="M193" s="37"/>
      <c r="N193" s="37"/>
    </row>
    <row r="194" spans="2:14" x14ac:dyDescent="0.3">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4.4" x14ac:dyDescent="0.3"/>
  <sheetData>
    <row r="1" spans="1:4" x14ac:dyDescent="0.3">
      <c r="A1" s="2" t="s">
        <v>402</v>
      </c>
    </row>
    <row r="2" spans="1:4" x14ac:dyDescent="0.3">
      <c r="B2" t="s">
        <v>425</v>
      </c>
    </row>
    <row r="3" spans="1:4" x14ac:dyDescent="0.3">
      <c r="C3" t="s">
        <v>429</v>
      </c>
      <c r="D3" t="s">
        <v>75</v>
      </c>
    </row>
    <row r="4" spans="1:4" x14ac:dyDescent="0.3">
      <c r="B4" t="s">
        <v>426</v>
      </c>
      <c r="C4">
        <v>30.6</v>
      </c>
      <c r="D4" t="s">
        <v>430</v>
      </c>
    </row>
    <row r="5" spans="1:4" x14ac:dyDescent="0.3">
      <c r="B5" t="s">
        <v>427</v>
      </c>
      <c r="C5">
        <v>14.5</v>
      </c>
      <c r="D5" t="s">
        <v>431</v>
      </c>
    </row>
    <row r="6" spans="1:4" x14ac:dyDescent="0.3">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4.4" x14ac:dyDescent="0.3"/>
  <cols>
    <col min="4" max="4" width="16.33203125" bestFit="1" customWidth="1"/>
    <col min="5" max="5" width="15.44140625" customWidth="1"/>
    <col min="6" max="6" width="16.44140625" customWidth="1"/>
    <col min="7" max="7" width="16.5546875" customWidth="1"/>
  </cols>
  <sheetData>
    <row r="2" spans="1:8" x14ac:dyDescent="0.3">
      <c r="A2" s="2" t="s">
        <v>499</v>
      </c>
    </row>
    <row r="4" spans="1:8" x14ac:dyDescent="0.3">
      <c r="B4" s="21" t="s">
        <v>509</v>
      </c>
      <c r="C4" s="21"/>
      <c r="D4" s="21"/>
      <c r="E4" s="21"/>
      <c r="F4" s="21"/>
      <c r="G4" s="21"/>
      <c r="H4" s="21"/>
    </row>
    <row r="5" spans="1:8" x14ac:dyDescent="0.3">
      <c r="B5" s="21" t="s">
        <v>500</v>
      </c>
      <c r="C5" s="21" t="s">
        <v>508</v>
      </c>
      <c r="D5" s="21"/>
      <c r="E5" s="21"/>
      <c r="F5" s="21"/>
      <c r="G5" s="21"/>
      <c r="H5" s="21"/>
    </row>
    <row r="6" spans="1:8" x14ac:dyDescent="0.3">
      <c r="B6" s="21" t="s">
        <v>501</v>
      </c>
      <c r="C6" s="30">
        <v>0.17</v>
      </c>
      <c r="D6" s="21"/>
      <c r="E6" s="21"/>
      <c r="F6" s="21"/>
      <c r="G6" s="21"/>
      <c r="H6" s="21"/>
    </row>
    <row r="7" spans="1:8" x14ac:dyDescent="0.3">
      <c r="B7" s="21" t="s">
        <v>502</v>
      </c>
      <c r="C7" s="30">
        <v>0.13900000000000001</v>
      </c>
      <c r="D7" s="21"/>
      <c r="E7" s="21"/>
      <c r="F7" s="21"/>
      <c r="G7" s="21"/>
      <c r="H7" s="21"/>
    </row>
    <row r="8" spans="1:8" x14ac:dyDescent="0.3">
      <c r="B8" s="21" t="s">
        <v>503</v>
      </c>
      <c r="C8" s="30">
        <v>0.13900000000000001</v>
      </c>
      <c r="D8" s="21"/>
      <c r="E8" s="21"/>
      <c r="F8" s="21"/>
      <c r="G8" s="21"/>
      <c r="H8" s="21"/>
    </row>
    <row r="9" spans="1:8" x14ac:dyDescent="0.3">
      <c r="B9" s="21" t="s">
        <v>504</v>
      </c>
      <c r="C9" s="30">
        <v>0.123</v>
      </c>
      <c r="D9" s="21"/>
      <c r="E9" s="21"/>
      <c r="F9" s="21"/>
      <c r="G9" s="21"/>
      <c r="H9" s="21"/>
    </row>
    <row r="10" spans="1:8" x14ac:dyDescent="0.3">
      <c r="B10" s="21" t="s">
        <v>505</v>
      </c>
      <c r="C10" s="30">
        <v>0.11</v>
      </c>
      <c r="D10" s="21"/>
      <c r="E10" s="21"/>
      <c r="F10" s="21"/>
      <c r="G10" s="21"/>
      <c r="H10" s="21"/>
    </row>
    <row r="11" spans="1:8" x14ac:dyDescent="0.3">
      <c r="B11" s="21" t="s">
        <v>506</v>
      </c>
      <c r="C11" s="30">
        <v>7.5999999999999998E-2</v>
      </c>
      <c r="D11" s="21"/>
      <c r="E11" s="21"/>
      <c r="F11" s="21"/>
      <c r="G11" s="21"/>
      <c r="H11" s="21"/>
    </row>
    <row r="12" spans="1:8" x14ac:dyDescent="0.3">
      <c r="B12" s="21" t="s">
        <v>507</v>
      </c>
      <c r="C12" s="30">
        <v>7.1999999999999995E-2</v>
      </c>
      <c r="D12" s="21"/>
      <c r="E12" s="21"/>
      <c r="F12" s="21"/>
      <c r="G12" s="21"/>
      <c r="H12" s="21"/>
    </row>
    <row r="14" spans="1:8" x14ac:dyDescent="0.3">
      <c r="B14" t="s">
        <v>510</v>
      </c>
    </row>
    <row r="15" spans="1:8" x14ac:dyDescent="0.3">
      <c r="B15" t="s">
        <v>196</v>
      </c>
      <c r="C15" s="4" t="s">
        <v>512</v>
      </c>
      <c r="E15" s="4" t="s">
        <v>513</v>
      </c>
      <c r="F15" s="21"/>
    </row>
    <row r="16" spans="1:8" x14ac:dyDescent="0.3">
      <c r="C16">
        <v>2007</v>
      </c>
      <c r="D16">
        <v>2013</v>
      </c>
      <c r="E16" s="21">
        <v>2007</v>
      </c>
      <c r="F16" s="21">
        <v>2013</v>
      </c>
    </row>
    <row r="17" spans="1:6" s="21" customFormat="1" x14ac:dyDescent="0.3">
      <c r="B17" s="21" t="s">
        <v>522</v>
      </c>
      <c r="C17" s="21">
        <v>19.7</v>
      </c>
      <c r="D17" s="21">
        <v>7</v>
      </c>
      <c r="E17" s="21">
        <v>19.7</v>
      </c>
      <c r="F17" s="21">
        <v>7.3</v>
      </c>
    </row>
    <row r="18" spans="1:6" x14ac:dyDescent="0.3">
      <c r="B18" t="s">
        <v>480</v>
      </c>
      <c r="C18">
        <v>17.899999999999999</v>
      </c>
      <c r="D18">
        <v>6.6</v>
      </c>
      <c r="E18">
        <v>23.5</v>
      </c>
      <c r="F18">
        <v>6.3</v>
      </c>
    </row>
    <row r="19" spans="1:6" x14ac:dyDescent="0.3">
      <c r="B19" t="s">
        <v>511</v>
      </c>
      <c r="C19">
        <v>18</v>
      </c>
      <c r="D19">
        <v>8.3000000000000007</v>
      </c>
      <c r="E19">
        <v>20.6</v>
      </c>
      <c r="F19">
        <v>7.9</v>
      </c>
    </row>
    <row r="20" spans="1:6" x14ac:dyDescent="0.3">
      <c r="B20" t="s">
        <v>472</v>
      </c>
      <c r="C20">
        <v>19.100000000000001</v>
      </c>
      <c r="D20">
        <v>6.8</v>
      </c>
      <c r="E20">
        <v>21.4</v>
      </c>
      <c r="F20">
        <v>5.5</v>
      </c>
    </row>
    <row r="21" spans="1:6" x14ac:dyDescent="0.3">
      <c r="B21" t="s">
        <v>474</v>
      </c>
      <c r="C21">
        <v>17.600000000000001</v>
      </c>
      <c r="D21">
        <v>7.4</v>
      </c>
      <c r="E21">
        <v>22.1</v>
      </c>
      <c r="F21">
        <v>5.8</v>
      </c>
    </row>
    <row r="22" spans="1:6" x14ac:dyDescent="0.3">
      <c r="B22" t="s">
        <v>481</v>
      </c>
      <c r="C22">
        <v>18.5</v>
      </c>
      <c r="D22">
        <v>4.9000000000000004</v>
      </c>
      <c r="E22">
        <v>17.3</v>
      </c>
      <c r="F22">
        <v>7.1</v>
      </c>
    </row>
    <row r="23" spans="1:6" x14ac:dyDescent="0.3">
      <c r="B23" t="s">
        <v>473</v>
      </c>
      <c r="C23">
        <v>10.1</v>
      </c>
      <c r="D23">
        <v>7.2</v>
      </c>
      <c r="E23">
        <v>23.7</v>
      </c>
      <c r="F23">
        <v>10.9</v>
      </c>
    </row>
    <row r="25" spans="1:6" x14ac:dyDescent="0.3">
      <c r="A25" s="2" t="s">
        <v>514</v>
      </c>
    </row>
    <row r="26" spans="1:6" x14ac:dyDescent="0.3">
      <c r="B26" t="s">
        <v>516</v>
      </c>
    </row>
    <row r="27" spans="1:6" x14ac:dyDescent="0.3">
      <c r="B27" t="s">
        <v>515</v>
      </c>
      <c r="C27" s="12">
        <v>0.158</v>
      </c>
    </row>
    <row r="29" spans="1:6" x14ac:dyDescent="0.3">
      <c r="A29" s="2" t="s">
        <v>518</v>
      </c>
    </row>
    <row r="30" spans="1:6" x14ac:dyDescent="0.3">
      <c r="B30" t="s">
        <v>153</v>
      </c>
    </row>
    <row r="31" spans="1:6" x14ac:dyDescent="0.3">
      <c r="B31" t="s">
        <v>196</v>
      </c>
      <c r="C31" t="s">
        <v>517</v>
      </c>
    </row>
    <row r="32" spans="1:6" s="21" customFormat="1" x14ac:dyDescent="0.3">
      <c r="B32" s="21">
        <v>2011</v>
      </c>
      <c r="C32" s="12">
        <v>0.14940000000000001</v>
      </c>
    </row>
    <row r="33" spans="1:3" x14ac:dyDescent="0.3">
      <c r="B33">
        <v>2012</v>
      </c>
      <c r="C33" s="13">
        <v>0.15740000000000001</v>
      </c>
    </row>
    <row r="34" spans="1:3" x14ac:dyDescent="0.3">
      <c r="B34">
        <v>2013</v>
      </c>
      <c r="C34" s="13">
        <v>0.14299999999999999</v>
      </c>
    </row>
    <row r="35" spans="1:3" x14ac:dyDescent="0.3">
      <c r="B35">
        <v>2015</v>
      </c>
      <c r="C35" s="12">
        <v>8.3000000000000004E-2</v>
      </c>
    </row>
    <row r="37" spans="1:3" x14ac:dyDescent="0.3">
      <c r="A37" s="2" t="s">
        <v>519</v>
      </c>
    </row>
    <row r="38" spans="1:3" x14ac:dyDescent="0.3">
      <c r="B38" t="s">
        <v>266</v>
      </c>
    </row>
    <row r="39" spans="1:3" x14ac:dyDescent="0.3">
      <c r="B39" s="12" t="s">
        <v>520</v>
      </c>
      <c r="C39" s="12">
        <v>0.42799999999999999</v>
      </c>
    </row>
    <row r="40" spans="1:3" x14ac:dyDescent="0.3">
      <c r="B40" t="s">
        <v>521</v>
      </c>
    </row>
    <row r="41" spans="1:3" x14ac:dyDescent="0.3">
      <c r="B41" s="12" t="s">
        <v>520</v>
      </c>
      <c r="C41" s="12">
        <v>0.42099999999999999</v>
      </c>
    </row>
    <row r="43" spans="1:3" x14ac:dyDescent="0.3">
      <c r="A43" s="2" t="s">
        <v>630</v>
      </c>
    </row>
    <row r="44" spans="1:3" x14ac:dyDescent="0.3">
      <c r="B44" t="s">
        <v>631</v>
      </c>
    </row>
    <row r="46" spans="1:3" x14ac:dyDescent="0.3">
      <c r="A46" s="2" t="s">
        <v>706</v>
      </c>
    </row>
    <row r="47" spans="1:3" x14ac:dyDescent="0.3">
      <c r="B47" t="s">
        <v>707</v>
      </c>
    </row>
    <row r="48" spans="1:3" x14ac:dyDescent="0.3">
      <c r="B48" t="s">
        <v>708</v>
      </c>
      <c r="C48" s="12">
        <v>0.95399999999999996</v>
      </c>
    </row>
    <row r="49" spans="1:5" x14ac:dyDescent="0.3">
      <c r="B49" t="s">
        <v>709</v>
      </c>
      <c r="C49" s="12">
        <v>0.93100000000000005</v>
      </c>
      <c r="D49" s="5">
        <f>C49*C48</f>
        <v>0.88817400000000002</v>
      </c>
    </row>
    <row r="50" spans="1:5" x14ac:dyDescent="0.3">
      <c r="B50" t="s">
        <v>710</v>
      </c>
      <c r="C50" s="12">
        <v>0.97799999999999998</v>
      </c>
      <c r="D50" s="18">
        <f>C50*D49</f>
        <v>0.86863417200000004</v>
      </c>
    </row>
    <row r="51" spans="1:5" x14ac:dyDescent="0.3">
      <c r="B51" t="s">
        <v>711</v>
      </c>
      <c r="C51" s="12">
        <v>2.9000000000000001E-2</v>
      </c>
      <c r="D51" s="18">
        <f>C51*D50</f>
        <v>2.5190390988000001E-2</v>
      </c>
    </row>
    <row r="52" spans="1:5" x14ac:dyDescent="0.3">
      <c r="D52" t="s">
        <v>575</v>
      </c>
      <c r="E52" t="s">
        <v>576</v>
      </c>
    </row>
    <row r="53" spans="1:5" x14ac:dyDescent="0.3">
      <c r="B53" t="s">
        <v>712</v>
      </c>
      <c r="C53" s="12">
        <v>0.82499999999999996</v>
      </c>
    </row>
    <row r="54" spans="1:5" x14ac:dyDescent="0.3">
      <c r="B54" t="s">
        <v>713</v>
      </c>
      <c r="C54" s="12">
        <v>0.151</v>
      </c>
      <c r="D54" s="18">
        <v>2.4E-2</v>
      </c>
      <c r="E54" s="19">
        <v>0.27800000000000002</v>
      </c>
    </row>
    <row r="56" spans="1:5" x14ac:dyDescent="0.3">
      <c r="A56" s="2" t="s">
        <v>714</v>
      </c>
    </row>
    <row r="57" spans="1:5" x14ac:dyDescent="0.3">
      <c r="B57" t="s">
        <v>715</v>
      </c>
    </row>
    <row r="58" spans="1:5" x14ac:dyDescent="0.3">
      <c r="B58" t="s">
        <v>978</v>
      </c>
      <c r="C58" s="12">
        <v>5.8999999999999997E-2</v>
      </c>
    </row>
    <row r="59" spans="1:5" x14ac:dyDescent="0.3">
      <c r="B59" t="s">
        <v>716</v>
      </c>
      <c r="C59" s="12">
        <v>4.2999999999999997E-2</v>
      </c>
    </row>
    <row r="60" spans="1:5" x14ac:dyDescent="0.3">
      <c r="B60">
        <v>2013</v>
      </c>
      <c r="C60">
        <v>5.9</v>
      </c>
    </row>
    <row r="61" spans="1:5" x14ac:dyDescent="0.3">
      <c r="B61">
        <v>2014</v>
      </c>
      <c r="C61">
        <v>5.0999999999999996</v>
      </c>
    </row>
    <row r="62" spans="1:5" x14ac:dyDescent="0.3">
      <c r="B62">
        <v>2015</v>
      </c>
      <c r="C62">
        <v>3.2</v>
      </c>
    </row>
    <row r="63" spans="1:5" x14ac:dyDescent="0.3">
      <c r="B63">
        <v>2016</v>
      </c>
      <c r="C63">
        <v>2.5</v>
      </c>
    </row>
    <row r="65" spans="1:7" x14ac:dyDescent="0.3">
      <c r="A65" s="2" t="s">
        <v>719</v>
      </c>
    </row>
    <row r="66" spans="1:7" x14ac:dyDescent="0.3">
      <c r="B66" t="s">
        <v>717</v>
      </c>
    </row>
    <row r="67" spans="1:7" x14ac:dyDescent="0.3">
      <c r="B67" t="s">
        <v>718</v>
      </c>
      <c r="C67">
        <v>9.3000000000000007</v>
      </c>
    </row>
    <row r="69" spans="1:7" x14ac:dyDescent="0.3">
      <c r="A69" s="2" t="s">
        <v>777</v>
      </c>
    </row>
    <row r="70" spans="1:7" x14ac:dyDescent="0.3">
      <c r="B70" t="s">
        <v>720</v>
      </c>
    </row>
    <row r="71" spans="1:7" x14ac:dyDescent="0.3">
      <c r="B71" t="s">
        <v>722</v>
      </c>
      <c r="C71" t="s">
        <v>721</v>
      </c>
      <c r="D71" t="s">
        <v>575</v>
      </c>
      <c r="E71" t="s">
        <v>576</v>
      </c>
    </row>
    <row r="72" spans="1:7" x14ac:dyDescent="0.3">
      <c r="B72" t="s">
        <v>723</v>
      </c>
      <c r="C72" s="13">
        <v>0.05</v>
      </c>
      <c r="D72">
        <v>3.4</v>
      </c>
      <c r="E72">
        <v>7.4</v>
      </c>
    </row>
    <row r="73" spans="1:7" x14ac:dyDescent="0.3">
      <c r="B73">
        <v>12</v>
      </c>
      <c r="C73" s="12">
        <v>5.7000000000000002E-2</v>
      </c>
      <c r="D73">
        <v>4</v>
      </c>
      <c r="E73">
        <v>8.3000000000000007</v>
      </c>
    </row>
    <row r="74" spans="1:7" x14ac:dyDescent="0.3">
      <c r="B74">
        <v>18</v>
      </c>
      <c r="C74">
        <v>6.7</v>
      </c>
      <c r="D74">
        <v>4.8</v>
      </c>
      <c r="E74">
        <v>9.4</v>
      </c>
    </row>
    <row r="75" spans="1:7" x14ac:dyDescent="0.3">
      <c r="B75">
        <v>24</v>
      </c>
      <c r="C75">
        <v>7</v>
      </c>
      <c r="D75">
        <v>5</v>
      </c>
      <c r="E75">
        <v>9.6999999999999993</v>
      </c>
    </row>
    <row r="77" spans="1:7" x14ac:dyDescent="0.3">
      <c r="B77" s="37" t="s">
        <v>749</v>
      </c>
    </row>
    <row r="78" spans="1:7" x14ac:dyDescent="0.3">
      <c r="C78" t="s">
        <v>744</v>
      </c>
      <c r="D78" t="s">
        <v>745</v>
      </c>
      <c r="E78" t="s">
        <v>746</v>
      </c>
      <c r="F78" t="s">
        <v>747</v>
      </c>
      <c r="G78" t="s">
        <v>748</v>
      </c>
    </row>
    <row r="79" spans="1:7" x14ac:dyDescent="0.3">
      <c r="B79" t="s">
        <v>426</v>
      </c>
      <c r="C79" t="s">
        <v>724</v>
      </c>
      <c r="D79" t="s">
        <v>725</v>
      </c>
      <c r="E79" t="s">
        <v>726</v>
      </c>
      <c r="F79" t="s">
        <v>727</v>
      </c>
      <c r="G79" t="s">
        <v>727</v>
      </c>
    </row>
    <row r="80" spans="1:7" x14ac:dyDescent="0.3">
      <c r="B80" t="s">
        <v>728</v>
      </c>
      <c r="C80" t="s">
        <v>729</v>
      </c>
      <c r="D80" t="s">
        <v>730</v>
      </c>
      <c r="E80" t="s">
        <v>731</v>
      </c>
      <c r="F80" t="s">
        <v>732</v>
      </c>
      <c r="G80" t="s">
        <v>733</v>
      </c>
    </row>
    <row r="81" spans="2:7" x14ac:dyDescent="0.3">
      <c r="B81" t="s">
        <v>734</v>
      </c>
      <c r="C81" t="s">
        <v>735</v>
      </c>
      <c r="D81" t="s">
        <v>736</v>
      </c>
      <c r="E81" t="s">
        <v>736</v>
      </c>
      <c r="F81" t="s">
        <v>737</v>
      </c>
      <c r="G81" t="s">
        <v>737</v>
      </c>
    </row>
    <row r="82" spans="2:7" x14ac:dyDescent="0.3">
      <c r="B82" t="s">
        <v>738</v>
      </c>
      <c r="C82" t="s">
        <v>739</v>
      </c>
      <c r="D82" t="s">
        <v>740</v>
      </c>
      <c r="E82" t="s">
        <v>741</v>
      </c>
      <c r="F82" t="s">
        <v>742</v>
      </c>
      <c r="G82" t="s">
        <v>743</v>
      </c>
    </row>
    <row r="83" spans="2:7" x14ac:dyDescent="0.3">
      <c r="B83" t="s">
        <v>734</v>
      </c>
      <c r="C83" t="s">
        <v>735</v>
      </c>
      <c r="D83" t="s">
        <v>736</v>
      </c>
      <c r="E83" t="s">
        <v>736</v>
      </c>
      <c r="F83" t="s">
        <v>737</v>
      </c>
      <c r="G83" t="s">
        <v>737</v>
      </c>
    </row>
    <row r="85" spans="2:7" x14ac:dyDescent="0.3">
      <c r="B85" t="s">
        <v>750</v>
      </c>
      <c r="C85" t="s">
        <v>751</v>
      </c>
      <c r="D85" t="s">
        <v>751</v>
      </c>
      <c r="E85" t="s">
        <v>751</v>
      </c>
      <c r="F85" t="s">
        <v>751</v>
      </c>
      <c r="G85" t="s">
        <v>751</v>
      </c>
    </row>
    <row r="86" spans="2:7" x14ac:dyDescent="0.3">
      <c r="B86" t="s">
        <v>752</v>
      </c>
      <c r="C86" t="s">
        <v>753</v>
      </c>
      <c r="D86" t="s">
        <v>754</v>
      </c>
      <c r="E86" t="s">
        <v>755</v>
      </c>
      <c r="F86" t="s">
        <v>755</v>
      </c>
      <c r="G86" t="s">
        <v>755</v>
      </c>
    </row>
    <row r="87" spans="2:7" x14ac:dyDescent="0.3">
      <c r="B87" t="s">
        <v>756</v>
      </c>
      <c r="C87" t="s">
        <v>757</v>
      </c>
      <c r="D87" t="s">
        <v>758</v>
      </c>
      <c r="E87" t="s">
        <v>759</v>
      </c>
      <c r="F87" t="s">
        <v>760</v>
      </c>
      <c r="G87" t="s">
        <v>760</v>
      </c>
    </row>
    <row r="88" spans="2:7" x14ac:dyDescent="0.3">
      <c r="B88" t="s">
        <v>761</v>
      </c>
      <c r="C88" t="s">
        <v>762</v>
      </c>
      <c r="D88" t="s">
        <v>763</v>
      </c>
      <c r="E88" t="s">
        <v>764</v>
      </c>
      <c r="F88" t="s">
        <v>765</v>
      </c>
      <c r="G88" t="s">
        <v>766</v>
      </c>
    </row>
    <row r="89" spans="2:7" x14ac:dyDescent="0.3">
      <c r="B89" t="s">
        <v>767</v>
      </c>
      <c r="C89" t="s">
        <v>768</v>
      </c>
      <c r="D89" t="s">
        <v>769</v>
      </c>
      <c r="E89" t="s">
        <v>770</v>
      </c>
      <c r="F89" t="s">
        <v>770</v>
      </c>
      <c r="G89" t="s">
        <v>770</v>
      </c>
    </row>
    <row r="90" spans="2:7" x14ac:dyDescent="0.3">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4.4" x14ac:dyDescent="0.3"/>
  <cols>
    <col min="1" max="1" width="10.6640625" customWidth="1"/>
    <col min="3" max="3" width="13.88671875" customWidth="1"/>
    <col min="4" max="4" width="14.5546875" customWidth="1"/>
    <col min="5" max="5" width="15.44140625" customWidth="1"/>
    <col min="7" max="7" width="15.6640625" customWidth="1"/>
    <col min="8" max="8" width="10.6640625" customWidth="1"/>
    <col min="9" max="9" width="15.88671875" customWidth="1"/>
    <col min="10" max="10" width="18.33203125" customWidth="1"/>
    <col min="11" max="11" width="14.109375" customWidth="1"/>
    <col min="12" max="12" width="16" customWidth="1"/>
    <col min="13" max="13" width="14.33203125" customWidth="1"/>
    <col min="14" max="14" width="17.44140625" customWidth="1"/>
    <col min="15" max="15" width="22" customWidth="1"/>
    <col min="16" max="16" width="14.88671875" customWidth="1"/>
    <col min="17" max="17" width="17.66406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3">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3">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3">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3">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3">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3">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3">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3">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3">
      <c r="A12" t="s">
        <v>72</v>
      </c>
    </row>
    <row r="13" spans="1:17" x14ac:dyDescent="0.3">
      <c r="A13" t="s">
        <v>73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F8A6-BB0F-4F7C-B697-F36F790CC179}">
  <dimension ref="A1:J14"/>
  <sheetViews>
    <sheetView workbookViewId="0">
      <selection activeCell="B15" sqref="B15"/>
    </sheetView>
  </sheetViews>
  <sheetFormatPr defaultRowHeight="14.4" x14ac:dyDescent="0.3"/>
  <cols>
    <col min="1" max="1" width="9.109375" style="84"/>
    <col min="3" max="3" width="9.109375" style="84"/>
  </cols>
  <sheetData>
    <row r="1" spans="1:10" x14ac:dyDescent="0.3">
      <c r="A1" s="84" t="s">
        <v>1353</v>
      </c>
      <c r="B1" s="2" t="s">
        <v>1350</v>
      </c>
      <c r="C1" s="2" t="s">
        <v>1356</v>
      </c>
      <c r="D1" s="2" t="s">
        <v>1351</v>
      </c>
      <c r="E1" s="2" t="s">
        <v>1352</v>
      </c>
      <c r="F1" s="2" t="s">
        <v>1355</v>
      </c>
    </row>
    <row r="2" spans="1:10" x14ac:dyDescent="0.3">
      <c r="B2" t="s">
        <v>1354</v>
      </c>
      <c r="C2" s="84" t="s">
        <v>1357</v>
      </c>
    </row>
    <row r="3" spans="1:10" s="84" customFormat="1" x14ac:dyDescent="0.3">
      <c r="C3" s="84" t="s">
        <v>1358</v>
      </c>
    </row>
    <row r="4" spans="1:10" s="84" customFormat="1" x14ac:dyDescent="0.3">
      <c r="C4" s="84" t="s">
        <v>1359</v>
      </c>
    </row>
    <row r="5" spans="1:10" s="84" customFormat="1" x14ac:dyDescent="0.3">
      <c r="C5" s="84" t="s">
        <v>1360</v>
      </c>
    </row>
    <row r="6" spans="1:10" x14ac:dyDescent="0.3">
      <c r="C6" s="84" t="s">
        <v>1361</v>
      </c>
    </row>
    <row r="7" spans="1:10" x14ac:dyDescent="0.3">
      <c r="C7" s="84" t="s">
        <v>1362</v>
      </c>
    </row>
    <row r="8" spans="1:10" x14ac:dyDescent="0.3">
      <c r="B8" t="s">
        <v>1363</v>
      </c>
      <c r="C8"/>
    </row>
    <row r="9" spans="1:10" x14ac:dyDescent="0.3">
      <c r="C9"/>
    </row>
    <row r="10" spans="1:10" x14ac:dyDescent="0.3">
      <c r="C10"/>
      <c r="I10" s="6"/>
      <c r="J10" s="6"/>
    </row>
    <row r="11" spans="1:10" x14ac:dyDescent="0.3">
      <c r="C11"/>
      <c r="I11" s="6"/>
      <c r="J11" s="6"/>
    </row>
    <row r="14" spans="1:10" x14ac:dyDescent="0.3">
      <c r="B14" t="s">
        <v>1368</v>
      </c>
      <c r="C14" s="84" t="s">
        <v>1369</v>
      </c>
      <c r="D14">
        <v>10</v>
      </c>
      <c r="E14">
        <v>25</v>
      </c>
      <c r="F14" t="s">
        <v>1370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65"/>
  <sheetViews>
    <sheetView tabSelected="1" topLeftCell="A244" workbookViewId="0">
      <selection activeCell="A262" sqref="A262"/>
    </sheetView>
  </sheetViews>
  <sheetFormatPr defaultRowHeight="14.4" x14ac:dyDescent="0.3"/>
  <cols>
    <col min="4" max="4" width="9.5546875" bestFit="1" customWidth="1"/>
    <col min="5" max="5" width="13" customWidth="1"/>
    <col min="6" max="6" width="9.33203125" bestFit="1" customWidth="1"/>
    <col min="12" max="12" width="12" bestFit="1" customWidth="1"/>
  </cols>
  <sheetData>
    <row r="1" spans="1:4" s="21" customFormat="1" x14ac:dyDescent="0.3">
      <c r="A1" s="2" t="s">
        <v>390</v>
      </c>
    </row>
    <row r="2" spans="1:4" s="21" customFormat="1" x14ac:dyDescent="0.3">
      <c r="B2" s="21" t="s">
        <v>465</v>
      </c>
    </row>
    <row r="3" spans="1:4" s="21" customFormat="1" x14ac:dyDescent="0.3">
      <c r="B3" s="21" t="s">
        <v>80</v>
      </c>
      <c r="C3" s="21" t="s">
        <v>215</v>
      </c>
      <c r="D3" s="21" t="s">
        <v>217</v>
      </c>
    </row>
    <row r="4" spans="1:4" s="21" customFormat="1" x14ac:dyDescent="0.3">
      <c r="B4" s="21" t="s">
        <v>137</v>
      </c>
      <c r="C4" s="21">
        <v>1.5</v>
      </c>
      <c r="D4" s="21">
        <v>7.3</v>
      </c>
    </row>
    <row r="5" spans="1:4" s="21" customFormat="1" x14ac:dyDescent="0.3">
      <c r="B5" s="21" t="s">
        <v>138</v>
      </c>
      <c r="C5" s="21">
        <v>1.8</v>
      </c>
      <c r="D5" s="21">
        <v>16.399999999999999</v>
      </c>
    </row>
    <row r="6" spans="1:4" s="21" customFormat="1" x14ac:dyDescent="0.3">
      <c r="B6" s="21" t="s">
        <v>139</v>
      </c>
      <c r="C6" s="21">
        <v>1.9</v>
      </c>
      <c r="D6" s="21">
        <v>13.1</v>
      </c>
    </row>
    <row r="7" spans="1:4" s="21" customFormat="1" x14ac:dyDescent="0.3">
      <c r="B7" s="21" t="s">
        <v>156</v>
      </c>
      <c r="C7" s="21">
        <v>1.7</v>
      </c>
      <c r="D7" s="21">
        <v>12.5</v>
      </c>
    </row>
    <row r="8" spans="1:4" s="21" customFormat="1" x14ac:dyDescent="0.3">
      <c r="B8" s="21" t="s">
        <v>157</v>
      </c>
      <c r="C8" s="21">
        <v>2</v>
      </c>
      <c r="D8" s="21">
        <v>10.199999999999999</v>
      </c>
    </row>
    <row r="9" spans="1:4" s="21" customFormat="1" x14ac:dyDescent="0.3">
      <c r="B9" s="21" t="s">
        <v>153</v>
      </c>
      <c r="C9" s="21">
        <v>1.7</v>
      </c>
      <c r="D9" s="21">
        <v>11.7</v>
      </c>
    </row>
    <row r="10" spans="1:4" s="21" customFormat="1" x14ac:dyDescent="0.3">
      <c r="B10" s="21" t="s">
        <v>158</v>
      </c>
      <c r="C10" s="21">
        <v>3.4</v>
      </c>
      <c r="D10" s="21">
        <v>15.2</v>
      </c>
    </row>
    <row r="11" spans="1:4" s="21" customFormat="1" x14ac:dyDescent="0.3"/>
    <row r="12" spans="1:4" x14ac:dyDescent="0.3">
      <c r="A12" s="2" t="s">
        <v>133</v>
      </c>
    </row>
    <row r="13" spans="1:4" x14ac:dyDescent="0.3">
      <c r="B13" t="s">
        <v>134</v>
      </c>
    </row>
    <row r="14" spans="1:4" x14ac:dyDescent="0.3">
      <c r="B14" t="s">
        <v>135</v>
      </c>
    </row>
    <row r="17" spans="2:10" x14ac:dyDescent="0.3">
      <c r="B17" t="s">
        <v>233</v>
      </c>
    </row>
    <row r="18" spans="2:10" x14ac:dyDescent="0.3">
      <c r="B18" t="s">
        <v>80</v>
      </c>
      <c r="C18" t="s">
        <v>159</v>
      </c>
      <c r="D18" t="s">
        <v>160</v>
      </c>
      <c r="E18" t="s">
        <v>161</v>
      </c>
      <c r="F18" t="s">
        <v>389</v>
      </c>
      <c r="G18" t="s">
        <v>162</v>
      </c>
      <c r="H18" t="s">
        <v>163</v>
      </c>
      <c r="I18" t="s">
        <v>164</v>
      </c>
      <c r="J18" t="s">
        <v>165</v>
      </c>
    </row>
    <row r="19" spans="2:10" x14ac:dyDescent="0.3">
      <c r="B19" t="s">
        <v>155</v>
      </c>
      <c r="C19">
        <v>1.5</v>
      </c>
      <c r="D19">
        <v>1.8</v>
      </c>
      <c r="E19">
        <v>9.6</v>
      </c>
      <c r="F19">
        <v>4.4000000000000004</v>
      </c>
      <c r="G19">
        <v>0.6</v>
      </c>
      <c r="H19">
        <v>5.6</v>
      </c>
      <c r="I19">
        <v>4</v>
      </c>
      <c r="J19">
        <v>1.9</v>
      </c>
    </row>
    <row r="20" spans="2:10" x14ac:dyDescent="0.3">
      <c r="B20" t="s">
        <v>137</v>
      </c>
      <c r="C20">
        <v>1</v>
      </c>
      <c r="D20">
        <v>1.5</v>
      </c>
      <c r="E20">
        <v>3.7</v>
      </c>
      <c r="F20">
        <v>2.8</v>
      </c>
      <c r="G20">
        <v>0.5</v>
      </c>
      <c r="H20">
        <v>2.1</v>
      </c>
      <c r="I20">
        <v>2.2000000000000002</v>
      </c>
      <c r="J20">
        <v>1.4</v>
      </c>
    </row>
    <row r="21" spans="2:10" x14ac:dyDescent="0.3">
      <c r="B21" t="s">
        <v>138</v>
      </c>
      <c r="C21">
        <v>2</v>
      </c>
      <c r="D21">
        <v>1.9</v>
      </c>
      <c r="E21">
        <v>16.7</v>
      </c>
      <c r="F21">
        <v>5.2</v>
      </c>
      <c r="G21">
        <v>0.7</v>
      </c>
      <c r="H21">
        <v>9.6999999999999993</v>
      </c>
      <c r="I21">
        <v>6.1</v>
      </c>
      <c r="J21">
        <v>2.5</v>
      </c>
    </row>
    <row r="22" spans="2:10" x14ac:dyDescent="0.3">
      <c r="B22" t="s">
        <v>139</v>
      </c>
      <c r="C22">
        <v>1.3</v>
      </c>
      <c r="D22">
        <v>2.1</v>
      </c>
      <c r="E22">
        <v>17.3</v>
      </c>
      <c r="F22">
        <v>6.3</v>
      </c>
      <c r="G22">
        <v>0.9</v>
      </c>
      <c r="H22">
        <v>12.2</v>
      </c>
      <c r="I22">
        <v>10.3</v>
      </c>
      <c r="J22">
        <v>2.5</v>
      </c>
    </row>
    <row r="23" spans="2:10" x14ac:dyDescent="0.3">
      <c r="B23" t="s">
        <v>156</v>
      </c>
      <c r="C23">
        <v>1.6</v>
      </c>
      <c r="D23">
        <v>2.2000000000000002</v>
      </c>
      <c r="E23">
        <v>14.6</v>
      </c>
      <c r="F23">
        <v>7.6</v>
      </c>
      <c r="G23">
        <v>0.7</v>
      </c>
      <c r="H23">
        <v>12.5</v>
      </c>
      <c r="I23">
        <v>12.8</v>
      </c>
      <c r="J23">
        <v>3.4</v>
      </c>
    </row>
    <row r="24" spans="2:10" x14ac:dyDescent="0.3">
      <c r="B24" t="s">
        <v>157</v>
      </c>
      <c r="C24">
        <v>0.9</v>
      </c>
      <c r="D24">
        <v>2.5</v>
      </c>
      <c r="E24">
        <v>11.9</v>
      </c>
      <c r="F24">
        <v>9.8000000000000007</v>
      </c>
      <c r="G24">
        <v>0.8</v>
      </c>
      <c r="H24">
        <v>10.4</v>
      </c>
      <c r="I24">
        <v>10.9</v>
      </c>
      <c r="J24">
        <v>2.4</v>
      </c>
    </row>
    <row r="25" spans="2:10" x14ac:dyDescent="0.3">
      <c r="B25" t="s">
        <v>144</v>
      </c>
      <c r="C25">
        <v>1.4</v>
      </c>
      <c r="D25">
        <v>2.1</v>
      </c>
      <c r="E25">
        <v>12.7</v>
      </c>
      <c r="F25">
        <v>6.8</v>
      </c>
      <c r="G25">
        <v>0.7</v>
      </c>
      <c r="H25">
        <v>9.4</v>
      </c>
      <c r="I25">
        <v>8.6</v>
      </c>
      <c r="J25">
        <v>2.5</v>
      </c>
    </row>
    <row r="26" spans="2:10" x14ac:dyDescent="0.3">
      <c r="B26" t="s">
        <v>158</v>
      </c>
      <c r="C26">
        <v>1.4</v>
      </c>
      <c r="D26">
        <v>2.2000000000000002</v>
      </c>
      <c r="E26">
        <v>18.399999999999999</v>
      </c>
      <c r="F26">
        <v>7.1</v>
      </c>
      <c r="I26">
        <v>9.1</v>
      </c>
      <c r="J26">
        <v>4.3</v>
      </c>
    </row>
    <row r="28" spans="2:10" x14ac:dyDescent="0.3">
      <c r="C28" t="s">
        <v>175</v>
      </c>
      <c r="H28" t="s">
        <v>174</v>
      </c>
    </row>
    <row r="29" spans="2:10" x14ac:dyDescent="0.3">
      <c r="B29" t="s">
        <v>80</v>
      </c>
      <c r="C29" t="s">
        <v>168</v>
      </c>
      <c r="D29" t="s">
        <v>173</v>
      </c>
      <c r="G29" t="s">
        <v>80</v>
      </c>
      <c r="H29" t="s">
        <v>168</v>
      </c>
      <c r="I29" t="s">
        <v>173</v>
      </c>
    </row>
    <row r="30" spans="2:10" x14ac:dyDescent="0.3">
      <c r="B30" t="s">
        <v>137</v>
      </c>
      <c r="C30">
        <v>10.7</v>
      </c>
      <c r="D30">
        <v>19.600000000000001</v>
      </c>
      <c r="G30" t="s">
        <v>137</v>
      </c>
      <c r="H30">
        <v>1</v>
      </c>
      <c r="I30">
        <v>3.7</v>
      </c>
    </row>
    <row r="31" spans="2:10" x14ac:dyDescent="0.3">
      <c r="B31" t="s">
        <v>169</v>
      </c>
      <c r="C31">
        <v>10.6</v>
      </c>
      <c r="D31">
        <v>17.899999999999999</v>
      </c>
      <c r="G31" t="s">
        <v>169</v>
      </c>
      <c r="H31">
        <v>0.7</v>
      </c>
      <c r="I31">
        <v>1.8</v>
      </c>
    </row>
    <row r="32" spans="2:10" x14ac:dyDescent="0.3">
      <c r="B32" t="s">
        <v>170</v>
      </c>
      <c r="C32">
        <v>10.8</v>
      </c>
      <c r="D32">
        <v>22.2</v>
      </c>
      <c r="G32" t="s">
        <v>170</v>
      </c>
      <c r="H32">
        <v>1.5</v>
      </c>
      <c r="I32">
        <v>6.7</v>
      </c>
    </row>
    <row r="33" spans="2:9" x14ac:dyDescent="0.3">
      <c r="B33" t="s">
        <v>138</v>
      </c>
      <c r="C33">
        <v>13.6</v>
      </c>
      <c r="D33">
        <v>22.6</v>
      </c>
      <c r="G33" t="s">
        <v>138</v>
      </c>
      <c r="H33">
        <v>2</v>
      </c>
      <c r="I33">
        <v>16.7</v>
      </c>
    </row>
    <row r="34" spans="2:9" x14ac:dyDescent="0.3">
      <c r="B34" t="s">
        <v>171</v>
      </c>
      <c r="C34">
        <v>14</v>
      </c>
      <c r="D34">
        <v>22</v>
      </c>
      <c r="G34" t="s">
        <v>171</v>
      </c>
      <c r="H34">
        <v>1.8</v>
      </c>
      <c r="I34">
        <v>16.600000000000001</v>
      </c>
    </row>
    <row r="35" spans="2:9" x14ac:dyDescent="0.3">
      <c r="B35" t="s">
        <v>172</v>
      </c>
      <c r="C35">
        <v>12.8</v>
      </c>
      <c r="D35">
        <v>23.6</v>
      </c>
      <c r="G35" t="s">
        <v>172</v>
      </c>
      <c r="H35">
        <v>2.5</v>
      </c>
      <c r="I35">
        <v>16.8</v>
      </c>
    </row>
    <row r="36" spans="2:9" x14ac:dyDescent="0.3">
      <c r="B36" t="s">
        <v>144</v>
      </c>
      <c r="C36">
        <v>12.1</v>
      </c>
      <c r="D36">
        <v>21</v>
      </c>
      <c r="G36" t="s">
        <v>144</v>
      </c>
      <c r="H36">
        <v>1.5</v>
      </c>
      <c r="I36">
        <v>9.6</v>
      </c>
    </row>
    <row r="37" spans="2:9" x14ac:dyDescent="0.3">
      <c r="B37" t="s">
        <v>158</v>
      </c>
      <c r="C37">
        <v>20.9</v>
      </c>
      <c r="D37">
        <v>26.5</v>
      </c>
    </row>
    <row r="40" spans="2:9" x14ac:dyDescent="0.3">
      <c r="C40" t="s">
        <v>176</v>
      </c>
    </row>
    <row r="41" spans="2:9" x14ac:dyDescent="0.3">
      <c r="B41" t="s">
        <v>80</v>
      </c>
      <c r="C41" t="s">
        <v>177</v>
      </c>
      <c r="D41" t="s">
        <v>178</v>
      </c>
    </row>
    <row r="42" spans="2:9" x14ac:dyDescent="0.3">
      <c r="B42" t="s">
        <v>137</v>
      </c>
      <c r="C42">
        <v>64.599999999999994</v>
      </c>
      <c r="D42">
        <v>40.1</v>
      </c>
    </row>
    <row r="43" spans="2:9" x14ac:dyDescent="0.3">
      <c r="B43" t="s">
        <v>169</v>
      </c>
      <c r="C43">
        <v>60.9</v>
      </c>
      <c r="D43">
        <v>33.299999999999997</v>
      </c>
    </row>
    <row r="44" spans="2:9" x14ac:dyDescent="0.3">
      <c r="B44" t="s">
        <v>170</v>
      </c>
      <c r="C44">
        <v>66.599999999999994</v>
      </c>
      <c r="D44">
        <v>44.5</v>
      </c>
    </row>
    <row r="45" spans="2:9" x14ac:dyDescent="0.3">
      <c r="B45" t="s">
        <v>138</v>
      </c>
      <c r="C45">
        <v>70.5</v>
      </c>
      <c r="D45">
        <v>60.4</v>
      </c>
    </row>
    <row r="46" spans="2:9" x14ac:dyDescent="0.3">
      <c r="B46" t="s">
        <v>171</v>
      </c>
      <c r="C46">
        <v>69.900000000000006</v>
      </c>
      <c r="D46">
        <v>57.6</v>
      </c>
    </row>
    <row r="47" spans="2:9" x14ac:dyDescent="0.3">
      <c r="B47" t="s">
        <v>172</v>
      </c>
      <c r="C47">
        <v>71.2</v>
      </c>
      <c r="D47">
        <v>64.400000000000006</v>
      </c>
    </row>
    <row r="48" spans="2:9" x14ac:dyDescent="0.3">
      <c r="B48" t="s">
        <v>144</v>
      </c>
      <c r="C48">
        <v>69</v>
      </c>
      <c r="D48">
        <v>54.4</v>
      </c>
    </row>
    <row r="49" spans="1:22" x14ac:dyDescent="0.3">
      <c r="B49" t="s">
        <v>158</v>
      </c>
      <c r="C49">
        <v>74.7</v>
      </c>
      <c r="D49">
        <v>69.599999999999994</v>
      </c>
    </row>
    <row r="51" spans="1:22" s="21" customFormat="1" x14ac:dyDescent="0.3">
      <c r="A51" s="21" t="s">
        <v>615</v>
      </c>
      <c r="B51" s="21" t="s">
        <v>497</v>
      </c>
      <c r="K51" s="21" t="s">
        <v>498</v>
      </c>
    </row>
    <row r="52" spans="1:22" s="21" customFormat="1" x14ac:dyDescent="0.3">
      <c r="B52" s="38" t="s">
        <v>179</v>
      </c>
      <c r="C52" s="21" t="s">
        <v>222</v>
      </c>
      <c r="F52" s="21" t="s">
        <v>217</v>
      </c>
      <c r="K52" s="38" t="s">
        <v>179</v>
      </c>
      <c r="L52" s="21" t="s">
        <v>222</v>
      </c>
      <c r="O52" s="21" t="s">
        <v>217</v>
      </c>
    </row>
    <row r="53" spans="1:22" s="21" customFormat="1" x14ac:dyDescent="0.3">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3">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3">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3">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3">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3">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3">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3">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3">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3">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3">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3">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3">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3">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3">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3">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3">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3"/>
    <row r="71" spans="2:25" s="21" customFormat="1" x14ac:dyDescent="0.3">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3">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3">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3">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3">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3">
      <c r="B76" s="21" t="s">
        <v>137</v>
      </c>
      <c r="C76" s="29">
        <v>0.98975599999999997</v>
      </c>
      <c r="D76" s="21">
        <v>1.0069E-2</v>
      </c>
      <c r="E76" s="21">
        <v>1.7500000000000003E-4</v>
      </c>
      <c r="F76" s="21">
        <v>0.96245199999999997</v>
      </c>
      <c r="G76" s="21">
        <v>3.5205E-2</v>
      </c>
      <c r="H76" s="21">
        <v>2.343E-3</v>
      </c>
      <c r="I76" s="41">
        <f>E76+D76</f>
        <v>1.0244E-2</v>
      </c>
      <c r="K76" s="37" t="s">
        <v>137</v>
      </c>
      <c r="L76" s="37">
        <v>0.425176</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3">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3">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3">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3">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3">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3">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3">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3">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3">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3">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3">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3">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3">
      <c r="I89" s="41"/>
      <c r="K89" s="44" t="s">
        <v>1018</v>
      </c>
    </row>
    <row r="90" spans="1:25" x14ac:dyDescent="0.3">
      <c r="A90" s="2" t="s">
        <v>243</v>
      </c>
      <c r="F90" s="41"/>
      <c r="K90" t="s">
        <v>1082</v>
      </c>
    </row>
    <row r="91" spans="1:25" x14ac:dyDescent="0.3">
      <c r="K91" s="20" t="s">
        <v>705</v>
      </c>
    </row>
    <row r="92" spans="1:25" x14ac:dyDescent="0.3">
      <c r="A92" t="s">
        <v>234</v>
      </c>
      <c r="B92" t="s">
        <v>235</v>
      </c>
      <c r="H92" s="41"/>
      <c r="K92" s="71" t="s">
        <v>1217</v>
      </c>
    </row>
    <row r="93" spans="1:25" x14ac:dyDescent="0.3">
      <c r="B93" t="s">
        <v>236</v>
      </c>
      <c r="C93" t="s">
        <v>242</v>
      </c>
      <c r="D93" t="s">
        <v>222</v>
      </c>
      <c r="E93" t="s">
        <v>217</v>
      </c>
    </row>
    <row r="94" spans="1:25" x14ac:dyDescent="0.3">
      <c r="B94" t="s">
        <v>237</v>
      </c>
      <c r="C94">
        <v>1993</v>
      </c>
      <c r="D94">
        <v>16.899999999999999</v>
      </c>
      <c r="E94">
        <v>16.7</v>
      </c>
    </row>
    <row r="95" spans="1:25" x14ac:dyDescent="0.3">
      <c r="B95" t="s">
        <v>238</v>
      </c>
      <c r="C95">
        <v>1998</v>
      </c>
      <c r="D95">
        <v>16.7</v>
      </c>
      <c r="E95">
        <v>16.8</v>
      </c>
      <c r="K95" t="s">
        <v>1240</v>
      </c>
    </row>
    <row r="96" spans="1:25" x14ac:dyDescent="0.3">
      <c r="B96" t="s">
        <v>239</v>
      </c>
      <c r="C96">
        <v>2003</v>
      </c>
      <c r="D96">
        <v>17.8</v>
      </c>
      <c r="E96">
        <v>17.100000000000001</v>
      </c>
      <c r="L96" t="s">
        <v>490</v>
      </c>
      <c r="M96" t="s">
        <v>1241</v>
      </c>
      <c r="N96" t="s">
        <v>492</v>
      </c>
    </row>
    <row r="97" spans="1:14" x14ac:dyDescent="0.3">
      <c r="B97" t="s">
        <v>240</v>
      </c>
      <c r="C97">
        <v>2008</v>
      </c>
      <c r="D97">
        <v>18.2</v>
      </c>
      <c r="E97">
        <v>17.600000000000001</v>
      </c>
      <c r="K97" s="22" t="s">
        <v>338</v>
      </c>
      <c r="L97">
        <f>1-(M97+N97)</f>
        <v>0.9643294</v>
      </c>
      <c r="M97">
        <f>G76*0.95</f>
        <v>3.3444749999999995E-2</v>
      </c>
      <c r="N97">
        <f>H76*0.95</f>
        <v>2.2258500000000001E-3</v>
      </c>
    </row>
    <row r="98" spans="1:14" x14ac:dyDescent="0.3">
      <c r="B98" t="s">
        <v>241</v>
      </c>
      <c r="C98">
        <v>2014</v>
      </c>
      <c r="D98">
        <v>18</v>
      </c>
      <c r="E98">
        <v>17.399999999999999</v>
      </c>
      <c r="K98" t="s">
        <v>137</v>
      </c>
      <c r="L98">
        <f>1-(M98+N98)</f>
        <v>0.92490399999999995</v>
      </c>
      <c r="M98">
        <f>G76*2</f>
        <v>7.041E-2</v>
      </c>
      <c r="N98">
        <f>H76*2</f>
        <v>4.6860000000000001E-3</v>
      </c>
    </row>
    <row r="99" spans="1:14" x14ac:dyDescent="0.3">
      <c r="L99" s="37">
        <f>1-(M99+N99)</f>
        <v>0.95306500000000005</v>
      </c>
      <c r="M99" s="37">
        <f>G76*1.25</f>
        <v>4.4006249999999997E-2</v>
      </c>
      <c r="N99" s="37">
        <f>H76*1.25</f>
        <v>2.9287499999999999E-3</v>
      </c>
    </row>
    <row r="100" spans="1:14" x14ac:dyDescent="0.3">
      <c r="A100" s="2" t="s">
        <v>402</v>
      </c>
      <c r="L100" s="37">
        <f>1-(M100+N100)</f>
        <v>0.88735600000000003</v>
      </c>
      <c r="M100" s="37">
        <f>G76*3</f>
        <v>0.105615</v>
      </c>
      <c r="N100" s="37">
        <f>H76*3</f>
        <v>7.0290000000000005E-3</v>
      </c>
    </row>
    <row r="101" spans="1:14" x14ac:dyDescent="0.3">
      <c r="B101" t="s">
        <v>399</v>
      </c>
    </row>
    <row r="102" spans="1:14" x14ac:dyDescent="0.3">
      <c r="B102" t="s">
        <v>246</v>
      </c>
      <c r="C102" t="s">
        <v>222</v>
      </c>
      <c r="D102" t="s">
        <v>217</v>
      </c>
    </row>
    <row r="103" spans="1:14" x14ac:dyDescent="0.3">
      <c r="B103">
        <v>12</v>
      </c>
      <c r="C103">
        <v>2.1</v>
      </c>
      <c r="D103">
        <v>2.1</v>
      </c>
    </row>
    <row r="104" spans="1:14" x14ac:dyDescent="0.3">
      <c r="B104">
        <v>13</v>
      </c>
      <c r="C104">
        <v>4.2</v>
      </c>
      <c r="D104">
        <v>12.8</v>
      </c>
    </row>
    <row r="105" spans="1:14" x14ac:dyDescent="0.3">
      <c r="B105">
        <v>14</v>
      </c>
      <c r="C105">
        <v>8.4</v>
      </c>
      <c r="D105">
        <v>13.1</v>
      </c>
    </row>
    <row r="106" spans="1:14" x14ac:dyDescent="0.3">
      <c r="B106">
        <v>15</v>
      </c>
      <c r="C106">
        <v>11.6</v>
      </c>
      <c r="D106">
        <v>20.2</v>
      </c>
    </row>
    <row r="107" spans="1:14" x14ac:dyDescent="0.3">
      <c r="B107">
        <v>16</v>
      </c>
      <c r="C107">
        <v>17.7</v>
      </c>
      <c r="D107">
        <v>21.5</v>
      </c>
    </row>
    <row r="108" spans="1:14" x14ac:dyDescent="0.3">
      <c r="B108">
        <v>17</v>
      </c>
      <c r="C108">
        <v>40.9</v>
      </c>
      <c r="D108">
        <v>42.3</v>
      </c>
    </row>
    <row r="109" spans="1:14" x14ac:dyDescent="0.3">
      <c r="B109">
        <v>18</v>
      </c>
      <c r="C109">
        <v>59</v>
      </c>
      <c r="D109">
        <v>49.5</v>
      </c>
    </row>
    <row r="110" spans="1:14" x14ac:dyDescent="0.3">
      <c r="B110">
        <v>19</v>
      </c>
      <c r="C110">
        <v>66.8</v>
      </c>
      <c r="D110">
        <v>63.4</v>
      </c>
    </row>
    <row r="111" spans="1:14" x14ac:dyDescent="0.3">
      <c r="B111">
        <v>20</v>
      </c>
      <c r="C111">
        <v>80.5</v>
      </c>
      <c r="D111">
        <v>72.900000000000006</v>
      </c>
    </row>
    <row r="112" spans="1:14" x14ac:dyDescent="0.3">
      <c r="B112">
        <v>21</v>
      </c>
      <c r="C112">
        <v>87.5</v>
      </c>
      <c r="D112">
        <v>76.8</v>
      </c>
    </row>
    <row r="113" spans="2:13" x14ac:dyDescent="0.3">
      <c r="B113">
        <v>22</v>
      </c>
      <c r="C113">
        <v>92</v>
      </c>
      <c r="D113">
        <v>88.3</v>
      </c>
    </row>
    <row r="114" spans="2:13" x14ac:dyDescent="0.3">
      <c r="B114">
        <v>23</v>
      </c>
      <c r="C114">
        <v>97</v>
      </c>
      <c r="D114">
        <v>92.8</v>
      </c>
    </row>
    <row r="115" spans="2:13" x14ac:dyDescent="0.3">
      <c r="B115">
        <v>24</v>
      </c>
      <c r="C115">
        <v>95</v>
      </c>
      <c r="D115">
        <v>93.4</v>
      </c>
    </row>
    <row r="116" spans="2:13" x14ac:dyDescent="0.3">
      <c r="B116" t="s">
        <v>400</v>
      </c>
    </row>
    <row r="118" spans="2:13" x14ac:dyDescent="0.3">
      <c r="B118" t="s">
        <v>401</v>
      </c>
    </row>
    <row r="119" spans="2:13" x14ac:dyDescent="0.3">
      <c r="C119" t="s">
        <v>215</v>
      </c>
      <c r="D119" t="s">
        <v>217</v>
      </c>
      <c r="E119" t="s">
        <v>144</v>
      </c>
    </row>
    <row r="120" spans="2:13" x14ac:dyDescent="0.3">
      <c r="B120">
        <v>2007</v>
      </c>
      <c r="C120">
        <v>16.399999999999999</v>
      </c>
      <c r="D120">
        <v>33.700000000000003</v>
      </c>
      <c r="E120">
        <v>23.8</v>
      </c>
    </row>
    <row r="121" spans="2:13" x14ac:dyDescent="0.3">
      <c r="B121">
        <v>2012</v>
      </c>
      <c r="C121">
        <v>16.100000000000001</v>
      </c>
      <c r="D121">
        <v>26.6</v>
      </c>
      <c r="E121">
        <v>21</v>
      </c>
    </row>
    <row r="123" spans="2:13" x14ac:dyDescent="0.3">
      <c r="B123" t="s">
        <v>408</v>
      </c>
      <c r="G123" t="s">
        <v>410</v>
      </c>
    </row>
    <row r="124" spans="2:13" x14ac:dyDescent="0.3">
      <c r="B124" t="s">
        <v>409</v>
      </c>
      <c r="C124" t="s">
        <v>215</v>
      </c>
      <c r="D124" t="s">
        <v>217</v>
      </c>
      <c r="G124" t="s">
        <v>409</v>
      </c>
      <c r="H124" t="s">
        <v>215</v>
      </c>
      <c r="I124" t="s">
        <v>217</v>
      </c>
      <c r="L124" t="s">
        <v>217</v>
      </c>
      <c r="M124" t="s">
        <v>215</v>
      </c>
    </row>
    <row r="125" spans="2:13" x14ac:dyDescent="0.3">
      <c r="B125" s="17">
        <v>0</v>
      </c>
      <c r="C125">
        <v>11.8</v>
      </c>
      <c r="D125">
        <v>14.3</v>
      </c>
      <c r="G125" s="17">
        <v>0</v>
      </c>
      <c r="H125">
        <v>29.7</v>
      </c>
      <c r="I125">
        <v>27</v>
      </c>
      <c r="K125" t="s">
        <v>490</v>
      </c>
      <c r="L125">
        <f>SUM(I125+I126)</f>
        <v>84.8</v>
      </c>
      <c r="M125">
        <f>H125+H126</f>
        <v>97.600000000000009</v>
      </c>
    </row>
    <row r="126" spans="2:13" x14ac:dyDescent="0.3">
      <c r="B126" s="17">
        <v>1</v>
      </c>
      <c r="C126">
        <v>38</v>
      </c>
      <c r="D126">
        <v>12.5</v>
      </c>
      <c r="G126" s="17">
        <v>1</v>
      </c>
      <c r="H126">
        <v>67.900000000000006</v>
      </c>
      <c r="I126">
        <v>57.8</v>
      </c>
      <c r="K126" t="s">
        <v>491</v>
      </c>
      <c r="L126">
        <f>I127</f>
        <v>9.9</v>
      </c>
      <c r="M126">
        <f>H127</f>
        <v>1.7</v>
      </c>
    </row>
    <row r="127" spans="2:13" x14ac:dyDescent="0.3">
      <c r="B127" s="15" t="s">
        <v>403</v>
      </c>
      <c r="C127">
        <v>36.1</v>
      </c>
      <c r="D127">
        <v>24.7</v>
      </c>
      <c r="G127" s="15" t="s">
        <v>411</v>
      </c>
      <c r="H127">
        <v>1.7</v>
      </c>
      <c r="I127">
        <v>9.9</v>
      </c>
      <c r="K127" t="s">
        <v>492</v>
      </c>
      <c r="L127">
        <f>I128+I129</f>
        <v>5.3</v>
      </c>
      <c r="M127">
        <f>H128+H129</f>
        <v>0.8</v>
      </c>
    </row>
    <row r="128" spans="2:13" x14ac:dyDescent="0.3">
      <c r="B128" s="15" t="s">
        <v>404</v>
      </c>
      <c r="C128">
        <v>7.8</v>
      </c>
      <c r="D128">
        <v>16.100000000000001</v>
      </c>
      <c r="G128" s="15" t="s">
        <v>412</v>
      </c>
      <c r="H128">
        <v>0.5</v>
      </c>
      <c r="I128">
        <v>4.3</v>
      </c>
    </row>
    <row r="129" spans="1:9" x14ac:dyDescent="0.3">
      <c r="B129" s="15" t="s">
        <v>405</v>
      </c>
      <c r="C129">
        <v>1.5</v>
      </c>
      <c r="D129">
        <v>8.6999999999999993</v>
      </c>
      <c r="G129" s="15" t="s">
        <v>407</v>
      </c>
      <c r="H129">
        <v>0.3</v>
      </c>
      <c r="I129">
        <v>1</v>
      </c>
    </row>
    <row r="130" spans="1:9" x14ac:dyDescent="0.3">
      <c r="B130" s="15" t="s">
        <v>406</v>
      </c>
      <c r="C130">
        <v>1</v>
      </c>
      <c r="D130">
        <v>14.9</v>
      </c>
    </row>
    <row r="131" spans="1:9" x14ac:dyDescent="0.3">
      <c r="B131" s="15" t="s">
        <v>407</v>
      </c>
      <c r="C131">
        <v>3.7</v>
      </c>
      <c r="D131">
        <v>8.6999999999999993</v>
      </c>
    </row>
    <row r="133" spans="1:9" x14ac:dyDescent="0.3">
      <c r="B133" s="15" t="s">
        <v>416</v>
      </c>
    </row>
    <row r="134" spans="1:9" x14ac:dyDescent="0.3">
      <c r="B134" s="22" t="s">
        <v>153</v>
      </c>
      <c r="C134" t="s">
        <v>215</v>
      </c>
      <c r="D134" t="s">
        <v>217</v>
      </c>
      <c r="F134" t="s">
        <v>158</v>
      </c>
      <c r="G134" t="s">
        <v>215</v>
      </c>
      <c r="H134" t="s">
        <v>223</v>
      </c>
      <c r="I134" t="s">
        <v>144</v>
      </c>
    </row>
    <row r="135" spans="1:9" x14ac:dyDescent="0.3">
      <c r="B135" s="15" t="s">
        <v>413</v>
      </c>
      <c r="C135">
        <v>3.8</v>
      </c>
      <c r="D135">
        <v>5.2</v>
      </c>
      <c r="G135" s="13">
        <v>0.1</v>
      </c>
      <c r="H135" s="13">
        <v>0.23</v>
      </c>
      <c r="I135" s="13">
        <v>0.16</v>
      </c>
    </row>
    <row r="136" spans="1:9" x14ac:dyDescent="0.3">
      <c r="B136" s="15" t="s">
        <v>414</v>
      </c>
      <c r="C136">
        <v>31.4</v>
      </c>
      <c r="D136">
        <v>44.7</v>
      </c>
    </row>
    <row r="137" spans="1:9" x14ac:dyDescent="0.3">
      <c r="B137" s="15" t="s">
        <v>415</v>
      </c>
      <c r="C137">
        <v>32.799999999999997</v>
      </c>
      <c r="D137">
        <v>46.1</v>
      </c>
    </row>
    <row r="138" spans="1:9" x14ac:dyDescent="0.3">
      <c r="B138" s="15" t="s">
        <v>144</v>
      </c>
      <c r="C138">
        <v>8.6</v>
      </c>
      <c r="D138">
        <v>19.899999999999999</v>
      </c>
    </row>
    <row r="140" spans="1:9" x14ac:dyDescent="0.3">
      <c r="A140" s="2" t="s">
        <v>466</v>
      </c>
      <c r="B140" s="15"/>
    </row>
    <row r="141" spans="1:9" x14ac:dyDescent="0.3">
      <c r="B141" s="22" t="s">
        <v>467</v>
      </c>
    </row>
    <row r="142" spans="1:9" x14ac:dyDescent="0.3">
      <c r="B142" s="22" t="s">
        <v>246</v>
      </c>
      <c r="C142" t="s">
        <v>469</v>
      </c>
      <c r="D142" t="s">
        <v>468</v>
      </c>
    </row>
    <row r="143" spans="1:9" x14ac:dyDescent="0.3">
      <c r="B143" t="s">
        <v>137</v>
      </c>
      <c r="C143">
        <v>0.97099999999999997</v>
      </c>
      <c r="D143">
        <v>2.8999999999999998E-2</v>
      </c>
    </row>
    <row r="144" spans="1:9" x14ac:dyDescent="0.3">
      <c r="B144" t="s">
        <v>138</v>
      </c>
      <c r="C144" s="21">
        <v>0.96699999999999997</v>
      </c>
      <c r="D144" s="21">
        <v>3.3000000000000002E-2</v>
      </c>
    </row>
    <row r="145" spans="1:10" x14ac:dyDescent="0.3">
      <c r="B145" t="s">
        <v>139</v>
      </c>
      <c r="C145" s="21">
        <v>0.97699999999999998</v>
      </c>
      <c r="D145" s="21">
        <v>2.3E-2</v>
      </c>
    </row>
    <row r="146" spans="1:10" x14ac:dyDescent="0.3">
      <c r="B146" t="s">
        <v>140</v>
      </c>
      <c r="C146" s="21">
        <v>0.98099999999999998</v>
      </c>
      <c r="D146" s="21">
        <v>1.9E-2</v>
      </c>
    </row>
    <row r="147" spans="1:10" x14ac:dyDescent="0.3">
      <c r="B147" t="s">
        <v>141</v>
      </c>
      <c r="C147" s="21">
        <v>0.97699999999999998</v>
      </c>
      <c r="D147" s="21">
        <v>2.3E-2</v>
      </c>
    </row>
    <row r="148" spans="1:10" x14ac:dyDescent="0.3">
      <c r="B148" t="s">
        <v>142</v>
      </c>
      <c r="C148" s="21">
        <v>0.98799999999999999</v>
      </c>
      <c r="D148" s="21">
        <v>1.2E-2</v>
      </c>
    </row>
    <row r="149" spans="1:10" x14ac:dyDescent="0.3">
      <c r="B149" t="s">
        <v>143</v>
      </c>
      <c r="C149" s="21">
        <v>0.98899999999999999</v>
      </c>
      <c r="D149" s="21">
        <v>1.1000000000000001E-2</v>
      </c>
    </row>
    <row r="153" spans="1:10" x14ac:dyDescent="0.3">
      <c r="A153" s="2" t="s">
        <v>526</v>
      </c>
      <c r="B153" s="36"/>
      <c r="C153" s="36"/>
      <c r="D153" s="36"/>
    </row>
    <row r="154" spans="1:10" x14ac:dyDescent="0.3">
      <c r="A154" s="36" t="s">
        <v>527</v>
      </c>
      <c r="B154" s="36"/>
      <c r="C154" s="36"/>
      <c r="D154" s="36"/>
    </row>
    <row r="155" spans="1:10" x14ac:dyDescent="0.3">
      <c r="A155" s="36" t="s">
        <v>523</v>
      </c>
      <c r="B155" s="36"/>
      <c r="C155" s="36"/>
      <c r="D155" s="36"/>
    </row>
    <row r="156" spans="1:10" x14ac:dyDescent="0.3">
      <c r="A156" s="36" t="s">
        <v>500</v>
      </c>
      <c r="B156" s="36" t="s">
        <v>524</v>
      </c>
      <c r="C156" s="36" t="s">
        <v>525</v>
      </c>
      <c r="D156" s="36"/>
    </row>
    <row r="157" spans="1:10" x14ac:dyDescent="0.3">
      <c r="A157" s="36">
        <v>1985</v>
      </c>
      <c r="B157" s="36">
        <v>0.3</v>
      </c>
      <c r="C157" s="36">
        <v>0.3</v>
      </c>
      <c r="D157" s="36"/>
    </row>
    <row r="158" spans="1:10" x14ac:dyDescent="0.3">
      <c r="A158" s="36">
        <v>1990</v>
      </c>
      <c r="B158" s="36">
        <v>0.4</v>
      </c>
      <c r="C158" s="36">
        <v>0.4</v>
      </c>
      <c r="D158" s="36"/>
    </row>
    <row r="159" spans="1:10" x14ac:dyDescent="0.3">
      <c r="A159" s="36">
        <v>2000</v>
      </c>
      <c r="B159" s="36">
        <v>0.1</v>
      </c>
      <c r="C159" s="36">
        <v>0.1</v>
      </c>
      <c r="D159" s="36"/>
    </row>
    <row r="160" spans="1:10" x14ac:dyDescent="0.3">
      <c r="J160">
        <f>5407*0.015</f>
        <v>81.105000000000004</v>
      </c>
    </row>
    <row r="162" spans="1:15" x14ac:dyDescent="0.3">
      <c r="A162" s="2" t="s">
        <v>612</v>
      </c>
    </row>
    <row r="163" spans="1:15" x14ac:dyDescent="0.3">
      <c r="A163" s="36" t="s">
        <v>613</v>
      </c>
      <c r="B163" s="36"/>
      <c r="C163" s="36"/>
      <c r="D163" s="36"/>
      <c r="E163" s="36"/>
      <c r="F163" s="36"/>
      <c r="J163" s="37" t="s">
        <v>610</v>
      </c>
      <c r="K163" s="37"/>
      <c r="L163" s="37"/>
      <c r="M163" s="37"/>
      <c r="N163" s="37"/>
      <c r="O163" s="37"/>
    </row>
    <row r="164" spans="1:15" x14ac:dyDescent="0.3">
      <c r="A164" s="36" t="s">
        <v>596</v>
      </c>
      <c r="B164" s="36"/>
      <c r="C164" s="36"/>
      <c r="D164" s="36"/>
      <c r="E164" s="36"/>
      <c r="F164" s="36"/>
      <c r="J164" s="37" t="s">
        <v>596</v>
      </c>
      <c r="K164" s="37"/>
      <c r="L164" s="37"/>
      <c r="M164" s="37"/>
      <c r="N164" s="37"/>
      <c r="O164" s="37"/>
    </row>
    <row r="165" spans="1:15" x14ac:dyDescent="0.3">
      <c r="A165" s="36" t="s">
        <v>597</v>
      </c>
      <c r="B165" s="36"/>
      <c r="C165" s="36"/>
      <c r="D165" s="36"/>
      <c r="E165" s="36"/>
      <c r="F165" s="36"/>
      <c r="J165" s="37" t="s">
        <v>597</v>
      </c>
      <c r="K165" s="37"/>
      <c r="L165" s="37"/>
      <c r="M165" s="37"/>
      <c r="N165" s="37"/>
      <c r="O165" s="37"/>
    </row>
    <row r="166" spans="1:15" x14ac:dyDescent="0.3">
      <c r="A166" s="74" t="s">
        <v>150</v>
      </c>
      <c r="B166" s="74"/>
      <c r="C166" s="74"/>
      <c r="D166" s="74" t="s">
        <v>598</v>
      </c>
      <c r="E166" s="74"/>
      <c r="F166" s="74"/>
      <c r="J166" s="37" t="s">
        <v>150</v>
      </c>
      <c r="K166" s="37"/>
      <c r="L166" s="37"/>
      <c r="M166" s="37" t="s">
        <v>598</v>
      </c>
      <c r="N166" s="37"/>
      <c r="O166" s="37"/>
    </row>
    <row r="167" spans="1:15" x14ac:dyDescent="0.3">
      <c r="A167" s="74"/>
      <c r="B167" s="74"/>
      <c r="C167" s="74" t="s">
        <v>599</v>
      </c>
      <c r="D167" s="74" t="s">
        <v>600</v>
      </c>
      <c r="E167" s="74" t="s">
        <v>491</v>
      </c>
      <c r="F167" s="74" t="s">
        <v>492</v>
      </c>
      <c r="J167" s="37"/>
      <c r="K167" s="37"/>
      <c r="L167" s="37" t="s">
        <v>599</v>
      </c>
      <c r="M167" s="37" t="s">
        <v>600</v>
      </c>
      <c r="N167" s="37" t="s">
        <v>491</v>
      </c>
      <c r="O167" s="37" t="s">
        <v>492</v>
      </c>
    </row>
    <row r="168" spans="1:15" x14ac:dyDescent="0.3">
      <c r="A168" s="74" t="s">
        <v>601</v>
      </c>
      <c r="B168" s="74">
        <v>1</v>
      </c>
      <c r="C168" s="74"/>
      <c r="D168" s="74">
        <v>0</v>
      </c>
      <c r="E168" s="74">
        <v>0</v>
      </c>
      <c r="F168" s="74">
        <v>0</v>
      </c>
      <c r="J168" s="37" t="s">
        <v>601</v>
      </c>
      <c r="K168" s="37"/>
      <c r="L168" s="37"/>
      <c r="M168" s="37">
        <v>0</v>
      </c>
      <c r="N168" s="37">
        <v>0</v>
      </c>
      <c r="O168" s="37">
        <v>0</v>
      </c>
    </row>
    <row r="169" spans="1:15" x14ac:dyDescent="0.3">
      <c r="A169" s="74" t="s">
        <v>459</v>
      </c>
      <c r="B169" s="74">
        <v>2</v>
      </c>
      <c r="C169" s="74"/>
      <c r="D169" s="74">
        <v>0</v>
      </c>
      <c r="E169" s="74">
        <v>0</v>
      </c>
      <c r="F169" s="74">
        <v>0</v>
      </c>
      <c r="J169" s="35" t="s">
        <v>459</v>
      </c>
      <c r="K169" s="37"/>
      <c r="L169" s="37"/>
      <c r="M169" s="37">
        <v>0</v>
      </c>
      <c r="N169" s="37">
        <v>0</v>
      </c>
      <c r="O169" s="37">
        <v>0</v>
      </c>
    </row>
    <row r="170" spans="1:15" x14ac:dyDescent="0.3">
      <c r="A170" s="74" t="s">
        <v>338</v>
      </c>
      <c r="B170" s="74">
        <v>3</v>
      </c>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3">
      <c r="A171" s="74" t="s">
        <v>311</v>
      </c>
      <c r="B171" s="74">
        <v>4</v>
      </c>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3">
      <c r="A172" s="74" t="s">
        <v>602</v>
      </c>
      <c r="B172" s="74">
        <v>5</v>
      </c>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3">
      <c r="A173" s="74" t="s">
        <v>139</v>
      </c>
      <c r="B173" s="74">
        <v>6</v>
      </c>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3">
      <c r="A174" s="74" t="s">
        <v>314</v>
      </c>
      <c r="B174" s="74">
        <v>7</v>
      </c>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3">
      <c r="A175" s="74" t="s">
        <v>315</v>
      </c>
      <c r="B175" s="74">
        <v>8</v>
      </c>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3">
      <c r="A176" s="74" t="s">
        <v>316</v>
      </c>
      <c r="B176" s="74">
        <v>9</v>
      </c>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3">
      <c r="A177" s="74" t="s">
        <v>317</v>
      </c>
      <c r="B177" s="74">
        <v>10</v>
      </c>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3">
      <c r="A178" s="74" t="s">
        <v>603</v>
      </c>
      <c r="B178" s="74">
        <v>11</v>
      </c>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3">
      <c r="A179" s="74" t="s">
        <v>319</v>
      </c>
      <c r="B179" s="74">
        <v>12</v>
      </c>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3">
      <c r="A180" s="74" t="s">
        <v>324</v>
      </c>
      <c r="B180" s="74">
        <v>13</v>
      </c>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3">
      <c r="A181" s="74" t="s">
        <v>462</v>
      </c>
      <c r="B181" s="74">
        <v>14</v>
      </c>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3">
      <c r="A182" s="74" t="s">
        <v>463</v>
      </c>
      <c r="B182" s="74">
        <v>15</v>
      </c>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3">
      <c r="A183" s="74" t="s">
        <v>464</v>
      </c>
      <c r="B183" s="74">
        <v>16</v>
      </c>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3">
      <c r="A184" s="74"/>
      <c r="B184" s="74"/>
      <c r="C184" s="74"/>
      <c r="D184" s="74"/>
      <c r="E184" s="74"/>
      <c r="F184" s="74"/>
      <c r="J184" s="37"/>
      <c r="K184" s="37"/>
      <c r="L184" s="37"/>
      <c r="M184" s="37"/>
      <c r="N184" s="37"/>
      <c r="O184" s="37"/>
    </row>
    <row r="185" spans="1:15" x14ac:dyDescent="0.3">
      <c r="A185" s="74" t="s">
        <v>604</v>
      </c>
      <c r="B185" s="74"/>
      <c r="C185" s="74"/>
      <c r="D185" s="74"/>
      <c r="E185" s="74"/>
      <c r="F185" s="74"/>
      <c r="G185" s="72"/>
      <c r="H185" s="72"/>
      <c r="I185" s="72"/>
      <c r="J185" s="72" t="s">
        <v>604</v>
      </c>
      <c r="K185" s="72"/>
      <c r="L185" s="72"/>
      <c r="M185" s="72"/>
      <c r="N185" s="72"/>
      <c r="O185" s="72"/>
    </row>
    <row r="186" spans="1:15" x14ac:dyDescent="0.3">
      <c r="A186" s="74" t="s">
        <v>605</v>
      </c>
      <c r="B186" s="74"/>
      <c r="C186" s="74"/>
      <c r="D186" s="74" t="s">
        <v>598</v>
      </c>
      <c r="E186" s="74"/>
      <c r="F186" s="74"/>
      <c r="G186" s="72"/>
      <c r="H186" s="72"/>
      <c r="I186" s="72"/>
      <c r="J186" s="72" t="s">
        <v>605</v>
      </c>
      <c r="K186" s="72"/>
      <c r="L186" s="72"/>
      <c r="M186" s="72" t="s">
        <v>598</v>
      </c>
      <c r="N186" s="72"/>
      <c r="O186" s="72"/>
    </row>
    <row r="187" spans="1:15" x14ac:dyDescent="0.3">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3">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3">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3">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3">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3">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3">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3">
      <c r="A194" s="74" t="s">
        <v>314</v>
      </c>
      <c r="B194" s="74">
        <v>7</v>
      </c>
      <c r="C194" s="74">
        <v>0.70710678100000002</v>
      </c>
      <c r="D194" s="75">
        <f t="shared" si="3"/>
        <v>88.24692632</v>
      </c>
      <c r="E194" s="75">
        <f t="shared" si="4"/>
        <v>52.948155776</v>
      </c>
      <c r="F194" s="75">
        <f t="shared" si="5"/>
        <v>31.768893464000001</v>
      </c>
      <c r="G194" s="72"/>
      <c r="H194" s="72" t="s">
        <v>1344</v>
      </c>
      <c r="I194" s="72"/>
      <c r="J194" s="72" t="s">
        <v>314</v>
      </c>
      <c r="K194" s="72">
        <v>10</v>
      </c>
      <c r="L194" s="72">
        <v>0.70710678100000002</v>
      </c>
      <c r="M194" s="72">
        <v>110.3086579</v>
      </c>
      <c r="N194" s="72">
        <v>66.185194719999998</v>
      </c>
      <c r="O194" s="72">
        <v>39.711116830000002</v>
      </c>
    </row>
    <row r="195" spans="1:15" x14ac:dyDescent="0.3">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3">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3">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3">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3">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3">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3">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3">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3">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3">
      <c r="A204" s="36"/>
      <c r="B204" s="36"/>
      <c r="C204" s="36"/>
      <c r="D204" s="36"/>
      <c r="E204" s="36"/>
      <c r="F204" s="36"/>
      <c r="J204" s="37"/>
      <c r="K204" s="37"/>
      <c r="L204" s="37"/>
      <c r="M204" s="37"/>
      <c r="N204" s="37"/>
      <c r="O204" s="37"/>
    </row>
    <row r="205" spans="1:15" x14ac:dyDescent="0.3">
      <c r="A205" s="36"/>
      <c r="B205" s="36"/>
      <c r="C205" s="36"/>
      <c r="D205" s="36"/>
      <c r="E205" s="36"/>
      <c r="F205" s="36"/>
      <c r="J205" s="37" t="s">
        <v>611</v>
      </c>
      <c r="K205" s="37"/>
      <c r="L205" s="37"/>
      <c r="M205" s="37"/>
      <c r="N205" s="37"/>
      <c r="O205" s="37"/>
    </row>
    <row r="206" spans="1:15" x14ac:dyDescent="0.3">
      <c r="A206" s="36"/>
      <c r="B206" s="36"/>
      <c r="C206" s="36"/>
      <c r="D206" s="36"/>
      <c r="E206" s="36"/>
      <c r="F206" s="36"/>
      <c r="J206" s="37" t="s">
        <v>606</v>
      </c>
      <c r="K206" s="37" t="s">
        <v>607</v>
      </c>
      <c r="L206" s="37" t="s">
        <v>608</v>
      </c>
      <c r="M206" s="37" t="s">
        <v>609</v>
      </c>
      <c r="N206" s="37"/>
      <c r="O206" s="37"/>
    </row>
    <row r="207" spans="1:15" x14ac:dyDescent="0.3">
      <c r="A207" s="36"/>
      <c r="B207" s="36"/>
      <c r="C207" s="36"/>
      <c r="D207" s="36"/>
      <c r="E207" s="36"/>
      <c r="F207" s="36"/>
      <c r="J207" s="37" t="s">
        <v>223</v>
      </c>
      <c r="K207" s="37">
        <v>156</v>
      </c>
      <c r="L207" s="37">
        <v>93.6</v>
      </c>
      <c r="M207" s="37">
        <v>56.16</v>
      </c>
      <c r="N207" s="37"/>
      <c r="O207" s="37"/>
    </row>
    <row r="208" spans="1:15" x14ac:dyDescent="0.3">
      <c r="A208" s="36"/>
      <c r="B208" s="36"/>
      <c r="C208" s="36"/>
      <c r="D208" s="36"/>
      <c r="E208" s="36"/>
      <c r="F208" s="36"/>
      <c r="J208" s="37" t="s">
        <v>222</v>
      </c>
      <c r="K208" s="37">
        <v>156</v>
      </c>
      <c r="L208" s="37">
        <v>93.6</v>
      </c>
      <c r="M208" s="37">
        <v>56.16</v>
      </c>
      <c r="N208" s="37"/>
      <c r="O208" s="37"/>
    </row>
    <row r="209" spans="1:15" s="37" customFormat="1" x14ac:dyDescent="0.3"/>
    <row r="210" spans="1:15" s="37" customFormat="1" x14ac:dyDescent="0.3"/>
    <row r="211" spans="1:15" s="37" customFormat="1" x14ac:dyDescent="0.3">
      <c r="A211" s="42" t="s">
        <v>639</v>
      </c>
    </row>
    <row r="212" spans="1:15" x14ac:dyDescent="0.3">
      <c r="A212" s="36"/>
      <c r="B212" s="36"/>
      <c r="C212" s="36"/>
      <c r="D212" s="36"/>
      <c r="E212" s="36"/>
      <c r="F212" s="36"/>
      <c r="J212" s="37"/>
      <c r="K212" s="37"/>
      <c r="L212" s="37"/>
      <c r="M212" s="37"/>
      <c r="N212" s="37"/>
      <c r="O212" s="37"/>
    </row>
    <row r="213" spans="1:15" x14ac:dyDescent="0.3">
      <c r="A213" s="2" t="s">
        <v>620</v>
      </c>
    </row>
    <row r="214" spans="1:15" x14ac:dyDescent="0.3">
      <c r="B214" t="s">
        <v>624</v>
      </c>
    </row>
    <row r="215" spans="1:15" x14ac:dyDescent="0.3">
      <c r="B215" t="s">
        <v>621</v>
      </c>
    </row>
    <row r="216" spans="1:15" x14ac:dyDescent="0.3">
      <c r="B216" t="s">
        <v>622</v>
      </c>
    </row>
    <row r="217" spans="1:15" x14ac:dyDescent="0.3">
      <c r="B217" t="s">
        <v>623</v>
      </c>
    </row>
    <row r="219" spans="1:15" x14ac:dyDescent="0.3">
      <c r="A219" s="2" t="s">
        <v>625</v>
      </c>
    </row>
    <row r="220" spans="1:15" x14ac:dyDescent="0.3">
      <c r="A220" t="s">
        <v>472</v>
      </c>
      <c r="B220" t="s">
        <v>626</v>
      </c>
    </row>
    <row r="221" spans="1:15" x14ac:dyDescent="0.3">
      <c r="B221" t="s">
        <v>627</v>
      </c>
    </row>
    <row r="222" spans="1:15" x14ac:dyDescent="0.3">
      <c r="B222" t="s">
        <v>628</v>
      </c>
    </row>
    <row r="223" spans="1:15" x14ac:dyDescent="0.3">
      <c r="B223" t="s">
        <v>629</v>
      </c>
    </row>
    <row r="237" spans="1:2" x14ac:dyDescent="0.3">
      <c r="A237" s="2" t="s">
        <v>640</v>
      </c>
    </row>
    <row r="238" spans="1:2" x14ac:dyDescent="0.3">
      <c r="B238" t="s">
        <v>641</v>
      </c>
    </row>
    <row r="253" spans="1:2" x14ac:dyDescent="0.3">
      <c r="A253" s="2" t="s">
        <v>1216</v>
      </c>
    </row>
    <row r="254" spans="1:2" x14ac:dyDescent="0.3">
      <c r="B254" t="s">
        <v>1215</v>
      </c>
    </row>
    <row r="256" spans="1:2" x14ac:dyDescent="0.3">
      <c r="A256" s="2" t="s">
        <v>1364</v>
      </c>
    </row>
    <row r="257" spans="1:7" x14ac:dyDescent="0.3">
      <c r="B257" t="s">
        <v>1365</v>
      </c>
      <c r="C257" t="s">
        <v>1366</v>
      </c>
      <c r="D257" t="s">
        <v>1367</v>
      </c>
    </row>
    <row r="258" spans="1:7" x14ac:dyDescent="0.3">
      <c r="A258" t="s">
        <v>1006</v>
      </c>
      <c r="B258" s="6">
        <v>11.364000000000001</v>
      </c>
      <c r="C258" s="6">
        <v>10.2683</v>
      </c>
      <c r="D258" s="6">
        <v>12.4597</v>
      </c>
    </row>
    <row r="259" spans="1:7" x14ac:dyDescent="0.3">
      <c r="A259" t="s">
        <v>1007</v>
      </c>
      <c r="B259" s="6">
        <v>23.3659</v>
      </c>
      <c r="C259" s="6">
        <v>21.858599999999999</v>
      </c>
      <c r="D259" s="6">
        <v>24.873200000000001</v>
      </c>
    </row>
    <row r="261" spans="1:7" x14ac:dyDescent="0.3">
      <c r="A261" s="2" t="s">
        <v>1375</v>
      </c>
    </row>
    <row r="262" spans="1:7" x14ac:dyDescent="0.3">
      <c r="B262" t="s">
        <v>1007</v>
      </c>
      <c r="C262" t="s">
        <v>1366</v>
      </c>
      <c r="D262" t="s">
        <v>1367</v>
      </c>
      <c r="E262" t="s">
        <v>1006</v>
      </c>
      <c r="F262" t="s">
        <v>1366</v>
      </c>
      <c r="G262" t="s">
        <v>1367</v>
      </c>
    </row>
    <row r="263" spans="1:7" x14ac:dyDescent="0.3">
      <c r="A263" t="s">
        <v>1372</v>
      </c>
      <c r="B263">
        <v>9</v>
      </c>
      <c r="C263">
        <v>7.5</v>
      </c>
      <c r="D263">
        <v>10.6</v>
      </c>
      <c r="E263">
        <v>4.0999999999999996</v>
      </c>
      <c r="F263">
        <v>3.5</v>
      </c>
      <c r="G263">
        <v>4.8</v>
      </c>
    </row>
    <row r="264" spans="1:7" x14ac:dyDescent="0.3">
      <c r="A264" t="s">
        <v>1373</v>
      </c>
      <c r="B264">
        <v>0.8</v>
      </c>
      <c r="C264">
        <v>0.02</v>
      </c>
      <c r="D264">
        <v>1.6</v>
      </c>
      <c r="E264">
        <v>0</v>
      </c>
    </row>
    <row r="265" spans="1:7" x14ac:dyDescent="0.3">
      <c r="A265" t="s">
        <v>1374</v>
      </c>
      <c r="B265">
        <v>34.299999999999997</v>
      </c>
      <c r="C265">
        <v>8.6999999999999993</v>
      </c>
      <c r="D265">
        <v>60</v>
      </c>
      <c r="E265">
        <v>48.8</v>
      </c>
      <c r="F265">
        <v>21.3</v>
      </c>
      <c r="G265">
        <v>76.3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4.4" x14ac:dyDescent="0.3"/>
  <cols>
    <col min="2" max="2" width="17.5546875" customWidth="1"/>
    <col min="10" max="10" width="14.109375" customWidth="1"/>
  </cols>
  <sheetData>
    <row r="1" spans="1:19" x14ac:dyDescent="0.3">
      <c r="A1" s="2" t="s">
        <v>390</v>
      </c>
    </row>
    <row r="2" spans="1:19" x14ac:dyDescent="0.3">
      <c r="B2" t="s">
        <v>231</v>
      </c>
      <c r="E2" t="s">
        <v>158</v>
      </c>
      <c r="J2" s="37" t="s">
        <v>1292</v>
      </c>
      <c r="O2" t="s">
        <v>1294</v>
      </c>
    </row>
    <row r="3" spans="1:19" x14ac:dyDescent="0.3">
      <c r="B3" t="s">
        <v>80</v>
      </c>
      <c r="C3" t="s">
        <v>232</v>
      </c>
      <c r="E3" t="s">
        <v>80</v>
      </c>
      <c r="F3" t="s">
        <v>1252</v>
      </c>
      <c r="G3" t="s">
        <v>575</v>
      </c>
      <c r="H3" t="s">
        <v>576</v>
      </c>
      <c r="J3" s="37" t="s">
        <v>80</v>
      </c>
      <c r="K3" t="s">
        <v>232</v>
      </c>
      <c r="L3" t="s">
        <v>575</v>
      </c>
      <c r="M3" t="s">
        <v>576</v>
      </c>
    </row>
    <row r="4" spans="1:19" x14ac:dyDescent="0.3">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3">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3">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3">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3">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3">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3">
      <c r="B10" t="s">
        <v>158</v>
      </c>
      <c r="C10">
        <v>46.4</v>
      </c>
      <c r="E10" s="37" t="s">
        <v>143</v>
      </c>
      <c r="F10" s="7">
        <v>42.107599999999998</v>
      </c>
      <c r="G10" s="7">
        <v>21.632400000000001</v>
      </c>
      <c r="H10" s="7">
        <v>62.582799999999999</v>
      </c>
    </row>
    <row r="11" spans="1:19" s="37" customFormat="1" x14ac:dyDescent="0.3">
      <c r="E11" s="37" t="s">
        <v>392</v>
      </c>
      <c r="F11" s="37">
        <v>39.2258</v>
      </c>
      <c r="G11" s="7">
        <v>20.566700000000001</v>
      </c>
      <c r="H11" s="7">
        <v>57.884900000000002</v>
      </c>
    </row>
    <row r="12" spans="1:19" s="37" customFormat="1" x14ac:dyDescent="0.3"/>
    <row r="13" spans="1:19" s="37" customFormat="1" x14ac:dyDescent="0.3">
      <c r="A13" s="2" t="s">
        <v>1253</v>
      </c>
    </row>
    <row r="14" spans="1:19" s="37" customFormat="1" x14ac:dyDescent="0.3">
      <c r="B14" s="37" t="s">
        <v>1251</v>
      </c>
      <c r="G14" s="37" t="s">
        <v>1292</v>
      </c>
    </row>
    <row r="15" spans="1:19" s="37" customFormat="1" x14ac:dyDescent="0.3">
      <c r="B15" s="37" t="s">
        <v>80</v>
      </c>
      <c r="C15" s="37" t="s">
        <v>232</v>
      </c>
      <c r="D15" s="37" t="s">
        <v>575</v>
      </c>
      <c r="E15" s="37" t="s">
        <v>576</v>
      </c>
      <c r="G15" s="37" t="s">
        <v>80</v>
      </c>
      <c r="H15" s="37" t="s">
        <v>232</v>
      </c>
      <c r="I15" s="37" t="s">
        <v>575</v>
      </c>
      <c r="J15" s="37" t="s">
        <v>576</v>
      </c>
      <c r="L15" s="37" t="s">
        <v>1294</v>
      </c>
    </row>
    <row r="16" spans="1:19" s="37" customFormat="1" x14ac:dyDescent="0.3">
      <c r="B16" s="37" t="s">
        <v>137</v>
      </c>
      <c r="C16" s="37">
        <v>37</v>
      </c>
      <c r="D16" s="37">
        <v>22.2</v>
      </c>
      <c r="E16" s="37">
        <v>54.8</v>
      </c>
      <c r="G16" s="37" t="s">
        <v>137</v>
      </c>
      <c r="H16" s="7">
        <v>37.1738</v>
      </c>
      <c r="I16" s="7">
        <v>20.588000000000001</v>
      </c>
      <c r="J16" s="7">
        <v>53.759500000000003</v>
      </c>
      <c r="L16" s="7">
        <v>37.1738</v>
      </c>
    </row>
    <row r="17" spans="1:12" s="37" customFormat="1" x14ac:dyDescent="0.3">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3">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3">
      <c r="B19" s="37" t="s">
        <v>140</v>
      </c>
      <c r="C19" s="37">
        <v>55.4</v>
      </c>
      <c r="D19" s="37">
        <v>32.6</v>
      </c>
      <c r="E19" s="37">
        <v>76.2</v>
      </c>
      <c r="G19" s="37" t="s">
        <v>156</v>
      </c>
      <c r="H19" s="7">
        <v>55.9163</v>
      </c>
      <c r="I19" s="7">
        <v>37.942700000000002</v>
      </c>
      <c r="J19" s="7">
        <v>73.889899999999997</v>
      </c>
      <c r="L19" s="7">
        <f>H19-20</f>
        <v>35.9163</v>
      </c>
    </row>
    <row r="20" spans="1:12" s="37" customFormat="1" x14ac:dyDescent="0.3">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3">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3">
      <c r="B22" s="37" t="s">
        <v>143</v>
      </c>
      <c r="C22" s="37">
        <v>60.1</v>
      </c>
      <c r="D22" s="37">
        <v>35.5</v>
      </c>
      <c r="E22" s="37">
        <v>80.5</v>
      </c>
    </row>
    <row r="23" spans="1:12" s="37" customFormat="1" x14ac:dyDescent="0.3"/>
    <row r="25" spans="1:12" x14ac:dyDescent="0.3">
      <c r="A25" s="2" t="s">
        <v>1255</v>
      </c>
    </row>
    <row r="26" spans="1:12" x14ac:dyDescent="0.3">
      <c r="B26" t="s">
        <v>417</v>
      </c>
      <c r="F26" t="s">
        <v>179</v>
      </c>
      <c r="G26">
        <v>2007</v>
      </c>
      <c r="J26">
        <v>2012</v>
      </c>
    </row>
    <row r="27" spans="1:12" x14ac:dyDescent="0.3">
      <c r="C27">
        <v>2007</v>
      </c>
      <c r="D27">
        <v>2012</v>
      </c>
      <c r="F27" t="s">
        <v>246</v>
      </c>
      <c r="G27" t="s">
        <v>1252</v>
      </c>
      <c r="H27" t="s">
        <v>575</v>
      </c>
      <c r="I27" t="s">
        <v>576</v>
      </c>
      <c r="J27" t="s">
        <v>232</v>
      </c>
      <c r="K27" t="s">
        <v>575</v>
      </c>
      <c r="L27" t="s">
        <v>576</v>
      </c>
    </row>
    <row r="28" spans="1:12" x14ac:dyDescent="0.3">
      <c r="B28" s="81" t="s">
        <v>158</v>
      </c>
      <c r="C28" s="81">
        <v>48.2</v>
      </c>
      <c r="D28" s="81">
        <v>66.3</v>
      </c>
      <c r="F28" t="s">
        <v>155</v>
      </c>
      <c r="G28" t="s">
        <v>1260</v>
      </c>
      <c r="H28" t="s">
        <v>1265</v>
      </c>
      <c r="I28" t="s">
        <v>1269</v>
      </c>
      <c r="J28" t="s">
        <v>1274</v>
      </c>
      <c r="K28" t="s">
        <v>1279</v>
      </c>
      <c r="L28" t="s">
        <v>1284</v>
      </c>
    </row>
    <row r="29" spans="1:12" x14ac:dyDescent="0.3">
      <c r="B29" t="s">
        <v>28</v>
      </c>
      <c r="C29">
        <v>85</v>
      </c>
      <c r="D29">
        <v>91.2</v>
      </c>
      <c r="F29" s="37" t="s">
        <v>1256</v>
      </c>
      <c r="G29" s="37" t="s">
        <v>1261</v>
      </c>
      <c r="H29" s="37" t="s">
        <v>1266</v>
      </c>
      <c r="I29" s="37" t="s">
        <v>1270</v>
      </c>
      <c r="J29" s="37" t="s">
        <v>1275</v>
      </c>
      <c r="K29" s="37" t="s">
        <v>1280</v>
      </c>
      <c r="L29" s="37" t="s">
        <v>1285</v>
      </c>
    </row>
    <row r="30" spans="1:12" x14ac:dyDescent="0.3">
      <c r="F30" s="37" t="s">
        <v>1257</v>
      </c>
      <c r="G30" s="37" t="s">
        <v>1262</v>
      </c>
      <c r="H30" s="37" t="s">
        <v>1265</v>
      </c>
      <c r="I30" s="37" t="s">
        <v>1271</v>
      </c>
      <c r="J30" s="37" t="s">
        <v>1276</v>
      </c>
      <c r="K30" s="37" t="s">
        <v>1281</v>
      </c>
      <c r="L30" s="37" t="s">
        <v>1286</v>
      </c>
    </row>
    <row r="31" spans="1:12" x14ac:dyDescent="0.3">
      <c r="B31" t="s">
        <v>418</v>
      </c>
      <c r="F31" s="37" t="s">
        <v>1258</v>
      </c>
      <c r="G31" s="37" t="s">
        <v>1263</v>
      </c>
      <c r="H31" s="37" t="s">
        <v>1267</v>
      </c>
      <c r="I31" s="37" t="s">
        <v>1272</v>
      </c>
      <c r="J31" s="37" t="s">
        <v>1277</v>
      </c>
      <c r="K31" s="37" t="s">
        <v>1282</v>
      </c>
      <c r="L31" s="37" t="s">
        <v>1287</v>
      </c>
    </row>
    <row r="32" spans="1:12" x14ac:dyDescent="0.3">
      <c r="C32">
        <v>2007</v>
      </c>
      <c r="D32">
        <v>2012</v>
      </c>
      <c r="F32" s="37" t="s">
        <v>1259</v>
      </c>
      <c r="G32" s="37" t="s">
        <v>1264</v>
      </c>
      <c r="H32" s="37" t="s">
        <v>1268</v>
      </c>
      <c r="I32" s="37" t="s">
        <v>1273</v>
      </c>
      <c r="J32" s="37" t="s">
        <v>1278</v>
      </c>
      <c r="K32" s="37" t="s">
        <v>1283</v>
      </c>
      <c r="L32" s="37" t="s">
        <v>1288</v>
      </c>
    </row>
    <row r="33" spans="1:15" x14ac:dyDescent="0.3">
      <c r="B33" t="s">
        <v>419</v>
      </c>
      <c r="C33">
        <v>4.0999999999999996</v>
      </c>
      <c r="D33">
        <v>3.1</v>
      </c>
    </row>
    <row r="34" spans="1:15" x14ac:dyDescent="0.3">
      <c r="B34" t="s">
        <v>420</v>
      </c>
      <c r="C34">
        <v>14.8</v>
      </c>
      <c r="D34">
        <v>16.899999999999999</v>
      </c>
    </row>
    <row r="35" spans="1:15" x14ac:dyDescent="0.3">
      <c r="B35" t="s">
        <v>144</v>
      </c>
      <c r="C35">
        <v>5.9</v>
      </c>
      <c r="D35">
        <v>4.4000000000000004</v>
      </c>
    </row>
    <row r="37" spans="1:15" x14ac:dyDescent="0.3">
      <c r="A37" s="2" t="s">
        <v>1254</v>
      </c>
    </row>
    <row r="38" spans="1:15" x14ac:dyDescent="0.3">
      <c r="A38" t="s">
        <v>230</v>
      </c>
      <c r="B38" t="s">
        <v>231</v>
      </c>
      <c r="F38" t="s">
        <v>179</v>
      </c>
      <c r="J38" t="s">
        <v>1292</v>
      </c>
    </row>
    <row r="39" spans="1:15" x14ac:dyDescent="0.3">
      <c r="B39" t="s">
        <v>80</v>
      </c>
      <c r="C39" t="s">
        <v>232</v>
      </c>
      <c r="F39" s="37" t="s">
        <v>80</v>
      </c>
      <c r="G39" s="37" t="s">
        <v>232</v>
      </c>
      <c r="H39" t="s">
        <v>575</v>
      </c>
      <c r="I39" t="s">
        <v>576</v>
      </c>
      <c r="J39" t="s">
        <v>80</v>
      </c>
      <c r="K39" t="s">
        <v>232</v>
      </c>
      <c r="L39" t="s">
        <v>575</v>
      </c>
      <c r="M39" t="s">
        <v>576</v>
      </c>
    </row>
    <row r="40" spans="1:15" x14ac:dyDescent="0.3">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3">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3">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3">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3">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3">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3">
      <c r="B46" t="s">
        <v>144</v>
      </c>
      <c r="C46">
        <v>92.6</v>
      </c>
      <c r="F46" s="37" t="s">
        <v>143</v>
      </c>
      <c r="G46" s="37">
        <v>66</v>
      </c>
      <c r="H46">
        <v>55.6</v>
      </c>
      <c r="I46">
        <v>75.099999999999994</v>
      </c>
    </row>
    <row r="47" spans="1:15" x14ac:dyDescent="0.3">
      <c r="B47" t="s">
        <v>158</v>
      </c>
      <c r="C47">
        <v>72.099999999999994</v>
      </c>
    </row>
    <row r="48" spans="1:15" s="37" customFormat="1" x14ac:dyDescent="0.3"/>
    <row r="49" spans="1:7" x14ac:dyDescent="0.3">
      <c r="A49" s="42" t="s">
        <v>699</v>
      </c>
    </row>
    <row r="50" spans="1:7" x14ac:dyDescent="0.3">
      <c r="A50" s="2" t="s">
        <v>698</v>
      </c>
    </row>
    <row r="51" spans="1:7" x14ac:dyDescent="0.3">
      <c r="B51" t="s">
        <v>1248</v>
      </c>
    </row>
    <row r="52" spans="1:7" s="37" customFormat="1" x14ac:dyDescent="0.3">
      <c r="B52" s="37" t="s">
        <v>1249</v>
      </c>
    </row>
    <row r="53" spans="1:7" x14ac:dyDescent="0.3">
      <c r="B53" t="s">
        <v>1250</v>
      </c>
    </row>
    <row r="55" spans="1:7" x14ac:dyDescent="0.3">
      <c r="A55" s="2" t="s">
        <v>700</v>
      </c>
    </row>
    <row r="56" spans="1:7" x14ac:dyDescent="0.3">
      <c r="C56" t="s">
        <v>1140</v>
      </c>
    </row>
    <row r="57" spans="1:7" s="37" customFormat="1" x14ac:dyDescent="0.3">
      <c r="C57" s="37" t="s">
        <v>1120</v>
      </c>
      <c r="D57" s="37" t="s">
        <v>575</v>
      </c>
      <c r="E57" s="37" t="s">
        <v>576</v>
      </c>
    </row>
    <row r="58" spans="1:7" x14ac:dyDescent="0.3">
      <c r="B58" t="s">
        <v>701</v>
      </c>
      <c r="C58">
        <v>0.52</v>
      </c>
      <c r="D58">
        <v>0.4</v>
      </c>
      <c r="E58">
        <v>0.68</v>
      </c>
    </row>
    <row r="59" spans="1:7" x14ac:dyDescent="0.3">
      <c r="B59" t="s">
        <v>702</v>
      </c>
      <c r="C59">
        <v>0.42</v>
      </c>
      <c r="D59">
        <v>0.34</v>
      </c>
      <c r="E59">
        <v>0.54</v>
      </c>
    </row>
    <row r="60" spans="1:7" x14ac:dyDescent="0.3">
      <c r="B60" t="s">
        <v>703</v>
      </c>
      <c r="C60">
        <v>0.28999999999999998</v>
      </c>
      <c r="D60">
        <v>0.2</v>
      </c>
      <c r="E60">
        <v>0.41</v>
      </c>
    </row>
    <row r="61" spans="1:7" x14ac:dyDescent="0.3">
      <c r="B61" t="s">
        <v>704</v>
      </c>
      <c r="C61">
        <v>0.56000000000000005</v>
      </c>
      <c r="D61">
        <v>0.44</v>
      </c>
      <c r="E61">
        <v>0.7</v>
      </c>
    </row>
    <row r="63" spans="1:7" x14ac:dyDescent="0.3">
      <c r="A63" s="2" t="s">
        <v>1102</v>
      </c>
    </row>
    <row r="64" spans="1:7" x14ac:dyDescent="0.3">
      <c r="B64" t="s">
        <v>1104</v>
      </c>
      <c r="C64" t="s">
        <v>1116</v>
      </c>
      <c r="D64" t="s">
        <v>1117</v>
      </c>
      <c r="E64" t="s">
        <v>1118</v>
      </c>
      <c r="F64" t="s">
        <v>420</v>
      </c>
      <c r="G64" t="s">
        <v>1119</v>
      </c>
    </row>
    <row r="65" spans="2:7" x14ac:dyDescent="0.3">
      <c r="B65" t="s">
        <v>472</v>
      </c>
      <c r="C65">
        <v>46.7</v>
      </c>
      <c r="D65">
        <v>6.6</v>
      </c>
      <c r="E65">
        <v>53.3</v>
      </c>
      <c r="F65">
        <v>44.6</v>
      </c>
      <c r="G65">
        <v>2.2000000000000002</v>
      </c>
    </row>
    <row r="66" spans="2:7" x14ac:dyDescent="0.3">
      <c r="B66" t="s">
        <v>473</v>
      </c>
      <c r="C66">
        <v>55.5</v>
      </c>
      <c r="D66">
        <v>5.7</v>
      </c>
      <c r="E66">
        <v>61.2</v>
      </c>
      <c r="F66">
        <v>38.700000000000003</v>
      </c>
      <c r="G66">
        <v>0.1</v>
      </c>
    </row>
    <row r="67" spans="2:7" x14ac:dyDescent="0.3">
      <c r="B67" t="s">
        <v>471</v>
      </c>
      <c r="C67">
        <v>56.4</v>
      </c>
      <c r="D67">
        <v>2.7</v>
      </c>
      <c r="E67">
        <v>59.1</v>
      </c>
      <c r="F67">
        <v>40</v>
      </c>
      <c r="G67">
        <v>0.9</v>
      </c>
    </row>
    <row r="68" spans="2:7" x14ac:dyDescent="0.3">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4.4" x14ac:dyDescent="0.3"/>
  <sheetData>
    <row r="1" spans="1:4" x14ac:dyDescent="0.3">
      <c r="A1" s="2" t="s">
        <v>136</v>
      </c>
    </row>
    <row r="2" spans="1:4" x14ac:dyDescent="0.3">
      <c r="B2" t="s">
        <v>148</v>
      </c>
    </row>
    <row r="3" spans="1:4" x14ac:dyDescent="0.3">
      <c r="B3" t="s">
        <v>149</v>
      </c>
    </row>
    <row r="5" spans="1:4" x14ac:dyDescent="0.3">
      <c r="A5" t="s">
        <v>191</v>
      </c>
      <c r="B5" t="s">
        <v>190</v>
      </c>
    </row>
    <row r="6" spans="1:4" x14ac:dyDescent="0.3">
      <c r="B6" t="s">
        <v>150</v>
      </c>
      <c r="C6" t="s">
        <v>151</v>
      </c>
      <c r="D6" t="s">
        <v>152</v>
      </c>
    </row>
    <row r="7" spans="1:4" x14ac:dyDescent="0.3">
      <c r="B7" t="s">
        <v>137</v>
      </c>
      <c r="C7">
        <v>96</v>
      </c>
      <c r="D7">
        <f>C7/1000</f>
        <v>9.6000000000000002E-2</v>
      </c>
    </row>
    <row r="8" spans="1:4" x14ac:dyDescent="0.3">
      <c r="B8" t="s">
        <v>138</v>
      </c>
      <c r="C8">
        <v>206</v>
      </c>
      <c r="D8">
        <f t="shared" ref="D8:D14" si="0">C8/1000</f>
        <v>0.20599999999999999</v>
      </c>
    </row>
    <row r="9" spans="1:4" x14ac:dyDescent="0.3">
      <c r="B9" t="s">
        <v>139</v>
      </c>
      <c r="C9">
        <v>183</v>
      </c>
      <c r="D9">
        <f t="shared" si="0"/>
        <v>0.183</v>
      </c>
    </row>
    <row r="10" spans="1:4" x14ac:dyDescent="0.3">
      <c r="B10" t="s">
        <v>140</v>
      </c>
      <c r="C10">
        <v>148</v>
      </c>
      <c r="D10">
        <f t="shared" si="0"/>
        <v>0.14799999999999999</v>
      </c>
    </row>
    <row r="11" spans="1:4" x14ac:dyDescent="0.3">
      <c r="B11" t="s">
        <v>141</v>
      </c>
      <c r="C11">
        <v>100</v>
      </c>
      <c r="D11">
        <f t="shared" si="0"/>
        <v>0.1</v>
      </c>
    </row>
    <row r="12" spans="1:4" x14ac:dyDescent="0.3">
      <c r="B12" t="s">
        <v>142</v>
      </c>
      <c r="C12">
        <v>38</v>
      </c>
      <c r="D12">
        <f t="shared" si="0"/>
        <v>3.7999999999999999E-2</v>
      </c>
    </row>
    <row r="13" spans="1:4" x14ac:dyDescent="0.3">
      <c r="B13" t="s">
        <v>143</v>
      </c>
      <c r="C13">
        <v>9</v>
      </c>
      <c r="D13">
        <f t="shared" si="0"/>
        <v>8.9999999999999993E-3</v>
      </c>
    </row>
    <row r="14" spans="1:4" x14ac:dyDescent="0.3">
      <c r="B14" t="s">
        <v>154</v>
      </c>
      <c r="C14">
        <v>141</v>
      </c>
      <c r="D14">
        <f t="shared" si="0"/>
        <v>0.14099999999999999</v>
      </c>
    </row>
    <row r="16" spans="1:4" x14ac:dyDescent="0.3">
      <c r="A16" t="s">
        <v>189</v>
      </c>
      <c r="B16" t="s">
        <v>192</v>
      </c>
    </row>
    <row r="17" spans="1:10" x14ac:dyDescent="0.3">
      <c r="B17" s="1" t="s">
        <v>195</v>
      </c>
      <c r="C17" t="s">
        <v>198</v>
      </c>
      <c r="D17" t="s">
        <v>200</v>
      </c>
      <c r="E17" t="s">
        <v>202</v>
      </c>
      <c r="F17" t="s">
        <v>204</v>
      </c>
      <c r="H17" t="s">
        <v>206</v>
      </c>
      <c r="I17" t="s">
        <v>208</v>
      </c>
      <c r="J17" t="s">
        <v>210</v>
      </c>
    </row>
    <row r="18" spans="1:10" x14ac:dyDescent="0.3">
      <c r="B18" s="1" t="s">
        <v>197</v>
      </c>
      <c r="C18" t="s">
        <v>194</v>
      </c>
      <c r="D18" t="s">
        <v>199</v>
      </c>
      <c r="E18" t="s">
        <v>201</v>
      </c>
      <c r="F18" t="s">
        <v>203</v>
      </c>
      <c r="G18" t="s">
        <v>205</v>
      </c>
      <c r="H18" t="s">
        <v>207</v>
      </c>
      <c r="I18" t="s">
        <v>209</v>
      </c>
      <c r="J18" t="s">
        <v>211</v>
      </c>
    </row>
    <row r="19" spans="1:10" x14ac:dyDescent="0.3">
      <c r="B19" t="s">
        <v>137</v>
      </c>
      <c r="C19">
        <v>0.16800000000000001</v>
      </c>
      <c r="D19">
        <v>0.152</v>
      </c>
      <c r="E19">
        <v>0.11</v>
      </c>
      <c r="F19">
        <v>0.111</v>
      </c>
      <c r="G19">
        <v>0.14199999999999999</v>
      </c>
      <c r="H19">
        <v>0.114</v>
      </c>
      <c r="I19">
        <v>0.10299999999999999</v>
      </c>
      <c r="J19">
        <v>9.6000000000000002E-2</v>
      </c>
    </row>
    <row r="20" spans="1:10" x14ac:dyDescent="0.3">
      <c r="B20" t="s">
        <v>138</v>
      </c>
      <c r="C20">
        <v>0.34200000000000003</v>
      </c>
      <c r="D20">
        <v>0.314</v>
      </c>
      <c r="E20">
        <v>0.25700000000000001</v>
      </c>
      <c r="F20">
        <v>0.248</v>
      </c>
      <c r="G20">
        <v>0.254</v>
      </c>
      <c r="H20">
        <v>0.24299999999999999</v>
      </c>
      <c r="I20">
        <v>0.23799999999999999</v>
      </c>
      <c r="J20">
        <v>0.20599999999999999</v>
      </c>
    </row>
    <row r="21" spans="1:10" x14ac:dyDescent="0.3">
      <c r="B21" t="s">
        <v>139</v>
      </c>
      <c r="C21">
        <v>0.35699999999999998</v>
      </c>
      <c r="D21">
        <v>0.30299999999999999</v>
      </c>
      <c r="E21">
        <v>0.24099999999999999</v>
      </c>
      <c r="F21">
        <v>0.218</v>
      </c>
      <c r="G21">
        <v>0.23599999999999999</v>
      </c>
      <c r="H21">
        <v>0.23100000000000001</v>
      </c>
      <c r="I21">
        <v>0.216</v>
      </c>
      <c r="J21">
        <v>0.183</v>
      </c>
    </row>
    <row r="22" spans="1:10" x14ac:dyDescent="0.3">
      <c r="B22" t="s">
        <v>140</v>
      </c>
      <c r="C22">
        <v>0.29299999999999998</v>
      </c>
      <c r="D22">
        <v>0.255</v>
      </c>
      <c r="E22">
        <v>0.19700000000000001</v>
      </c>
      <c r="F22">
        <v>0.188</v>
      </c>
      <c r="G22">
        <v>0.185</v>
      </c>
      <c r="H22">
        <v>0.19600000000000001</v>
      </c>
      <c r="I22">
        <v>0.17499999999999999</v>
      </c>
      <c r="J22">
        <v>0.14799999999999999</v>
      </c>
    </row>
    <row r="23" spans="1:10" x14ac:dyDescent="0.3">
      <c r="B23" t="s">
        <v>141</v>
      </c>
      <c r="C23">
        <v>0.23899999999999999</v>
      </c>
      <c r="D23">
        <v>0.183</v>
      </c>
      <c r="E23">
        <v>0.154</v>
      </c>
      <c r="F23">
        <v>0.109</v>
      </c>
      <c r="G23">
        <v>0.127</v>
      </c>
      <c r="H23">
        <v>0.123</v>
      </c>
      <c r="I23">
        <v>0.11799999999999999</v>
      </c>
      <c r="J23">
        <v>0.1</v>
      </c>
    </row>
    <row r="24" spans="1:10" x14ac:dyDescent="0.3">
      <c r="B24" t="s">
        <v>142</v>
      </c>
      <c r="C24">
        <v>0.14499999999999999</v>
      </c>
      <c r="D24">
        <v>9.9000000000000005E-2</v>
      </c>
      <c r="E24">
        <v>7.0000000000000007E-2</v>
      </c>
      <c r="F24">
        <v>5.0999999999999997E-2</v>
      </c>
      <c r="G24">
        <v>5.6000000000000001E-2</v>
      </c>
      <c r="H24">
        <v>5.5E-2</v>
      </c>
      <c r="I24">
        <v>0.05</v>
      </c>
      <c r="J24">
        <v>3.7999999999999999E-2</v>
      </c>
    </row>
    <row r="25" spans="1:10" x14ac:dyDescent="0.3">
      <c r="B25" t="s">
        <v>143</v>
      </c>
      <c r="C25">
        <v>5.8999999999999997E-2</v>
      </c>
      <c r="D25">
        <v>3.5000000000000003E-2</v>
      </c>
      <c r="E25">
        <v>0.05</v>
      </c>
      <c r="F25">
        <v>1.6E-2</v>
      </c>
      <c r="G25">
        <v>7.0000000000000001E-3</v>
      </c>
      <c r="H25">
        <v>1.4999999999999999E-2</v>
      </c>
      <c r="I25">
        <v>1.2E-2</v>
      </c>
      <c r="J25">
        <v>8.9999999999999993E-3</v>
      </c>
    </row>
    <row r="26" spans="1:10" x14ac:dyDescent="0.3">
      <c r="B26" t="s">
        <v>212</v>
      </c>
      <c r="C26">
        <v>8.1</v>
      </c>
      <c r="D26">
        <v>6.7</v>
      </c>
      <c r="E26">
        <v>5.4</v>
      </c>
      <c r="F26">
        <v>4.7</v>
      </c>
      <c r="G26">
        <v>5</v>
      </c>
      <c r="H26">
        <v>4.9000000000000004</v>
      </c>
      <c r="I26">
        <v>4.5999999999999996</v>
      </c>
      <c r="J26">
        <v>3.9</v>
      </c>
    </row>
    <row r="28" spans="1:10" x14ac:dyDescent="0.3">
      <c r="A28" t="s">
        <v>213</v>
      </c>
      <c r="B28" t="s">
        <v>214</v>
      </c>
    </row>
    <row r="29" spans="1:10" x14ac:dyDescent="0.3">
      <c r="B29" t="s">
        <v>80</v>
      </c>
      <c r="C29" t="s">
        <v>145</v>
      </c>
      <c r="D29" t="s">
        <v>146</v>
      </c>
      <c r="E29" t="s">
        <v>147</v>
      </c>
    </row>
    <row r="30" spans="1:10" x14ac:dyDescent="0.3">
      <c r="B30" t="s">
        <v>137</v>
      </c>
      <c r="C30" s="4">
        <v>5820</v>
      </c>
      <c r="D30">
        <v>0.18</v>
      </c>
      <c r="E30">
        <v>0.17</v>
      </c>
      <c r="F30" s="6">
        <f>E30/D30</f>
        <v>0.94444444444444453</v>
      </c>
    </row>
    <row r="31" spans="1:10" x14ac:dyDescent="0.3">
      <c r="B31" t="s">
        <v>138</v>
      </c>
      <c r="C31" s="4">
        <v>5735</v>
      </c>
      <c r="D31">
        <v>1.1100000000000001</v>
      </c>
      <c r="E31">
        <v>1.05</v>
      </c>
      <c r="F31" s="6">
        <f t="shared" ref="F31:F37" si="1">E31/D31</f>
        <v>0.94594594594594594</v>
      </c>
    </row>
    <row r="32" spans="1:10" x14ac:dyDescent="0.3">
      <c r="B32" t="s">
        <v>139</v>
      </c>
      <c r="C32" s="4">
        <v>6100</v>
      </c>
      <c r="D32">
        <v>2.2200000000000002</v>
      </c>
      <c r="E32">
        <v>2.09</v>
      </c>
      <c r="F32" s="6">
        <f t="shared" si="1"/>
        <v>0.94144144144144126</v>
      </c>
    </row>
    <row r="33" spans="1:33" x14ac:dyDescent="0.3">
      <c r="B33" t="s">
        <v>140</v>
      </c>
      <c r="C33" s="4">
        <v>4510</v>
      </c>
      <c r="D33">
        <v>3.27</v>
      </c>
      <c r="E33">
        <v>3.07</v>
      </c>
      <c r="F33" s="6">
        <f t="shared" si="1"/>
        <v>0.9388379204892966</v>
      </c>
    </row>
    <row r="34" spans="1:33" x14ac:dyDescent="0.3">
      <c r="B34" t="s">
        <v>141</v>
      </c>
      <c r="C34" s="4">
        <v>3773</v>
      </c>
      <c r="D34">
        <v>4.13</v>
      </c>
      <c r="E34">
        <v>3.81</v>
      </c>
      <c r="F34" s="6">
        <f t="shared" si="1"/>
        <v>0.92251815980629548</v>
      </c>
    </row>
    <row r="35" spans="1:33" x14ac:dyDescent="0.3">
      <c r="B35" t="s">
        <v>142</v>
      </c>
      <c r="C35" s="4">
        <v>2885</v>
      </c>
      <c r="D35">
        <v>4.8499999999999996</v>
      </c>
      <c r="E35">
        <v>4.4000000000000004</v>
      </c>
      <c r="F35" s="6">
        <f t="shared" si="1"/>
        <v>0.90721649484536093</v>
      </c>
    </row>
    <row r="36" spans="1:33" x14ac:dyDescent="0.3">
      <c r="B36" t="s">
        <v>143</v>
      </c>
      <c r="C36" s="4">
        <v>2257</v>
      </c>
      <c r="D36">
        <v>5.27</v>
      </c>
      <c r="E36">
        <v>4.7300000000000004</v>
      </c>
      <c r="F36" s="6">
        <f t="shared" si="1"/>
        <v>0.8975332068311197</v>
      </c>
    </row>
    <row r="37" spans="1:33" x14ac:dyDescent="0.3">
      <c r="B37" t="s">
        <v>144</v>
      </c>
      <c r="C37" s="4">
        <v>31079</v>
      </c>
      <c r="D37">
        <v>2.48</v>
      </c>
      <c r="E37">
        <v>2.29</v>
      </c>
      <c r="F37" s="6">
        <f t="shared" si="1"/>
        <v>0.92338709677419362</v>
      </c>
    </row>
    <row r="39" spans="1:33" x14ac:dyDescent="0.3">
      <c r="A39" s="2" t="s">
        <v>340</v>
      </c>
      <c r="Q39" t="s">
        <v>495</v>
      </c>
      <c r="Z39" t="s">
        <v>496</v>
      </c>
    </row>
    <row r="40" spans="1:33" x14ac:dyDescent="0.3">
      <c r="B40" t="s">
        <v>337</v>
      </c>
      <c r="Q40" s="21" t="s">
        <v>337</v>
      </c>
      <c r="R40" s="21"/>
      <c r="S40" s="21"/>
      <c r="T40" s="21"/>
      <c r="U40" s="21"/>
      <c r="V40" s="21"/>
      <c r="W40" s="21"/>
      <c r="X40" s="21"/>
      <c r="Z40" s="21" t="s">
        <v>337</v>
      </c>
      <c r="AA40" s="21"/>
      <c r="AB40" s="21"/>
      <c r="AC40" s="21"/>
      <c r="AD40" s="21"/>
      <c r="AE40" s="21"/>
      <c r="AF40" s="21"/>
      <c r="AG40" s="21"/>
    </row>
    <row r="41" spans="1:33" x14ac:dyDescent="0.3">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3">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3">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3">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3">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3">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3">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3">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3">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3">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3">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3">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3">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3">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3">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3">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3">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3"/>
    <row r="59" spans="1:31" s="21" customFormat="1" x14ac:dyDescent="0.3">
      <c r="B59" t="s">
        <v>365</v>
      </c>
      <c r="C59">
        <v>8</v>
      </c>
    </row>
    <row r="60" spans="1:31" s="21" customFormat="1" x14ac:dyDescent="0.3">
      <c r="B60" t="s">
        <v>364</v>
      </c>
      <c r="C60">
        <v>8.67</v>
      </c>
    </row>
    <row r="62" spans="1:31" x14ac:dyDescent="0.3">
      <c r="A62" s="2" t="s">
        <v>374</v>
      </c>
    </row>
    <row r="64" spans="1:31" x14ac:dyDescent="0.3">
      <c r="B64" s="15" t="s">
        <v>382</v>
      </c>
    </row>
    <row r="65" spans="2:9" x14ac:dyDescent="0.3">
      <c r="B65" s="15" t="s">
        <v>80</v>
      </c>
      <c r="C65" s="15" t="s">
        <v>385</v>
      </c>
      <c r="D65" t="s">
        <v>384</v>
      </c>
      <c r="E65" t="s">
        <v>383</v>
      </c>
    </row>
    <row r="66" spans="2:9" x14ac:dyDescent="0.3">
      <c r="B66" s="15" t="s">
        <v>137</v>
      </c>
      <c r="C66">
        <v>0.12</v>
      </c>
      <c r="D66">
        <v>0.15</v>
      </c>
      <c r="E66">
        <v>7.0000000000000007E-2</v>
      </c>
    </row>
    <row r="67" spans="2:9" x14ac:dyDescent="0.3">
      <c r="B67" t="s">
        <v>138</v>
      </c>
      <c r="C67">
        <v>0.26</v>
      </c>
      <c r="D67">
        <v>0.3</v>
      </c>
      <c r="E67">
        <v>0.22</v>
      </c>
    </row>
    <row r="68" spans="2:9" x14ac:dyDescent="0.3">
      <c r="B68" t="s">
        <v>139</v>
      </c>
      <c r="C68">
        <v>0.24</v>
      </c>
      <c r="D68">
        <v>0.27</v>
      </c>
      <c r="E68">
        <v>0.21</v>
      </c>
    </row>
    <row r="69" spans="2:9" x14ac:dyDescent="0.3">
      <c r="B69" t="s">
        <v>140</v>
      </c>
      <c r="C69">
        <v>0.19</v>
      </c>
      <c r="D69">
        <v>0.2</v>
      </c>
      <c r="E69">
        <v>0.18</v>
      </c>
    </row>
    <row r="70" spans="2:9" x14ac:dyDescent="0.3">
      <c r="B70" t="s">
        <v>141</v>
      </c>
      <c r="C70">
        <v>0.12</v>
      </c>
      <c r="D70">
        <v>0.12</v>
      </c>
      <c r="E70">
        <v>0.12</v>
      </c>
    </row>
    <row r="71" spans="2:9" x14ac:dyDescent="0.3">
      <c r="B71" t="s">
        <v>142</v>
      </c>
      <c r="C71">
        <v>0.06</v>
      </c>
      <c r="D71">
        <v>0.05</v>
      </c>
      <c r="E71">
        <v>0.06</v>
      </c>
    </row>
    <row r="72" spans="2:9" x14ac:dyDescent="0.3">
      <c r="B72" t="s">
        <v>143</v>
      </c>
      <c r="C72">
        <v>0.02</v>
      </c>
      <c r="D72">
        <v>0.01</v>
      </c>
      <c r="E72">
        <v>0.02</v>
      </c>
    </row>
    <row r="73" spans="2:9" x14ac:dyDescent="0.3">
      <c r="B73" t="s">
        <v>193</v>
      </c>
      <c r="C73">
        <v>5</v>
      </c>
      <c r="D73">
        <v>5.5</v>
      </c>
      <c r="E73">
        <v>4.4000000000000004</v>
      </c>
    </row>
    <row r="75" spans="2:9" x14ac:dyDescent="0.3">
      <c r="B75" t="s">
        <v>386</v>
      </c>
    </row>
    <row r="76" spans="2:9" x14ac:dyDescent="0.3">
      <c r="C76" t="s">
        <v>387</v>
      </c>
      <c r="G76" t="s">
        <v>376</v>
      </c>
    </row>
    <row r="77" spans="2:9" x14ac:dyDescent="0.3">
      <c r="C77">
        <v>1989</v>
      </c>
      <c r="D77">
        <v>1999</v>
      </c>
      <c r="E77">
        <v>2009</v>
      </c>
      <c r="G77">
        <v>1989</v>
      </c>
      <c r="H77">
        <v>2003</v>
      </c>
      <c r="I77">
        <v>2009</v>
      </c>
    </row>
    <row r="78" spans="2:9" x14ac:dyDescent="0.3">
      <c r="B78" t="s">
        <v>28</v>
      </c>
      <c r="C78">
        <v>6.6</v>
      </c>
      <c r="D78">
        <v>5</v>
      </c>
      <c r="E78">
        <v>4.4000000000000004</v>
      </c>
      <c r="G78">
        <v>4.7</v>
      </c>
      <c r="H78">
        <v>4.9000000000000004</v>
      </c>
      <c r="I78">
        <v>4.5999999999999996</v>
      </c>
    </row>
    <row r="79" spans="2:9" x14ac:dyDescent="0.3">
      <c r="B79" t="s">
        <v>158</v>
      </c>
      <c r="C79">
        <v>7</v>
      </c>
      <c r="D79">
        <v>5.5</v>
      </c>
      <c r="E79">
        <v>5</v>
      </c>
      <c r="G79">
        <v>5</v>
      </c>
      <c r="H79">
        <v>5.6</v>
      </c>
      <c r="I79">
        <v>5.4</v>
      </c>
    </row>
    <row r="81" spans="1:32" x14ac:dyDescent="0.3">
      <c r="A81" s="2" t="s">
        <v>632</v>
      </c>
    </row>
    <row r="82" spans="1:32" x14ac:dyDescent="0.3">
      <c r="B82" t="s">
        <v>633</v>
      </c>
    </row>
    <row r="84" spans="1:32" x14ac:dyDescent="0.3">
      <c r="A84" s="2" t="s">
        <v>636</v>
      </c>
    </row>
    <row r="85" spans="1:32" x14ac:dyDescent="0.3">
      <c r="B85" t="s">
        <v>634</v>
      </c>
    </row>
    <row r="86" spans="1:32" x14ac:dyDescent="0.3">
      <c r="B86" t="s">
        <v>635</v>
      </c>
    </row>
    <row r="88" spans="1:32" x14ac:dyDescent="0.3">
      <c r="A88" s="2" t="s">
        <v>637</v>
      </c>
    </row>
    <row r="89" spans="1:32" x14ac:dyDescent="0.3">
      <c r="B89" t="s">
        <v>638</v>
      </c>
    </row>
    <row r="91" spans="1:32" x14ac:dyDescent="0.3">
      <c r="A91" s="2" t="s">
        <v>1038</v>
      </c>
    </row>
    <row r="92" spans="1:32" x14ac:dyDescent="0.3">
      <c r="B92" t="s">
        <v>1070</v>
      </c>
    </row>
    <row r="93" spans="1:32" x14ac:dyDescent="0.3">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3">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3">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3">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3">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3">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3">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3">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3">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3">
      <c r="B102" s="37" t="s">
        <v>1081</v>
      </c>
      <c r="C102" s="37"/>
      <c r="D102" s="37"/>
      <c r="E102" s="37"/>
      <c r="F102" s="37"/>
      <c r="G102" s="37"/>
      <c r="H102" s="37"/>
      <c r="I102" s="37"/>
    </row>
    <row r="103" spans="2:32" x14ac:dyDescent="0.3">
      <c r="B103" s="37" t="s">
        <v>80</v>
      </c>
      <c r="C103" s="37" t="s">
        <v>339</v>
      </c>
      <c r="D103" s="37" t="s">
        <v>1073</v>
      </c>
      <c r="E103" s="37" t="s">
        <v>452</v>
      </c>
      <c r="F103" s="37" t="s">
        <v>453</v>
      </c>
      <c r="G103" s="37" t="s">
        <v>454</v>
      </c>
      <c r="H103" s="37" t="s">
        <v>455</v>
      </c>
      <c r="I103" s="37" t="s">
        <v>456</v>
      </c>
      <c r="J103" t="s">
        <v>1295</v>
      </c>
    </row>
    <row r="104" spans="2:32" x14ac:dyDescent="0.3">
      <c r="B104" s="37" t="s">
        <v>458</v>
      </c>
      <c r="C104" s="20">
        <v>0</v>
      </c>
      <c r="D104" s="20">
        <v>0</v>
      </c>
      <c r="E104" s="20">
        <f>D104*K$52</f>
        <v>0</v>
      </c>
      <c r="F104" s="20">
        <f>D104*L$52</f>
        <v>0</v>
      </c>
      <c r="G104" s="20">
        <f>D104*M$52</f>
        <v>0</v>
      </c>
      <c r="H104" s="20">
        <f>D104*N$52</f>
        <v>0</v>
      </c>
      <c r="I104" s="20">
        <f>D104*O$52</f>
        <v>0</v>
      </c>
      <c r="J104" s="20">
        <f>E104*P$52</f>
        <v>0</v>
      </c>
    </row>
    <row r="105" spans="2:32" x14ac:dyDescent="0.3">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3">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3">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3">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3">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3">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3">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3">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3">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3">
      <c r="B114" s="37" t="s">
        <v>460</v>
      </c>
      <c r="C114" s="20">
        <v>0</v>
      </c>
      <c r="D114" s="20">
        <v>0</v>
      </c>
      <c r="E114" s="20">
        <f t="shared" si="19"/>
        <v>0</v>
      </c>
      <c r="F114" s="20">
        <f t="shared" si="20"/>
        <v>0</v>
      </c>
      <c r="G114" s="20">
        <f t="shared" si="21"/>
        <v>0</v>
      </c>
      <c r="H114" s="20">
        <f t="shared" si="22"/>
        <v>0</v>
      </c>
      <c r="I114" s="20">
        <f t="shared" si="23"/>
        <v>0</v>
      </c>
      <c r="J114">
        <v>0</v>
      </c>
    </row>
    <row r="115" spans="2:11" x14ac:dyDescent="0.3">
      <c r="B115" s="37" t="s">
        <v>461</v>
      </c>
      <c r="C115" s="20">
        <v>0</v>
      </c>
      <c r="D115" s="20">
        <v>0</v>
      </c>
      <c r="E115" s="20">
        <f t="shared" si="19"/>
        <v>0</v>
      </c>
      <c r="F115" s="20">
        <f t="shared" si="20"/>
        <v>0</v>
      </c>
      <c r="G115" s="20">
        <f t="shared" si="21"/>
        <v>0</v>
      </c>
      <c r="H115" s="20">
        <f t="shared" si="22"/>
        <v>0</v>
      </c>
      <c r="I115" s="20">
        <f t="shared" si="23"/>
        <v>0</v>
      </c>
      <c r="J115">
        <v>0</v>
      </c>
    </row>
    <row r="116" spans="2:11" x14ac:dyDescent="0.3">
      <c r="B116" s="37" t="s">
        <v>324</v>
      </c>
      <c r="C116" s="20">
        <v>0</v>
      </c>
      <c r="D116" s="20">
        <v>0</v>
      </c>
      <c r="E116" s="20">
        <f t="shared" si="19"/>
        <v>0</v>
      </c>
      <c r="F116" s="20">
        <f t="shared" si="20"/>
        <v>0</v>
      </c>
      <c r="G116" s="20">
        <f t="shared" si="21"/>
        <v>0</v>
      </c>
      <c r="H116" s="20">
        <f t="shared" si="22"/>
        <v>0</v>
      </c>
      <c r="I116" s="20">
        <f t="shared" si="23"/>
        <v>0</v>
      </c>
      <c r="J116">
        <v>0</v>
      </c>
    </row>
    <row r="117" spans="2:11" x14ac:dyDescent="0.3">
      <c r="B117" s="37" t="s">
        <v>462</v>
      </c>
      <c r="C117" s="20">
        <v>0</v>
      </c>
      <c r="D117" s="20">
        <v>0</v>
      </c>
      <c r="E117" s="20">
        <f t="shared" si="19"/>
        <v>0</v>
      </c>
      <c r="F117" s="20">
        <f t="shared" si="20"/>
        <v>0</v>
      </c>
      <c r="G117" s="20">
        <f t="shared" si="21"/>
        <v>0</v>
      </c>
      <c r="H117" s="20">
        <f t="shared" si="22"/>
        <v>0</v>
      </c>
      <c r="I117" s="20">
        <f t="shared" si="23"/>
        <v>0</v>
      </c>
      <c r="J117">
        <v>0</v>
      </c>
    </row>
    <row r="118" spans="2:11" x14ac:dyDescent="0.3">
      <c r="B118" s="37" t="s">
        <v>463</v>
      </c>
      <c r="C118" s="20">
        <v>0</v>
      </c>
      <c r="D118" s="20">
        <v>0</v>
      </c>
      <c r="E118" s="20">
        <f t="shared" si="19"/>
        <v>0</v>
      </c>
      <c r="F118" s="20">
        <f t="shared" si="20"/>
        <v>0</v>
      </c>
      <c r="G118" s="20">
        <f t="shared" si="21"/>
        <v>0</v>
      </c>
      <c r="H118" s="20">
        <f t="shared" si="22"/>
        <v>0</v>
      </c>
      <c r="I118" s="20">
        <f t="shared" si="23"/>
        <v>0</v>
      </c>
      <c r="J118">
        <v>0</v>
      </c>
    </row>
    <row r="119" spans="2:11" x14ac:dyDescent="0.3">
      <c r="B119" s="37" t="s">
        <v>464</v>
      </c>
      <c r="C119" s="20">
        <v>0</v>
      </c>
      <c r="D119" s="20">
        <v>0</v>
      </c>
      <c r="E119" s="20">
        <f t="shared" si="19"/>
        <v>0</v>
      </c>
      <c r="F119" s="20">
        <f t="shared" si="20"/>
        <v>0</v>
      </c>
      <c r="G119" s="20">
        <f t="shared" si="21"/>
        <v>0</v>
      </c>
      <c r="H119" s="20">
        <f t="shared" si="22"/>
        <v>0</v>
      </c>
      <c r="I119" s="20">
        <f t="shared" si="23"/>
        <v>0</v>
      </c>
      <c r="J119">
        <v>0</v>
      </c>
    </row>
    <row r="121" spans="2:11" x14ac:dyDescent="0.3">
      <c r="B121" s="48"/>
      <c r="C121" s="37"/>
      <c r="D121" s="37">
        <f>SUM(D104:D119)*5</f>
        <v>8.0649999999999995</v>
      </c>
      <c r="E121" s="37"/>
      <c r="F121" s="37"/>
      <c r="G121" s="37"/>
    </row>
    <row r="122" spans="2:11" x14ac:dyDescent="0.3">
      <c r="B122" s="37"/>
      <c r="C122" s="37"/>
      <c r="D122" s="37"/>
      <c r="E122" s="37"/>
      <c r="F122" s="37"/>
      <c r="G122" s="37"/>
    </row>
    <row r="123" spans="2:11" x14ac:dyDescent="0.3">
      <c r="F123" t="s">
        <v>1085</v>
      </c>
    </row>
    <row r="124" spans="2:11" x14ac:dyDescent="0.3">
      <c r="G124" t="s">
        <v>1084</v>
      </c>
      <c r="H124" t="s">
        <v>1003</v>
      </c>
    </row>
    <row r="125" spans="2:11" x14ac:dyDescent="0.3">
      <c r="F125">
        <v>1925</v>
      </c>
      <c r="G125">
        <v>7.4809999999999999</v>
      </c>
    </row>
    <row r="126" spans="2:11" x14ac:dyDescent="0.3">
      <c r="F126" s="37">
        <v>1930</v>
      </c>
      <c r="G126" s="37">
        <v>7.4809999999999999</v>
      </c>
    </row>
    <row r="127" spans="2:11" x14ac:dyDescent="0.3">
      <c r="F127" s="37">
        <v>1935</v>
      </c>
      <c r="G127" s="37">
        <v>7.4809999999999999</v>
      </c>
      <c r="K127" t="s">
        <v>1315</v>
      </c>
    </row>
    <row r="128" spans="2:11" x14ac:dyDescent="0.3">
      <c r="F128" s="37">
        <v>1940</v>
      </c>
      <c r="G128" s="37">
        <v>7.4809999999999999</v>
      </c>
      <c r="K128" t="s">
        <v>1316</v>
      </c>
    </row>
    <row r="129" spans="6:11" x14ac:dyDescent="0.3">
      <c r="F129" s="37">
        <v>1945</v>
      </c>
      <c r="G129" s="37">
        <v>7.4809999999999999</v>
      </c>
      <c r="K129" t="s">
        <v>1316</v>
      </c>
    </row>
    <row r="130" spans="6:11" x14ac:dyDescent="0.3">
      <c r="F130" s="37">
        <v>1950</v>
      </c>
      <c r="G130" s="37">
        <v>7.4809999999999999</v>
      </c>
      <c r="H130" s="37">
        <v>7.4809999999999999</v>
      </c>
      <c r="K130" t="s">
        <v>1317</v>
      </c>
    </row>
    <row r="131" spans="6:11" x14ac:dyDescent="0.3">
      <c r="F131" s="37">
        <v>1955</v>
      </c>
      <c r="G131" s="37">
        <v>7.4809999999999999</v>
      </c>
      <c r="H131" s="37">
        <v>7.7850000000000001</v>
      </c>
      <c r="K131" t="s">
        <v>1318</v>
      </c>
    </row>
    <row r="132" spans="6:11" x14ac:dyDescent="0.3">
      <c r="F132" s="37">
        <v>1960</v>
      </c>
      <c r="G132" s="37">
        <v>7.4809999999999999</v>
      </c>
      <c r="H132" s="37">
        <v>8.0650000000000013</v>
      </c>
      <c r="K132" t="s">
        <v>1319</v>
      </c>
    </row>
    <row r="133" spans="6:11" x14ac:dyDescent="0.3">
      <c r="F133" s="37">
        <v>1965</v>
      </c>
      <c r="G133" s="37">
        <v>7.1069500000000003</v>
      </c>
      <c r="H133" s="37">
        <v>8.1100000000000012</v>
      </c>
      <c r="K133" t="s">
        <v>1320</v>
      </c>
    </row>
    <row r="134" spans="6:11" x14ac:dyDescent="0.3">
      <c r="F134" s="37">
        <v>1970</v>
      </c>
      <c r="G134" s="37">
        <v>6.7328999999999999</v>
      </c>
      <c r="H134" s="37">
        <v>7.99</v>
      </c>
      <c r="K134" t="s">
        <v>1321</v>
      </c>
    </row>
    <row r="135" spans="6:11" x14ac:dyDescent="0.3">
      <c r="F135" s="37">
        <v>1975</v>
      </c>
      <c r="G135" s="37">
        <v>6.3588500000000003</v>
      </c>
      <c r="H135" s="37">
        <v>7.64</v>
      </c>
      <c r="K135" t="s">
        <v>1322</v>
      </c>
    </row>
    <row r="136" spans="6:11" x14ac:dyDescent="0.3">
      <c r="F136" s="37">
        <v>1980</v>
      </c>
      <c r="G136" s="37">
        <v>5.9791002774989996</v>
      </c>
      <c r="H136" s="37">
        <v>7.2160000000000002</v>
      </c>
      <c r="K136" t="s">
        <v>1323</v>
      </c>
    </row>
    <row r="137" spans="6:11" x14ac:dyDescent="0.3">
      <c r="F137" s="37">
        <v>1985</v>
      </c>
      <c r="G137" s="37">
        <v>5.5663790347360003</v>
      </c>
      <c r="H137" s="37">
        <v>6.5380000000000003</v>
      </c>
    </row>
    <row r="138" spans="6:11" x14ac:dyDescent="0.3">
      <c r="F138" s="37">
        <v>1990</v>
      </c>
      <c r="G138" s="37">
        <v>4.9987303027299994</v>
      </c>
      <c r="H138" s="37">
        <v>5.65</v>
      </c>
    </row>
    <row r="139" spans="6:11" x14ac:dyDescent="0.3">
      <c r="F139" s="37">
        <v>1995</v>
      </c>
      <c r="G139" s="37">
        <v>4.352978105949</v>
      </c>
      <c r="H139" s="37">
        <v>5.35</v>
      </c>
    </row>
    <row r="140" spans="6:11" x14ac:dyDescent="0.3">
      <c r="F140" s="37">
        <v>2000</v>
      </c>
      <c r="G140" s="37">
        <v>3.8508793617579999</v>
      </c>
      <c r="H140" s="37">
        <v>4.9999999999999991</v>
      </c>
    </row>
    <row r="141" spans="6:11" x14ac:dyDescent="0.3">
      <c r="F141" s="37">
        <v>2005</v>
      </c>
      <c r="G141" s="37">
        <v>3.819383495701</v>
      </c>
      <c r="H141" s="37">
        <v>4.6500000000000004</v>
      </c>
    </row>
    <row r="142" spans="6:11" x14ac:dyDescent="0.3">
      <c r="F142" s="37">
        <v>2009.9999999999998</v>
      </c>
      <c r="G142" s="37">
        <v>3.7731554368700002</v>
      </c>
      <c r="H142" s="37">
        <v>4.0599999999999996</v>
      </c>
    </row>
    <row r="143" spans="6:11" x14ac:dyDescent="0.3">
      <c r="F143" s="37">
        <v>2015.0000000000002</v>
      </c>
      <c r="G143" s="37">
        <v>3.209527135179</v>
      </c>
      <c r="H143" s="37">
        <v>3.52</v>
      </c>
    </row>
    <row r="144" spans="6:11" x14ac:dyDescent="0.3">
      <c r="F144" s="37">
        <v>2020</v>
      </c>
      <c r="G144" s="37">
        <v>2.7588941232209998</v>
      </c>
      <c r="H144">
        <v>3.2588000000000008</v>
      </c>
    </row>
    <row r="146" spans="2:38" x14ac:dyDescent="0.3">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3">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3">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3">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3">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3">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3">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3">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4.4" x14ac:dyDescent="0.3"/>
  <cols>
    <col min="2" max="2" width="12.44140625" customWidth="1"/>
  </cols>
  <sheetData>
    <row r="1" spans="1:4" x14ac:dyDescent="0.3">
      <c r="A1" s="2" t="s">
        <v>340</v>
      </c>
    </row>
    <row r="2" spans="1:4" x14ac:dyDescent="0.3">
      <c r="A2" s="2"/>
      <c r="B2" t="s">
        <v>362</v>
      </c>
    </row>
    <row r="3" spans="1:4" x14ac:dyDescent="0.3">
      <c r="A3" s="2"/>
      <c r="B3" t="s">
        <v>80</v>
      </c>
      <c r="C3" t="s">
        <v>217</v>
      </c>
      <c r="D3" t="s">
        <v>222</v>
      </c>
    </row>
    <row r="4" spans="1:4" x14ac:dyDescent="0.3">
      <c r="A4" s="2"/>
      <c r="B4" t="s">
        <v>341</v>
      </c>
      <c r="C4">
        <v>0.115</v>
      </c>
      <c r="D4">
        <v>0.11</v>
      </c>
    </row>
    <row r="5" spans="1:4" x14ac:dyDescent="0.3">
      <c r="A5" s="2"/>
      <c r="B5" s="15" t="s">
        <v>342</v>
      </c>
      <c r="C5">
        <v>1.6E-2</v>
      </c>
      <c r="D5">
        <v>1.4E-2</v>
      </c>
    </row>
    <row r="6" spans="1:4" x14ac:dyDescent="0.3">
      <c r="A6" s="2"/>
      <c r="B6" s="15" t="s">
        <v>343</v>
      </c>
      <c r="C6">
        <v>3.0000000000000001E-3</v>
      </c>
      <c r="D6">
        <v>3.0000000000000001E-3</v>
      </c>
    </row>
    <row r="7" spans="1:4" x14ac:dyDescent="0.3">
      <c r="A7" s="2"/>
      <c r="B7" s="15" t="s">
        <v>344</v>
      </c>
      <c r="C7">
        <v>2E-3</v>
      </c>
      <c r="D7">
        <v>2E-3</v>
      </c>
    </row>
    <row r="8" spans="1:4" x14ac:dyDescent="0.3">
      <c r="A8" s="2"/>
      <c r="B8" s="15" t="s">
        <v>345</v>
      </c>
      <c r="C8">
        <v>4.0000000000000001E-3</v>
      </c>
      <c r="D8">
        <v>3.0000000000000001E-3</v>
      </c>
    </row>
    <row r="9" spans="1:4" x14ac:dyDescent="0.3">
      <c r="A9" s="2"/>
      <c r="B9" s="15" t="s">
        <v>346</v>
      </c>
      <c r="C9">
        <v>5.0000000000000001E-3</v>
      </c>
      <c r="D9">
        <v>5.0000000000000001E-3</v>
      </c>
    </row>
    <row r="10" spans="1:4" x14ac:dyDescent="0.3">
      <c r="A10" s="2"/>
      <c r="B10" s="15" t="s">
        <v>347</v>
      </c>
      <c r="C10">
        <v>6.0000000000000001E-3</v>
      </c>
      <c r="D10">
        <v>5.0000000000000001E-3</v>
      </c>
    </row>
    <row r="11" spans="1:4" x14ac:dyDescent="0.3">
      <c r="A11" s="2"/>
      <c r="B11" s="15" t="s">
        <v>348</v>
      </c>
      <c r="C11">
        <v>6.0000000000000001E-3</v>
      </c>
      <c r="D11">
        <v>5.0000000000000001E-3</v>
      </c>
    </row>
    <row r="12" spans="1:4" x14ac:dyDescent="0.3">
      <c r="A12" s="2"/>
      <c r="B12" s="15" t="s">
        <v>349</v>
      </c>
      <c r="C12">
        <v>7.0000000000000001E-3</v>
      </c>
      <c r="D12">
        <v>5.0000000000000001E-3</v>
      </c>
    </row>
    <row r="13" spans="1:4" x14ac:dyDescent="0.3">
      <c r="B13" s="15" t="s">
        <v>350</v>
      </c>
      <c r="C13">
        <v>8.0000000000000002E-3</v>
      </c>
      <c r="D13">
        <v>6.0000000000000001E-3</v>
      </c>
    </row>
    <row r="14" spans="1:4" x14ac:dyDescent="0.3">
      <c r="B14" s="15" t="s">
        <v>351</v>
      </c>
      <c r="C14">
        <v>0.01</v>
      </c>
      <c r="D14">
        <v>8.0000000000000002E-3</v>
      </c>
    </row>
    <row r="15" spans="1:4" x14ac:dyDescent="0.3">
      <c r="B15" s="15" t="s">
        <v>352</v>
      </c>
      <c r="C15">
        <v>1.4E-2</v>
      </c>
      <c r="D15">
        <v>1.0999999999999999E-2</v>
      </c>
    </row>
    <row r="16" spans="1:4" x14ac:dyDescent="0.3">
      <c r="B16" s="15" t="s">
        <v>353</v>
      </c>
      <c r="C16">
        <v>1.9E-2</v>
      </c>
      <c r="D16">
        <v>1.4999999999999999E-2</v>
      </c>
    </row>
    <row r="17" spans="1:8" x14ac:dyDescent="0.3">
      <c r="B17" s="15" t="s">
        <v>354</v>
      </c>
      <c r="C17">
        <v>2.9000000000000001E-2</v>
      </c>
      <c r="D17">
        <v>2.4E-2</v>
      </c>
    </row>
    <row r="18" spans="1:8" x14ac:dyDescent="0.3">
      <c r="B18" s="15" t="s">
        <v>355</v>
      </c>
      <c r="C18">
        <v>4.5999999999999999E-2</v>
      </c>
      <c r="D18">
        <v>3.9E-2</v>
      </c>
    </row>
    <row r="19" spans="1:8" x14ac:dyDescent="0.3">
      <c r="B19" s="15" t="s">
        <v>356</v>
      </c>
      <c r="C19">
        <v>7.2999999999999995E-2</v>
      </c>
      <c r="D19">
        <v>6.6000000000000003E-2</v>
      </c>
    </row>
    <row r="20" spans="1:8" x14ac:dyDescent="0.3">
      <c r="B20" s="15" t="s">
        <v>357</v>
      </c>
      <c r="C20">
        <v>0.11600000000000001</v>
      </c>
      <c r="D20">
        <v>0.11</v>
      </c>
    </row>
    <row r="21" spans="1:8" x14ac:dyDescent="0.3">
      <c r="B21" s="15" t="s">
        <v>328</v>
      </c>
      <c r="C21">
        <v>0.19800000000000001</v>
      </c>
      <c r="D21">
        <v>0.19</v>
      </c>
    </row>
    <row r="23" spans="1:8" x14ac:dyDescent="0.3">
      <c r="B23" s="15" t="s">
        <v>366</v>
      </c>
      <c r="C23">
        <v>17.7</v>
      </c>
      <c r="D23" s="12">
        <v>0.192</v>
      </c>
    </row>
    <row r="25" spans="1:8" x14ac:dyDescent="0.3">
      <c r="A25" s="2" t="s">
        <v>136</v>
      </c>
    </row>
    <row r="26" spans="1:8" x14ac:dyDescent="0.3">
      <c r="A26" t="s">
        <v>226</v>
      </c>
      <c r="B26" t="s">
        <v>218</v>
      </c>
    </row>
    <row r="27" spans="1:8" x14ac:dyDescent="0.3">
      <c r="C27" t="s">
        <v>215</v>
      </c>
      <c r="E27" t="s">
        <v>228</v>
      </c>
      <c r="G27" t="s">
        <v>217</v>
      </c>
    </row>
    <row r="28" spans="1:8" x14ac:dyDescent="0.3">
      <c r="B28" t="s">
        <v>80</v>
      </c>
      <c r="C28" t="s">
        <v>224</v>
      </c>
      <c r="D28" t="s">
        <v>225</v>
      </c>
      <c r="E28" t="s">
        <v>224</v>
      </c>
      <c r="F28" t="s">
        <v>225</v>
      </c>
      <c r="G28" t="s">
        <v>224</v>
      </c>
      <c r="H28" t="s">
        <v>225</v>
      </c>
    </row>
    <row r="29" spans="1:8" x14ac:dyDescent="0.3">
      <c r="B29" t="s">
        <v>137</v>
      </c>
      <c r="C29">
        <v>1.67</v>
      </c>
      <c r="D29">
        <v>0.38400000000000001</v>
      </c>
      <c r="E29">
        <v>0.114</v>
      </c>
      <c r="F29">
        <v>7.1999999999999995E-2</v>
      </c>
      <c r="G29">
        <v>2.0499999999999998</v>
      </c>
      <c r="H29">
        <v>0.34399999999999997</v>
      </c>
    </row>
    <row r="30" spans="1:8" x14ac:dyDescent="0.3">
      <c r="B30" t="s">
        <v>138</v>
      </c>
      <c r="C30">
        <v>2.1</v>
      </c>
      <c r="D30">
        <v>0.29299999999999998</v>
      </c>
      <c r="E30">
        <v>0.45800000000000002</v>
      </c>
      <c r="F30">
        <v>0.14599999999999999</v>
      </c>
      <c r="G30">
        <v>2.36</v>
      </c>
      <c r="H30">
        <v>0.29699999999999999</v>
      </c>
    </row>
    <row r="31" spans="1:8" x14ac:dyDescent="0.3">
      <c r="B31" t="s">
        <v>139</v>
      </c>
      <c r="C31">
        <v>2.66</v>
      </c>
      <c r="D31">
        <v>0.36399999999999999</v>
      </c>
      <c r="E31">
        <v>0.72799999999999998</v>
      </c>
      <c r="F31">
        <v>0.22700000000000001</v>
      </c>
      <c r="G31">
        <v>3.62</v>
      </c>
      <c r="H31">
        <v>0.40100000000000002</v>
      </c>
    </row>
    <row r="32" spans="1:8" x14ac:dyDescent="0.3">
      <c r="B32" t="s">
        <v>140</v>
      </c>
      <c r="C32">
        <v>4.7300000000000004</v>
      </c>
      <c r="D32">
        <v>0.50700000000000001</v>
      </c>
      <c r="E32">
        <v>0.64600000000000002</v>
      </c>
      <c r="F32">
        <v>0.19500000000000001</v>
      </c>
      <c r="G32">
        <v>5.23</v>
      </c>
      <c r="H32">
        <v>0.53600000000000003</v>
      </c>
    </row>
    <row r="33" spans="1:8" x14ac:dyDescent="0.3">
      <c r="B33" t="s">
        <v>141</v>
      </c>
      <c r="C33">
        <v>6.78</v>
      </c>
      <c r="D33">
        <v>0.72099999999999997</v>
      </c>
      <c r="E33">
        <v>0.86499999999999999</v>
      </c>
      <c r="F33">
        <v>0.255</v>
      </c>
      <c r="G33">
        <v>7.11</v>
      </c>
      <c r="H33">
        <v>0.69799999999999995</v>
      </c>
    </row>
    <row r="34" spans="1:8" x14ac:dyDescent="0.3">
      <c r="B34" t="s">
        <v>142</v>
      </c>
      <c r="C34">
        <v>6.83</v>
      </c>
      <c r="D34">
        <v>0.84299999999999997</v>
      </c>
      <c r="E34">
        <v>0.5</v>
      </c>
      <c r="F34">
        <v>0.17799999999999999</v>
      </c>
      <c r="G34">
        <v>9.7100000000000009</v>
      </c>
      <c r="H34">
        <v>0.97699999999999998</v>
      </c>
    </row>
    <row r="35" spans="1:8" x14ac:dyDescent="0.3">
      <c r="B35" t="s">
        <v>143</v>
      </c>
      <c r="C35">
        <v>5</v>
      </c>
      <c r="D35">
        <v>0.76100000000000001</v>
      </c>
      <c r="E35">
        <v>0.223</v>
      </c>
      <c r="F35">
        <v>0.11799999999999999</v>
      </c>
      <c r="G35">
        <v>10.39</v>
      </c>
      <c r="H35">
        <v>1.3069999999999999</v>
      </c>
    </row>
    <row r="36" spans="1:8" x14ac:dyDescent="0.3">
      <c r="B36" t="s">
        <v>216</v>
      </c>
      <c r="C36">
        <v>3.72</v>
      </c>
      <c r="D36">
        <v>0.19600000000000001</v>
      </c>
      <c r="E36">
        <v>0.51200000000000001</v>
      </c>
      <c r="F36">
        <v>7.5999999999999998E-2</v>
      </c>
      <c r="G36">
        <v>4.78</v>
      </c>
      <c r="H36">
        <v>0.24199999999999999</v>
      </c>
    </row>
    <row r="38" spans="1:8" x14ac:dyDescent="0.3">
      <c r="A38" t="s">
        <v>219</v>
      </c>
      <c r="B38" t="s">
        <v>221</v>
      </c>
    </row>
    <row r="39" spans="1:8" x14ac:dyDescent="0.3">
      <c r="C39" t="s">
        <v>222</v>
      </c>
      <c r="E39" t="s">
        <v>229</v>
      </c>
      <c r="G39" t="s">
        <v>223</v>
      </c>
    </row>
    <row r="40" spans="1:8" x14ac:dyDescent="0.3">
      <c r="B40" t="s">
        <v>220</v>
      </c>
      <c r="C40" t="s">
        <v>227</v>
      </c>
      <c r="D40" t="s">
        <v>225</v>
      </c>
      <c r="E40" t="s">
        <v>227</v>
      </c>
      <c r="F40" t="s">
        <v>225</v>
      </c>
      <c r="G40" t="s">
        <v>227</v>
      </c>
      <c r="H40" t="s">
        <v>225</v>
      </c>
    </row>
    <row r="41" spans="1:8" x14ac:dyDescent="0.3">
      <c r="B41" t="s">
        <v>206</v>
      </c>
      <c r="C41">
        <v>235</v>
      </c>
      <c r="D41">
        <v>7</v>
      </c>
      <c r="E41">
        <v>506</v>
      </c>
      <c r="F41">
        <v>54</v>
      </c>
      <c r="G41">
        <v>240</v>
      </c>
      <c r="H41">
        <v>9</v>
      </c>
    </row>
    <row r="42" spans="1:8" x14ac:dyDescent="0.3">
      <c r="B42" t="s">
        <v>208</v>
      </c>
      <c r="C42">
        <v>214</v>
      </c>
      <c r="D42">
        <v>17</v>
      </c>
      <c r="E42">
        <v>520</v>
      </c>
      <c r="F42">
        <v>88</v>
      </c>
      <c r="G42">
        <v>231</v>
      </c>
      <c r="H42">
        <v>16</v>
      </c>
    </row>
    <row r="43" spans="1:8" x14ac:dyDescent="0.3">
      <c r="B43" t="s">
        <v>210</v>
      </c>
      <c r="C43">
        <v>138</v>
      </c>
      <c r="D43">
        <v>12</v>
      </c>
      <c r="E43">
        <v>362</v>
      </c>
      <c r="F43">
        <v>54</v>
      </c>
      <c r="G43">
        <v>183</v>
      </c>
      <c r="H43">
        <v>13</v>
      </c>
    </row>
    <row r="44" spans="1:8" x14ac:dyDescent="0.3">
      <c r="A44" s="2" t="s">
        <v>359</v>
      </c>
      <c r="B44" t="s">
        <v>360</v>
      </c>
      <c r="C44">
        <v>313</v>
      </c>
      <c r="G44">
        <v>348</v>
      </c>
    </row>
    <row r="45" spans="1:8" x14ac:dyDescent="0.3">
      <c r="B45" t="s">
        <v>361</v>
      </c>
      <c r="C45">
        <v>396</v>
      </c>
      <c r="G45">
        <v>462</v>
      </c>
    </row>
    <row r="47" spans="1:8" x14ac:dyDescent="0.3">
      <c r="A47" s="2" t="s">
        <v>374</v>
      </c>
    </row>
    <row r="49" spans="2:10" x14ac:dyDescent="0.3">
      <c r="B49" t="s">
        <v>379</v>
      </c>
    </row>
    <row r="50" spans="2:10" x14ac:dyDescent="0.3">
      <c r="C50">
        <v>1979</v>
      </c>
      <c r="D50">
        <v>1989</v>
      </c>
      <c r="E50">
        <v>1993</v>
      </c>
      <c r="F50">
        <v>1998</v>
      </c>
      <c r="G50">
        <v>1999</v>
      </c>
      <c r="H50">
        <v>2003</v>
      </c>
      <c r="I50">
        <v>2008</v>
      </c>
      <c r="J50">
        <v>2009</v>
      </c>
    </row>
    <row r="51" spans="2:10" x14ac:dyDescent="0.3">
      <c r="B51" t="s">
        <v>375</v>
      </c>
      <c r="C51">
        <v>157</v>
      </c>
      <c r="D51">
        <v>125</v>
      </c>
      <c r="G51">
        <v>116</v>
      </c>
      <c r="J51">
        <v>79</v>
      </c>
    </row>
    <row r="52" spans="2:10" x14ac:dyDescent="0.3">
      <c r="B52" t="s">
        <v>376</v>
      </c>
      <c r="D52">
        <v>89</v>
      </c>
      <c r="E52">
        <v>96</v>
      </c>
      <c r="F52">
        <v>105</v>
      </c>
      <c r="H52">
        <v>115</v>
      </c>
      <c r="I52">
        <v>74</v>
      </c>
    </row>
    <row r="54" spans="2:10" x14ac:dyDescent="0.3">
      <c r="B54" t="s">
        <v>380</v>
      </c>
    </row>
    <row r="55" spans="2:10" x14ac:dyDescent="0.3">
      <c r="C55">
        <v>1979</v>
      </c>
      <c r="D55">
        <v>1989</v>
      </c>
      <c r="E55">
        <v>1993</v>
      </c>
      <c r="F55">
        <v>1998</v>
      </c>
      <c r="G55">
        <v>1999</v>
      </c>
      <c r="H55">
        <v>2003</v>
      </c>
      <c r="I55">
        <v>2008</v>
      </c>
      <c r="J55">
        <v>2009</v>
      </c>
    </row>
    <row r="56" spans="2:10" x14ac:dyDescent="0.3">
      <c r="B56" t="s">
        <v>375</v>
      </c>
      <c r="C56">
        <v>88</v>
      </c>
      <c r="D56">
        <v>70</v>
      </c>
      <c r="G56">
        <v>77</v>
      </c>
      <c r="J56">
        <v>54</v>
      </c>
    </row>
    <row r="57" spans="2:10" x14ac:dyDescent="0.3">
      <c r="B57" t="s">
        <v>376</v>
      </c>
      <c r="D57">
        <v>63</v>
      </c>
      <c r="E57">
        <v>62</v>
      </c>
      <c r="F57">
        <v>71</v>
      </c>
      <c r="H57">
        <v>77</v>
      </c>
      <c r="I57">
        <v>52</v>
      </c>
    </row>
    <row r="59" spans="2:10" x14ac:dyDescent="0.3">
      <c r="B59" t="s">
        <v>398</v>
      </c>
      <c r="C59" t="s">
        <v>158</v>
      </c>
      <c r="F59" t="s">
        <v>28</v>
      </c>
    </row>
    <row r="60" spans="2:10" x14ac:dyDescent="0.3">
      <c r="C60" t="s">
        <v>222</v>
      </c>
      <c r="D60" t="s">
        <v>223</v>
      </c>
      <c r="F60" t="s">
        <v>222</v>
      </c>
      <c r="G60" t="s">
        <v>223</v>
      </c>
    </row>
    <row r="61" spans="2:10" x14ac:dyDescent="0.3">
      <c r="B61" t="s">
        <v>377</v>
      </c>
      <c r="C61">
        <v>139</v>
      </c>
      <c r="D61">
        <v>172</v>
      </c>
      <c r="F61">
        <v>70</v>
      </c>
      <c r="G61">
        <v>87</v>
      </c>
      <c r="I61">
        <f>C61/F61</f>
        <v>1.9857142857142858</v>
      </c>
      <c r="J61">
        <f>D61/G61</f>
        <v>1.9770114942528736</v>
      </c>
    </row>
    <row r="62" spans="2:10" x14ac:dyDescent="0.3">
      <c r="B62" t="s">
        <v>378</v>
      </c>
      <c r="C62">
        <v>89</v>
      </c>
      <c r="D62">
        <v>113</v>
      </c>
      <c r="F62">
        <v>48</v>
      </c>
      <c r="G62">
        <v>60</v>
      </c>
      <c r="I62">
        <f>C62/F62</f>
        <v>1.8541666666666667</v>
      </c>
      <c r="J62">
        <f>D62/G62</f>
        <v>1.8833333333333333</v>
      </c>
    </row>
    <row r="64" spans="2:10" x14ac:dyDescent="0.3">
      <c r="B64" t="s">
        <v>381</v>
      </c>
    </row>
    <row r="65" spans="2:13" x14ac:dyDescent="0.3">
      <c r="C65" t="s">
        <v>222</v>
      </c>
      <c r="D65" t="s">
        <v>217</v>
      </c>
    </row>
    <row r="66" spans="2:13" x14ac:dyDescent="0.3">
      <c r="B66" t="s">
        <v>153</v>
      </c>
      <c r="C66">
        <v>313</v>
      </c>
      <c r="D66">
        <v>348</v>
      </c>
      <c r="J66" s="6">
        <f>1-K72</f>
        <v>0.94989999999999997</v>
      </c>
    </row>
    <row r="67" spans="2:13" x14ac:dyDescent="0.3">
      <c r="B67" t="s">
        <v>158</v>
      </c>
      <c r="C67">
        <v>396</v>
      </c>
      <c r="D67">
        <v>456</v>
      </c>
      <c r="J67">
        <f>K73*J66</f>
        <v>5.2244499999999994E-3</v>
      </c>
    </row>
    <row r="68" spans="2:13" x14ac:dyDescent="0.3">
      <c r="J68" s="6">
        <f>K72+J67</f>
        <v>5.5324449999999997E-2</v>
      </c>
    </row>
    <row r="69" spans="2:13" x14ac:dyDescent="0.3">
      <c r="B69" t="s">
        <v>363</v>
      </c>
    </row>
    <row r="70" spans="2:13" x14ac:dyDescent="0.3">
      <c r="B70" t="s">
        <v>158</v>
      </c>
      <c r="F70" t="s">
        <v>1017</v>
      </c>
      <c r="J70" s="37" t="s">
        <v>1016</v>
      </c>
      <c r="K70" s="37"/>
      <c r="L70" s="37"/>
    </row>
    <row r="71" spans="2:13" x14ac:dyDescent="0.3">
      <c r="B71" t="s">
        <v>80</v>
      </c>
      <c r="C71" t="s">
        <v>1309</v>
      </c>
      <c r="D71" t="s">
        <v>1310</v>
      </c>
      <c r="E71" t="s">
        <v>1313</v>
      </c>
      <c r="F71" t="s">
        <v>246</v>
      </c>
      <c r="G71" t="s">
        <v>1311</v>
      </c>
      <c r="H71" t="s">
        <v>1312</v>
      </c>
      <c r="I71" s="37" t="s">
        <v>1314</v>
      </c>
      <c r="J71" s="37" t="s">
        <v>246</v>
      </c>
      <c r="K71" s="37" t="s">
        <v>215</v>
      </c>
      <c r="L71" s="37" t="s">
        <v>217</v>
      </c>
    </row>
    <row r="72" spans="2:13" x14ac:dyDescent="0.3">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3">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3">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3">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3">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3">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3">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3">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3">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3">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3">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3">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3">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3">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3">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3">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3">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3">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3">
      <c r="U91" t="s">
        <v>1228</v>
      </c>
      <c r="AF91" t="s">
        <v>1229</v>
      </c>
    </row>
    <row r="92" spans="1:50" x14ac:dyDescent="0.3">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3">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3">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3">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3">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3">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3">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3">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3">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3">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3">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3">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3">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3">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3">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3">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3">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3">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3">
      <c r="J111" s="37"/>
    </row>
    <row r="112" spans="2:46" x14ac:dyDescent="0.3">
      <c r="B112" t="s">
        <v>1040</v>
      </c>
      <c r="G112" t="s">
        <v>1047</v>
      </c>
      <c r="J112" s="37"/>
      <c r="L112" s="37" t="s">
        <v>1050</v>
      </c>
      <c r="Q112" t="s">
        <v>1054</v>
      </c>
    </row>
    <row r="113" spans="2:19" x14ac:dyDescent="0.3">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3">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3">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3">
      <c r="L116" s="37"/>
      <c r="N116" s="37"/>
      <c r="Q116" s="37"/>
    </row>
    <row r="117" spans="2:19" x14ac:dyDescent="0.3">
      <c r="B117" s="37" t="s">
        <v>1078</v>
      </c>
      <c r="C117" s="37" t="s">
        <v>1077</v>
      </c>
      <c r="D117" s="37" t="s">
        <v>1080</v>
      </c>
      <c r="E117" t="s">
        <v>1079</v>
      </c>
      <c r="G117" s="37" t="s">
        <v>1078</v>
      </c>
      <c r="H117" s="37" t="s">
        <v>1077</v>
      </c>
      <c r="J117" s="37" t="s">
        <v>1079</v>
      </c>
      <c r="L117" s="37" t="s">
        <v>1078</v>
      </c>
      <c r="N117" s="37" t="s">
        <v>1080</v>
      </c>
      <c r="Q117" s="37" t="s">
        <v>1078</v>
      </c>
    </row>
    <row r="118" spans="2:19" x14ac:dyDescent="0.3">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3">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3">
      <c r="J120" s="37"/>
    </row>
    <row r="121" spans="2:19" x14ac:dyDescent="0.3">
      <c r="C121">
        <v>0</v>
      </c>
      <c r="D121">
        <v>1</v>
      </c>
      <c r="E121">
        <v>2</v>
      </c>
      <c r="F121">
        <v>3</v>
      </c>
      <c r="G121">
        <v>4</v>
      </c>
    </row>
    <row r="122" spans="2:19" x14ac:dyDescent="0.3">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3">
      <c r="B123">
        <v>2</v>
      </c>
      <c r="D123">
        <v>100</v>
      </c>
      <c r="E123">
        <f>D123-(D123*C114)</f>
        <v>82.863611000000006</v>
      </c>
      <c r="F123">
        <f>E123-(E123*C115)</f>
        <v>79.95327840327522</v>
      </c>
      <c r="G123">
        <f>F123-(F123*C115)</f>
        <v>77.145162397419966</v>
      </c>
      <c r="M123">
        <f>((1-H114)*H115)+H114</f>
        <v>9.3647179385300997E-2</v>
      </c>
    </row>
    <row r="124" spans="2:19" x14ac:dyDescent="0.3">
      <c r="B124">
        <v>2</v>
      </c>
      <c r="E124">
        <v>100</v>
      </c>
      <c r="F124">
        <v>82.863611000000006</v>
      </c>
      <c r="G124">
        <v>79.95327840327522</v>
      </c>
      <c r="M124">
        <f>M123+M114</f>
        <v>0.16400943838530099</v>
      </c>
    </row>
    <row r="125" spans="2:19" x14ac:dyDescent="0.3">
      <c r="B125">
        <v>3</v>
      </c>
      <c r="F125">
        <v>100</v>
      </c>
      <c r="G125" s="37">
        <v>82.863611000000006</v>
      </c>
    </row>
    <row r="126" spans="2:19" x14ac:dyDescent="0.3">
      <c r="B126">
        <v>4</v>
      </c>
      <c r="G126">
        <v>100</v>
      </c>
    </row>
    <row r="127" spans="2:19" x14ac:dyDescent="0.3">
      <c r="H127">
        <f>SUM(C122:G126)</f>
        <v>1300.0402769398795</v>
      </c>
      <c r="I127">
        <f>500/H127</f>
        <v>0.38460346873016349</v>
      </c>
    </row>
    <row r="130" spans="2:2" x14ac:dyDescent="0.3">
      <c r="B130">
        <f>1-C114</f>
        <v>0.82863611000000004</v>
      </c>
    </row>
    <row r="131" spans="2:2" x14ac:dyDescent="0.3">
      <c r="B131">
        <f>C115*B130</f>
        <v>2.9103325967247819E-2</v>
      </c>
    </row>
    <row r="132" spans="2:2" x14ac:dyDescent="0.3">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4.4" x14ac:dyDescent="0.3"/>
  <cols>
    <col min="3" max="3" width="11" bestFit="1" customWidth="1"/>
    <col min="4" max="4" width="12.44140625" customWidth="1"/>
    <col min="5" max="5" width="15.109375" customWidth="1"/>
  </cols>
  <sheetData>
    <row r="1" spans="1:8" x14ac:dyDescent="0.3">
      <c r="A1" s="2" t="s">
        <v>555</v>
      </c>
    </row>
    <row r="2" spans="1:8" x14ac:dyDescent="0.3">
      <c r="A2" t="s">
        <v>570</v>
      </c>
      <c r="B2" t="s">
        <v>284</v>
      </c>
      <c r="C2" t="s">
        <v>244</v>
      </c>
      <c r="D2" t="s">
        <v>246</v>
      </c>
      <c r="E2" t="s">
        <v>249</v>
      </c>
      <c r="F2" t="s">
        <v>248</v>
      </c>
    </row>
    <row r="3" spans="1:8" x14ac:dyDescent="0.3">
      <c r="A3" t="s">
        <v>572</v>
      </c>
      <c r="B3" t="s">
        <v>285</v>
      </c>
      <c r="C3" t="s">
        <v>245</v>
      </c>
      <c r="D3" t="s">
        <v>247</v>
      </c>
      <c r="E3" s="11" t="s">
        <v>250</v>
      </c>
      <c r="F3" s="12">
        <v>0.113</v>
      </c>
      <c r="H3" t="s">
        <v>554</v>
      </c>
    </row>
    <row r="4" spans="1:8" x14ac:dyDescent="0.3">
      <c r="D4" t="s">
        <v>551</v>
      </c>
      <c r="E4" s="11" t="s">
        <v>250</v>
      </c>
      <c r="F4" s="12">
        <v>9.4E-2</v>
      </c>
    </row>
    <row r="5" spans="1:8" x14ac:dyDescent="0.3">
      <c r="D5" t="s">
        <v>552</v>
      </c>
      <c r="E5" s="11" t="s">
        <v>250</v>
      </c>
      <c r="F5" s="13">
        <v>0.11</v>
      </c>
    </row>
    <row r="6" spans="1:8" x14ac:dyDescent="0.3">
      <c r="D6" t="s">
        <v>553</v>
      </c>
      <c r="E6" s="11" t="s">
        <v>250</v>
      </c>
      <c r="F6" s="12">
        <v>0.155</v>
      </c>
    </row>
    <row r="7" spans="1:8" x14ac:dyDescent="0.3">
      <c r="D7" s="21" t="s">
        <v>247</v>
      </c>
      <c r="E7" s="11" t="s">
        <v>251</v>
      </c>
      <c r="F7" s="12">
        <v>0.14299999999999999</v>
      </c>
    </row>
    <row r="8" spans="1:8" x14ac:dyDescent="0.3">
      <c r="D8" s="21" t="s">
        <v>551</v>
      </c>
      <c r="E8" s="11" t="s">
        <v>251</v>
      </c>
      <c r="F8" s="12">
        <v>0.17799999999999999</v>
      </c>
    </row>
    <row r="9" spans="1:8" x14ac:dyDescent="0.3">
      <c r="D9" s="21" t="s">
        <v>552</v>
      </c>
      <c r="E9" s="11" t="s">
        <v>251</v>
      </c>
      <c r="F9" s="12">
        <v>0.22800000000000001</v>
      </c>
    </row>
    <row r="10" spans="1:8" x14ac:dyDescent="0.3">
      <c r="D10" s="21" t="s">
        <v>553</v>
      </c>
      <c r="E10" s="11" t="s">
        <v>251</v>
      </c>
      <c r="F10" s="12">
        <v>0.13200000000000001</v>
      </c>
    </row>
    <row r="11" spans="1:8" x14ac:dyDescent="0.3">
      <c r="D11" s="21" t="s">
        <v>247</v>
      </c>
      <c r="E11" t="s">
        <v>252</v>
      </c>
      <c r="F11" s="12">
        <v>0.16500000000000001</v>
      </c>
    </row>
    <row r="12" spans="1:8" x14ac:dyDescent="0.3">
      <c r="D12" s="21" t="s">
        <v>551</v>
      </c>
      <c r="E12" s="21" t="s">
        <v>252</v>
      </c>
      <c r="F12" s="12">
        <v>9.4E-2</v>
      </c>
    </row>
    <row r="13" spans="1:8" x14ac:dyDescent="0.3">
      <c r="D13" s="21" t="s">
        <v>552</v>
      </c>
      <c r="E13" s="21" t="s">
        <v>252</v>
      </c>
      <c r="F13" s="12">
        <v>0.11799999999999999</v>
      </c>
    </row>
    <row r="14" spans="1:8" x14ac:dyDescent="0.3">
      <c r="D14" s="21" t="s">
        <v>553</v>
      </c>
      <c r="E14" s="21" t="s">
        <v>252</v>
      </c>
      <c r="F14" s="12">
        <v>0.14000000000000001</v>
      </c>
    </row>
    <row r="15" spans="1:8" x14ac:dyDescent="0.3">
      <c r="D15" t="s">
        <v>253</v>
      </c>
      <c r="E15" s="11" t="s">
        <v>254</v>
      </c>
      <c r="F15" s="12">
        <v>0.41899999999999998</v>
      </c>
    </row>
    <row r="16" spans="1:8" x14ac:dyDescent="0.3">
      <c r="D16" s="21" t="s">
        <v>253</v>
      </c>
      <c r="E16" s="11" t="s">
        <v>255</v>
      </c>
      <c r="F16" s="12">
        <v>0.28799999999999998</v>
      </c>
    </row>
    <row r="17" spans="1:8" s="21" customFormat="1" x14ac:dyDescent="0.3">
      <c r="D17" s="21" t="s">
        <v>253</v>
      </c>
      <c r="E17" s="11" t="s">
        <v>256</v>
      </c>
      <c r="F17" s="12">
        <v>7.6999999999999999E-2</v>
      </c>
    </row>
    <row r="18" spans="1:8" s="21" customFormat="1" x14ac:dyDescent="0.3">
      <c r="D18" s="21" t="s">
        <v>253</v>
      </c>
      <c r="E18" s="11" t="s">
        <v>257</v>
      </c>
      <c r="F18" s="12">
        <v>4.5999999999999999E-2</v>
      </c>
    </row>
    <row r="19" spans="1:8" s="21" customFormat="1" x14ac:dyDescent="0.3">
      <c r="D19" s="21" t="s">
        <v>253</v>
      </c>
      <c r="E19" s="11" t="s">
        <v>258</v>
      </c>
      <c r="F19" s="12">
        <v>1.7999999999999999E-2</v>
      </c>
    </row>
    <row r="20" spans="1:8" s="21" customFormat="1" x14ac:dyDescent="0.3">
      <c r="D20" s="21" t="s">
        <v>253</v>
      </c>
      <c r="E20" s="11" t="s">
        <v>259</v>
      </c>
      <c r="F20" s="12">
        <v>0.03</v>
      </c>
    </row>
    <row r="21" spans="1:8" s="21" customFormat="1" x14ac:dyDescent="0.3">
      <c r="D21" s="21" t="s">
        <v>253</v>
      </c>
      <c r="E21" s="11" t="s">
        <v>260</v>
      </c>
      <c r="F21" s="12">
        <v>2.1999999999999999E-2</v>
      </c>
    </row>
    <row r="22" spans="1:8" s="21" customFormat="1" x14ac:dyDescent="0.3">
      <c r="D22" s="21" t="s">
        <v>253</v>
      </c>
      <c r="E22" s="11" t="s">
        <v>261</v>
      </c>
      <c r="F22" s="12">
        <v>0.04</v>
      </c>
    </row>
    <row r="23" spans="1:8" s="21" customFormat="1" x14ac:dyDescent="0.3">
      <c r="D23" s="21" t="s">
        <v>253</v>
      </c>
      <c r="E23" s="11" t="s">
        <v>262</v>
      </c>
      <c r="F23" s="12">
        <v>0.105</v>
      </c>
    </row>
    <row r="24" spans="1:8" s="21" customFormat="1" x14ac:dyDescent="0.3">
      <c r="D24" s="21" t="s">
        <v>253</v>
      </c>
      <c r="E24" s="11" t="s">
        <v>265</v>
      </c>
      <c r="F24" s="12">
        <v>8.5000000000000006E-2</v>
      </c>
    </row>
    <row r="25" spans="1:8" s="21" customFormat="1" x14ac:dyDescent="0.3">
      <c r="D25" s="21" t="s">
        <v>253</v>
      </c>
      <c r="E25" t="s">
        <v>263</v>
      </c>
      <c r="F25" s="12">
        <v>4.3999999999999997E-2</v>
      </c>
    </row>
    <row r="27" spans="1:8" x14ac:dyDescent="0.3">
      <c r="A27" s="2" t="s">
        <v>581</v>
      </c>
    </row>
    <row r="28" spans="1:8" x14ac:dyDescent="0.3">
      <c r="A28" t="s">
        <v>565</v>
      </c>
      <c r="B28" t="s">
        <v>286</v>
      </c>
      <c r="C28" t="s">
        <v>244</v>
      </c>
      <c r="D28" t="s">
        <v>246</v>
      </c>
      <c r="E28" t="s">
        <v>249</v>
      </c>
      <c r="F28" t="s">
        <v>248</v>
      </c>
    </row>
    <row r="29" spans="1:8" x14ac:dyDescent="0.3">
      <c r="A29" t="s">
        <v>571</v>
      </c>
      <c r="B29" t="s">
        <v>287</v>
      </c>
      <c r="C29" t="s">
        <v>266</v>
      </c>
      <c r="D29" t="s">
        <v>267</v>
      </c>
      <c r="E29" s="11" t="s">
        <v>254</v>
      </c>
      <c r="F29" t="s">
        <v>268</v>
      </c>
      <c r="H29" t="s">
        <v>556</v>
      </c>
    </row>
    <row r="30" spans="1:8" x14ac:dyDescent="0.3">
      <c r="D30" s="21" t="s">
        <v>267</v>
      </c>
      <c r="E30" s="11" t="s">
        <v>256</v>
      </c>
      <c r="F30" t="s">
        <v>269</v>
      </c>
    </row>
    <row r="31" spans="1:8" x14ac:dyDescent="0.3">
      <c r="D31" s="21" t="s">
        <v>267</v>
      </c>
      <c r="E31" s="11" t="s">
        <v>257</v>
      </c>
      <c r="F31" t="s">
        <v>270</v>
      </c>
    </row>
    <row r="32" spans="1:8" x14ac:dyDescent="0.3">
      <c r="D32" s="21" t="s">
        <v>267</v>
      </c>
      <c r="E32" s="11" t="s">
        <v>258</v>
      </c>
      <c r="F32" t="s">
        <v>271</v>
      </c>
    </row>
    <row r="33" spans="4:12" x14ac:dyDescent="0.3">
      <c r="D33" s="21" t="s">
        <v>267</v>
      </c>
      <c r="E33" s="11" t="s">
        <v>259</v>
      </c>
      <c r="F33" t="s">
        <v>272</v>
      </c>
    </row>
    <row r="34" spans="4:12" x14ac:dyDescent="0.3">
      <c r="D34" s="21" t="s">
        <v>267</v>
      </c>
      <c r="E34" s="11" t="s">
        <v>260</v>
      </c>
      <c r="F34" t="s">
        <v>264</v>
      </c>
    </row>
    <row r="35" spans="4:12" x14ac:dyDescent="0.3">
      <c r="D35" s="21" t="s">
        <v>267</v>
      </c>
      <c r="E35" s="11" t="s">
        <v>261</v>
      </c>
      <c r="F35" t="s">
        <v>273</v>
      </c>
    </row>
    <row r="36" spans="4:12" x14ac:dyDescent="0.3">
      <c r="D36" s="21" t="s">
        <v>267</v>
      </c>
      <c r="E36" s="11" t="s">
        <v>262</v>
      </c>
      <c r="F36" t="s">
        <v>274</v>
      </c>
    </row>
    <row r="37" spans="4:12" x14ac:dyDescent="0.3">
      <c r="D37" s="21" t="s">
        <v>267</v>
      </c>
      <c r="E37" s="11" t="s">
        <v>283</v>
      </c>
      <c r="F37" t="s">
        <v>275</v>
      </c>
    </row>
    <row r="38" spans="4:12" x14ac:dyDescent="0.3">
      <c r="D38" s="21" t="s">
        <v>267</v>
      </c>
      <c r="E38" s="11" t="s">
        <v>279</v>
      </c>
      <c r="F38" t="s">
        <v>276</v>
      </c>
      <c r="L38" s="32" t="s">
        <v>549</v>
      </c>
    </row>
    <row r="39" spans="4:12" x14ac:dyDescent="0.3">
      <c r="D39" s="21" t="s">
        <v>267</v>
      </c>
      <c r="E39" s="11" t="s">
        <v>280</v>
      </c>
      <c r="F39" t="s">
        <v>277</v>
      </c>
    </row>
    <row r="40" spans="4:12" x14ac:dyDescent="0.3">
      <c r="D40" s="21" t="s">
        <v>267</v>
      </c>
      <c r="E40" s="11" t="s">
        <v>281</v>
      </c>
      <c r="F40" t="s">
        <v>278</v>
      </c>
    </row>
    <row r="41" spans="4:12" x14ac:dyDescent="0.3">
      <c r="D41" s="21" t="s">
        <v>267</v>
      </c>
      <c r="E41" t="s">
        <v>282</v>
      </c>
      <c r="F41" s="12">
        <v>2.3E-3</v>
      </c>
    </row>
    <row r="42" spans="4:12" s="21" customFormat="1" x14ac:dyDescent="0.3">
      <c r="D42" s="21" t="s">
        <v>139</v>
      </c>
      <c r="E42" s="11" t="s">
        <v>255</v>
      </c>
      <c r="F42" s="12">
        <v>0.41360000000000002</v>
      </c>
      <c r="G42" s="21">
        <v>76</v>
      </c>
      <c r="H42" s="16">
        <f t="shared" ref="H42:H47" si="0">G42*F42</f>
        <v>31.433600000000002</v>
      </c>
    </row>
    <row r="43" spans="4:12" s="21" customFormat="1" x14ac:dyDescent="0.3">
      <c r="D43" s="21" t="s">
        <v>140</v>
      </c>
      <c r="E43" s="11" t="s">
        <v>255</v>
      </c>
      <c r="F43" s="12">
        <v>0.2772</v>
      </c>
      <c r="G43" s="21">
        <v>143</v>
      </c>
      <c r="H43" s="16">
        <f t="shared" si="0"/>
        <v>39.639600000000002</v>
      </c>
    </row>
    <row r="44" spans="4:12" s="21" customFormat="1" x14ac:dyDescent="0.3">
      <c r="D44" s="21" t="s">
        <v>141</v>
      </c>
      <c r="E44" s="11" t="s">
        <v>255</v>
      </c>
      <c r="F44" s="12">
        <v>0.40910000000000002</v>
      </c>
      <c r="G44" s="21">
        <v>103</v>
      </c>
      <c r="H44" s="16">
        <f t="shared" si="0"/>
        <v>42.137300000000003</v>
      </c>
    </row>
    <row r="45" spans="4:12" s="21" customFormat="1" x14ac:dyDescent="0.3">
      <c r="D45" s="21" t="s">
        <v>142</v>
      </c>
      <c r="E45" s="11" t="s">
        <v>255</v>
      </c>
      <c r="F45" s="12">
        <v>0.18640000000000001</v>
      </c>
      <c r="G45" s="21">
        <v>65</v>
      </c>
      <c r="H45" s="16">
        <f t="shared" si="0"/>
        <v>12.116000000000001</v>
      </c>
    </row>
    <row r="46" spans="4:12" s="21" customFormat="1" x14ac:dyDescent="0.3">
      <c r="D46" s="21" t="s">
        <v>143</v>
      </c>
      <c r="E46" s="11" t="s">
        <v>255</v>
      </c>
      <c r="F46" s="12">
        <v>0.2432</v>
      </c>
      <c r="G46" s="21">
        <v>25</v>
      </c>
      <c r="H46" s="16">
        <f t="shared" si="0"/>
        <v>6.08</v>
      </c>
    </row>
    <row r="47" spans="4:12" s="21" customFormat="1" x14ac:dyDescent="0.3">
      <c r="D47" s="21" t="s">
        <v>392</v>
      </c>
      <c r="E47" s="11" t="s">
        <v>255</v>
      </c>
      <c r="F47" s="12">
        <v>8.4099999999999994E-2</v>
      </c>
      <c r="G47" s="21">
        <v>12</v>
      </c>
      <c r="H47" s="16">
        <f t="shared" si="0"/>
        <v>1.0091999999999999</v>
      </c>
      <c r="J47" s="21">
        <f>1/12</f>
        <v>8.3333333333333329E-2</v>
      </c>
    </row>
    <row r="48" spans="4:12" s="21" customFormat="1" x14ac:dyDescent="0.3">
      <c r="D48" s="21" t="s">
        <v>139</v>
      </c>
      <c r="E48" s="11" t="s">
        <v>254</v>
      </c>
      <c r="F48" s="12">
        <v>0.57899999999999996</v>
      </c>
    </row>
    <row r="49" spans="4:6" s="21" customFormat="1" x14ac:dyDescent="0.3">
      <c r="D49" s="21" t="s">
        <v>140</v>
      </c>
      <c r="E49" s="11" t="s">
        <v>254</v>
      </c>
      <c r="F49" s="12">
        <v>0.42</v>
      </c>
    </row>
    <row r="50" spans="4:6" s="21" customFormat="1" x14ac:dyDescent="0.3">
      <c r="D50" s="21" t="s">
        <v>141</v>
      </c>
      <c r="E50" s="11" t="s">
        <v>254</v>
      </c>
      <c r="F50" s="12">
        <v>0.53180000000000005</v>
      </c>
    </row>
    <row r="51" spans="4:6" s="21" customFormat="1" x14ac:dyDescent="0.3">
      <c r="D51" s="21" t="s">
        <v>142</v>
      </c>
      <c r="E51" s="11" t="s">
        <v>254</v>
      </c>
      <c r="F51" s="12">
        <v>0.29320000000000002</v>
      </c>
    </row>
    <row r="52" spans="4:6" s="21" customFormat="1" x14ac:dyDescent="0.3">
      <c r="D52" s="21" t="s">
        <v>143</v>
      </c>
      <c r="E52" s="11" t="s">
        <v>254</v>
      </c>
      <c r="F52" s="12">
        <v>0.36359999999999998</v>
      </c>
    </row>
    <row r="53" spans="4:6" s="21" customFormat="1" x14ac:dyDescent="0.3">
      <c r="D53" s="21" t="s">
        <v>392</v>
      </c>
      <c r="E53" s="11" t="s">
        <v>254</v>
      </c>
      <c r="F53" s="12">
        <v>0.25</v>
      </c>
    </row>
    <row r="54" spans="4:6" s="21" customFormat="1" x14ac:dyDescent="0.3">
      <c r="D54" s="21" t="s">
        <v>139</v>
      </c>
      <c r="E54" s="11" t="s">
        <v>545</v>
      </c>
      <c r="F54" s="12">
        <v>0.14499999999999999</v>
      </c>
    </row>
    <row r="55" spans="4:6" s="21" customFormat="1" x14ac:dyDescent="0.3">
      <c r="D55" s="21" t="s">
        <v>140</v>
      </c>
      <c r="E55" s="11" t="s">
        <v>545</v>
      </c>
      <c r="F55" s="12">
        <v>9.7000000000000003E-2</v>
      </c>
    </row>
    <row r="56" spans="4:6" s="21" customFormat="1" x14ac:dyDescent="0.3">
      <c r="D56" s="21" t="s">
        <v>141</v>
      </c>
      <c r="E56" s="11" t="s">
        <v>545</v>
      </c>
      <c r="F56" s="12">
        <v>5.9299999999999999E-2</v>
      </c>
    </row>
    <row r="57" spans="4:6" s="21" customFormat="1" x14ac:dyDescent="0.3">
      <c r="D57" s="21" t="s">
        <v>142</v>
      </c>
      <c r="E57" s="11" t="s">
        <v>545</v>
      </c>
      <c r="F57" s="12">
        <v>1.4200000000000001E-2</v>
      </c>
    </row>
    <row r="58" spans="4:6" s="21" customFormat="1" x14ac:dyDescent="0.3">
      <c r="D58" s="21" t="s">
        <v>143</v>
      </c>
      <c r="E58" s="11" t="s">
        <v>545</v>
      </c>
      <c r="F58" s="12">
        <v>4.3499999999999997E-2</v>
      </c>
    </row>
    <row r="59" spans="4:6" s="21" customFormat="1" x14ac:dyDescent="0.3">
      <c r="D59" s="21" t="s">
        <v>392</v>
      </c>
      <c r="E59" s="11" t="s">
        <v>545</v>
      </c>
      <c r="F59" s="12">
        <v>8.4099999999999994E-2</v>
      </c>
    </row>
    <row r="60" spans="4:6" s="21" customFormat="1" x14ac:dyDescent="0.3">
      <c r="D60" s="21" t="s">
        <v>139</v>
      </c>
      <c r="E60" s="11" t="s">
        <v>281</v>
      </c>
      <c r="F60" s="12">
        <v>5.2600000000000001E-2</v>
      </c>
    </row>
    <row r="61" spans="4:6" s="21" customFormat="1" x14ac:dyDescent="0.3">
      <c r="D61" s="21" t="s">
        <v>140</v>
      </c>
      <c r="E61" s="11" t="s">
        <v>281</v>
      </c>
      <c r="F61" s="12">
        <v>8.4199999999999997E-2</v>
      </c>
    </row>
    <row r="62" spans="4:6" s="21" customFormat="1" x14ac:dyDescent="0.3">
      <c r="D62" s="21" t="s">
        <v>141</v>
      </c>
      <c r="E62" s="11" t="s">
        <v>281</v>
      </c>
      <c r="F62" s="12">
        <v>8.7999999999999995E-2</v>
      </c>
    </row>
    <row r="63" spans="4:6" s="21" customFormat="1" x14ac:dyDescent="0.3">
      <c r="D63" s="21" t="s">
        <v>142</v>
      </c>
      <c r="E63" s="11" t="s">
        <v>281</v>
      </c>
      <c r="F63" s="12">
        <v>3.15E-2</v>
      </c>
    </row>
    <row r="64" spans="4:6" s="21" customFormat="1" x14ac:dyDescent="0.3">
      <c r="D64" s="21" t="s">
        <v>143</v>
      </c>
      <c r="E64" s="11" t="s">
        <v>281</v>
      </c>
      <c r="F64" s="12">
        <v>4.2700000000000002E-2</v>
      </c>
    </row>
    <row r="65" spans="1:11" s="21" customFormat="1" x14ac:dyDescent="0.3">
      <c r="D65" s="21" t="s">
        <v>392</v>
      </c>
      <c r="E65" s="11" t="s">
        <v>281</v>
      </c>
      <c r="F65" s="12">
        <v>2.8999999999999998E-3</v>
      </c>
    </row>
    <row r="66" spans="1:11" x14ac:dyDescent="0.3">
      <c r="B66" t="s">
        <v>288</v>
      </c>
      <c r="D66" t="s">
        <v>546</v>
      </c>
      <c r="E66" s="11" t="s">
        <v>255</v>
      </c>
      <c r="F66" s="12">
        <v>0.745</v>
      </c>
      <c r="G66">
        <v>60.36</v>
      </c>
      <c r="H66">
        <v>84.88</v>
      </c>
      <c r="I66" t="s">
        <v>548</v>
      </c>
    </row>
    <row r="67" spans="1:11" s="21" customFormat="1" x14ac:dyDescent="0.3">
      <c r="B67" s="21" t="s">
        <v>547</v>
      </c>
      <c r="D67" s="21" t="s">
        <v>546</v>
      </c>
      <c r="E67" s="11" t="s">
        <v>255</v>
      </c>
      <c r="F67" s="12">
        <v>0.249</v>
      </c>
      <c r="G67" s="21">
        <v>20.68</v>
      </c>
      <c r="H67" s="21">
        <v>29.57</v>
      </c>
    </row>
    <row r="68" spans="1:11" s="37" customFormat="1" x14ac:dyDescent="0.3">
      <c r="B68" s="37" t="s">
        <v>645</v>
      </c>
      <c r="D68" s="37" t="s">
        <v>546</v>
      </c>
      <c r="E68" s="11" t="s">
        <v>255</v>
      </c>
      <c r="F68" s="12">
        <v>0.43822843822843821</v>
      </c>
    </row>
    <row r="69" spans="1:11" s="21" customFormat="1" x14ac:dyDescent="0.3">
      <c r="E69" s="11"/>
      <c r="F69" s="12"/>
    </row>
    <row r="70" spans="1:11" x14ac:dyDescent="0.3">
      <c r="A70" s="2" t="s">
        <v>537</v>
      </c>
    </row>
    <row r="71" spans="1:11" x14ac:dyDescent="0.3">
      <c r="A71" t="s">
        <v>570</v>
      </c>
      <c r="B71" t="s">
        <v>286</v>
      </c>
      <c r="C71" t="s">
        <v>244</v>
      </c>
      <c r="D71" t="s">
        <v>246</v>
      </c>
      <c r="E71" t="s">
        <v>249</v>
      </c>
      <c r="F71" t="s">
        <v>248</v>
      </c>
      <c r="G71" t="s">
        <v>106</v>
      </c>
      <c r="H71" t="s">
        <v>1345</v>
      </c>
    </row>
    <row r="72" spans="1:11" x14ac:dyDescent="0.3">
      <c r="A72">
        <v>2009</v>
      </c>
      <c r="B72" t="s">
        <v>288</v>
      </c>
      <c r="C72" t="s">
        <v>266</v>
      </c>
      <c r="D72" t="s">
        <v>289</v>
      </c>
      <c r="E72" t="s">
        <v>290</v>
      </c>
      <c r="F72" s="12">
        <v>0.373</v>
      </c>
      <c r="H72" s="11"/>
      <c r="K72">
        <f>125/409</f>
        <v>0.30562347188264061</v>
      </c>
    </row>
    <row r="73" spans="1:11" x14ac:dyDescent="0.3">
      <c r="E73" t="s">
        <v>291</v>
      </c>
      <c r="F73" s="12">
        <v>0.22700000000000001</v>
      </c>
      <c r="H73" s="11"/>
      <c r="K73">
        <f>362-90</f>
        <v>272</v>
      </c>
    </row>
    <row r="74" spans="1:11" x14ac:dyDescent="0.3">
      <c r="E74" t="s">
        <v>254</v>
      </c>
      <c r="F74" s="12">
        <v>0.68700000000000006</v>
      </c>
      <c r="H74" s="11"/>
    </row>
    <row r="75" spans="1:11" x14ac:dyDescent="0.3">
      <c r="E75" t="s">
        <v>255</v>
      </c>
      <c r="F75" s="12">
        <v>0.52600000000000002</v>
      </c>
      <c r="H75" s="11"/>
    </row>
    <row r="76" spans="1:11" s="21" customFormat="1" x14ac:dyDescent="0.3">
      <c r="E76" s="21" t="s">
        <v>538</v>
      </c>
      <c r="F76" s="12">
        <v>0.82299999999999995</v>
      </c>
      <c r="H76" s="11"/>
    </row>
    <row r="77" spans="1:11" s="21" customFormat="1" x14ac:dyDescent="0.3">
      <c r="E77" s="21" t="s">
        <v>539</v>
      </c>
      <c r="F77" s="12">
        <v>0.90300000000000002</v>
      </c>
      <c r="H77" s="11"/>
    </row>
    <row r="78" spans="1:11" x14ac:dyDescent="0.3">
      <c r="E78" t="s">
        <v>250</v>
      </c>
      <c r="F78" s="12">
        <v>0.157</v>
      </c>
      <c r="H78" s="11"/>
    </row>
    <row r="79" spans="1:11" x14ac:dyDescent="0.3">
      <c r="E79" t="s">
        <v>256</v>
      </c>
      <c r="F79" s="12">
        <v>0.108</v>
      </c>
      <c r="H79" s="11"/>
    </row>
    <row r="80" spans="1:11" x14ac:dyDescent="0.3">
      <c r="E80" t="s">
        <v>257</v>
      </c>
      <c r="F80" s="12">
        <v>5.3999999999999999E-2</v>
      </c>
      <c r="H80" s="11"/>
    </row>
    <row r="81" spans="4:8" x14ac:dyDescent="0.3">
      <c r="E81" t="s">
        <v>258</v>
      </c>
      <c r="F81" s="12">
        <v>5.1999999999999998E-2</v>
      </c>
      <c r="H81" s="11"/>
    </row>
    <row r="82" spans="4:8" x14ac:dyDescent="0.3">
      <c r="E82" t="s">
        <v>259</v>
      </c>
      <c r="F82" s="12">
        <v>3.5999999999999997E-2</v>
      </c>
      <c r="H82" s="11"/>
    </row>
    <row r="83" spans="4:8" x14ac:dyDescent="0.3">
      <c r="E83" t="s">
        <v>260</v>
      </c>
      <c r="F83" s="12">
        <v>0.05</v>
      </c>
      <c r="H83" s="11"/>
    </row>
    <row r="84" spans="4:8" x14ac:dyDescent="0.3">
      <c r="E84" t="s">
        <v>261</v>
      </c>
      <c r="F84" s="12">
        <v>7.1999999999999995E-2</v>
      </c>
      <c r="H84" s="11"/>
    </row>
    <row r="85" spans="4:8" x14ac:dyDescent="0.3">
      <c r="E85" t="s">
        <v>262</v>
      </c>
      <c r="F85" s="12">
        <v>5.3999999999999999E-2</v>
      </c>
    </row>
    <row r="86" spans="4:8" x14ac:dyDescent="0.3">
      <c r="D86" t="s">
        <v>292</v>
      </c>
      <c r="E86" s="11" t="s">
        <v>255</v>
      </c>
      <c r="F86" s="12">
        <v>0.61299999999999999</v>
      </c>
      <c r="G86">
        <v>38</v>
      </c>
    </row>
    <row r="87" spans="4:8" x14ac:dyDescent="0.3">
      <c r="E87" s="11" t="s">
        <v>250</v>
      </c>
      <c r="F87" s="12">
        <v>0.161</v>
      </c>
    </row>
    <row r="88" spans="4:8" x14ac:dyDescent="0.3">
      <c r="E88" t="s">
        <v>293</v>
      </c>
      <c r="F88" s="12">
        <v>0.45200000000000001</v>
      </c>
    </row>
    <row r="89" spans="4:8" s="21" customFormat="1" x14ac:dyDescent="0.3">
      <c r="D89" s="21" t="s">
        <v>540</v>
      </c>
      <c r="E89" s="11" t="s">
        <v>255</v>
      </c>
      <c r="F89" s="12">
        <v>0.53500000000000003</v>
      </c>
      <c r="G89" s="21">
        <v>54</v>
      </c>
    </row>
    <row r="90" spans="4:8" s="21" customFormat="1" x14ac:dyDescent="0.3">
      <c r="E90" s="11" t="s">
        <v>250</v>
      </c>
      <c r="F90" s="12">
        <v>0.16800000000000001</v>
      </c>
    </row>
    <row r="91" spans="4:8" s="21" customFormat="1" x14ac:dyDescent="0.3">
      <c r="E91" s="21" t="s">
        <v>293</v>
      </c>
      <c r="F91" s="12">
        <v>0.36599999999999999</v>
      </c>
    </row>
    <row r="92" spans="4:8" s="21" customFormat="1" x14ac:dyDescent="0.3">
      <c r="D92" s="21" t="s">
        <v>541</v>
      </c>
      <c r="E92" s="11" t="s">
        <v>255</v>
      </c>
      <c r="F92" s="12">
        <v>0.52900000000000003</v>
      </c>
      <c r="G92" s="21">
        <v>65</v>
      </c>
    </row>
    <row r="93" spans="4:8" s="21" customFormat="1" x14ac:dyDescent="0.3">
      <c r="E93" s="11" t="s">
        <v>250</v>
      </c>
      <c r="F93" s="12">
        <v>0.17100000000000001</v>
      </c>
    </row>
    <row r="94" spans="4:8" s="21" customFormat="1" x14ac:dyDescent="0.3">
      <c r="E94" s="21" t="s">
        <v>293</v>
      </c>
      <c r="F94" s="12">
        <v>0.35799999999999998</v>
      </c>
    </row>
    <row r="95" spans="4:8" s="21" customFormat="1" x14ac:dyDescent="0.3">
      <c r="D95" s="21" t="s">
        <v>542</v>
      </c>
      <c r="E95" s="11" t="s">
        <v>255</v>
      </c>
      <c r="F95" s="12">
        <v>0.495</v>
      </c>
      <c r="G95" s="21">
        <v>54</v>
      </c>
    </row>
    <row r="96" spans="4:8" s="21" customFormat="1" x14ac:dyDescent="0.3">
      <c r="E96" s="11" t="s">
        <v>250</v>
      </c>
      <c r="F96" s="12">
        <v>0.13800000000000001</v>
      </c>
    </row>
    <row r="97" spans="1:7" s="21" customFormat="1" x14ac:dyDescent="0.3">
      <c r="E97" s="21" t="s">
        <v>293</v>
      </c>
      <c r="F97" s="12">
        <v>0.35799999999999998</v>
      </c>
    </row>
    <row r="98" spans="1:7" s="21" customFormat="1" x14ac:dyDescent="0.3">
      <c r="D98" s="21" t="s">
        <v>543</v>
      </c>
      <c r="E98" s="11" t="s">
        <v>255</v>
      </c>
      <c r="F98" s="12">
        <v>0.495</v>
      </c>
      <c r="G98" s="21">
        <v>51</v>
      </c>
    </row>
    <row r="99" spans="1:7" s="21" customFormat="1" x14ac:dyDescent="0.3">
      <c r="E99" s="11" t="s">
        <v>250</v>
      </c>
      <c r="F99" s="12">
        <v>0.14599999999999999</v>
      </c>
    </row>
    <row r="100" spans="1:7" s="21" customFormat="1" x14ac:dyDescent="0.3">
      <c r="E100" s="21" t="s">
        <v>293</v>
      </c>
      <c r="F100" s="12">
        <v>0.35</v>
      </c>
    </row>
    <row r="101" spans="1:7" x14ac:dyDescent="0.3">
      <c r="D101" t="s">
        <v>294</v>
      </c>
      <c r="E101" t="s">
        <v>295</v>
      </c>
      <c r="F101" s="13">
        <v>0.4</v>
      </c>
    </row>
    <row r="102" spans="1:7" x14ac:dyDescent="0.3">
      <c r="E102" t="s">
        <v>291</v>
      </c>
      <c r="F102" s="12">
        <v>0.28899999999999998</v>
      </c>
    </row>
    <row r="104" spans="1:7" x14ac:dyDescent="0.3">
      <c r="A104" s="2" t="s">
        <v>544</v>
      </c>
    </row>
    <row r="105" spans="1:7" x14ac:dyDescent="0.3">
      <c r="A105" s="21" t="s">
        <v>565</v>
      </c>
      <c r="B105" t="s">
        <v>286</v>
      </c>
      <c r="C105" t="s">
        <v>244</v>
      </c>
      <c r="D105" t="s">
        <v>246</v>
      </c>
      <c r="E105" t="s">
        <v>249</v>
      </c>
      <c r="F105" t="s">
        <v>248</v>
      </c>
    </row>
    <row r="106" spans="1:7" x14ac:dyDescent="0.3">
      <c r="A106" t="s">
        <v>580</v>
      </c>
      <c r="B106" t="s">
        <v>296</v>
      </c>
      <c r="C106" t="s">
        <v>28</v>
      </c>
      <c r="D106" t="s">
        <v>297</v>
      </c>
      <c r="E106" t="s">
        <v>298</v>
      </c>
      <c r="F106" s="13">
        <v>0.68</v>
      </c>
    </row>
    <row r="107" spans="1:7" x14ac:dyDescent="0.3">
      <c r="B107" t="s">
        <v>299</v>
      </c>
      <c r="E107" t="s">
        <v>298</v>
      </c>
      <c r="F107" s="13">
        <v>0.56999999999999995</v>
      </c>
    </row>
    <row r="108" spans="1:7" x14ac:dyDescent="0.3">
      <c r="B108" t="s">
        <v>300</v>
      </c>
      <c r="E108" t="s">
        <v>298</v>
      </c>
      <c r="F108" s="13">
        <v>0.42</v>
      </c>
    </row>
    <row r="109" spans="1:7" x14ac:dyDescent="0.3">
      <c r="E109" s="11" t="s">
        <v>250</v>
      </c>
      <c r="F109" t="s">
        <v>301</v>
      </c>
    </row>
    <row r="110" spans="1:7" x14ac:dyDescent="0.3">
      <c r="E110" s="11" t="s">
        <v>256</v>
      </c>
      <c r="F110" t="s">
        <v>302</v>
      </c>
    </row>
    <row r="111" spans="1:7" x14ac:dyDescent="0.3">
      <c r="E111" s="11" t="s">
        <v>257</v>
      </c>
      <c r="F111" t="s">
        <v>303</v>
      </c>
    </row>
    <row r="112" spans="1:7" x14ac:dyDescent="0.3">
      <c r="E112" s="11" t="s">
        <v>258</v>
      </c>
      <c r="F112" t="s">
        <v>304</v>
      </c>
    </row>
    <row r="113" spans="1:6" x14ac:dyDescent="0.3">
      <c r="E113" s="11" t="s">
        <v>259</v>
      </c>
      <c r="F113" t="s">
        <v>305</v>
      </c>
    </row>
    <row r="114" spans="1:6" x14ac:dyDescent="0.3">
      <c r="E114" s="11" t="s">
        <v>260</v>
      </c>
      <c r="F114" t="s">
        <v>306</v>
      </c>
    </row>
    <row r="115" spans="1:6" x14ac:dyDescent="0.3">
      <c r="E115" s="11" t="s">
        <v>261</v>
      </c>
      <c r="F115" t="s">
        <v>307</v>
      </c>
    </row>
    <row r="116" spans="1:6" x14ac:dyDescent="0.3">
      <c r="E116" t="s">
        <v>262</v>
      </c>
      <c r="F116" t="s">
        <v>308</v>
      </c>
    </row>
    <row r="118" spans="1:6" x14ac:dyDescent="0.3">
      <c r="A118" s="2" t="s">
        <v>557</v>
      </c>
    </row>
    <row r="119" spans="1:6" x14ac:dyDescent="0.3">
      <c r="A119" s="21" t="s">
        <v>565</v>
      </c>
      <c r="B119" s="21" t="s">
        <v>286</v>
      </c>
      <c r="C119" s="21" t="s">
        <v>244</v>
      </c>
      <c r="D119" s="21" t="s">
        <v>246</v>
      </c>
      <c r="E119" s="21" t="s">
        <v>249</v>
      </c>
      <c r="F119" s="21" t="s">
        <v>248</v>
      </c>
    </row>
    <row r="120" spans="1:6" x14ac:dyDescent="0.3">
      <c r="A120">
        <v>2008</v>
      </c>
      <c r="B120" t="s">
        <v>559</v>
      </c>
      <c r="C120" t="s">
        <v>266</v>
      </c>
      <c r="D120" t="s">
        <v>558</v>
      </c>
      <c r="E120" t="s">
        <v>560</v>
      </c>
      <c r="F120" s="12">
        <v>0.60199999999999998</v>
      </c>
    </row>
    <row r="121" spans="1:6" x14ac:dyDescent="0.3">
      <c r="B121" t="s">
        <v>561</v>
      </c>
      <c r="C121" t="s">
        <v>266</v>
      </c>
      <c r="D121" t="s">
        <v>558</v>
      </c>
      <c r="E121" t="s">
        <v>560</v>
      </c>
      <c r="F121" s="12">
        <v>0.33600000000000002</v>
      </c>
    </row>
    <row r="123" spans="1:6" x14ac:dyDescent="0.3">
      <c r="A123" s="2" t="s">
        <v>562</v>
      </c>
    </row>
    <row r="124" spans="1:6" x14ac:dyDescent="0.3">
      <c r="A124" t="s">
        <v>565</v>
      </c>
      <c r="B124" s="21" t="s">
        <v>286</v>
      </c>
      <c r="C124" s="21" t="s">
        <v>244</v>
      </c>
      <c r="D124" s="21" t="s">
        <v>246</v>
      </c>
      <c r="E124" s="21" t="s">
        <v>249</v>
      </c>
      <c r="F124" s="21" t="s">
        <v>248</v>
      </c>
    </row>
    <row r="125" spans="1:6" x14ac:dyDescent="0.3">
      <c r="A125" t="s">
        <v>569</v>
      </c>
      <c r="B125" t="s">
        <v>559</v>
      </c>
      <c r="C125" t="s">
        <v>266</v>
      </c>
      <c r="D125" t="s">
        <v>563</v>
      </c>
      <c r="E125" t="s">
        <v>255</v>
      </c>
      <c r="F125" s="12">
        <v>0.64900000000000002</v>
      </c>
    </row>
    <row r="126" spans="1:6" x14ac:dyDescent="0.3">
      <c r="B126" t="s">
        <v>561</v>
      </c>
      <c r="D126" t="s">
        <v>564</v>
      </c>
      <c r="E126" t="s">
        <v>255</v>
      </c>
      <c r="F126" s="12">
        <v>0.28199999999999997</v>
      </c>
    </row>
    <row r="128" spans="1:6" x14ac:dyDescent="0.3">
      <c r="A128" s="2" t="s">
        <v>566</v>
      </c>
    </row>
    <row r="129" spans="1:8" x14ac:dyDescent="0.3">
      <c r="A129" s="21" t="s">
        <v>565</v>
      </c>
      <c r="B129" s="21" t="s">
        <v>286</v>
      </c>
      <c r="C129" s="21" t="s">
        <v>244</v>
      </c>
      <c r="D129" s="21" t="s">
        <v>246</v>
      </c>
      <c r="E129" s="21" t="s">
        <v>249</v>
      </c>
      <c r="F129" s="21" t="s">
        <v>248</v>
      </c>
    </row>
    <row r="130" spans="1:8" x14ac:dyDescent="0.3">
      <c r="A130" t="s">
        <v>569</v>
      </c>
      <c r="B130" t="s">
        <v>559</v>
      </c>
      <c r="C130" t="s">
        <v>266</v>
      </c>
      <c r="D130" t="s">
        <v>567</v>
      </c>
      <c r="E130" t="s">
        <v>254</v>
      </c>
      <c r="F130" s="13">
        <v>1</v>
      </c>
      <c r="H130" t="s">
        <v>1346</v>
      </c>
    </row>
    <row r="131" spans="1:8" x14ac:dyDescent="0.3">
      <c r="B131" s="21"/>
      <c r="D131" t="s">
        <v>138</v>
      </c>
      <c r="E131" s="21" t="s">
        <v>254</v>
      </c>
      <c r="F131" s="13">
        <v>0.57999999999999996</v>
      </c>
    </row>
    <row r="132" spans="1:8" x14ac:dyDescent="0.3">
      <c r="B132" s="21"/>
      <c r="D132" t="s">
        <v>139</v>
      </c>
      <c r="E132" s="21" t="s">
        <v>254</v>
      </c>
      <c r="F132" s="13">
        <v>0.56000000000000005</v>
      </c>
    </row>
    <row r="133" spans="1:8" x14ac:dyDescent="0.3">
      <c r="B133" s="21"/>
      <c r="D133" t="s">
        <v>140</v>
      </c>
      <c r="E133" s="21" t="s">
        <v>254</v>
      </c>
      <c r="F133" s="13">
        <v>0.43</v>
      </c>
    </row>
    <row r="134" spans="1:8" x14ac:dyDescent="0.3">
      <c r="B134" s="21"/>
      <c r="D134" t="s">
        <v>141</v>
      </c>
      <c r="E134" s="21" t="s">
        <v>254</v>
      </c>
      <c r="F134" s="13">
        <v>0.46</v>
      </c>
    </row>
    <row r="135" spans="1:8" x14ac:dyDescent="0.3">
      <c r="B135" s="21"/>
      <c r="D135" t="s">
        <v>568</v>
      </c>
      <c r="E135" s="21" t="s">
        <v>254</v>
      </c>
      <c r="F135" s="13">
        <v>0.43</v>
      </c>
    </row>
    <row r="136" spans="1:8" x14ac:dyDescent="0.3">
      <c r="B136" t="s">
        <v>561</v>
      </c>
      <c r="C136" t="s">
        <v>266</v>
      </c>
      <c r="D136" s="21" t="s">
        <v>567</v>
      </c>
      <c r="E136" s="21" t="s">
        <v>254</v>
      </c>
      <c r="F136" s="13">
        <v>0.44</v>
      </c>
    </row>
    <row r="137" spans="1:8" x14ac:dyDescent="0.3">
      <c r="B137" s="21"/>
      <c r="D137" s="21" t="s">
        <v>138</v>
      </c>
      <c r="E137" s="21" t="s">
        <v>254</v>
      </c>
      <c r="F137" s="13">
        <v>0.25</v>
      </c>
    </row>
    <row r="138" spans="1:8" x14ac:dyDescent="0.3">
      <c r="B138" s="21"/>
      <c r="D138" s="21" t="s">
        <v>139</v>
      </c>
      <c r="E138" s="21" t="s">
        <v>254</v>
      </c>
      <c r="F138" s="13">
        <v>0.12</v>
      </c>
    </row>
    <row r="139" spans="1:8" x14ac:dyDescent="0.3">
      <c r="B139" s="21"/>
      <c r="D139" s="21" t="s">
        <v>140</v>
      </c>
      <c r="E139" s="21" t="s">
        <v>254</v>
      </c>
      <c r="F139" s="13">
        <v>0.15</v>
      </c>
    </row>
    <row r="140" spans="1:8" x14ac:dyDescent="0.3">
      <c r="B140" s="21"/>
      <c r="D140" s="21" t="s">
        <v>141</v>
      </c>
      <c r="E140" s="21" t="s">
        <v>254</v>
      </c>
      <c r="F140" s="13">
        <v>0.1</v>
      </c>
    </row>
    <row r="141" spans="1:8" x14ac:dyDescent="0.3">
      <c r="B141" s="21"/>
      <c r="D141" s="21" t="s">
        <v>568</v>
      </c>
      <c r="E141" s="21" t="s">
        <v>254</v>
      </c>
      <c r="F141" s="13">
        <v>0.1</v>
      </c>
    </row>
    <row r="143" spans="1:8" x14ac:dyDescent="0.3">
      <c r="A143" s="2" t="s">
        <v>573</v>
      </c>
    </row>
    <row r="144" spans="1:8" x14ac:dyDescent="0.3">
      <c r="A144" s="21" t="s">
        <v>565</v>
      </c>
      <c r="B144" s="21" t="s">
        <v>286</v>
      </c>
      <c r="C144" s="21" t="s">
        <v>244</v>
      </c>
      <c r="D144" s="21" t="s">
        <v>246</v>
      </c>
      <c r="E144" s="21" t="s">
        <v>249</v>
      </c>
      <c r="F144" s="21" t="s">
        <v>248</v>
      </c>
      <c r="G144" t="s">
        <v>575</v>
      </c>
      <c r="H144" t="s">
        <v>576</v>
      </c>
    </row>
    <row r="145" spans="1:9" x14ac:dyDescent="0.3">
      <c r="A145" t="s">
        <v>580</v>
      </c>
      <c r="B145" t="s">
        <v>285</v>
      </c>
      <c r="C145" t="s">
        <v>579</v>
      </c>
      <c r="D145" t="s">
        <v>155</v>
      </c>
      <c r="E145" t="s">
        <v>254</v>
      </c>
      <c r="F145" s="12">
        <v>0.48199999999999998</v>
      </c>
      <c r="G145">
        <v>14.7</v>
      </c>
      <c r="H145">
        <v>81.599999999999994</v>
      </c>
      <c r="I145" t="s">
        <v>574</v>
      </c>
    </row>
    <row r="146" spans="1:9" x14ac:dyDescent="0.3">
      <c r="D146" t="s">
        <v>550</v>
      </c>
      <c r="E146" s="21" t="s">
        <v>254</v>
      </c>
      <c r="F146" s="12">
        <v>0.505</v>
      </c>
      <c r="G146">
        <v>37.1</v>
      </c>
      <c r="H146">
        <v>63.8</v>
      </c>
    </row>
    <row r="147" spans="1:9" x14ac:dyDescent="0.3">
      <c r="D147" t="s">
        <v>577</v>
      </c>
      <c r="E147" s="21" t="s">
        <v>254</v>
      </c>
      <c r="F147" s="12">
        <v>0.36099999999999999</v>
      </c>
      <c r="G147">
        <v>26.9</v>
      </c>
      <c r="H147">
        <v>45.2</v>
      </c>
    </row>
    <row r="148" spans="1:9" x14ac:dyDescent="0.3">
      <c r="D148" t="s">
        <v>578</v>
      </c>
      <c r="E148" s="21" t="s">
        <v>254</v>
      </c>
      <c r="F148" s="12">
        <v>0.316</v>
      </c>
      <c r="G148">
        <v>14.9</v>
      </c>
      <c r="H148">
        <v>48.3</v>
      </c>
    </row>
    <row r="150" spans="1:9" x14ac:dyDescent="0.3">
      <c r="A150" s="2" t="s">
        <v>655</v>
      </c>
      <c r="G150" s="37"/>
      <c r="H150" s="37"/>
    </row>
    <row r="151" spans="1:9" x14ac:dyDescent="0.3">
      <c r="A151" s="37" t="s">
        <v>565</v>
      </c>
      <c r="B151" s="37" t="s">
        <v>286</v>
      </c>
      <c r="C151" s="37" t="s">
        <v>244</v>
      </c>
      <c r="D151" s="37" t="s">
        <v>246</v>
      </c>
      <c r="E151" s="37" t="s">
        <v>249</v>
      </c>
      <c r="F151" s="37" t="s">
        <v>248</v>
      </c>
      <c r="G151" s="37"/>
      <c r="H151" s="37"/>
    </row>
    <row r="152" spans="1:9" x14ac:dyDescent="0.3">
      <c r="A152">
        <v>2003</v>
      </c>
      <c r="B152" t="s">
        <v>658</v>
      </c>
      <c r="C152" t="s">
        <v>266</v>
      </c>
      <c r="D152" t="s">
        <v>657</v>
      </c>
      <c r="E152" t="s">
        <v>255</v>
      </c>
      <c r="F152" s="37">
        <v>54</v>
      </c>
      <c r="H152" s="37" t="s">
        <v>660</v>
      </c>
    </row>
    <row r="153" spans="1:9" x14ac:dyDescent="0.3">
      <c r="B153" t="s">
        <v>656</v>
      </c>
      <c r="E153" t="s">
        <v>255</v>
      </c>
      <c r="F153" s="40">
        <v>79.400000000000006</v>
      </c>
      <c r="H153" s="37"/>
    </row>
    <row r="154" spans="1:9" x14ac:dyDescent="0.3">
      <c r="B154" t="s">
        <v>659</v>
      </c>
      <c r="E154" t="s">
        <v>255</v>
      </c>
      <c r="F154" s="37">
        <v>46.9</v>
      </c>
      <c r="H154" s="37"/>
    </row>
    <row r="155" spans="1:9" x14ac:dyDescent="0.3">
      <c r="F155" s="37"/>
      <c r="G155" s="37"/>
      <c r="H155" s="37"/>
    </row>
    <row r="156" spans="1:9" x14ac:dyDescent="0.3">
      <c r="A156" s="2" t="s">
        <v>1021</v>
      </c>
      <c r="F156" s="37"/>
      <c r="G156" s="37"/>
      <c r="H156" s="37"/>
    </row>
    <row r="157" spans="1:9" x14ac:dyDescent="0.3">
      <c r="A157" s="37" t="s">
        <v>565</v>
      </c>
      <c r="B157" s="37" t="s">
        <v>286</v>
      </c>
      <c r="C157" s="37" t="s">
        <v>244</v>
      </c>
      <c r="D157" s="37" t="s">
        <v>246</v>
      </c>
      <c r="E157" s="37" t="s">
        <v>249</v>
      </c>
      <c r="F157" s="37" t="s">
        <v>248</v>
      </c>
      <c r="G157" t="s">
        <v>1019</v>
      </c>
      <c r="H157" s="37" t="s">
        <v>1020</v>
      </c>
    </row>
    <row r="158" spans="1:9" x14ac:dyDescent="0.3">
      <c r="A158" t="s">
        <v>663</v>
      </c>
      <c r="B158" t="s">
        <v>656</v>
      </c>
      <c r="C158" t="s">
        <v>245</v>
      </c>
      <c r="D158" t="s">
        <v>661</v>
      </c>
      <c r="E158" t="s">
        <v>255</v>
      </c>
      <c r="F158">
        <v>74.5</v>
      </c>
      <c r="G158">
        <v>38</v>
      </c>
      <c r="H158">
        <v>51</v>
      </c>
    </row>
    <row r="159" spans="1:9" x14ac:dyDescent="0.3">
      <c r="D159" t="s">
        <v>139</v>
      </c>
      <c r="E159" t="s">
        <v>255</v>
      </c>
      <c r="F159">
        <v>79.400000000000006</v>
      </c>
      <c r="G159">
        <v>54</v>
      </c>
      <c r="H159">
        <v>68</v>
      </c>
    </row>
    <row r="160" spans="1:9" x14ac:dyDescent="0.3">
      <c r="D160" t="s">
        <v>156</v>
      </c>
      <c r="E160" t="s">
        <v>255</v>
      </c>
      <c r="F160">
        <v>70.8</v>
      </c>
      <c r="G160">
        <v>68</v>
      </c>
      <c r="H160">
        <v>96</v>
      </c>
    </row>
    <row r="161" spans="1:8" x14ac:dyDescent="0.3">
      <c r="D161" t="s">
        <v>662</v>
      </c>
      <c r="E161" t="s">
        <v>255</v>
      </c>
      <c r="F161">
        <v>68.400000000000006</v>
      </c>
      <c r="G161">
        <v>39</v>
      </c>
      <c r="H161">
        <v>57</v>
      </c>
    </row>
    <row r="162" spans="1:8" x14ac:dyDescent="0.3">
      <c r="B162" t="s">
        <v>659</v>
      </c>
      <c r="C162" t="s">
        <v>245</v>
      </c>
      <c r="D162" s="37" t="s">
        <v>661</v>
      </c>
      <c r="E162" s="37" t="s">
        <v>255</v>
      </c>
      <c r="F162">
        <v>52.1</v>
      </c>
      <c r="G162">
        <v>88</v>
      </c>
      <c r="H162">
        <v>169</v>
      </c>
    </row>
    <row r="163" spans="1:8" x14ac:dyDescent="0.3">
      <c r="D163" s="37" t="s">
        <v>139</v>
      </c>
      <c r="E163" s="37" t="s">
        <v>255</v>
      </c>
      <c r="F163">
        <v>47.1</v>
      </c>
      <c r="G163">
        <v>64</v>
      </c>
      <c r="H163">
        <v>136</v>
      </c>
    </row>
    <row r="164" spans="1:8" x14ac:dyDescent="0.3">
      <c r="D164" s="37" t="s">
        <v>156</v>
      </c>
      <c r="E164" s="37" t="s">
        <v>255</v>
      </c>
      <c r="F164">
        <v>39.6</v>
      </c>
      <c r="G164">
        <v>55</v>
      </c>
      <c r="H164">
        <v>139</v>
      </c>
    </row>
    <row r="165" spans="1:8" x14ac:dyDescent="0.3">
      <c r="D165" s="37" t="s">
        <v>662</v>
      </c>
      <c r="E165" s="37" t="s">
        <v>255</v>
      </c>
      <c r="F165">
        <v>38.6</v>
      </c>
      <c r="G165">
        <v>22</v>
      </c>
      <c r="H165">
        <v>57</v>
      </c>
    </row>
    <row r="167" spans="1:8" x14ac:dyDescent="0.3">
      <c r="A167" t="s">
        <v>1022</v>
      </c>
    </row>
    <row r="168" spans="1:8" x14ac:dyDescent="0.3">
      <c r="A168" t="s">
        <v>1023</v>
      </c>
    </row>
    <row r="169" spans="1:8" x14ac:dyDescent="0.3">
      <c r="A169" s="37" t="s">
        <v>565</v>
      </c>
      <c r="B169" s="37" t="s">
        <v>286</v>
      </c>
      <c r="C169" s="37" t="s">
        <v>244</v>
      </c>
      <c r="D169" s="37" t="s">
        <v>246</v>
      </c>
      <c r="E169" s="37" t="s">
        <v>249</v>
      </c>
      <c r="F169" s="37" t="s">
        <v>248</v>
      </c>
      <c r="G169" t="s">
        <v>1026</v>
      </c>
      <c r="H169" t="s">
        <v>1027</v>
      </c>
    </row>
    <row r="170" spans="1:8" x14ac:dyDescent="0.3">
      <c r="A170">
        <v>2015</v>
      </c>
      <c r="B170" t="s">
        <v>559</v>
      </c>
      <c r="C170" t="s">
        <v>1024</v>
      </c>
      <c r="D170" t="s">
        <v>1025</v>
      </c>
      <c r="E170" s="37" t="s">
        <v>254</v>
      </c>
      <c r="F170" s="40">
        <v>59.1</v>
      </c>
      <c r="G170" s="40">
        <v>68</v>
      </c>
      <c r="H170">
        <v>115</v>
      </c>
    </row>
    <row r="171" spans="1:8" x14ac:dyDescent="0.3">
      <c r="E171" s="37" t="s">
        <v>1030</v>
      </c>
      <c r="F171" s="40">
        <v>47</v>
      </c>
      <c r="G171" s="40">
        <v>54</v>
      </c>
      <c r="H171">
        <v>115</v>
      </c>
    </row>
    <row r="172" spans="1:8" x14ac:dyDescent="0.3">
      <c r="E172" s="37" t="s">
        <v>1031</v>
      </c>
      <c r="F172" s="40">
        <v>39.1</v>
      </c>
      <c r="G172" s="40">
        <v>45</v>
      </c>
      <c r="H172" s="37">
        <v>115</v>
      </c>
    </row>
    <row r="173" spans="1:8" x14ac:dyDescent="0.3">
      <c r="E173" s="37" t="s">
        <v>1032</v>
      </c>
      <c r="F173" s="40">
        <v>23.5</v>
      </c>
      <c r="G173" s="40">
        <v>27</v>
      </c>
      <c r="H173" s="37">
        <v>115</v>
      </c>
    </row>
    <row r="174" spans="1:8" x14ac:dyDescent="0.3">
      <c r="E174" s="37" t="s">
        <v>256</v>
      </c>
      <c r="F174" s="40">
        <v>10.4</v>
      </c>
      <c r="G174" s="40">
        <v>12</v>
      </c>
      <c r="H174" s="37">
        <v>115</v>
      </c>
    </row>
    <row r="175" spans="1:8" x14ac:dyDescent="0.3">
      <c r="E175" s="37" t="s">
        <v>1033</v>
      </c>
      <c r="F175" s="40">
        <v>17.399999999999999</v>
      </c>
      <c r="G175" s="40">
        <v>20</v>
      </c>
      <c r="H175" s="37">
        <v>115</v>
      </c>
    </row>
    <row r="176" spans="1:8" x14ac:dyDescent="0.3">
      <c r="E176" s="37" t="s">
        <v>1034</v>
      </c>
      <c r="F176" s="40">
        <v>20</v>
      </c>
      <c r="G176" s="40">
        <v>23</v>
      </c>
      <c r="H176" s="37">
        <v>115</v>
      </c>
    </row>
    <row r="177" spans="2:8" x14ac:dyDescent="0.3">
      <c r="E177" s="37" t="s">
        <v>257</v>
      </c>
      <c r="F177" s="40">
        <v>3.5</v>
      </c>
      <c r="G177" s="40">
        <v>4</v>
      </c>
      <c r="H177" s="37">
        <v>115</v>
      </c>
    </row>
    <row r="178" spans="2:8" x14ac:dyDescent="0.3">
      <c r="E178" s="37" t="s">
        <v>1035</v>
      </c>
      <c r="F178" s="40">
        <v>17.399999999999999</v>
      </c>
      <c r="G178" s="40">
        <v>20</v>
      </c>
      <c r="H178" s="37">
        <v>115</v>
      </c>
    </row>
    <row r="179" spans="2:8" x14ac:dyDescent="0.3">
      <c r="E179" s="37" t="s">
        <v>1036</v>
      </c>
      <c r="F179" s="40">
        <v>32.200000000000003</v>
      </c>
      <c r="G179" s="40">
        <v>37</v>
      </c>
      <c r="H179" s="37">
        <v>115</v>
      </c>
    </row>
    <row r="180" spans="2:8" x14ac:dyDescent="0.3">
      <c r="E180" s="37" t="s">
        <v>1028</v>
      </c>
      <c r="F180" s="40">
        <v>33</v>
      </c>
      <c r="G180" s="40">
        <v>38</v>
      </c>
      <c r="H180" s="37">
        <v>115</v>
      </c>
    </row>
    <row r="181" spans="2:8" x14ac:dyDescent="0.3">
      <c r="E181" s="37" t="s">
        <v>1029</v>
      </c>
      <c r="F181" s="40">
        <v>20</v>
      </c>
      <c r="G181" s="40">
        <v>23</v>
      </c>
      <c r="H181" s="37">
        <v>115</v>
      </c>
    </row>
    <row r="182" spans="2:8" x14ac:dyDescent="0.3">
      <c r="B182" t="s">
        <v>561</v>
      </c>
      <c r="C182" t="s">
        <v>1024</v>
      </c>
      <c r="D182" t="s">
        <v>1037</v>
      </c>
      <c r="E182" s="37" t="s">
        <v>254</v>
      </c>
      <c r="F182" s="40">
        <v>35.200000000000003</v>
      </c>
      <c r="G182" s="40">
        <v>37</v>
      </c>
      <c r="H182">
        <v>105</v>
      </c>
    </row>
    <row r="183" spans="2:8" x14ac:dyDescent="0.3">
      <c r="E183" s="37" t="s">
        <v>1030</v>
      </c>
      <c r="F183" s="40">
        <v>27.6</v>
      </c>
      <c r="G183" s="40">
        <v>29</v>
      </c>
      <c r="H183">
        <v>105</v>
      </c>
    </row>
    <row r="184" spans="2:8" x14ac:dyDescent="0.3">
      <c r="E184" s="37" t="s">
        <v>1031</v>
      </c>
      <c r="F184" s="40">
        <v>23.8</v>
      </c>
      <c r="G184" s="40">
        <v>25</v>
      </c>
      <c r="H184" s="37">
        <v>105</v>
      </c>
    </row>
    <row r="185" spans="2:8" x14ac:dyDescent="0.3">
      <c r="E185" s="37" t="s">
        <v>1032</v>
      </c>
      <c r="F185" s="40">
        <v>15.2</v>
      </c>
      <c r="G185" s="40">
        <v>16</v>
      </c>
      <c r="H185" s="37">
        <v>105</v>
      </c>
    </row>
    <row r="186" spans="2:8" x14ac:dyDescent="0.3">
      <c r="E186" s="37" t="s">
        <v>256</v>
      </c>
      <c r="F186" s="40">
        <v>2.9</v>
      </c>
      <c r="G186" s="40">
        <v>3</v>
      </c>
      <c r="H186" s="37">
        <v>105</v>
      </c>
    </row>
    <row r="187" spans="2:8" x14ac:dyDescent="0.3">
      <c r="E187" s="37" t="s">
        <v>1033</v>
      </c>
      <c r="F187" s="40">
        <v>12.4</v>
      </c>
      <c r="G187" s="40">
        <v>13</v>
      </c>
      <c r="H187" s="37">
        <v>105</v>
      </c>
    </row>
    <row r="188" spans="2:8" x14ac:dyDescent="0.3">
      <c r="E188" s="37" t="s">
        <v>1034</v>
      </c>
      <c r="F188" s="40">
        <v>8.6</v>
      </c>
      <c r="G188" s="40">
        <v>9</v>
      </c>
      <c r="H188" s="37">
        <v>105</v>
      </c>
    </row>
    <row r="189" spans="2:8" x14ac:dyDescent="0.3">
      <c r="E189" s="37" t="s">
        <v>257</v>
      </c>
      <c r="F189" s="40">
        <v>1</v>
      </c>
      <c r="G189" s="40">
        <v>1</v>
      </c>
      <c r="H189" s="37">
        <v>105</v>
      </c>
    </row>
    <row r="190" spans="2:8" x14ac:dyDescent="0.3">
      <c r="E190" s="37" t="s">
        <v>1035</v>
      </c>
      <c r="F190" s="40">
        <v>7.6</v>
      </c>
      <c r="G190" s="40">
        <v>8</v>
      </c>
      <c r="H190" s="37">
        <v>105</v>
      </c>
    </row>
    <row r="191" spans="2:8" x14ac:dyDescent="0.3">
      <c r="E191" s="37" t="s">
        <v>1036</v>
      </c>
      <c r="F191" s="40">
        <v>17.100000000000001</v>
      </c>
      <c r="G191" s="40">
        <v>18</v>
      </c>
      <c r="H191" s="37">
        <v>105</v>
      </c>
    </row>
    <row r="192" spans="2:8" x14ac:dyDescent="0.3">
      <c r="E192" s="37" t="s">
        <v>1028</v>
      </c>
      <c r="F192" s="40">
        <v>10.5</v>
      </c>
      <c r="G192" s="40">
        <v>11</v>
      </c>
      <c r="H192" s="37">
        <v>105</v>
      </c>
    </row>
    <row r="193" spans="1:8" x14ac:dyDescent="0.3">
      <c r="E193" s="37" t="s">
        <v>1029</v>
      </c>
      <c r="F193" s="40">
        <v>6.7</v>
      </c>
      <c r="G193" s="40">
        <v>7</v>
      </c>
      <c r="H193" s="37">
        <v>105</v>
      </c>
    </row>
    <row r="197" spans="1:8" x14ac:dyDescent="0.3">
      <c r="A197" s="2" t="s">
        <v>1141</v>
      </c>
    </row>
    <row r="198" spans="1:8" s="37" customFormat="1" x14ac:dyDescent="0.3">
      <c r="A198" s="2"/>
      <c r="B198" s="37" t="s">
        <v>1177</v>
      </c>
    </row>
    <row r="199" spans="1:8" x14ac:dyDescent="0.3">
      <c r="C199" t="s">
        <v>595</v>
      </c>
      <c r="D199" t="s">
        <v>575</v>
      </c>
      <c r="E199" t="s">
        <v>576</v>
      </c>
    </row>
    <row r="200" spans="1:8" x14ac:dyDescent="0.3">
      <c r="B200" t="s">
        <v>297</v>
      </c>
      <c r="C200" s="12">
        <v>0.35299999999999998</v>
      </c>
      <c r="D200">
        <v>33.5</v>
      </c>
      <c r="E200">
        <v>37.1</v>
      </c>
    </row>
    <row r="208" spans="1:8" x14ac:dyDescent="0.3">
      <c r="A208" s="2" t="s">
        <v>1147</v>
      </c>
    </row>
    <row r="209" spans="1:17" x14ac:dyDescent="0.3">
      <c r="B209" t="s">
        <v>1176</v>
      </c>
    </row>
    <row r="210" spans="1:17" x14ac:dyDescent="0.3">
      <c r="C210" t="s">
        <v>74</v>
      </c>
      <c r="D210" t="s">
        <v>1148</v>
      </c>
      <c r="E210" t="s">
        <v>1175</v>
      </c>
    </row>
    <row r="211" spans="1:17" x14ac:dyDescent="0.3">
      <c r="B211" t="s">
        <v>1142</v>
      </c>
      <c r="C211">
        <v>36</v>
      </c>
      <c r="D211">
        <v>61.1</v>
      </c>
    </row>
    <row r="212" spans="1:17" x14ac:dyDescent="0.3">
      <c r="B212" t="s">
        <v>1143</v>
      </c>
      <c r="C212">
        <v>67</v>
      </c>
      <c r="D212">
        <v>64.2</v>
      </c>
    </row>
    <row r="213" spans="1:17" x14ac:dyDescent="0.3">
      <c r="B213" t="s">
        <v>1144</v>
      </c>
      <c r="C213">
        <v>51</v>
      </c>
      <c r="D213">
        <v>62.8</v>
      </c>
    </row>
    <row r="214" spans="1:17" x14ac:dyDescent="0.3">
      <c r="B214" t="s">
        <v>1145</v>
      </c>
      <c r="C214">
        <v>43</v>
      </c>
      <c r="D214">
        <v>44.2</v>
      </c>
    </row>
    <row r="215" spans="1:17" x14ac:dyDescent="0.3">
      <c r="B215" t="s">
        <v>1146</v>
      </c>
      <c r="C215">
        <v>52</v>
      </c>
      <c r="D215">
        <v>53.9</v>
      </c>
    </row>
    <row r="216" spans="1:17" x14ac:dyDescent="0.3">
      <c r="B216" t="s">
        <v>645</v>
      </c>
      <c r="C216">
        <f>SUM(C211:C215)</f>
        <v>249</v>
      </c>
      <c r="D216" s="12">
        <v>0.57599999999999996</v>
      </c>
      <c r="E216" s="12">
        <v>0.42399999999999999</v>
      </c>
    </row>
    <row r="217" spans="1:17" x14ac:dyDescent="0.3">
      <c r="B217" t="s">
        <v>559</v>
      </c>
      <c r="C217">
        <v>64</v>
      </c>
      <c r="D217">
        <v>73.400000000000006</v>
      </c>
    </row>
    <row r="218" spans="1:17" x14ac:dyDescent="0.3">
      <c r="B218" t="s">
        <v>561</v>
      </c>
      <c r="C218">
        <v>186</v>
      </c>
      <c r="D218">
        <v>52.2</v>
      </c>
    </row>
    <row r="220" spans="1:17" x14ac:dyDescent="0.3">
      <c r="A220" s="2" t="s">
        <v>1210</v>
      </c>
    </row>
    <row r="221" spans="1:17" x14ac:dyDescent="0.3">
      <c r="B221" t="s">
        <v>1188</v>
      </c>
    </row>
    <row r="222" spans="1:17" x14ac:dyDescent="0.3">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3">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3">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3">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3">
      <c r="B227" t="s">
        <v>1194</v>
      </c>
      <c r="M227" t="s">
        <v>1205</v>
      </c>
    </row>
    <row r="228" spans="1:18" x14ac:dyDescent="0.3">
      <c r="B228" t="s">
        <v>1195</v>
      </c>
      <c r="M228" t="s">
        <v>559</v>
      </c>
      <c r="P228" t="s">
        <v>561</v>
      </c>
    </row>
    <row r="229" spans="1:18" x14ac:dyDescent="0.3">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3">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3">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3">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3">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3">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3">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3">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3">
      <c r="B238" t="s">
        <v>1199</v>
      </c>
      <c r="I238" s="37" t="s">
        <v>559</v>
      </c>
      <c r="J238" s="37"/>
      <c r="K238" s="37"/>
      <c r="M238" t="s">
        <v>561</v>
      </c>
    </row>
    <row r="239" spans="1:18" x14ac:dyDescent="0.3">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3">
      <c r="B240" t="s">
        <v>137</v>
      </c>
      <c r="C240">
        <v>30</v>
      </c>
      <c r="D240">
        <v>96</v>
      </c>
      <c r="E240">
        <v>31.3</v>
      </c>
      <c r="F240" s="40">
        <v>22</v>
      </c>
      <c r="G240" s="40">
        <v>40.5</v>
      </c>
      <c r="I240">
        <v>3</v>
      </c>
      <c r="J240">
        <v>4</v>
      </c>
      <c r="K240">
        <v>75</v>
      </c>
      <c r="M240" s="40">
        <v>27</v>
      </c>
      <c r="N240" s="40">
        <v>92</v>
      </c>
      <c r="O240">
        <v>29.35</v>
      </c>
    </row>
    <row r="241" spans="2:15" x14ac:dyDescent="0.3">
      <c r="B241" t="s">
        <v>138</v>
      </c>
      <c r="C241">
        <v>136</v>
      </c>
      <c r="D241">
        <v>255</v>
      </c>
      <c r="E241">
        <v>53.3</v>
      </c>
      <c r="F241" s="40">
        <v>47.2</v>
      </c>
      <c r="G241" s="40">
        <v>59.5</v>
      </c>
      <c r="I241" s="40">
        <v>32</v>
      </c>
      <c r="J241" s="40">
        <v>37</v>
      </c>
      <c r="K241">
        <v>86.49</v>
      </c>
      <c r="M241" s="40">
        <v>104</v>
      </c>
      <c r="N241" s="40">
        <v>218</v>
      </c>
      <c r="O241">
        <v>47.71</v>
      </c>
    </row>
    <row r="242" spans="2:15" x14ac:dyDescent="0.3">
      <c r="B242" t="s">
        <v>139</v>
      </c>
      <c r="C242">
        <v>184</v>
      </c>
      <c r="D242">
        <v>362</v>
      </c>
      <c r="E242">
        <v>50.8</v>
      </c>
      <c r="F242" s="40">
        <v>45.7</v>
      </c>
      <c r="G242" s="40">
        <v>56</v>
      </c>
      <c r="I242" s="40">
        <v>64</v>
      </c>
      <c r="J242" s="40">
        <v>90</v>
      </c>
      <c r="K242">
        <v>71.11</v>
      </c>
      <c r="M242" s="40">
        <v>120</v>
      </c>
      <c r="N242" s="40">
        <v>272</v>
      </c>
      <c r="O242">
        <v>44.12</v>
      </c>
    </row>
    <row r="243" spans="2:15" x14ac:dyDescent="0.3">
      <c r="B243" t="s">
        <v>140</v>
      </c>
      <c r="C243">
        <v>151</v>
      </c>
      <c r="D243">
        <v>310</v>
      </c>
      <c r="E243">
        <v>48.7</v>
      </c>
      <c r="F243" s="40">
        <v>43.2</v>
      </c>
      <c r="G243" s="40">
        <v>54.3</v>
      </c>
      <c r="I243" s="40">
        <v>82</v>
      </c>
      <c r="J243" s="40">
        <v>115</v>
      </c>
      <c r="K243">
        <v>71.3</v>
      </c>
      <c r="M243" s="40">
        <v>69</v>
      </c>
      <c r="N243" s="40">
        <v>195</v>
      </c>
      <c r="O243">
        <v>35.380000000000003</v>
      </c>
    </row>
    <row r="244" spans="2:15" x14ac:dyDescent="0.3">
      <c r="B244" t="s">
        <v>1198</v>
      </c>
      <c r="C244">
        <v>189</v>
      </c>
      <c r="D244">
        <v>376</v>
      </c>
      <c r="E244">
        <v>50.3</v>
      </c>
      <c r="F244" s="40">
        <v>45.2</v>
      </c>
      <c r="G244" s="40">
        <v>55.3</v>
      </c>
      <c r="I244" s="40">
        <v>131</v>
      </c>
      <c r="J244" s="40">
        <v>175</v>
      </c>
      <c r="K244">
        <v>74.86</v>
      </c>
      <c r="M244" s="40">
        <v>58</v>
      </c>
      <c r="N244" s="40">
        <v>201</v>
      </c>
      <c r="O244">
        <v>28.86</v>
      </c>
    </row>
    <row r="247" spans="2:15" x14ac:dyDescent="0.3">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4.4" x14ac:dyDescent="0.3"/>
  <sheetData>
    <row r="1" spans="1:5" x14ac:dyDescent="0.3">
      <c r="A1" s="2" t="s">
        <v>649</v>
      </c>
    </row>
    <row r="2" spans="1:5" x14ac:dyDescent="0.3">
      <c r="B2" t="s">
        <v>650</v>
      </c>
    </row>
    <row r="3" spans="1:5" x14ac:dyDescent="0.3">
      <c r="B3" t="s">
        <v>646</v>
      </c>
      <c r="C3">
        <v>4.9000000000000004</v>
      </c>
      <c r="D3" t="s">
        <v>647</v>
      </c>
    </row>
    <row r="4" spans="1:5" x14ac:dyDescent="0.3">
      <c r="B4" t="s">
        <v>561</v>
      </c>
      <c r="C4">
        <v>1.9</v>
      </c>
      <c r="D4" t="s">
        <v>648</v>
      </c>
    </row>
    <row r="6" spans="1:5" x14ac:dyDescent="0.3">
      <c r="A6" s="2" t="s">
        <v>651</v>
      </c>
    </row>
    <row r="7" spans="1:5" x14ac:dyDescent="0.3">
      <c r="B7" t="s">
        <v>652</v>
      </c>
    </row>
    <row r="8" spans="1:5" x14ac:dyDescent="0.3">
      <c r="C8" t="s">
        <v>559</v>
      </c>
      <c r="D8" t="s">
        <v>561</v>
      </c>
    </row>
    <row r="9" spans="1:5" x14ac:dyDescent="0.3">
      <c r="B9" t="s">
        <v>653</v>
      </c>
      <c r="C9" s="13">
        <v>0.37</v>
      </c>
      <c r="D9" s="13">
        <v>0.24</v>
      </c>
    </row>
    <row r="10" spans="1:5" x14ac:dyDescent="0.3">
      <c r="B10" t="s">
        <v>654</v>
      </c>
      <c r="C10">
        <v>26</v>
      </c>
      <c r="D10">
        <v>24</v>
      </c>
    </row>
    <row r="12" spans="1:5" x14ac:dyDescent="0.3">
      <c r="A12" s="2" t="s">
        <v>673</v>
      </c>
    </row>
    <row r="13" spans="1:5" x14ac:dyDescent="0.3">
      <c r="B13" t="s">
        <v>668</v>
      </c>
    </row>
    <row r="14" spans="1:5" x14ac:dyDescent="0.3">
      <c r="B14" t="s">
        <v>246</v>
      </c>
      <c r="C14" t="s">
        <v>595</v>
      </c>
      <c r="D14" t="s">
        <v>106</v>
      </c>
    </row>
    <row r="15" spans="1:5" x14ac:dyDescent="0.3">
      <c r="B15" t="s">
        <v>664</v>
      </c>
      <c r="C15">
        <f>137/D15</f>
        <v>0.1049808429118774</v>
      </c>
      <c r="D15">
        <f>137+1168</f>
        <v>1305</v>
      </c>
      <c r="E15">
        <f>C15*D15</f>
        <v>137</v>
      </c>
    </row>
    <row r="16" spans="1:5" x14ac:dyDescent="0.3">
      <c r="B16" t="s">
        <v>665</v>
      </c>
      <c r="C16">
        <f>119/D16</f>
        <v>9.3922651933701654E-2</v>
      </c>
      <c r="D16">
        <f>119+1148</f>
        <v>1267</v>
      </c>
      <c r="E16" s="37">
        <f>C16*D16</f>
        <v>119</v>
      </c>
    </row>
    <row r="17" spans="1:5" x14ac:dyDescent="0.3">
      <c r="B17" t="s">
        <v>666</v>
      </c>
      <c r="C17">
        <f>31/D17</f>
        <v>6.042884990253411E-2</v>
      </c>
      <c r="D17">
        <f>31+482</f>
        <v>513</v>
      </c>
      <c r="E17" s="37">
        <f>C17*D17</f>
        <v>31</v>
      </c>
    </row>
    <row r="18" spans="1:5" x14ac:dyDescent="0.3">
      <c r="B18" t="s">
        <v>667</v>
      </c>
    </row>
    <row r="20" spans="1:5" x14ac:dyDescent="0.3">
      <c r="B20" t="s">
        <v>669</v>
      </c>
    </row>
    <row r="21" spans="1:5" x14ac:dyDescent="0.3">
      <c r="B21" t="s">
        <v>670</v>
      </c>
      <c r="C21" t="s">
        <v>595</v>
      </c>
      <c r="D21" t="s">
        <v>106</v>
      </c>
    </row>
    <row r="22" spans="1:5" x14ac:dyDescent="0.3">
      <c r="B22" t="s">
        <v>456</v>
      </c>
      <c r="C22">
        <f>59/D22</f>
        <v>0.13111111111111112</v>
      </c>
      <c r="D22">
        <f>391+59</f>
        <v>450</v>
      </c>
    </row>
    <row r="23" spans="1:5" x14ac:dyDescent="0.3">
      <c r="B23" t="s">
        <v>671</v>
      </c>
      <c r="C23">
        <f>73/D23</f>
        <v>0.13721804511278196</v>
      </c>
      <c r="D23">
        <f>459+73</f>
        <v>532</v>
      </c>
    </row>
    <row r="24" spans="1:5" x14ac:dyDescent="0.3">
      <c r="B24" t="s">
        <v>427</v>
      </c>
      <c r="C24">
        <f>49/D24</f>
        <v>0.10722100656455143</v>
      </c>
      <c r="D24">
        <f>408+49</f>
        <v>457</v>
      </c>
    </row>
    <row r="25" spans="1:5" x14ac:dyDescent="0.3">
      <c r="B25" t="s">
        <v>672</v>
      </c>
      <c r="C25">
        <f>57/D25</f>
        <v>9.7269624573378843E-2</v>
      </c>
      <c r="D25">
        <f>529+57</f>
        <v>586</v>
      </c>
    </row>
    <row r="27" spans="1:5" x14ac:dyDescent="0.3">
      <c r="A27" s="2" t="s">
        <v>674</v>
      </c>
    </row>
    <row r="28" spans="1:5" x14ac:dyDescent="0.3">
      <c r="B28" t="s">
        <v>679</v>
      </c>
    </row>
    <row r="29" spans="1:5" x14ac:dyDescent="0.3">
      <c r="B29" t="s">
        <v>678</v>
      </c>
      <c r="C29" t="s">
        <v>595</v>
      </c>
    </row>
    <row r="30" spans="1:5" x14ac:dyDescent="0.3">
      <c r="B30" t="s">
        <v>675</v>
      </c>
      <c r="C30">
        <v>5.8</v>
      </c>
    </row>
    <row r="31" spans="1:5" x14ac:dyDescent="0.3">
      <c r="B31" t="s">
        <v>676</v>
      </c>
      <c r="C31">
        <v>3.5</v>
      </c>
    </row>
    <row r="32" spans="1:5" x14ac:dyDescent="0.3">
      <c r="B32" t="s">
        <v>677</v>
      </c>
      <c r="C32">
        <v>1.2</v>
      </c>
    </row>
    <row r="33" spans="1:6" x14ac:dyDescent="0.3">
      <c r="B33" t="s">
        <v>282</v>
      </c>
      <c r="C33">
        <v>1.5</v>
      </c>
    </row>
    <row r="34" spans="1:6" x14ac:dyDescent="0.3">
      <c r="B34" t="s">
        <v>680</v>
      </c>
    </row>
    <row r="36" spans="1:6" x14ac:dyDescent="0.3">
      <c r="A36" s="2" t="s">
        <v>683</v>
      </c>
    </row>
    <row r="37" spans="1:6" x14ac:dyDescent="0.3">
      <c r="B37" t="s">
        <v>682</v>
      </c>
    </row>
    <row r="38" spans="1:6" x14ac:dyDescent="0.3">
      <c r="C38" t="s">
        <v>559</v>
      </c>
      <c r="D38" t="s">
        <v>561</v>
      </c>
    </row>
    <row r="39" spans="1:6" x14ac:dyDescent="0.3">
      <c r="B39" t="s">
        <v>681</v>
      </c>
      <c r="C39">
        <f>15/84</f>
        <v>0.17857142857142858</v>
      </c>
      <c r="D39">
        <f>24/266</f>
        <v>9.0225563909774431E-2</v>
      </c>
    </row>
    <row r="40" spans="1:6" x14ac:dyDescent="0.3">
      <c r="B40" t="s">
        <v>281</v>
      </c>
      <c r="C40">
        <f>10/84</f>
        <v>0.11904761904761904</v>
      </c>
      <c r="D40">
        <f>5/266</f>
        <v>1.8796992481203006E-2</v>
      </c>
      <c r="F40" s="37"/>
    </row>
    <row r="42" spans="1:6" x14ac:dyDescent="0.3">
      <c r="B42" t="s">
        <v>684</v>
      </c>
    </row>
    <row r="43" spans="1:6" x14ac:dyDescent="0.3">
      <c r="B43" t="s">
        <v>646</v>
      </c>
      <c r="C43" t="s">
        <v>685</v>
      </c>
    </row>
    <row r="44" spans="1:6" x14ac:dyDescent="0.3">
      <c r="B44" t="s">
        <v>561</v>
      </c>
      <c r="C44" t="s">
        <v>686</v>
      </c>
    </row>
    <row r="45" spans="1:6" x14ac:dyDescent="0.3">
      <c r="B45" t="s">
        <v>687</v>
      </c>
    </row>
    <row r="47" spans="1:6" x14ac:dyDescent="0.3">
      <c r="A47" s="2" t="s">
        <v>688</v>
      </c>
    </row>
    <row r="48" spans="1:6" x14ac:dyDescent="0.3">
      <c r="B48" t="s">
        <v>689</v>
      </c>
    </row>
    <row r="49" spans="1:5" x14ac:dyDescent="0.3">
      <c r="C49" t="s">
        <v>595</v>
      </c>
    </row>
    <row r="50" spans="1:5" x14ac:dyDescent="0.3">
      <c r="B50" t="s">
        <v>295</v>
      </c>
      <c r="C50">
        <v>33.1</v>
      </c>
    </row>
    <row r="51" spans="1:5" x14ac:dyDescent="0.3">
      <c r="B51" t="s">
        <v>690</v>
      </c>
      <c r="C51">
        <v>10.5</v>
      </c>
    </row>
    <row r="52" spans="1:5" x14ac:dyDescent="0.3">
      <c r="B52" t="s">
        <v>691</v>
      </c>
      <c r="C52">
        <v>12.8</v>
      </c>
    </row>
    <row r="53" spans="1:5" x14ac:dyDescent="0.3">
      <c r="B53" t="s">
        <v>692</v>
      </c>
    </row>
    <row r="55" spans="1:5" x14ac:dyDescent="0.3">
      <c r="A55" s="2" t="s">
        <v>1221</v>
      </c>
    </row>
    <row r="56" spans="1:5" x14ac:dyDescent="0.3">
      <c r="B56" t="s">
        <v>1171</v>
      </c>
    </row>
    <row r="57" spans="1:5" x14ac:dyDescent="0.3">
      <c r="C57" t="s">
        <v>646</v>
      </c>
      <c r="D57" t="s">
        <v>561</v>
      </c>
    </row>
    <row r="58" spans="1:5" x14ac:dyDescent="0.3">
      <c r="B58" t="s">
        <v>545</v>
      </c>
      <c r="C58" s="18">
        <v>0.191</v>
      </c>
      <c r="D58" s="18">
        <v>0.08</v>
      </c>
    </row>
    <row r="59" spans="1:5" x14ac:dyDescent="0.3">
      <c r="B59" t="s">
        <v>1169</v>
      </c>
      <c r="C59" s="18">
        <v>0.13100000000000001</v>
      </c>
      <c r="D59" s="18">
        <v>1.4999999999999999E-2</v>
      </c>
    </row>
    <row r="60" spans="1:5" x14ac:dyDescent="0.3">
      <c r="B60" t="s">
        <v>291</v>
      </c>
      <c r="C60" s="18">
        <v>0.16700000000000001</v>
      </c>
      <c r="D60" s="18">
        <v>1.9E-2</v>
      </c>
    </row>
    <row r="61" spans="1:5" x14ac:dyDescent="0.3">
      <c r="B61" t="s">
        <v>1170</v>
      </c>
      <c r="C61" s="18">
        <v>0.27400000000000002</v>
      </c>
      <c r="D61" s="18">
        <v>0.182</v>
      </c>
      <c r="E61" s="18"/>
    </row>
    <row r="63" spans="1:5" x14ac:dyDescent="0.3">
      <c r="A63" s="2" t="s">
        <v>1219</v>
      </c>
    </row>
    <row r="64" spans="1:5" x14ac:dyDescent="0.3">
      <c r="B64" t="s">
        <v>1222</v>
      </c>
    </row>
    <row r="65" spans="2:4" x14ac:dyDescent="0.3">
      <c r="B65" t="s">
        <v>1218</v>
      </c>
    </row>
    <row r="66" spans="2:4" x14ac:dyDescent="0.3">
      <c r="C66" t="s">
        <v>74</v>
      </c>
      <c r="D66" t="s">
        <v>107</v>
      </c>
    </row>
    <row r="67" spans="2:4" x14ac:dyDescent="0.3">
      <c r="B67" t="s">
        <v>1220</v>
      </c>
      <c r="C67">
        <v>112</v>
      </c>
      <c r="D67">
        <v>58.6</v>
      </c>
    </row>
    <row r="68" spans="2:4" x14ac:dyDescent="0.3">
      <c r="B68" t="s">
        <v>290</v>
      </c>
      <c r="C68">
        <v>35</v>
      </c>
      <c r="D68">
        <v>18.3</v>
      </c>
    </row>
    <row r="69" spans="2:4" x14ac:dyDescent="0.3">
      <c r="B69" t="s">
        <v>279</v>
      </c>
      <c r="C69">
        <v>20</v>
      </c>
      <c r="D69">
        <v>10.5</v>
      </c>
    </row>
    <row r="70" spans="2:4" x14ac:dyDescent="0.3">
      <c r="B70" t="s">
        <v>280</v>
      </c>
      <c r="C70">
        <v>17</v>
      </c>
      <c r="D70">
        <v>8.9</v>
      </c>
    </row>
    <row r="71" spans="2:4" x14ac:dyDescent="0.3">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4.4" x14ac:dyDescent="0.3"/>
  <cols>
    <col min="1" max="1" width="11.6640625" customWidth="1"/>
    <col min="2" max="2" width="13.44140625" customWidth="1"/>
  </cols>
  <sheetData>
    <row r="1" spans="1:5" x14ac:dyDescent="0.3">
      <c r="A1" s="2" t="s">
        <v>120</v>
      </c>
    </row>
    <row r="2" spans="1:5" x14ac:dyDescent="0.3">
      <c r="A2" s="2"/>
    </row>
    <row r="3" spans="1:5" x14ac:dyDescent="0.3">
      <c r="A3" t="s">
        <v>89</v>
      </c>
      <c r="B3" t="s">
        <v>87</v>
      </c>
    </row>
    <row r="4" spans="1:5" x14ac:dyDescent="0.3">
      <c r="B4" t="s">
        <v>80</v>
      </c>
      <c r="C4" t="s">
        <v>74</v>
      </c>
      <c r="D4" t="s">
        <v>86</v>
      </c>
      <c r="E4" t="s">
        <v>75</v>
      </c>
    </row>
    <row r="5" spans="1:5" x14ac:dyDescent="0.3">
      <c r="B5" t="s">
        <v>76</v>
      </c>
      <c r="C5">
        <v>934</v>
      </c>
      <c r="D5">
        <v>7.3</v>
      </c>
      <c r="E5" t="s">
        <v>81</v>
      </c>
    </row>
    <row r="6" spans="1:5" x14ac:dyDescent="0.3">
      <c r="B6" t="s">
        <v>77</v>
      </c>
      <c r="C6">
        <v>987</v>
      </c>
      <c r="D6">
        <v>16.600000000000001</v>
      </c>
      <c r="E6" t="s">
        <v>82</v>
      </c>
    </row>
    <row r="7" spans="1:5" x14ac:dyDescent="0.3">
      <c r="B7" t="s">
        <v>78</v>
      </c>
      <c r="C7">
        <v>519</v>
      </c>
      <c r="D7">
        <v>14</v>
      </c>
      <c r="E7" t="s">
        <v>83</v>
      </c>
    </row>
    <row r="8" spans="1:5" x14ac:dyDescent="0.3">
      <c r="B8" t="s">
        <v>79</v>
      </c>
      <c r="C8">
        <v>254</v>
      </c>
      <c r="D8">
        <v>8</v>
      </c>
      <c r="E8" t="s">
        <v>84</v>
      </c>
    </row>
    <row r="9" spans="1:5" x14ac:dyDescent="0.3">
      <c r="B9" t="s">
        <v>144</v>
      </c>
      <c r="C9">
        <v>2694</v>
      </c>
      <c r="D9">
        <v>11.3</v>
      </c>
      <c r="E9" t="s">
        <v>85</v>
      </c>
    </row>
    <row r="11" spans="1:5" x14ac:dyDescent="0.3">
      <c r="A11" t="s">
        <v>90</v>
      </c>
      <c r="B11" t="s">
        <v>88</v>
      </c>
    </row>
    <row r="13" spans="1:5" x14ac:dyDescent="0.3">
      <c r="B13" s="2" t="s">
        <v>91</v>
      </c>
      <c r="C13" s="1" t="s">
        <v>106</v>
      </c>
      <c r="D13" s="1" t="s">
        <v>107</v>
      </c>
      <c r="E13" t="s">
        <v>75</v>
      </c>
    </row>
    <row r="14" spans="1:5" x14ac:dyDescent="0.3">
      <c r="B14" s="1" t="s">
        <v>92</v>
      </c>
      <c r="C14">
        <v>652</v>
      </c>
      <c r="D14">
        <v>13.9</v>
      </c>
      <c r="E14" s="3" t="s">
        <v>108</v>
      </c>
    </row>
    <row r="15" spans="1:5" x14ac:dyDescent="0.3">
      <c r="B15" s="1" t="s">
        <v>93</v>
      </c>
      <c r="C15">
        <v>529</v>
      </c>
      <c r="D15">
        <v>22.5</v>
      </c>
      <c r="E15" s="3" t="s">
        <v>109</v>
      </c>
    </row>
    <row r="16" spans="1:5" x14ac:dyDescent="0.3">
      <c r="B16" s="2" t="s">
        <v>94</v>
      </c>
      <c r="E16" s="3"/>
    </row>
    <row r="17" spans="1:5" x14ac:dyDescent="0.3">
      <c r="B17" s="1" t="s">
        <v>103</v>
      </c>
      <c r="C17">
        <v>199</v>
      </c>
      <c r="D17">
        <v>3.2</v>
      </c>
      <c r="E17" s="3" t="s">
        <v>110</v>
      </c>
    </row>
    <row r="18" spans="1:5" x14ac:dyDescent="0.3">
      <c r="B18" s="1" t="s">
        <v>104</v>
      </c>
      <c r="C18">
        <v>323</v>
      </c>
      <c r="D18">
        <v>13.9</v>
      </c>
      <c r="E18" s="3" t="s">
        <v>111</v>
      </c>
    </row>
    <row r="19" spans="1:5" x14ac:dyDescent="0.3">
      <c r="B19" s="1" t="s">
        <v>95</v>
      </c>
      <c r="C19">
        <v>405</v>
      </c>
      <c r="D19">
        <v>17.600000000000001</v>
      </c>
      <c r="E19" s="3" t="s">
        <v>112</v>
      </c>
    </row>
    <row r="20" spans="1:5" x14ac:dyDescent="0.3">
      <c r="B20" s="1" t="s">
        <v>105</v>
      </c>
      <c r="C20">
        <v>254</v>
      </c>
      <c r="D20">
        <v>27.8</v>
      </c>
      <c r="E20" s="3" t="s">
        <v>113</v>
      </c>
    </row>
    <row r="21" spans="1:5" x14ac:dyDescent="0.3">
      <c r="B21" s="2" t="s">
        <v>96</v>
      </c>
      <c r="E21" s="3"/>
    </row>
    <row r="22" spans="1:5" x14ac:dyDescent="0.3">
      <c r="B22" s="1" t="s">
        <v>97</v>
      </c>
      <c r="C22">
        <v>251</v>
      </c>
      <c r="D22">
        <v>3.6</v>
      </c>
      <c r="E22" s="3" t="s">
        <v>114</v>
      </c>
    </row>
    <row r="23" spans="1:5" x14ac:dyDescent="0.3">
      <c r="B23" s="1" t="s">
        <v>98</v>
      </c>
      <c r="C23">
        <v>253</v>
      </c>
      <c r="D23">
        <v>11</v>
      </c>
      <c r="E23" s="3" t="s">
        <v>115</v>
      </c>
    </row>
    <row r="24" spans="1:5" x14ac:dyDescent="0.3">
      <c r="B24" s="1" t="s">
        <v>99</v>
      </c>
      <c r="C24">
        <v>259</v>
      </c>
      <c r="D24">
        <v>19.7</v>
      </c>
      <c r="E24" s="3" t="s">
        <v>116</v>
      </c>
    </row>
    <row r="25" spans="1:5" x14ac:dyDescent="0.3">
      <c r="B25" s="1" t="s">
        <v>100</v>
      </c>
      <c r="C25">
        <v>195</v>
      </c>
      <c r="D25">
        <v>25.4</v>
      </c>
      <c r="E25" s="3" t="s">
        <v>117</v>
      </c>
    </row>
    <row r="26" spans="1:5" x14ac:dyDescent="0.3">
      <c r="B26" s="1" t="s">
        <v>101</v>
      </c>
      <c r="C26">
        <v>223</v>
      </c>
      <c r="D26">
        <v>29.6</v>
      </c>
      <c r="E26" s="3" t="s">
        <v>118</v>
      </c>
    </row>
    <row r="27" spans="1:5" x14ac:dyDescent="0.3">
      <c r="B27" s="2" t="s">
        <v>102</v>
      </c>
      <c r="C27">
        <v>1181</v>
      </c>
      <c r="D27">
        <v>16.399999999999999</v>
      </c>
      <c r="E27" s="3" t="s">
        <v>119</v>
      </c>
    </row>
    <row r="29" spans="1:5" x14ac:dyDescent="0.3">
      <c r="A29" s="2" t="s">
        <v>123</v>
      </c>
    </row>
    <row r="30" spans="1:5" x14ac:dyDescent="0.3">
      <c r="B30" t="s">
        <v>127</v>
      </c>
    </row>
    <row r="31" spans="1:5" x14ac:dyDescent="0.3">
      <c r="B31" t="s">
        <v>128</v>
      </c>
    </row>
    <row r="32" spans="1:5" x14ac:dyDescent="0.3">
      <c r="B32" t="s">
        <v>129</v>
      </c>
    </row>
    <row r="33" spans="1:8" s="37" customFormat="1" x14ac:dyDescent="0.3">
      <c r="B33" t="s">
        <v>1083</v>
      </c>
    </row>
    <row r="34" spans="1:8" x14ac:dyDescent="0.3">
      <c r="B34" t="s">
        <v>130</v>
      </c>
    </row>
    <row r="35" spans="1:8" x14ac:dyDescent="0.3">
      <c r="B35" t="s">
        <v>131</v>
      </c>
    </row>
    <row r="36" spans="1:8" x14ac:dyDescent="0.3">
      <c r="B36" t="s">
        <v>132</v>
      </c>
    </row>
    <row r="38" spans="1:8" x14ac:dyDescent="0.3">
      <c r="A38" s="2" t="s">
        <v>136</v>
      </c>
    </row>
    <row r="40" spans="1:8" x14ac:dyDescent="0.3">
      <c r="A40" t="s">
        <v>180</v>
      </c>
      <c r="B40" t="s">
        <v>181</v>
      </c>
    </row>
    <row r="41" spans="1:8" x14ac:dyDescent="0.3">
      <c r="B41" t="s">
        <v>80</v>
      </c>
      <c r="C41" t="s">
        <v>182</v>
      </c>
      <c r="D41" t="s">
        <v>188</v>
      </c>
      <c r="E41" t="s">
        <v>183</v>
      </c>
      <c r="F41" t="s">
        <v>187</v>
      </c>
      <c r="G41" t="s">
        <v>184</v>
      </c>
      <c r="H41" t="s">
        <v>185</v>
      </c>
    </row>
    <row r="42" spans="1:8" x14ac:dyDescent="0.3">
      <c r="B42" t="s">
        <v>137</v>
      </c>
      <c r="C42" s="4">
        <v>2717</v>
      </c>
      <c r="D42">
        <v>2</v>
      </c>
      <c r="E42" s="10">
        <v>54.7</v>
      </c>
      <c r="F42" s="10">
        <v>21.3</v>
      </c>
      <c r="G42" s="10">
        <v>0.9</v>
      </c>
      <c r="H42" s="10">
        <v>23.2</v>
      </c>
    </row>
    <row r="43" spans="1:8" x14ac:dyDescent="0.3">
      <c r="B43" t="s">
        <v>138</v>
      </c>
      <c r="C43" s="4">
        <v>2691</v>
      </c>
      <c r="D43">
        <v>10</v>
      </c>
      <c r="E43">
        <v>57.1</v>
      </c>
      <c r="F43">
        <v>37.700000000000003</v>
      </c>
      <c r="G43">
        <v>2</v>
      </c>
      <c r="H43">
        <v>2.9</v>
      </c>
    </row>
    <row r="44" spans="1:8" x14ac:dyDescent="0.3">
      <c r="B44" t="s">
        <v>139</v>
      </c>
      <c r="C44" s="4">
        <v>2932</v>
      </c>
      <c r="D44">
        <v>15.4</v>
      </c>
      <c r="E44">
        <v>62.3</v>
      </c>
      <c r="F44">
        <v>29.8</v>
      </c>
      <c r="G44">
        <v>0.5</v>
      </c>
      <c r="H44">
        <v>7.2</v>
      </c>
    </row>
    <row r="45" spans="1:8" x14ac:dyDescent="0.3">
      <c r="B45" t="s">
        <v>140</v>
      </c>
      <c r="C45" s="4">
        <v>2162</v>
      </c>
      <c r="D45">
        <v>19</v>
      </c>
      <c r="E45">
        <v>62.6</v>
      </c>
      <c r="F45">
        <v>31.1</v>
      </c>
      <c r="G45">
        <v>2.1</v>
      </c>
      <c r="H45">
        <v>3.6</v>
      </c>
    </row>
    <row r="46" spans="1:8" x14ac:dyDescent="0.3">
      <c r="B46" t="s">
        <v>141</v>
      </c>
      <c r="C46" s="4">
        <v>1780</v>
      </c>
      <c r="D46">
        <v>19.2</v>
      </c>
      <c r="E46">
        <v>67.3</v>
      </c>
      <c r="F46">
        <v>28.7</v>
      </c>
      <c r="G46">
        <v>0.8</v>
      </c>
      <c r="H46">
        <v>3</v>
      </c>
    </row>
    <row r="47" spans="1:8" x14ac:dyDescent="0.3">
      <c r="B47" t="s">
        <v>142</v>
      </c>
      <c r="C47" s="4">
        <v>1292</v>
      </c>
      <c r="D47">
        <v>22.4</v>
      </c>
      <c r="E47">
        <v>61.9</v>
      </c>
      <c r="F47">
        <v>32.200000000000003</v>
      </c>
      <c r="G47">
        <v>1</v>
      </c>
      <c r="H47">
        <v>4.9000000000000004</v>
      </c>
    </row>
    <row r="48" spans="1:8" x14ac:dyDescent="0.3">
      <c r="B48" t="s">
        <v>143</v>
      </c>
      <c r="C48" s="4">
        <v>1052</v>
      </c>
      <c r="D48">
        <v>19.8</v>
      </c>
      <c r="E48">
        <v>59.8</v>
      </c>
      <c r="F48">
        <v>34.799999999999997</v>
      </c>
      <c r="G48">
        <v>2.6</v>
      </c>
      <c r="H48">
        <v>2.7</v>
      </c>
    </row>
    <row r="49" spans="1:8" x14ac:dyDescent="0.3">
      <c r="B49" t="s">
        <v>144</v>
      </c>
      <c r="C49" s="4">
        <v>14625</v>
      </c>
      <c r="D49">
        <v>13.8</v>
      </c>
      <c r="E49">
        <v>62</v>
      </c>
      <c r="F49">
        <v>31.6</v>
      </c>
      <c r="G49">
        <v>1.4</v>
      </c>
      <c r="H49">
        <v>4.8</v>
      </c>
    </row>
    <row r="50" spans="1:8" x14ac:dyDescent="0.3">
      <c r="B50" t="s">
        <v>158</v>
      </c>
      <c r="C50" s="4">
        <v>1908</v>
      </c>
      <c r="D50">
        <v>13.1</v>
      </c>
      <c r="E50">
        <v>62.6</v>
      </c>
      <c r="F50">
        <v>34</v>
      </c>
      <c r="G50">
        <v>0.2</v>
      </c>
      <c r="H50">
        <v>2.5</v>
      </c>
    </row>
    <row r="51" spans="1:8" x14ac:dyDescent="0.3">
      <c r="B51" t="s">
        <v>186</v>
      </c>
    </row>
    <row r="53" spans="1:8" x14ac:dyDescent="0.3">
      <c r="A53" s="2" t="s">
        <v>402</v>
      </c>
    </row>
    <row r="54" spans="1:8" x14ac:dyDescent="0.3">
      <c r="B54" t="s">
        <v>444</v>
      </c>
    </row>
    <row r="55" spans="1:8" x14ac:dyDescent="0.3">
      <c r="C55" t="s">
        <v>450</v>
      </c>
      <c r="D55" t="s">
        <v>451</v>
      </c>
    </row>
    <row r="56" spans="1:8" x14ac:dyDescent="0.3">
      <c r="B56" t="s">
        <v>445</v>
      </c>
      <c r="C56">
        <v>8.9</v>
      </c>
      <c r="D56">
        <v>3.5</v>
      </c>
    </row>
    <row r="57" spans="1:8" x14ac:dyDescent="0.3">
      <c r="B57" t="s">
        <v>446</v>
      </c>
      <c r="C57">
        <v>10.199999999999999</v>
      </c>
      <c r="D57">
        <v>9.1999999999999993</v>
      </c>
    </row>
    <row r="58" spans="1:8" x14ac:dyDescent="0.3">
      <c r="B58" t="s">
        <v>447</v>
      </c>
      <c r="C58">
        <v>13.4</v>
      </c>
      <c r="D58">
        <v>9.1</v>
      </c>
    </row>
    <row r="59" spans="1:8" x14ac:dyDescent="0.3">
      <c r="B59" t="s">
        <v>448</v>
      </c>
      <c r="C59">
        <v>16.600000000000001</v>
      </c>
      <c r="D59">
        <v>11.2</v>
      </c>
    </row>
    <row r="60" spans="1:8" x14ac:dyDescent="0.3">
      <c r="B60" t="s">
        <v>449</v>
      </c>
      <c r="C60">
        <v>8.9</v>
      </c>
      <c r="D60">
        <v>8.4</v>
      </c>
    </row>
    <row r="61" spans="1:8" x14ac:dyDescent="0.3">
      <c r="B61" t="s">
        <v>144</v>
      </c>
      <c r="C61">
        <v>12.3</v>
      </c>
      <c r="D61">
        <v>7.4</v>
      </c>
    </row>
    <row r="62" spans="1:8" x14ac:dyDescent="0.3">
      <c r="B62" t="s">
        <v>158</v>
      </c>
      <c r="C62">
        <v>12.2</v>
      </c>
      <c r="D62">
        <v>5.5</v>
      </c>
    </row>
    <row r="64" spans="1:8" x14ac:dyDescent="0.3">
      <c r="A64" s="2" t="s">
        <v>1156</v>
      </c>
    </row>
    <row r="65" spans="1:7" s="37" customFormat="1" x14ac:dyDescent="0.3">
      <c r="A65" s="2"/>
      <c r="B65" s="37" t="s">
        <v>1158</v>
      </c>
      <c r="E65" s="37" t="s">
        <v>1157</v>
      </c>
    </row>
    <row r="66" spans="1:7" x14ac:dyDescent="0.3">
      <c r="B66" t="s">
        <v>1153</v>
      </c>
      <c r="E66" t="s">
        <v>1159</v>
      </c>
      <c r="F66" t="s">
        <v>188</v>
      </c>
      <c r="G66" t="s">
        <v>1160</v>
      </c>
    </row>
    <row r="67" spans="1:7" x14ac:dyDescent="0.3">
      <c r="B67" t="s">
        <v>76</v>
      </c>
      <c r="C67">
        <v>2</v>
      </c>
      <c r="E67" t="s">
        <v>550</v>
      </c>
      <c r="F67">
        <v>17.900000000000006</v>
      </c>
      <c r="G67">
        <v>7.2</v>
      </c>
    </row>
    <row r="68" spans="1:7" x14ac:dyDescent="0.3">
      <c r="B68" t="s">
        <v>156</v>
      </c>
      <c r="C68">
        <v>5.9</v>
      </c>
      <c r="E68" t="s">
        <v>577</v>
      </c>
      <c r="F68">
        <v>18.400000000000006</v>
      </c>
      <c r="G68">
        <v>6.3</v>
      </c>
    </row>
    <row r="69" spans="1:7" x14ac:dyDescent="0.3">
      <c r="B69" t="s">
        <v>157</v>
      </c>
      <c r="C69">
        <v>5.5</v>
      </c>
      <c r="E69" t="s">
        <v>578</v>
      </c>
      <c r="F69">
        <v>15.900000000000006</v>
      </c>
      <c r="G69">
        <v>3.1</v>
      </c>
    </row>
    <row r="70" spans="1:7" x14ac:dyDescent="0.3">
      <c r="B70" t="s">
        <v>1151</v>
      </c>
      <c r="C70">
        <v>1.2</v>
      </c>
      <c r="E70" t="s">
        <v>1109</v>
      </c>
      <c r="F70">
        <v>11.099999999999994</v>
      </c>
      <c r="G70">
        <v>2.9</v>
      </c>
    </row>
    <row r="71" spans="1:7" x14ac:dyDescent="0.3">
      <c r="B71" t="s">
        <v>79</v>
      </c>
      <c r="C71">
        <v>0.1</v>
      </c>
      <c r="E71" t="s">
        <v>645</v>
      </c>
      <c r="F71">
        <v>16.900000000000006</v>
      </c>
      <c r="G71">
        <v>5.8</v>
      </c>
    </row>
    <row r="72" spans="1:7" x14ac:dyDescent="0.3">
      <c r="B72" t="s">
        <v>1152</v>
      </c>
      <c r="C72">
        <v>0</v>
      </c>
    </row>
    <row r="73" spans="1:7" x14ac:dyDescent="0.3">
      <c r="B73" t="s">
        <v>144</v>
      </c>
      <c r="C73">
        <v>3.2</v>
      </c>
    </row>
    <row r="75" spans="1:7" x14ac:dyDescent="0.3">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36"/>
  <sheetViews>
    <sheetView topLeftCell="A41" workbookViewId="0">
      <selection activeCell="E56" sqref="E56"/>
    </sheetView>
  </sheetViews>
  <sheetFormatPr defaultRowHeight="14.4" x14ac:dyDescent="0.3"/>
  <cols>
    <col min="6" max="6" width="9.5546875" bestFit="1" customWidth="1"/>
  </cols>
  <sheetData>
    <row r="1" spans="1:3" x14ac:dyDescent="0.3">
      <c r="A1" s="2" t="s">
        <v>123</v>
      </c>
    </row>
    <row r="2" spans="1:3" x14ac:dyDescent="0.3">
      <c r="B2" t="s">
        <v>126</v>
      </c>
    </row>
    <row r="3" spans="1:3" x14ac:dyDescent="0.3">
      <c r="B3" t="s">
        <v>121</v>
      </c>
    </row>
    <row r="4" spans="1:3" x14ac:dyDescent="0.3">
      <c r="B4" t="s">
        <v>122</v>
      </c>
    </row>
    <row r="5" spans="1:3" x14ac:dyDescent="0.3">
      <c r="B5" t="s">
        <v>124</v>
      </c>
    </row>
    <row r="6" spans="1:3" x14ac:dyDescent="0.3">
      <c r="B6" t="s">
        <v>125</v>
      </c>
    </row>
    <row r="8" spans="1:3" x14ac:dyDescent="0.3">
      <c r="A8" s="2" t="s">
        <v>616</v>
      </c>
    </row>
    <row r="10" spans="1:3" x14ac:dyDescent="0.3">
      <c r="B10" t="s">
        <v>619</v>
      </c>
    </row>
    <row r="11" spans="1:3" x14ac:dyDescent="0.3">
      <c r="B11" t="s">
        <v>246</v>
      </c>
      <c r="C11" t="s">
        <v>618</v>
      </c>
    </row>
    <row r="12" spans="1:3" x14ac:dyDescent="0.3">
      <c r="B12" t="s">
        <v>138</v>
      </c>
      <c r="C12">
        <v>1.67</v>
      </c>
    </row>
    <row r="13" spans="1:3" x14ac:dyDescent="0.3">
      <c r="B13" t="s">
        <v>139</v>
      </c>
      <c r="C13">
        <v>3.63</v>
      </c>
    </row>
    <row r="14" spans="1:3" x14ac:dyDescent="0.3">
      <c r="B14" s="37" t="s">
        <v>140</v>
      </c>
      <c r="C14">
        <v>14.37</v>
      </c>
    </row>
    <row r="15" spans="1:3" x14ac:dyDescent="0.3">
      <c r="B15" s="37" t="s">
        <v>141</v>
      </c>
      <c r="C15">
        <v>41.72</v>
      </c>
    </row>
    <row r="16" spans="1:3" x14ac:dyDescent="0.3">
      <c r="B16" s="37" t="s">
        <v>142</v>
      </c>
      <c r="C16">
        <v>70.34</v>
      </c>
    </row>
    <row r="17" spans="1:3" x14ac:dyDescent="0.3">
      <c r="B17" s="37" t="s">
        <v>143</v>
      </c>
      <c r="C17">
        <v>74.19</v>
      </c>
    </row>
    <row r="18" spans="1:3" x14ac:dyDescent="0.3">
      <c r="B18" s="37" t="s">
        <v>392</v>
      </c>
      <c r="C18">
        <v>127.79</v>
      </c>
    </row>
    <row r="19" spans="1:3" x14ac:dyDescent="0.3">
      <c r="B19" s="37" t="s">
        <v>461</v>
      </c>
      <c r="C19">
        <v>148.35</v>
      </c>
    </row>
    <row r="20" spans="1:3" x14ac:dyDescent="0.3">
      <c r="B20" s="37" t="s">
        <v>324</v>
      </c>
      <c r="C20">
        <v>193.66</v>
      </c>
    </row>
    <row r="21" spans="1:3" x14ac:dyDescent="0.3">
      <c r="B21" s="37" t="s">
        <v>462</v>
      </c>
      <c r="C21">
        <v>199.95</v>
      </c>
    </row>
    <row r="22" spans="1:3" x14ac:dyDescent="0.3">
      <c r="B22" s="37" t="s">
        <v>463</v>
      </c>
      <c r="C22">
        <v>170.4</v>
      </c>
    </row>
    <row r="23" spans="1:3" x14ac:dyDescent="0.3">
      <c r="B23" t="s">
        <v>617</v>
      </c>
      <c r="C23">
        <v>134.78</v>
      </c>
    </row>
    <row r="24" spans="1:3" s="37" customFormat="1" x14ac:dyDescent="0.3">
      <c r="B24" s="37" t="s">
        <v>297</v>
      </c>
      <c r="C24" s="37">
        <v>46.1</v>
      </c>
    </row>
    <row r="26" spans="1:3" x14ac:dyDescent="0.3">
      <c r="A26" s="2" t="s">
        <v>980</v>
      </c>
    </row>
    <row r="27" spans="1:3" x14ac:dyDescent="0.3">
      <c r="B27" t="s">
        <v>642</v>
      </c>
    </row>
    <row r="28" spans="1:3" x14ac:dyDescent="0.3">
      <c r="B28" t="s">
        <v>150</v>
      </c>
      <c r="C28" t="s">
        <v>643</v>
      </c>
    </row>
    <row r="29" spans="1:3" x14ac:dyDescent="0.3">
      <c r="B29" s="37" t="s">
        <v>137</v>
      </c>
      <c r="C29">
        <v>2</v>
      </c>
    </row>
    <row r="30" spans="1:3" x14ac:dyDescent="0.3">
      <c r="B30" s="37" t="s">
        <v>138</v>
      </c>
      <c r="C30">
        <v>3</v>
      </c>
    </row>
    <row r="31" spans="1:3" x14ac:dyDescent="0.3">
      <c r="B31" s="37" t="s">
        <v>139</v>
      </c>
      <c r="C31">
        <v>7</v>
      </c>
    </row>
    <row r="32" spans="1:3" x14ac:dyDescent="0.3">
      <c r="B32" s="37" t="s">
        <v>140</v>
      </c>
      <c r="C32">
        <v>21</v>
      </c>
    </row>
    <row r="33" spans="2:7" x14ac:dyDescent="0.3">
      <c r="B33" s="37" t="s">
        <v>141</v>
      </c>
      <c r="C33">
        <v>27</v>
      </c>
    </row>
    <row r="34" spans="2:7" x14ac:dyDescent="0.3">
      <c r="B34" s="37" t="s">
        <v>142</v>
      </c>
      <c r="C34">
        <v>35</v>
      </c>
    </row>
    <row r="35" spans="2:7" x14ac:dyDescent="0.3">
      <c r="B35" s="37" t="s">
        <v>143</v>
      </c>
      <c r="C35">
        <v>36</v>
      </c>
    </row>
    <row r="36" spans="2:7" x14ac:dyDescent="0.3">
      <c r="B36" s="37" t="s">
        <v>318</v>
      </c>
      <c r="C36">
        <v>27</v>
      </c>
    </row>
    <row r="37" spans="2:7" x14ac:dyDescent="0.3">
      <c r="B37" s="37" t="s">
        <v>319</v>
      </c>
      <c r="C37">
        <v>21</v>
      </c>
    </row>
    <row r="38" spans="2:7" x14ac:dyDescent="0.3">
      <c r="B38" s="37" t="s">
        <v>324</v>
      </c>
      <c r="C38">
        <v>15</v>
      </c>
    </row>
    <row r="39" spans="2:7" x14ac:dyDescent="0.3">
      <c r="B39" s="37" t="s">
        <v>325</v>
      </c>
      <c r="C39">
        <v>11</v>
      </c>
    </row>
    <row r="40" spans="2:7" x14ac:dyDescent="0.3">
      <c r="B40" s="37" t="s">
        <v>326</v>
      </c>
      <c r="C40">
        <v>9</v>
      </c>
    </row>
    <row r="41" spans="2:7" x14ac:dyDescent="0.3">
      <c r="B41" s="37" t="s">
        <v>617</v>
      </c>
      <c r="C41">
        <v>15</v>
      </c>
    </row>
    <row r="43" spans="2:7" x14ac:dyDescent="0.3">
      <c r="B43" s="37" t="s">
        <v>644</v>
      </c>
    </row>
    <row r="44" spans="2:7" s="37" customFormat="1" x14ac:dyDescent="0.3">
      <c r="B44" s="84"/>
      <c r="C44" s="84" t="s">
        <v>643</v>
      </c>
      <c r="D44" s="84"/>
      <c r="E44" s="84"/>
      <c r="F44" s="84"/>
      <c r="G44" s="84"/>
    </row>
    <row r="45" spans="2:7" x14ac:dyDescent="0.3">
      <c r="B45" s="84" t="s">
        <v>150</v>
      </c>
      <c r="C45" s="84" t="s">
        <v>1166</v>
      </c>
      <c r="D45" s="84" t="s">
        <v>1164</v>
      </c>
      <c r="E45" s="84" t="s">
        <v>1165</v>
      </c>
      <c r="F45" s="84" t="s">
        <v>1349</v>
      </c>
      <c r="G45" s="84" t="s">
        <v>1348</v>
      </c>
    </row>
    <row r="46" spans="2:7" x14ac:dyDescent="0.3">
      <c r="B46" s="84" t="s">
        <v>137</v>
      </c>
      <c r="C46" s="84">
        <v>0</v>
      </c>
      <c r="D46" s="84">
        <v>1</v>
      </c>
      <c r="E46" s="84">
        <v>2</v>
      </c>
      <c r="F46" s="84">
        <v>0</v>
      </c>
      <c r="G46" s="85">
        <v>0.71663276482550398</v>
      </c>
    </row>
    <row r="47" spans="2:7" x14ac:dyDescent="0.3">
      <c r="B47" s="84" t="s">
        <v>138</v>
      </c>
      <c r="C47" s="84">
        <v>1.67</v>
      </c>
      <c r="D47" s="84">
        <v>12</v>
      </c>
      <c r="E47" s="84">
        <v>3</v>
      </c>
      <c r="F47" s="84">
        <v>1</v>
      </c>
      <c r="G47" s="85">
        <v>0.84806759505553897</v>
      </c>
    </row>
    <row r="48" spans="2:7" x14ac:dyDescent="0.3">
      <c r="B48" s="84" t="s">
        <v>139</v>
      </c>
      <c r="C48" s="84">
        <v>3.63</v>
      </c>
      <c r="D48" s="84">
        <v>34</v>
      </c>
      <c r="E48" s="84">
        <v>7</v>
      </c>
      <c r="F48" s="84">
        <v>7</v>
      </c>
      <c r="G48" s="85">
        <v>7.9909247379126498</v>
      </c>
    </row>
    <row r="49" spans="1:7" x14ac:dyDescent="0.3">
      <c r="B49" s="84" t="s">
        <v>140</v>
      </c>
      <c r="C49" s="84">
        <v>14.37</v>
      </c>
      <c r="D49" s="84">
        <v>86</v>
      </c>
      <c r="E49" s="84">
        <v>21</v>
      </c>
      <c r="F49" s="84">
        <v>9</v>
      </c>
      <c r="G49" s="85">
        <v>20.976373024565699</v>
      </c>
    </row>
    <row r="50" spans="1:7" x14ac:dyDescent="0.3">
      <c r="B50" s="84" t="s">
        <v>141</v>
      </c>
      <c r="C50" s="84">
        <v>41.72</v>
      </c>
      <c r="D50" s="84">
        <v>156</v>
      </c>
      <c r="E50" s="84">
        <v>27</v>
      </c>
      <c r="F50" s="84">
        <v>24</v>
      </c>
      <c r="G50" s="85">
        <v>40.716632764825398</v>
      </c>
    </row>
    <row r="51" spans="1:7" x14ac:dyDescent="0.3">
      <c r="B51" s="84" t="s">
        <v>142</v>
      </c>
      <c r="C51" s="84">
        <v>70.34</v>
      </c>
      <c r="D51" s="84">
        <v>187</v>
      </c>
      <c r="E51" s="84">
        <v>35</v>
      </c>
      <c r="F51" s="84">
        <v>28</v>
      </c>
      <c r="G51" s="85">
        <v>62.664684712877403</v>
      </c>
    </row>
    <row r="52" spans="1:7" x14ac:dyDescent="0.3">
      <c r="B52" s="84" t="s">
        <v>143</v>
      </c>
      <c r="C52" s="84">
        <v>74.19</v>
      </c>
      <c r="D52" s="84">
        <v>163</v>
      </c>
      <c r="E52" s="84">
        <v>36</v>
      </c>
      <c r="F52" s="84">
        <v>31</v>
      </c>
      <c r="G52" s="85">
        <v>83.052730402127906</v>
      </c>
    </row>
    <row r="53" spans="1:7" x14ac:dyDescent="0.3">
      <c r="B53" s="84" t="s">
        <v>318</v>
      </c>
      <c r="C53" s="84">
        <v>127.79</v>
      </c>
      <c r="D53" s="84">
        <v>144</v>
      </c>
      <c r="E53" s="84">
        <v>27</v>
      </c>
      <c r="F53" s="84">
        <v>30</v>
      </c>
      <c r="G53" s="85">
        <v>103.442340791738</v>
      </c>
    </row>
    <row r="54" spans="1:7" x14ac:dyDescent="0.3">
      <c r="B54" s="84" t="s">
        <v>319</v>
      </c>
      <c r="C54" s="84">
        <v>148.35</v>
      </c>
      <c r="D54" s="84">
        <v>120</v>
      </c>
      <c r="E54" s="84">
        <v>21</v>
      </c>
      <c r="F54" s="84">
        <v>23</v>
      </c>
      <c r="G54" s="85">
        <v>130.32389297449501</v>
      </c>
    </row>
    <row r="55" spans="1:7" x14ac:dyDescent="0.3">
      <c r="B55" s="84" t="s">
        <v>324</v>
      </c>
      <c r="C55" s="84">
        <v>193.66</v>
      </c>
      <c r="D55" s="84">
        <v>90</v>
      </c>
      <c r="E55" s="84">
        <v>15</v>
      </c>
      <c r="F55" s="84">
        <v>23</v>
      </c>
      <c r="G55" s="85">
        <v>150.45376310436501</v>
      </c>
    </row>
    <row r="56" spans="1:7" x14ac:dyDescent="0.3">
      <c r="B56" s="84" t="s">
        <v>325</v>
      </c>
      <c r="C56" s="84">
        <v>199.95</v>
      </c>
      <c r="D56" s="84">
        <v>57</v>
      </c>
      <c r="E56" s="84">
        <v>11</v>
      </c>
      <c r="F56" s="84">
        <v>11</v>
      </c>
      <c r="G56" s="85">
        <v>156.29791894852099</v>
      </c>
    </row>
    <row r="57" spans="1:7" x14ac:dyDescent="0.3">
      <c r="B57" s="84" t="s">
        <v>326</v>
      </c>
      <c r="C57" s="84">
        <v>170.4</v>
      </c>
      <c r="D57" s="84">
        <v>40</v>
      </c>
      <c r="E57" s="84">
        <v>9</v>
      </c>
      <c r="F57" s="84">
        <v>15</v>
      </c>
      <c r="G57" s="85">
        <v>150.71350336410501</v>
      </c>
    </row>
    <row r="58" spans="1:7" x14ac:dyDescent="0.3">
      <c r="B58" s="84" t="s">
        <v>617</v>
      </c>
      <c r="C58" s="84">
        <v>134.78</v>
      </c>
      <c r="D58" s="84">
        <v>48</v>
      </c>
      <c r="E58" s="84">
        <v>15</v>
      </c>
      <c r="F58" s="84">
        <v>10</v>
      </c>
      <c r="G58" s="85">
        <v>133.18103583163801</v>
      </c>
    </row>
    <row r="60" spans="1:7" x14ac:dyDescent="0.3">
      <c r="A60" s="2" t="s">
        <v>981</v>
      </c>
    </row>
    <row r="61" spans="1:7" x14ac:dyDescent="0.3">
      <c r="B61" s="37" t="s">
        <v>982</v>
      </c>
      <c r="C61" s="37"/>
    </row>
    <row r="62" spans="1:7" x14ac:dyDescent="0.3">
      <c r="B62" s="37" t="s">
        <v>150</v>
      </c>
      <c r="C62" s="37" t="s">
        <v>643</v>
      </c>
    </row>
    <row r="63" spans="1:7" x14ac:dyDescent="0.3">
      <c r="B63" s="37" t="s">
        <v>137</v>
      </c>
      <c r="C63" s="37">
        <v>0</v>
      </c>
    </row>
    <row r="64" spans="1:7" x14ac:dyDescent="0.3">
      <c r="B64" s="37" t="s">
        <v>138</v>
      </c>
      <c r="C64" s="37">
        <v>1</v>
      </c>
    </row>
    <row r="65" spans="1:4" x14ac:dyDescent="0.3">
      <c r="B65" s="37" t="s">
        <v>139</v>
      </c>
      <c r="C65" s="37">
        <v>7</v>
      </c>
    </row>
    <row r="66" spans="1:4" x14ac:dyDescent="0.3">
      <c r="B66" s="37" t="s">
        <v>140</v>
      </c>
      <c r="C66" s="37">
        <v>9</v>
      </c>
    </row>
    <row r="67" spans="1:4" x14ac:dyDescent="0.3">
      <c r="B67" s="37" t="s">
        <v>141</v>
      </c>
      <c r="C67" s="37">
        <v>24</v>
      </c>
    </row>
    <row r="68" spans="1:4" x14ac:dyDescent="0.3">
      <c r="B68" s="37" t="s">
        <v>142</v>
      </c>
      <c r="C68" s="37">
        <v>28</v>
      </c>
    </row>
    <row r="69" spans="1:4" x14ac:dyDescent="0.3">
      <c r="B69" s="37" t="s">
        <v>143</v>
      </c>
      <c r="C69" s="37">
        <v>31</v>
      </c>
    </row>
    <row r="70" spans="1:4" x14ac:dyDescent="0.3">
      <c r="B70" s="37" t="s">
        <v>318</v>
      </c>
      <c r="C70" s="37">
        <v>30</v>
      </c>
    </row>
    <row r="71" spans="1:4" x14ac:dyDescent="0.3">
      <c r="B71" s="37" t="s">
        <v>319</v>
      </c>
      <c r="C71" s="37">
        <v>23</v>
      </c>
    </row>
    <row r="72" spans="1:4" x14ac:dyDescent="0.3">
      <c r="B72" s="37" t="s">
        <v>324</v>
      </c>
      <c r="C72" s="37">
        <v>23</v>
      </c>
    </row>
    <row r="73" spans="1:4" x14ac:dyDescent="0.3">
      <c r="B73" s="37" t="s">
        <v>325</v>
      </c>
      <c r="C73" s="37">
        <v>11</v>
      </c>
    </row>
    <row r="74" spans="1:4" x14ac:dyDescent="0.3">
      <c r="B74" s="37" t="s">
        <v>326</v>
      </c>
      <c r="C74" s="37">
        <v>15</v>
      </c>
    </row>
    <row r="75" spans="1:4" x14ac:dyDescent="0.3">
      <c r="B75" s="37" t="s">
        <v>617</v>
      </c>
      <c r="C75" s="37">
        <v>10</v>
      </c>
    </row>
    <row r="76" spans="1:4" x14ac:dyDescent="0.3">
      <c r="B76" t="s">
        <v>983</v>
      </c>
      <c r="C76">
        <v>17.7</v>
      </c>
    </row>
    <row r="78" spans="1:4" x14ac:dyDescent="0.3">
      <c r="A78" s="2" t="s">
        <v>1150</v>
      </c>
    </row>
    <row r="79" spans="1:4" x14ac:dyDescent="0.3">
      <c r="B79" t="s">
        <v>1149</v>
      </c>
      <c r="C79">
        <v>20.5</v>
      </c>
    </row>
    <row r="80" spans="1:4" s="37" customFormat="1" x14ac:dyDescent="0.3">
      <c r="B80" s="37" t="s">
        <v>983</v>
      </c>
      <c r="C80" s="37">
        <v>32.5</v>
      </c>
      <c r="D80" s="37" t="s">
        <v>1162</v>
      </c>
    </row>
    <row r="82" spans="1:19" x14ac:dyDescent="0.3">
      <c r="A82" s="2" t="s">
        <v>1154</v>
      </c>
    </row>
    <row r="83" spans="1:19" x14ac:dyDescent="0.3">
      <c r="C83" t="s">
        <v>983</v>
      </c>
    </row>
    <row r="84" spans="1:19" x14ac:dyDescent="0.3">
      <c r="B84" t="s">
        <v>1155</v>
      </c>
      <c r="C84">
        <v>34.5</v>
      </c>
      <c r="D84" t="s">
        <v>1161</v>
      </c>
    </row>
    <row r="86" spans="1:19" x14ac:dyDescent="0.3">
      <c r="A86" s="2" t="s">
        <v>1223</v>
      </c>
    </row>
    <row r="87" spans="1:19" x14ac:dyDescent="0.3">
      <c r="C87" t="s">
        <v>1163</v>
      </c>
    </row>
    <row r="88" spans="1:19" x14ac:dyDescent="0.3">
      <c r="B88" t="s">
        <v>153</v>
      </c>
      <c r="C88">
        <v>40.03</v>
      </c>
    </row>
    <row r="89" spans="1:19" x14ac:dyDescent="0.3">
      <c r="B89" t="s">
        <v>1155</v>
      </c>
      <c r="C89">
        <v>42.7</v>
      </c>
    </row>
    <row r="90" spans="1:19" x14ac:dyDescent="0.3">
      <c r="A90" s="37"/>
      <c r="B90" s="37"/>
      <c r="C90" s="37"/>
      <c r="D90" s="37"/>
      <c r="E90" s="37"/>
      <c r="F90" s="37"/>
      <c r="G90" s="37"/>
      <c r="H90" s="37"/>
      <c r="I90" s="37"/>
      <c r="J90" s="37"/>
      <c r="K90" s="37"/>
      <c r="L90" s="37"/>
      <c r="M90" s="37"/>
      <c r="N90" s="37"/>
      <c r="O90" s="37"/>
      <c r="P90" s="37"/>
      <c r="Q90" s="37"/>
      <c r="R90" s="37"/>
      <c r="S90" s="37"/>
    </row>
    <row r="91" spans="1:19" x14ac:dyDescent="0.3">
      <c r="A91" s="37"/>
      <c r="B91" s="37" t="s">
        <v>1347</v>
      </c>
      <c r="C91" s="37"/>
      <c r="D91" s="37"/>
      <c r="E91" s="37"/>
      <c r="F91" s="37"/>
      <c r="G91" s="37"/>
      <c r="H91" s="37"/>
      <c r="I91" s="37"/>
      <c r="J91" s="37"/>
      <c r="K91" s="37"/>
      <c r="L91" s="37"/>
      <c r="M91" s="37"/>
      <c r="N91" s="37"/>
      <c r="O91" s="37"/>
      <c r="P91" s="37"/>
      <c r="Q91" s="37"/>
      <c r="R91" s="37"/>
      <c r="S91" s="37"/>
    </row>
    <row r="92" spans="1:19" s="37" customFormat="1" x14ac:dyDescent="0.3">
      <c r="B92" s="37" t="s">
        <v>137</v>
      </c>
      <c r="C92" s="37">
        <v>0.71663276499999995</v>
      </c>
    </row>
    <row r="93" spans="1:19" x14ac:dyDescent="0.3">
      <c r="A93" s="37"/>
      <c r="B93" s="37" t="s">
        <v>138</v>
      </c>
      <c r="C93" s="37">
        <v>0.84806759499999995</v>
      </c>
      <c r="D93" s="37"/>
      <c r="E93" s="37"/>
      <c r="F93" s="37"/>
      <c r="G93" s="37"/>
      <c r="H93" s="37"/>
      <c r="I93" s="37"/>
      <c r="J93" s="37"/>
      <c r="K93" s="37"/>
      <c r="L93" s="37"/>
      <c r="M93" s="37"/>
      <c r="N93" s="37"/>
      <c r="O93" s="37"/>
      <c r="P93" s="37"/>
      <c r="Q93" s="37"/>
      <c r="R93" s="37"/>
      <c r="S93" s="37"/>
    </row>
    <row r="94" spans="1:19" x14ac:dyDescent="0.3">
      <c r="A94" s="37"/>
      <c r="B94" s="37" t="s">
        <v>139</v>
      </c>
      <c r="C94" s="37">
        <v>7.9909247380000004</v>
      </c>
      <c r="D94" s="37"/>
      <c r="E94" s="37"/>
      <c r="F94" s="37"/>
      <c r="G94" s="37"/>
      <c r="H94" s="37"/>
      <c r="I94" s="37"/>
      <c r="J94" s="37"/>
      <c r="K94" s="37"/>
      <c r="L94" s="37"/>
      <c r="M94" s="37"/>
      <c r="N94" s="37"/>
      <c r="O94" s="37"/>
      <c r="P94" s="37"/>
      <c r="Q94" s="37"/>
      <c r="R94" s="37"/>
      <c r="S94" s="37"/>
    </row>
    <row r="95" spans="1:19" x14ac:dyDescent="0.3">
      <c r="A95" s="37"/>
      <c r="B95" s="37" t="s">
        <v>140</v>
      </c>
      <c r="C95" s="37">
        <v>20.97637302</v>
      </c>
      <c r="D95" s="37"/>
      <c r="E95" s="37"/>
      <c r="F95" s="37"/>
      <c r="G95" s="37"/>
      <c r="H95" s="37"/>
      <c r="I95" s="37"/>
      <c r="J95" s="37"/>
      <c r="K95" s="37"/>
      <c r="L95" s="37"/>
      <c r="M95" s="37"/>
      <c r="N95" s="37"/>
      <c r="O95" s="37"/>
      <c r="P95" s="37"/>
      <c r="Q95" s="37"/>
      <c r="R95" s="37"/>
      <c r="S95" s="37"/>
    </row>
    <row r="96" spans="1:19" x14ac:dyDescent="0.3">
      <c r="A96" s="37"/>
      <c r="B96" s="37" t="s">
        <v>141</v>
      </c>
      <c r="C96" s="37">
        <v>40.716632760000003</v>
      </c>
      <c r="D96" s="37"/>
      <c r="E96" s="37"/>
      <c r="F96" s="37"/>
      <c r="G96" s="37"/>
      <c r="H96" s="37"/>
      <c r="I96" s="37"/>
      <c r="J96" s="37"/>
      <c r="K96" s="37"/>
      <c r="L96" s="37"/>
      <c r="M96" s="37"/>
      <c r="N96" s="37"/>
      <c r="O96" s="37"/>
      <c r="P96" s="37"/>
      <c r="Q96" s="37"/>
      <c r="R96" s="37"/>
      <c r="S96" s="37"/>
    </row>
    <row r="97" spans="1:19" x14ac:dyDescent="0.3">
      <c r="A97" s="37"/>
      <c r="B97" s="37" t="s">
        <v>142</v>
      </c>
      <c r="C97" s="37">
        <v>62.664684710000003</v>
      </c>
      <c r="D97" s="37"/>
      <c r="E97" s="37"/>
      <c r="F97" s="37"/>
      <c r="G97" s="37"/>
      <c r="H97" s="37"/>
      <c r="I97" s="37"/>
      <c r="J97" s="37"/>
      <c r="K97" s="37"/>
      <c r="L97" s="37"/>
      <c r="M97" s="37"/>
      <c r="N97" s="37"/>
      <c r="O97" s="37"/>
      <c r="P97" s="37"/>
      <c r="Q97" s="37"/>
      <c r="R97" s="37"/>
      <c r="S97" s="37"/>
    </row>
    <row r="98" spans="1:19" x14ac:dyDescent="0.3">
      <c r="A98" s="37"/>
      <c r="B98" s="37" t="s">
        <v>143</v>
      </c>
      <c r="C98" s="37">
        <v>83.052730400000002</v>
      </c>
      <c r="D98" s="37"/>
      <c r="E98" s="37"/>
      <c r="F98" s="37"/>
      <c r="G98" s="37"/>
      <c r="H98" s="37"/>
      <c r="I98" s="37"/>
      <c r="J98" s="37"/>
      <c r="K98" s="37"/>
      <c r="L98" s="37"/>
      <c r="M98" s="37"/>
      <c r="N98" s="37"/>
      <c r="O98" s="37"/>
      <c r="P98" s="37"/>
      <c r="Q98" s="37"/>
      <c r="R98" s="37"/>
      <c r="S98" s="37"/>
    </row>
    <row r="99" spans="1:19" x14ac:dyDescent="0.3">
      <c r="A99" s="37"/>
      <c r="B99" s="37" t="s">
        <v>392</v>
      </c>
      <c r="C99" s="37">
        <v>103.4423408</v>
      </c>
      <c r="D99" s="37"/>
      <c r="E99" s="37"/>
      <c r="F99" s="37"/>
      <c r="G99" s="37"/>
      <c r="H99" s="37"/>
      <c r="I99" s="37"/>
      <c r="J99" s="37"/>
      <c r="K99" s="37"/>
      <c r="L99" s="37"/>
      <c r="M99" s="37"/>
      <c r="N99" s="37"/>
      <c r="O99" s="37"/>
      <c r="P99" s="37"/>
      <c r="Q99" s="37"/>
      <c r="R99" s="37"/>
      <c r="S99" s="37"/>
    </row>
    <row r="100" spans="1:19" x14ac:dyDescent="0.3">
      <c r="A100" s="37"/>
      <c r="B100" s="37" t="s">
        <v>535</v>
      </c>
      <c r="C100" s="37">
        <v>130.323893</v>
      </c>
      <c r="D100" s="37"/>
      <c r="E100" s="37"/>
      <c r="F100" s="37"/>
      <c r="G100" s="37"/>
      <c r="H100" s="37"/>
      <c r="I100" s="37"/>
      <c r="J100" s="37"/>
      <c r="K100" s="37"/>
      <c r="L100" s="37"/>
      <c r="M100" s="37"/>
      <c r="N100" s="37"/>
      <c r="O100" s="37"/>
      <c r="P100" s="37"/>
      <c r="Q100" s="37"/>
      <c r="R100" s="37"/>
      <c r="S100" s="37"/>
    </row>
    <row r="101" spans="1:19" x14ac:dyDescent="0.3">
      <c r="A101" s="37"/>
      <c r="B101" s="37" t="s">
        <v>536</v>
      </c>
      <c r="C101" s="37">
        <v>150.4537631</v>
      </c>
      <c r="D101" s="37"/>
      <c r="E101" s="37"/>
      <c r="F101" s="37"/>
      <c r="G101" s="37"/>
      <c r="H101" s="37"/>
      <c r="I101" s="37"/>
      <c r="J101" s="37"/>
      <c r="K101" s="37"/>
      <c r="L101" s="37"/>
      <c r="M101" s="37"/>
      <c r="N101" s="37"/>
      <c r="O101" s="37"/>
      <c r="P101" s="37"/>
      <c r="Q101" s="37"/>
      <c r="R101" s="37"/>
      <c r="S101" s="37"/>
    </row>
    <row r="102" spans="1:19" x14ac:dyDescent="0.3">
      <c r="A102" s="37"/>
      <c r="B102" s="37" t="s">
        <v>970</v>
      </c>
      <c r="C102" s="37">
        <v>156.29791890000001</v>
      </c>
      <c r="D102" s="37"/>
      <c r="E102" s="37"/>
      <c r="F102" s="37"/>
      <c r="G102" s="37"/>
      <c r="H102" s="37"/>
      <c r="I102" s="37"/>
      <c r="J102" s="37"/>
      <c r="K102" s="37"/>
      <c r="L102" s="37"/>
      <c r="M102" s="37"/>
      <c r="N102" s="37"/>
      <c r="O102" s="37"/>
      <c r="P102" s="37"/>
      <c r="Q102" s="37"/>
      <c r="R102" s="37"/>
      <c r="S102" s="37"/>
    </row>
    <row r="103" spans="1:19" x14ac:dyDescent="0.3">
      <c r="A103" s="37"/>
      <c r="B103" s="37" t="s">
        <v>971</v>
      </c>
      <c r="C103" s="37">
        <v>150.71350340000001</v>
      </c>
      <c r="D103" s="37"/>
      <c r="E103" s="37"/>
      <c r="F103" s="37"/>
      <c r="G103" s="37"/>
      <c r="H103" s="37"/>
      <c r="I103" s="37"/>
      <c r="J103" s="37"/>
      <c r="K103" s="37"/>
      <c r="L103" s="37"/>
      <c r="M103" s="37"/>
      <c r="N103" s="37"/>
      <c r="O103" s="37"/>
      <c r="P103" s="37"/>
      <c r="Q103" s="37"/>
      <c r="R103" s="37"/>
      <c r="S103" s="37"/>
    </row>
    <row r="104" spans="1:19" x14ac:dyDescent="0.3">
      <c r="A104" s="37"/>
      <c r="B104" s="37" t="s">
        <v>972</v>
      </c>
      <c r="C104" s="37">
        <v>133.18103579999999</v>
      </c>
      <c r="D104" s="37"/>
      <c r="E104" s="37"/>
      <c r="F104" s="37"/>
      <c r="G104" s="37"/>
      <c r="H104" s="37"/>
      <c r="I104" s="37"/>
      <c r="J104" s="37"/>
      <c r="K104" s="37"/>
      <c r="L104" s="37"/>
      <c r="M104" s="37"/>
      <c r="N104" s="37"/>
      <c r="O104" s="37"/>
      <c r="P104" s="37"/>
      <c r="Q104" s="37"/>
      <c r="R104" s="37"/>
      <c r="S104" s="37"/>
    </row>
    <row r="106" spans="1:19" x14ac:dyDescent="0.3">
      <c r="A106" s="2" t="s">
        <v>1167</v>
      </c>
    </row>
    <row r="107" spans="1:19" x14ac:dyDescent="0.3">
      <c r="A107" s="2"/>
      <c r="B107" s="37" t="s">
        <v>1168</v>
      </c>
      <c r="C107" s="37"/>
      <c r="D107" s="37"/>
      <c r="E107" s="37"/>
      <c r="F107" s="37"/>
      <c r="G107" s="37"/>
      <c r="H107" s="37"/>
      <c r="I107" s="37"/>
      <c r="J107" s="37"/>
      <c r="K107" s="37"/>
      <c r="L107" s="37"/>
      <c r="M107" s="37"/>
      <c r="N107" s="37"/>
      <c r="O107" s="37"/>
      <c r="P107" s="37"/>
      <c r="Q107" s="37"/>
      <c r="R107" s="37"/>
      <c r="S107" s="37"/>
    </row>
    <row r="108" spans="1:19" x14ac:dyDescent="0.3">
      <c r="B108" t="s">
        <v>196</v>
      </c>
      <c r="C108" t="s">
        <v>983</v>
      </c>
      <c r="D108" t="s">
        <v>575</v>
      </c>
      <c r="E108" t="s">
        <v>576</v>
      </c>
    </row>
    <row r="109" spans="1:19" x14ac:dyDescent="0.3">
      <c r="B109" s="37">
        <v>1990</v>
      </c>
      <c r="C109" s="7">
        <v>28.338813232900002</v>
      </c>
      <c r="D109" s="7">
        <v>21.276665213499999</v>
      </c>
      <c r="E109" s="7">
        <v>41.360422550899997</v>
      </c>
    </row>
    <row r="110" spans="1:19" x14ac:dyDescent="0.3">
      <c r="B110" s="37">
        <v>1991</v>
      </c>
      <c r="C110" s="7">
        <v>28.303151654499999</v>
      </c>
      <c r="D110" s="7">
        <v>21.133259883600001</v>
      </c>
      <c r="E110" s="7">
        <v>41.167278088899998</v>
      </c>
    </row>
    <row r="111" spans="1:19" x14ac:dyDescent="0.3">
      <c r="B111" s="37">
        <v>1992</v>
      </c>
      <c r="C111" s="7">
        <v>28.447787672799901</v>
      </c>
      <c r="D111" s="7">
        <v>21.237622752899998</v>
      </c>
      <c r="E111" s="7">
        <v>40.733955608599999</v>
      </c>
    </row>
    <row r="112" spans="1:19" x14ac:dyDescent="0.3">
      <c r="B112" s="37">
        <v>1993</v>
      </c>
      <c r="C112" s="7">
        <v>28.539902023900002</v>
      </c>
      <c r="D112" s="7">
        <v>21.389100855100001</v>
      </c>
      <c r="E112" s="7">
        <v>40.093134169000002</v>
      </c>
    </row>
    <row r="113" spans="2:5" x14ac:dyDescent="0.3">
      <c r="B113" s="37">
        <v>1994</v>
      </c>
      <c r="C113" s="7">
        <v>28.833530465700001</v>
      </c>
      <c r="D113" s="7">
        <v>21.673385832699999</v>
      </c>
      <c r="E113" s="7">
        <v>39.983408626500001</v>
      </c>
    </row>
    <row r="114" spans="2:5" x14ac:dyDescent="0.3">
      <c r="B114" s="37">
        <v>1995</v>
      </c>
      <c r="C114" s="7">
        <v>29.006265056099998</v>
      </c>
      <c r="D114" s="7">
        <v>21.666471276599999</v>
      </c>
      <c r="E114" s="7">
        <v>39.748551009899998</v>
      </c>
    </row>
    <row r="115" spans="2:5" x14ac:dyDescent="0.3">
      <c r="B115" s="37">
        <v>1996</v>
      </c>
      <c r="C115" s="7">
        <v>28.898526654499999</v>
      </c>
      <c r="D115" s="7">
        <v>21.504440627699999</v>
      </c>
      <c r="E115" s="7">
        <v>39.2770851394</v>
      </c>
    </row>
    <row r="116" spans="2:5" x14ac:dyDescent="0.3">
      <c r="B116" s="37">
        <v>1997</v>
      </c>
      <c r="C116" s="7">
        <v>28.917683059200002</v>
      </c>
      <c r="D116" s="7">
        <v>21.329770536599899</v>
      </c>
      <c r="E116" s="7">
        <v>38.349158094499998</v>
      </c>
    </row>
    <row r="117" spans="2:5" x14ac:dyDescent="0.3">
      <c r="B117" s="37">
        <v>1998</v>
      </c>
      <c r="C117" s="7">
        <v>28.701604157599999</v>
      </c>
      <c r="D117" s="7">
        <v>21.150636450899999</v>
      </c>
      <c r="E117" s="7">
        <v>37.665881924600001</v>
      </c>
    </row>
    <row r="118" spans="2:5" x14ac:dyDescent="0.3">
      <c r="B118" s="37">
        <v>1999</v>
      </c>
      <c r="C118" s="7">
        <v>28.140231608499999</v>
      </c>
      <c r="D118" s="7">
        <v>20.793554782800001</v>
      </c>
      <c r="E118" s="7">
        <v>36.709925723700003</v>
      </c>
    </row>
    <row r="119" spans="2:5" x14ac:dyDescent="0.3">
      <c r="B119" s="37">
        <v>2000</v>
      </c>
      <c r="C119" s="7">
        <v>27.915229186800001</v>
      </c>
      <c r="D119" s="7">
        <v>20.6421701728</v>
      </c>
      <c r="E119" s="7">
        <v>36.016692345199999</v>
      </c>
    </row>
    <row r="120" spans="2:5" x14ac:dyDescent="0.3">
      <c r="B120" s="37">
        <v>2001</v>
      </c>
      <c r="C120" s="7">
        <v>27.138465622399998</v>
      </c>
      <c r="D120" s="7">
        <v>20.043401829</v>
      </c>
      <c r="E120" s="7">
        <v>35.032161703999897</v>
      </c>
    </row>
    <row r="121" spans="2:5" x14ac:dyDescent="0.3">
      <c r="B121" s="37">
        <v>2002</v>
      </c>
      <c r="C121" s="7">
        <v>27.275688477199999</v>
      </c>
      <c r="D121" s="7">
        <v>20.1400895433</v>
      </c>
      <c r="E121" s="7">
        <v>34.865266673999997</v>
      </c>
    </row>
    <row r="122" spans="2:5" x14ac:dyDescent="0.3">
      <c r="B122" s="37">
        <v>2003</v>
      </c>
      <c r="C122" s="7">
        <v>27.2604573345</v>
      </c>
      <c r="D122" s="7">
        <v>20.089997906699999</v>
      </c>
      <c r="E122" s="7">
        <v>34.8595821304</v>
      </c>
    </row>
    <row r="123" spans="2:5" x14ac:dyDescent="0.3">
      <c r="B123" s="37">
        <v>2004</v>
      </c>
      <c r="C123" s="7">
        <v>26.898510988799998</v>
      </c>
      <c r="D123" s="7">
        <v>19.9464354853</v>
      </c>
      <c r="E123" s="7">
        <v>34.495731603700001</v>
      </c>
    </row>
    <row r="124" spans="2:5" x14ac:dyDescent="0.3">
      <c r="B124" s="37">
        <v>2005</v>
      </c>
      <c r="C124" s="7">
        <v>26.582299990300001</v>
      </c>
      <c r="D124" s="7">
        <v>19.8050744612</v>
      </c>
      <c r="E124" s="7">
        <v>34.222333133799999</v>
      </c>
    </row>
    <row r="125" spans="2:5" x14ac:dyDescent="0.3">
      <c r="B125" s="37">
        <v>2006</v>
      </c>
      <c r="C125" s="7">
        <v>26.2751149825</v>
      </c>
      <c r="D125" s="7">
        <v>19.9042216028</v>
      </c>
      <c r="E125" s="7">
        <v>34.209887229099998</v>
      </c>
    </row>
    <row r="126" spans="2:5" x14ac:dyDescent="0.3">
      <c r="B126" s="37">
        <v>2007</v>
      </c>
      <c r="C126" s="7">
        <v>25.866781</v>
      </c>
      <c r="D126" s="7">
        <v>19.765902835399999</v>
      </c>
      <c r="E126" s="7">
        <v>33.889520089399902</v>
      </c>
    </row>
    <row r="127" spans="2:5" x14ac:dyDescent="0.3">
      <c r="B127" s="37">
        <v>2008</v>
      </c>
      <c r="C127" s="7">
        <v>25.691514176199998</v>
      </c>
      <c r="D127" s="7">
        <v>19.735012033</v>
      </c>
      <c r="E127" s="7">
        <v>34.008916111700003</v>
      </c>
    </row>
    <row r="128" spans="2:5" x14ac:dyDescent="0.3">
      <c r="B128" s="37">
        <v>2009</v>
      </c>
      <c r="C128" s="7">
        <v>25.687978447999999</v>
      </c>
      <c r="D128" s="7">
        <v>19.868306862000001</v>
      </c>
      <c r="E128" s="7">
        <v>34.397729296400001</v>
      </c>
    </row>
    <row r="129" spans="2:5" x14ac:dyDescent="0.3">
      <c r="B129" s="37">
        <v>2010</v>
      </c>
      <c r="C129" s="7">
        <v>26.099900655700001</v>
      </c>
      <c r="D129" s="7">
        <v>20.2750490146</v>
      </c>
      <c r="E129" s="7">
        <v>35.243636504100003</v>
      </c>
    </row>
    <row r="130" spans="2:5" x14ac:dyDescent="0.3">
      <c r="B130" s="37">
        <v>2011</v>
      </c>
      <c r="C130" s="7">
        <v>25.540528392500001</v>
      </c>
      <c r="D130" s="7">
        <v>19.888811054799898</v>
      </c>
      <c r="E130" s="7">
        <v>34.796040185999999</v>
      </c>
    </row>
    <row r="131" spans="2:5" x14ac:dyDescent="0.3">
      <c r="B131" s="37">
        <v>2012</v>
      </c>
      <c r="C131" s="7">
        <v>24.9825020454</v>
      </c>
      <c r="D131" s="7">
        <v>19.615601563799999</v>
      </c>
      <c r="E131" s="7">
        <v>34.4442311281</v>
      </c>
    </row>
    <row r="132" spans="2:5" x14ac:dyDescent="0.3">
      <c r="B132" s="37">
        <v>2013</v>
      </c>
      <c r="C132" s="7">
        <v>24.3360357442</v>
      </c>
      <c r="D132" s="7">
        <v>19.4112045376</v>
      </c>
      <c r="E132" s="7">
        <v>33.847582881599998</v>
      </c>
    </row>
    <row r="133" spans="2:5" x14ac:dyDescent="0.3">
      <c r="B133" s="37">
        <v>2014</v>
      </c>
      <c r="C133" s="7">
        <v>23.757156975200001</v>
      </c>
      <c r="D133" s="7">
        <v>19.227403319</v>
      </c>
      <c r="E133" s="7">
        <v>33.274325525400002</v>
      </c>
    </row>
    <row r="134" spans="2:5" x14ac:dyDescent="0.3">
      <c r="B134" s="37">
        <v>2015</v>
      </c>
      <c r="C134" s="7">
        <v>23.399590103599898</v>
      </c>
      <c r="D134" s="7">
        <v>19.098798935400001</v>
      </c>
      <c r="E134" s="7">
        <v>32.8570936172</v>
      </c>
    </row>
    <row r="135" spans="2:5" x14ac:dyDescent="0.3">
      <c r="B135" s="37">
        <v>2016</v>
      </c>
      <c r="C135" s="7">
        <v>23.112929259200001</v>
      </c>
      <c r="D135" s="7">
        <v>18.868621451599999</v>
      </c>
      <c r="E135" s="7">
        <v>32.499574923200001</v>
      </c>
    </row>
    <row r="136" spans="2:5" x14ac:dyDescent="0.3">
      <c r="B136" s="37">
        <v>2017</v>
      </c>
      <c r="C136" s="7">
        <v>22.7223344244</v>
      </c>
      <c r="D136" s="7">
        <v>18.550079151999999</v>
      </c>
      <c r="E136"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lpstr>Param bounds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2021-10-06T23:11:05Z</dcterms:modified>
</cp:coreProperties>
</file>