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5" i="1" l="1"/>
  <c r="K85" i="1"/>
  <c r="J85" i="1"/>
  <c r="O137" i="1" l="1"/>
  <c r="O138" i="1"/>
  <c r="O139" i="1"/>
  <c r="O140" i="1"/>
  <c r="O141" i="1"/>
  <c r="O142" i="1"/>
  <c r="N137" i="1"/>
  <c r="N138" i="1"/>
  <c r="N139" i="1"/>
  <c r="N140" i="1"/>
  <c r="N141" i="1"/>
  <c r="N142" i="1"/>
  <c r="M137" i="1"/>
  <c r="M138" i="1"/>
  <c r="M139" i="1"/>
  <c r="M140" i="1"/>
  <c r="M141" i="1"/>
  <c r="M142" i="1"/>
  <c r="L137" i="1"/>
  <c r="L138" i="1"/>
  <c r="L139" i="1"/>
  <c r="L140" i="1"/>
  <c r="L141" i="1"/>
  <c r="L142" i="1"/>
  <c r="K137" i="1"/>
  <c r="K138" i="1"/>
  <c r="K139" i="1"/>
  <c r="K140" i="1"/>
  <c r="K141" i="1"/>
  <c r="K142" i="1"/>
  <c r="J137" i="1"/>
  <c r="J138" i="1"/>
  <c r="J139" i="1"/>
  <c r="J140" i="1"/>
  <c r="J141" i="1"/>
  <c r="J142" i="1"/>
  <c r="K136" i="1"/>
  <c r="L136" i="1"/>
  <c r="M136" i="1"/>
  <c r="N136" i="1"/>
  <c r="O136" i="1"/>
  <c r="J136" i="1"/>
  <c r="J149" i="1" s="1"/>
  <c r="O149" i="1"/>
  <c r="N149" i="1"/>
  <c r="M149" i="1"/>
  <c r="L149" i="1"/>
  <c r="K149" i="1"/>
  <c r="L215" i="1" l="1"/>
  <c r="K215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01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99" i="1"/>
  <c r="N176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62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60" i="1"/>
  <c r="H198" i="1"/>
  <c r="H175" i="1"/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<sst xmlns="http://schemas.openxmlformats.org/spreadsheetml/2006/main" count="291" uniqueCount="105">
  <si>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</si>
  <si>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</si>
  <si>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</si>
  <si>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</si>
  <si>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</si>
  <si>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</si>
  <si>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</si>
  <si>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</si>
  <si>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</si>
  <si>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</si>
  <si>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</si>
  <si>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</si>
  <si>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</si>
  <si>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</si>
  <si>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</si>
  <si>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</si>
  <si>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</si>
  <si>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</si>
  <si>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</si>
  <si>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</si>
  <si>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</si>
  <si>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</si>
  <si>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</si>
  <si>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</si>
  <si>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</si>
  <si>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</si>
  <si>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</si>
  <si>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</si>
  <si>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</si>
  <si>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</si>
  <si>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</si>
  <si>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</si>
  <si>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</si>
  <si>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</si>
  <si>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</si>
  <si>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</si>
  <si>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</si>
  <si>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</si>
  <si>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</si>
  <si>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</si>
  <si>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</si>
  <si>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</si>
  <si>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</si>
  <si>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</si>
  <si>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</si>
  <si>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</si>
  <si>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</si>
  <si>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</si>
  <si>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</si>
  <si>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</si>
  <si>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</si>
  <si>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</si>
  <si>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</si>
  <si>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</si>
  <si>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</si>
  <si>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</si>
  <si>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</si>
  <si>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</si>
  <si>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</si>
  <si>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</si>
  <si>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</si>
  <si>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</si>
  <si>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</si>
  <si>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</si>
  <si>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</si>
  <si>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</si>
  <si>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</si>
  <si>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</si>
  <si>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</si>
  <si>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</si>
  <si>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</si>
  <si>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</si>
  <si>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</si>
  <si>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</si>
  <si>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</si>
  <si>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</si>
  <si>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</si>
  <si>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</si>
  <si>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</si>
  <si>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</si>
  <si>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</si>
  <si>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</si>
  <si>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</si>
  <si>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</si>
  <si>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r>
      <t xml:space="preserve">HIV- </t>
    </r>
    <r>
      <rPr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</si>
  <si>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</si>
  <si>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</si>
  <si>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</si>
  <si>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</si>
  <si>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</si>
  <si>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</si>
  <si>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</si>
  <si>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</si>
  <si>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</si>
  <si>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</si>
  <si>
    <t>Fertility Rate (per year) before 1990</t>
  </si>
  <si>
    <t>Fertility Rate (per year) by 2010</t>
  </si>
  <si>
    <t>Fertility Rate (per year) by 2020</t>
  </si>
  <si>
    <t>1985-1990</t>
  </si>
  <si>
    <t>Roger Ying paper</t>
  </si>
  <si>
    <t>males</t>
  </si>
  <si>
    <t>females</t>
  </si>
  <si>
    <t>UN World Population Prospects 2019</t>
  </si>
  <si>
    <t>Note: fertility rates changed linearly from 1990 to 2010 so that the model's population growth resembles actual population growth patterns. Fertility rate for 2010 onwards is 1/2 the fertility rate before 1990.</t>
  </si>
  <si>
    <t>&lt;--should use UNICEF data here instead?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</si>
</sst>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;\-0.00000;0"/>
    <numFmt numFmtId="169" formatCode="###;\-###;0"/>
  </numFmts>
  <fonts count="3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color indexed="8"/>
      <name val="Arial"/>
      <family val="2"/>
    </font>
    <font>
      <sz val="9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2" applyNumberFormat="0" applyAlignment="0" applyProtection="0"/>
    <xf numFmtId="0" fontId="17" fillId="8" borderId="23" applyNumberFormat="0" applyAlignment="0" applyProtection="0"/>
    <xf numFmtId="0" fontId="18" fillId="8" borderId="22" applyNumberFormat="0" applyAlignment="0" applyProtection="0"/>
    <xf numFmtId="0" fontId="19" fillId="0" borderId="24" applyNumberFormat="0" applyFill="0" applyAlignment="0" applyProtection="0"/>
    <xf numFmtId="0" fontId="20" fillId="9" borderId="25" applyNumberFormat="0" applyAlignment="0" applyProtection="0"/>
    <xf numFmtId="0" fontId="21" fillId="0" borderId="0" applyNumberFormat="0" applyFill="0" applyBorder="0" applyAlignment="0" applyProtection="0"/>
    <xf numFmtId="0" fontId="9" fillId="10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1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3" xfId="0" applyFill="1" applyBorder="1"/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ill="1" applyAlignment="1">
      <alignment horizontal="right"/>
    </xf>
    <xf numFmtId="168" fontId="31" fillId="0" borderId="0" xfId="0" applyNumberFormat="1" applyFont="1" applyFill="1" applyBorder="1" applyAlignment="1" applyProtection="1">
      <alignment horizontal="right" wrapText="1"/>
    </xf>
    <xf numFmtId="169" fontId="31" fillId="0" borderId="0" xfId="0" applyNumberFormat="1" applyFont="1" applyFill="1" applyBorder="1" applyAlignment="1" applyProtection="1">
      <alignment horizontal="center" wrapText="1"/>
    </xf>
    <xf numFmtId="0" fontId="31" fillId="0" borderId="0" xfId="0" applyNumberFormat="1" applyFont="1" applyFill="1" applyBorder="1" applyAlignment="1" applyProtection="1">
      <alignment horizontal="center" wrapText="1"/>
    </xf>
    <xf numFmtId="0" fontId="30" fillId="0" borderId="0" xfId="0" applyFont="1" applyFill="1" applyBorder="1" applyAlignment="1">
      <alignment horizontal="right" vertical="center" wrapText="1"/>
    </xf>
    <xf numFmtId="169" fontId="32" fillId="0" borderId="0" xfId="0" applyNumberFormat="1" applyFont="1" applyFill="1" applyBorder="1" applyAlignment="1" applyProtection="1">
      <alignment horizontal="center" wrapText="1"/>
    </xf>
    <xf numFmtId="168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NumberFormat="1"/>
    <xf numFmtId="0" fontId="31" fillId="0" borderId="0" xfId="0" applyNumberFormat="1" applyFont="1" applyFill="1" applyBorder="1" applyAlignment="1" applyProtection="1">
      <alignment horizontal="right" wrapText="1"/>
    </xf>
    <xf numFmtId="0" fontId="32" fillId="0" borderId="0" xfId="0" applyNumberFormat="1" applyFont="1" applyFill="1" applyBorder="1" applyAlignment="1" applyProtection="1">
      <alignment horizontal="right" wrapText="1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topLeftCell="A72" zoomScale="80" zoomScaleNormal="80" workbookViewId="0">
      <selection activeCell="N101" sqref="N101"/>
    </sheetView>
  </sheetViews>
  <sheetFormatPr defaultRowHeight="14.5" x14ac:dyDescent="0.35"/>
  <cols>
    <col min="1" max="1" width="17.453125" customWidth="1"/>
    <col min="2" max="2" width="14.453125" customWidth="1"/>
    <col min="3" max="3" width="13.81640625" customWidth="1"/>
    <col min="4" max="4" width="13.26953125" customWidth="1"/>
    <col min="5" max="5" width="16.54296875" customWidth="1"/>
    <col min="6" max="6" width="16.81640625" customWidth="1"/>
    <col min="8" max="8" width="13.1796875" bestFit="1" customWidth="1"/>
    <col min="9" max="9" width="15.81640625" customWidth="1"/>
    <col min="10" max="10" width="9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25" ht="15.5" x14ac:dyDescent="0.3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5" x14ac:dyDescent="0.35">
      <c r="A2" s="51" t="s">
        <v>62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6" thickBot="1" x14ac:dyDescent="0.4">
      <c r="A3" s="5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s="52" customFormat="1" ht="16" thickBot="1" x14ac:dyDescent="0.4">
      <c r="A4" s="1" t="s">
        <v>64</v>
      </c>
      <c r="B4" s="92" t="s">
        <v>65</v>
      </c>
      <c r="C4" s="93"/>
    </row>
    <row r="5" spans="1:25" ht="15.5" thickBot="1" x14ac:dyDescent="0.4">
      <c r="A5" s="53"/>
      <c r="B5" s="47" t="s">
        <v>0</v>
      </c>
      <c r="C5" s="47" t="s">
        <v>1</v>
      </c>
    </row>
    <row r="6" spans="1:25" ht="16" thickBot="1" x14ac:dyDescent="0.4">
      <c r="A6" s="4" t="s">
        <v>11</v>
      </c>
      <c r="B6" s="13">
        <v>418189</v>
      </c>
      <c r="C6" s="13">
        <v>417311</v>
      </c>
    </row>
    <row r="7" spans="1:25" ht="33.65" customHeight="1" thickBot="1" x14ac:dyDescent="0.4">
      <c r="A7" s="4" t="s">
        <v>14</v>
      </c>
      <c r="B7" s="13">
        <v>361938</v>
      </c>
      <c r="C7" s="13">
        <v>361594</v>
      </c>
    </row>
    <row r="8" spans="1:25" ht="16" thickBot="1" x14ac:dyDescent="0.4">
      <c r="A8" s="4" t="s">
        <v>17</v>
      </c>
      <c r="B8" s="13">
        <v>327171</v>
      </c>
      <c r="C8" s="13">
        <v>329333</v>
      </c>
    </row>
    <row r="9" spans="1:25" ht="16" thickBot="1" x14ac:dyDescent="0.4">
      <c r="A9" s="4" t="s">
        <v>18</v>
      </c>
      <c r="B9" s="13">
        <v>289627</v>
      </c>
      <c r="C9" s="13">
        <v>296947</v>
      </c>
    </row>
    <row r="10" spans="1:25" ht="16" thickBot="1" x14ac:dyDescent="0.4">
      <c r="A10" s="4" t="s">
        <v>19</v>
      </c>
      <c r="B10" s="13">
        <v>262704</v>
      </c>
      <c r="C10" s="13">
        <v>273204</v>
      </c>
    </row>
    <row r="11" spans="1:25" ht="16" thickBot="1" x14ac:dyDescent="0.4">
      <c r="A11" s="4" t="s">
        <v>20</v>
      </c>
      <c r="B11" s="13">
        <v>235673</v>
      </c>
      <c r="C11" s="13">
        <v>249396</v>
      </c>
    </row>
    <row r="12" spans="1:25" ht="16" thickBot="1" x14ac:dyDescent="0.4">
      <c r="A12" s="4" t="s">
        <v>21</v>
      </c>
      <c r="B12" s="13">
        <v>197816</v>
      </c>
      <c r="C12" s="13">
        <v>211839</v>
      </c>
    </row>
    <row r="13" spans="1:25" ht="16" thickBot="1" x14ac:dyDescent="0.4">
      <c r="A13" s="4" t="s">
        <v>22</v>
      </c>
      <c r="B13" s="13">
        <v>160952</v>
      </c>
      <c r="C13" s="13">
        <v>176470</v>
      </c>
    </row>
    <row r="14" spans="1:25" ht="16" thickBot="1" x14ac:dyDescent="0.4">
      <c r="A14" s="4" t="s">
        <v>24</v>
      </c>
      <c r="B14" s="13">
        <v>132311</v>
      </c>
      <c r="C14" s="13">
        <v>143351</v>
      </c>
    </row>
    <row r="15" spans="1:25" ht="16" thickBot="1" x14ac:dyDescent="0.4">
      <c r="A15" s="4" t="s">
        <v>25</v>
      </c>
      <c r="B15" s="13">
        <v>110849</v>
      </c>
      <c r="C15" s="13">
        <v>123441</v>
      </c>
    </row>
    <row r="16" spans="1:25" ht="16" thickBot="1" x14ac:dyDescent="0.4">
      <c r="A16" s="4" t="s">
        <v>26</v>
      </c>
      <c r="B16" s="13">
        <v>89027</v>
      </c>
      <c r="C16" s="13">
        <v>98355</v>
      </c>
    </row>
    <row r="17" spans="1:24" ht="15.5" x14ac:dyDescent="0.35">
      <c r="A17" s="22" t="s">
        <v>27</v>
      </c>
      <c r="B17" s="23">
        <v>70487</v>
      </c>
      <c r="C17" s="23">
        <v>82330</v>
      </c>
    </row>
    <row r="18" spans="1:24" x14ac:dyDescent="0.35">
      <c r="A18" s="21" t="s">
        <v>49</v>
      </c>
      <c r="B18" s="73">
        <f>314094/6.27</f>
        <v>50094.736842105267</v>
      </c>
      <c r="C18" s="73">
        <f>366793/6.36</f>
        <v>57671.85534591195</v>
      </c>
    </row>
    <row r="19" spans="1:24" x14ac:dyDescent="0.35">
      <c r="A19" s="21" t="s">
        <v>50</v>
      </c>
      <c r="B19" s="73">
        <f>224490/6.27</f>
        <v>35803.827751196171</v>
      </c>
      <c r="C19" s="73">
        <f>282911/6.36</f>
        <v>44482.861635220121</v>
      </c>
    </row>
    <row r="20" spans="1:24" x14ac:dyDescent="0.35">
      <c r="A20" s="21" t="s">
        <v>51</v>
      </c>
      <c r="B20" s="73">
        <f>151123/6.27</f>
        <v>24102.551834130783</v>
      </c>
      <c r="C20" s="73">
        <f>215469/6.36</f>
        <v>33878.773584905655</v>
      </c>
    </row>
    <row r="21" spans="1:24" x14ac:dyDescent="0.35">
      <c r="A21" s="21" t="s">
        <v>52</v>
      </c>
      <c r="B21" s="73">
        <f>89288/6.27</f>
        <v>14240.510366826158</v>
      </c>
      <c r="C21" s="73">
        <f>144901/6.36</f>
        <v>22783.176100628931</v>
      </c>
    </row>
    <row r="22" spans="1:24" ht="15.5" x14ac:dyDescent="0.35">
      <c r="A22" s="24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X22" s="17"/>
    </row>
    <row r="23" spans="1:24" ht="15.5" x14ac:dyDescent="0.35">
      <c r="A23" s="9"/>
      <c r="B23" s="9"/>
    </row>
    <row r="24" spans="1:24" ht="29" x14ac:dyDescent="0.35">
      <c r="A24" s="25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35">
      <c r="F26" s="39"/>
    </row>
    <row r="27" spans="1:24" ht="15.5" x14ac:dyDescent="0.35">
      <c r="A27" s="45" t="s">
        <v>64</v>
      </c>
      <c r="B27" s="87" t="s">
        <v>65</v>
      </c>
      <c r="C27" s="94"/>
    </row>
    <row r="28" spans="1:24" ht="15" x14ac:dyDescent="0.35">
      <c r="A28" s="12"/>
      <c r="B28" s="45" t="s">
        <v>0</v>
      </c>
      <c r="C28" s="45" t="s">
        <v>1</v>
      </c>
      <c r="F28" s="20"/>
    </row>
    <row r="29" spans="1:24" ht="15.5" x14ac:dyDescent="0.35">
      <c r="A29" s="8" t="s">
        <v>11</v>
      </c>
      <c r="B29" s="24">
        <f t="array" ref="B29:B44">-1*B6:B22</f>
        <v>-418189</v>
      </c>
      <c r="C29" s="24">
        <v>417311</v>
      </c>
    </row>
    <row r="30" spans="1:24" ht="15.5" x14ac:dyDescent="0.35">
      <c r="A30" s="8" t="s">
        <v>14</v>
      </c>
      <c r="B30" s="24">
        <v>-361938</v>
      </c>
      <c r="C30" s="24">
        <v>361594</v>
      </c>
    </row>
    <row r="31" spans="1:24" ht="15.5" x14ac:dyDescent="0.35">
      <c r="A31" s="8" t="s">
        <v>17</v>
      </c>
      <c r="B31" s="24">
        <v>-327171</v>
      </c>
      <c r="C31" s="24">
        <v>329333</v>
      </c>
      <c r="L31" s="11"/>
    </row>
    <row r="32" spans="1:24" ht="15.5" x14ac:dyDescent="0.35">
      <c r="A32" s="8" t="s">
        <v>18</v>
      </c>
      <c r="B32" s="24">
        <v>-289627</v>
      </c>
      <c r="C32" s="24">
        <v>296947</v>
      </c>
    </row>
    <row r="33" spans="1:32" ht="15.5" x14ac:dyDescent="0.35">
      <c r="A33" s="8" t="s">
        <v>19</v>
      </c>
      <c r="B33" s="24">
        <v>-262704</v>
      </c>
      <c r="C33" s="24">
        <v>273204</v>
      </c>
    </row>
    <row r="34" spans="1:32" ht="15.5" x14ac:dyDescent="0.35">
      <c r="A34" s="8" t="s">
        <v>20</v>
      </c>
      <c r="B34" s="24">
        <v>-235673</v>
      </c>
      <c r="C34" s="24">
        <v>249396</v>
      </c>
    </row>
    <row r="35" spans="1:32" ht="15.5" x14ac:dyDescent="0.35">
      <c r="A35" s="8" t="s">
        <v>21</v>
      </c>
      <c r="B35" s="24">
        <v>-197816</v>
      </c>
      <c r="C35" s="24">
        <v>211839</v>
      </c>
    </row>
    <row r="36" spans="1:32" ht="15.5" x14ac:dyDescent="0.35">
      <c r="A36" s="8" t="s">
        <v>22</v>
      </c>
      <c r="B36" s="24">
        <v>-160952</v>
      </c>
      <c r="C36" s="24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5" x14ac:dyDescent="0.35">
      <c r="A37" s="8" t="s">
        <v>24</v>
      </c>
      <c r="B37" s="24">
        <v>-132311</v>
      </c>
      <c r="C37" s="24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5" x14ac:dyDescent="0.35">
      <c r="A38" s="8" t="s">
        <v>25</v>
      </c>
      <c r="B38" s="24">
        <v>-110849</v>
      </c>
      <c r="C38" s="24">
        <v>123441</v>
      </c>
      <c r="X38" s="30"/>
      <c r="Y38" s="30"/>
      <c r="Z38" s="30"/>
      <c r="AA38" s="30"/>
      <c r="AB38" s="30"/>
      <c r="AC38" s="30"/>
      <c r="AD38" s="30"/>
      <c r="AE38" s="30"/>
    </row>
    <row r="39" spans="1:32" ht="15.5" x14ac:dyDescent="0.35">
      <c r="A39" s="8" t="s">
        <v>26</v>
      </c>
      <c r="B39" s="24">
        <v>-89027</v>
      </c>
      <c r="C39" s="24">
        <v>98355</v>
      </c>
      <c r="X39" s="31"/>
      <c r="Y39" s="31"/>
      <c r="Z39" s="31"/>
      <c r="AA39" s="31"/>
      <c r="AB39" s="31"/>
      <c r="AC39" s="31"/>
      <c r="AD39" s="31"/>
      <c r="AE39" s="31"/>
    </row>
    <row r="40" spans="1:32" ht="15.5" x14ac:dyDescent="0.35">
      <c r="A40" s="8" t="s">
        <v>27</v>
      </c>
      <c r="B40" s="24">
        <v>-70487</v>
      </c>
      <c r="C40" s="24">
        <v>82330</v>
      </c>
      <c r="X40" s="31"/>
      <c r="Y40" s="31"/>
      <c r="Z40" s="31"/>
      <c r="AA40" s="31"/>
      <c r="AB40" s="31"/>
      <c r="AC40" s="31"/>
      <c r="AD40" s="31"/>
      <c r="AE40" s="31"/>
    </row>
    <row r="41" spans="1:32" ht="15.5" x14ac:dyDescent="0.35">
      <c r="A41" s="21" t="s">
        <v>49</v>
      </c>
      <c r="B41" s="54">
        <v>-50094.736842105267</v>
      </c>
      <c r="C41" s="54">
        <f>366793/6.36</f>
        <v>57671.85534591195</v>
      </c>
      <c r="X41" s="31"/>
      <c r="Y41" s="31"/>
      <c r="Z41" s="31"/>
      <c r="AA41" s="31"/>
      <c r="AB41" s="31"/>
      <c r="AC41" s="31"/>
      <c r="AD41" s="31"/>
      <c r="AE41" s="31"/>
    </row>
    <row r="42" spans="1:32" ht="15.5" x14ac:dyDescent="0.35">
      <c r="A42" s="21" t="s">
        <v>50</v>
      </c>
      <c r="B42" s="54">
        <v>-35803.827751196171</v>
      </c>
      <c r="C42" s="54">
        <f>282911/6.36</f>
        <v>44482.861635220121</v>
      </c>
      <c r="X42" s="32"/>
      <c r="Y42" s="32"/>
      <c r="Z42" s="32"/>
      <c r="AA42" s="32"/>
      <c r="AB42" s="32"/>
      <c r="AC42" s="32"/>
      <c r="AD42" s="32"/>
      <c r="AE42" s="32"/>
    </row>
    <row r="43" spans="1:32" ht="15.5" x14ac:dyDescent="0.35">
      <c r="A43" s="21" t="s">
        <v>51</v>
      </c>
      <c r="B43" s="54">
        <v>-24102.551834130783</v>
      </c>
      <c r="C43" s="54">
        <f>215469/6.36</f>
        <v>33878.773584905655</v>
      </c>
      <c r="X43" s="32"/>
      <c r="Y43" s="32"/>
      <c r="Z43" s="32"/>
      <c r="AA43" s="32"/>
      <c r="AB43" s="32"/>
      <c r="AC43" s="32"/>
      <c r="AD43" s="32"/>
      <c r="AE43" s="32"/>
    </row>
    <row r="44" spans="1:32" ht="15.5" x14ac:dyDescent="0.35">
      <c r="A44" s="21" t="s">
        <v>52</v>
      </c>
      <c r="B44" s="54">
        <v>-14240.510366826158</v>
      </c>
      <c r="C44" s="54">
        <f>144901/6.36</f>
        <v>22783.176100628931</v>
      </c>
      <c r="X44" s="32"/>
      <c r="Y44" s="32"/>
      <c r="Z44" s="32"/>
      <c r="AA44" s="32"/>
      <c r="AB44" s="32"/>
      <c r="AC44" s="32"/>
      <c r="AD44" s="32"/>
      <c r="AE44" s="32"/>
    </row>
    <row r="45" spans="1:32" ht="15.5" x14ac:dyDescent="0.35">
      <c r="X45" s="32"/>
      <c r="Y45" s="32"/>
      <c r="Z45" s="32"/>
      <c r="AA45" s="32"/>
      <c r="AB45" s="32"/>
      <c r="AC45" s="32"/>
      <c r="AD45" s="32"/>
      <c r="AE45" s="32"/>
    </row>
    <row r="46" spans="1:32" ht="15.5" x14ac:dyDescent="0.35">
      <c r="X46" s="32"/>
      <c r="Y46" s="32"/>
      <c r="Z46" s="32"/>
      <c r="AA46" s="32"/>
      <c r="AB46" s="32"/>
      <c r="AC46" s="32"/>
      <c r="AD46" s="32"/>
      <c r="AE46" s="32"/>
    </row>
    <row r="47" spans="1:32" ht="15.5" x14ac:dyDescent="0.35">
      <c r="X47" s="32"/>
      <c r="Y47" s="32"/>
      <c r="Z47" s="32"/>
      <c r="AA47" s="32"/>
      <c r="AB47" s="32"/>
      <c r="AC47" s="32"/>
      <c r="AD47" s="32"/>
      <c r="AE47" s="32"/>
    </row>
    <row r="48" spans="1:32" ht="15.5" x14ac:dyDescent="0.35">
      <c r="X48" s="32"/>
      <c r="Y48" s="32"/>
      <c r="Z48" s="32"/>
      <c r="AA48" s="32"/>
      <c r="AB48" s="32"/>
      <c r="AC48" s="32"/>
      <c r="AD48" s="32"/>
      <c r="AE48" s="32"/>
    </row>
    <row r="49" spans="1:31" ht="15.5" x14ac:dyDescent="0.35">
      <c r="X49" s="32"/>
      <c r="Y49" s="32"/>
      <c r="Z49" s="32"/>
      <c r="AA49" s="32"/>
      <c r="AB49" s="32"/>
      <c r="AC49" s="32"/>
      <c r="AD49" s="32"/>
      <c r="AE49" s="32"/>
    </row>
    <row r="50" spans="1:31" ht="15.5" x14ac:dyDescent="0.35">
      <c r="A50" s="49" t="s">
        <v>66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32"/>
      <c r="Y50" s="32"/>
      <c r="Z50" s="32"/>
      <c r="AA50" s="32"/>
      <c r="AB50" s="32"/>
      <c r="AC50" s="32"/>
      <c r="AD50" s="32"/>
      <c r="AE50" s="32"/>
    </row>
    <row r="51" spans="1:31" ht="15.5" x14ac:dyDescent="0.35">
      <c r="A51" s="51" t="s">
        <v>69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32"/>
      <c r="Y51" s="32"/>
      <c r="Z51" s="32"/>
      <c r="AA51" s="32"/>
      <c r="AB51" s="32"/>
      <c r="AC51" s="32"/>
      <c r="AD51" s="32"/>
      <c r="AE51" s="32"/>
    </row>
    <row r="52" spans="1:31" ht="15.5" x14ac:dyDescent="0.35">
      <c r="A52" s="98" t="s">
        <v>2</v>
      </c>
      <c r="B52" s="98" t="s">
        <v>67</v>
      </c>
      <c r="C52" s="98"/>
      <c r="D52" s="98"/>
      <c r="E52" s="98" t="s">
        <v>68</v>
      </c>
      <c r="F52" s="98"/>
      <c r="G52" s="98"/>
      <c r="X52" s="30"/>
      <c r="Y52" s="30"/>
      <c r="Z52" s="30"/>
      <c r="AA52" s="30"/>
      <c r="AB52" s="30"/>
      <c r="AC52" s="30"/>
      <c r="AD52" s="30"/>
      <c r="AE52" s="30"/>
    </row>
    <row r="53" spans="1:31" ht="30" x14ac:dyDescent="0.35">
      <c r="A53" s="98"/>
      <c r="B53" s="45" t="s">
        <v>6</v>
      </c>
      <c r="C53" s="45" t="s">
        <v>7</v>
      </c>
      <c r="D53" s="45" t="s">
        <v>8</v>
      </c>
      <c r="E53" s="45" t="s">
        <v>6</v>
      </c>
      <c r="F53" s="45" t="s">
        <v>7</v>
      </c>
      <c r="G53" s="45" t="s">
        <v>8</v>
      </c>
      <c r="X53" s="29"/>
      <c r="Y53" s="29"/>
      <c r="Z53" s="28"/>
      <c r="AA53" s="33"/>
      <c r="AB53" s="33"/>
      <c r="AC53" s="33"/>
      <c r="AD53" s="33"/>
      <c r="AE53" s="33"/>
    </row>
    <row r="54" spans="1:31" ht="15.5" x14ac:dyDescent="0.3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5" x14ac:dyDescent="0.3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5" x14ac:dyDescent="0.3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5" x14ac:dyDescent="0.3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5" x14ac:dyDescent="0.3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6" customHeight="1" x14ac:dyDescent="0.3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5" x14ac:dyDescent="0.3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5" x14ac:dyDescent="0.3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5" x14ac:dyDescent="0.3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5" x14ac:dyDescent="0.3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5" x14ac:dyDescent="0.3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5" x14ac:dyDescent="0.3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5" x14ac:dyDescent="0.35">
      <c r="A66" s="21" t="s">
        <v>49</v>
      </c>
      <c r="B66" s="27">
        <v>0.85074626865671632</v>
      </c>
      <c r="C66" s="27">
        <f t="shared" si="1"/>
        <v>0.14825373134328401</v>
      </c>
      <c r="D66" s="27">
        <v>1E-3</v>
      </c>
      <c r="E66" s="27">
        <v>0.99568965517241381</v>
      </c>
      <c r="F66" s="27">
        <v>2.8735632183908046E-3</v>
      </c>
      <c r="G66" s="27">
        <v>1.4367816091954023E-3</v>
      </c>
    </row>
    <row r="67" spans="1:24" ht="15.5" x14ac:dyDescent="0.35">
      <c r="A67" s="21" t="s">
        <v>50</v>
      </c>
      <c r="B67" s="27">
        <v>0.85074626865671632</v>
      </c>
      <c r="C67" s="27">
        <f t="shared" si="1"/>
        <v>0.14825373134328401</v>
      </c>
      <c r="D67" s="27">
        <v>1E-3</v>
      </c>
      <c r="E67" s="27">
        <v>0.99568965517241381</v>
      </c>
      <c r="F67" s="27">
        <v>2.8735632183908046E-3</v>
      </c>
      <c r="G67" s="27">
        <v>1.4367816091954023E-3</v>
      </c>
    </row>
    <row r="68" spans="1:24" ht="15.5" x14ac:dyDescent="0.35">
      <c r="A68" s="21" t="s">
        <v>51</v>
      </c>
      <c r="B68" s="27">
        <v>0.85074626865671632</v>
      </c>
      <c r="C68" s="27">
        <f t="shared" si="1"/>
        <v>0.14825373134328401</v>
      </c>
      <c r="D68" s="27">
        <v>1E-3</v>
      </c>
      <c r="E68" s="27">
        <v>0.99568965517241381</v>
      </c>
      <c r="F68" s="27">
        <v>2.8735632183908046E-3</v>
      </c>
      <c r="G68" s="27">
        <v>1.4367816091954023E-3</v>
      </c>
    </row>
    <row r="69" spans="1:24" ht="15.5" x14ac:dyDescent="0.35">
      <c r="A69" s="21" t="s">
        <v>52</v>
      </c>
      <c r="B69" s="27">
        <v>0.85074626865671632</v>
      </c>
      <c r="C69" s="27">
        <f t="shared" si="1"/>
        <v>0.14825373134328401</v>
      </c>
      <c r="D69" s="27">
        <v>1E-3</v>
      </c>
      <c r="E69" s="27">
        <v>0.99568965517241381</v>
      </c>
      <c r="F69" s="27">
        <v>2.8735632183908046E-3</v>
      </c>
      <c r="G69" s="27">
        <v>1.4367816091954023E-3</v>
      </c>
    </row>
    <row r="71" spans="1:24" x14ac:dyDescent="0.35">
      <c r="A71" s="39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35">
      <c r="A72" s="39" t="s">
        <v>61</v>
      </c>
      <c r="B72">
        <f>1-((1-(C57+D57))*(1-(C58+D58))*(1-(C59+D59)*(1-(C60+D60))))</f>
        <v>0.83084071366534329</v>
      </c>
    </row>
    <row r="78" spans="1:24" ht="15.5" x14ac:dyDescent="0.35">
      <c r="A78" s="49" t="s">
        <v>70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spans="1:24" ht="15.5" x14ac:dyDescent="0.35">
      <c r="A79" s="51" t="s">
        <v>71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spans="1:24" ht="16" thickBot="1" x14ac:dyDescent="0.4">
      <c r="A80" s="51" t="s">
        <v>72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spans="1:16" x14ac:dyDescent="0.35">
      <c r="A81" s="89" t="s">
        <v>2</v>
      </c>
      <c r="B81" s="95" t="s">
        <v>3</v>
      </c>
      <c r="C81" s="95" t="s">
        <v>4</v>
      </c>
      <c r="H81" t="s">
        <v>102</v>
      </c>
    </row>
    <row r="82" spans="1:16" x14ac:dyDescent="0.35">
      <c r="A82" s="90"/>
      <c r="B82" s="96"/>
      <c r="C82" s="96"/>
      <c r="I82" s="102" t="s">
        <v>98</v>
      </c>
      <c r="K82" t="s">
        <v>100</v>
      </c>
      <c r="L82" t="s">
        <v>101</v>
      </c>
    </row>
    <row r="83" spans="1:16" ht="15" thickBot="1" x14ac:dyDescent="0.4">
      <c r="A83" s="91"/>
      <c r="B83" s="97"/>
      <c r="C83" s="97"/>
      <c r="E83" t="s">
        <v>99</v>
      </c>
      <c r="H83" s="100"/>
      <c r="I83" s="104">
        <v>0</v>
      </c>
      <c r="J83" s="104">
        <v>1</v>
      </c>
      <c r="K83" s="110">
        <v>5.1751479000000003E-2</v>
      </c>
      <c r="L83" s="110">
        <v>4.2747080999999999E-2</v>
      </c>
      <c r="O83" s="105"/>
      <c r="P83" s="105"/>
    </row>
    <row r="84" spans="1:16" ht="16" thickBot="1" x14ac:dyDescent="0.4">
      <c r="A84" s="4" t="s">
        <v>11</v>
      </c>
      <c r="B84" s="13">
        <v>9.7736974618099839E-3</v>
      </c>
      <c r="C84" s="13">
        <v>8.8057230624727749E-3</v>
      </c>
      <c r="E84">
        <v>0.06</v>
      </c>
      <c r="F84">
        <v>0.06</v>
      </c>
      <c r="H84" s="100"/>
      <c r="I84" s="104">
        <v>1</v>
      </c>
      <c r="J84" s="104">
        <v>4</v>
      </c>
      <c r="K84" s="110">
        <v>5.2241062999999997E-3</v>
      </c>
      <c r="L84" s="110">
        <v>4.6946237E-3</v>
      </c>
      <c r="M84" t="s">
        <v>104</v>
      </c>
    </row>
    <row r="85" spans="1:16" ht="16" thickBot="1" x14ac:dyDescent="0.4">
      <c r="A85" s="4" t="s">
        <v>14</v>
      </c>
      <c r="B85" s="13">
        <v>7.0479241332746252E-4</v>
      </c>
      <c r="C85" s="13">
        <v>5.2457282047517039E-4</v>
      </c>
      <c r="E85">
        <v>5.2999999999999998E-4</v>
      </c>
      <c r="F85">
        <v>4.0000000000000002E-4</v>
      </c>
      <c r="H85" s="100"/>
      <c r="I85" s="106">
        <v>0</v>
      </c>
      <c r="J85" s="107">
        <f>SUM(J83:J84)</f>
        <v>5</v>
      </c>
      <c r="K85" s="108">
        <f>SUM(K83:K84)</f>
        <v>5.6975585300000006E-2</v>
      </c>
      <c r="L85" s="108">
        <f>SUM(L83:L84)</f>
        <v>4.7441704699999997E-2</v>
      </c>
    </row>
    <row r="86" spans="1:16" ht="16" thickBot="1" x14ac:dyDescent="0.4">
      <c r="A86" s="4" t="s">
        <v>17</v>
      </c>
      <c r="B86" s="13">
        <v>6.6512031823691051E-4</v>
      </c>
      <c r="C86" s="13">
        <v>4.8877879149405545E-4</v>
      </c>
      <c r="E86">
        <v>5.5999999999999995E-4</v>
      </c>
      <c r="F86">
        <v>4.2999999999999999E-4</v>
      </c>
      <c r="H86" s="100"/>
      <c r="I86" s="101">
        <v>5</v>
      </c>
      <c r="J86" s="101">
        <v>5</v>
      </c>
      <c r="K86" s="109">
        <v>2.4750038999999998E-3</v>
      </c>
      <c r="L86" s="109">
        <v>1.8590649E-3</v>
      </c>
    </row>
    <row r="87" spans="1:16" ht="16" thickBot="1" x14ac:dyDescent="0.4">
      <c r="A87" s="4" t="s">
        <v>18</v>
      </c>
      <c r="B87" s="13">
        <v>1.5342977725554027E-3</v>
      </c>
      <c r="C87" s="13">
        <v>9.035280767087482E-4</v>
      </c>
      <c r="E87">
        <v>1.83E-3</v>
      </c>
      <c r="F87">
        <v>7.6000000000000004E-4</v>
      </c>
      <c r="H87" s="100"/>
      <c r="I87" s="101">
        <v>10</v>
      </c>
      <c r="J87" s="101">
        <v>5</v>
      </c>
      <c r="K87" s="109">
        <v>1.5814690000000001E-3</v>
      </c>
      <c r="L87" s="109">
        <v>1.2227608999999999E-3</v>
      </c>
    </row>
    <row r="88" spans="1:16" ht="16" thickBot="1" x14ac:dyDescent="0.4">
      <c r="A88" s="4" t="s">
        <v>19</v>
      </c>
      <c r="B88" s="13">
        <v>3.0300276114214515E-3</v>
      </c>
      <c r="C88" s="13">
        <v>1.6915946235478447E-3</v>
      </c>
      <c r="E88">
        <v>3.98E-3</v>
      </c>
      <c r="F88">
        <v>1.2999999999999999E-3</v>
      </c>
      <c r="H88" s="100"/>
      <c r="I88" s="101">
        <v>15</v>
      </c>
      <c r="J88" s="101">
        <v>5</v>
      </c>
      <c r="K88" s="109">
        <v>2.5001934000000001E-3</v>
      </c>
      <c r="L88" s="109">
        <v>1.6750273E-3</v>
      </c>
    </row>
    <row r="89" spans="1:16" ht="16" thickBot="1" x14ac:dyDescent="0.4">
      <c r="A89" s="4" t="s">
        <v>20</v>
      </c>
      <c r="B89" s="13">
        <v>4.1525896502580392E-3</v>
      </c>
      <c r="C89" s="13">
        <v>2.0719480819543991E-3</v>
      </c>
      <c r="E89">
        <v>5.1399999999999996E-3</v>
      </c>
      <c r="F89">
        <v>1.83E-3</v>
      </c>
      <c r="H89" s="100"/>
      <c r="I89" s="101">
        <v>20</v>
      </c>
      <c r="J89" s="101">
        <v>5</v>
      </c>
      <c r="K89" s="109">
        <v>3.7640993E-3</v>
      </c>
      <c r="L89" s="109">
        <v>2.3815536E-3</v>
      </c>
    </row>
    <row r="90" spans="1:16" ht="16" thickBot="1" x14ac:dyDescent="0.4">
      <c r="A90" s="4" t="s">
        <v>23</v>
      </c>
      <c r="B90" s="13">
        <v>4.9862944509861482E-3</v>
      </c>
      <c r="C90" s="13">
        <v>2.4601074470881829E-3</v>
      </c>
      <c r="E90">
        <v>6.0600000000000003E-3</v>
      </c>
      <c r="F90">
        <v>2.5200000000000001E-3</v>
      </c>
      <c r="H90" s="100"/>
      <c r="I90" s="101">
        <v>25</v>
      </c>
      <c r="J90" s="101">
        <v>5</v>
      </c>
      <c r="K90" s="109">
        <v>4.3315932999999996E-3</v>
      </c>
      <c r="L90" s="109">
        <v>3.1198295999999999E-3</v>
      </c>
    </row>
    <row r="91" spans="1:16" ht="16" thickBot="1" x14ac:dyDescent="0.4">
      <c r="A91" s="4" t="s">
        <v>22</v>
      </c>
      <c r="B91" s="13">
        <v>5.8081155880338586E-3</v>
      </c>
      <c r="C91" s="13">
        <v>2.9925533571735037E-3</v>
      </c>
      <c r="E91">
        <v>7.1500000000000001E-3</v>
      </c>
      <c r="F91">
        <v>3.15E-3</v>
      </c>
      <c r="H91" s="100"/>
      <c r="I91" s="101">
        <v>30</v>
      </c>
      <c r="J91" s="101">
        <v>5</v>
      </c>
      <c r="K91" s="109">
        <v>5.1669517000000002E-3</v>
      </c>
      <c r="L91" s="109">
        <v>3.7817176000000002E-3</v>
      </c>
    </row>
    <row r="92" spans="1:16" ht="16" thickBot="1" x14ac:dyDescent="0.4">
      <c r="A92" s="4" t="s">
        <v>24</v>
      </c>
      <c r="B92" s="13">
        <v>7.5246430745063543E-3</v>
      </c>
      <c r="C92" s="13">
        <v>3.9413474052092329E-3</v>
      </c>
      <c r="E92">
        <v>9.5200000000000007E-3</v>
      </c>
      <c r="F92">
        <v>4.4799999999999996E-3</v>
      </c>
      <c r="H92" s="100"/>
      <c r="I92" s="101">
        <v>35</v>
      </c>
      <c r="J92" s="101">
        <v>5</v>
      </c>
      <c r="K92" s="109">
        <v>6.4414638999999996E-3</v>
      </c>
      <c r="L92" s="109">
        <v>4.6448573999999998E-3</v>
      </c>
    </row>
    <row r="93" spans="1:16" ht="16" thickBot="1" x14ac:dyDescent="0.4">
      <c r="A93" s="4" t="s">
        <v>25</v>
      </c>
      <c r="B93" s="13">
        <v>1.020645363647849E-2</v>
      </c>
      <c r="C93" s="13">
        <v>5.3575989334735206E-3</v>
      </c>
      <c r="E93">
        <v>1.1780000000000001E-2</v>
      </c>
      <c r="F93">
        <v>5.7600000000000004E-3</v>
      </c>
      <c r="H93" s="100"/>
      <c r="I93" s="101">
        <v>40</v>
      </c>
      <c r="J93" s="101">
        <v>5</v>
      </c>
      <c r="K93" s="109">
        <v>8.0432449999999992E-3</v>
      </c>
      <c r="L93" s="109">
        <v>5.6773359000000002E-3</v>
      </c>
    </row>
    <row r="94" spans="1:16" ht="16" thickBot="1" x14ac:dyDescent="0.4">
      <c r="A94" s="4" t="s">
        <v>26</v>
      </c>
      <c r="B94" s="13">
        <v>1.4201688569479806E-2</v>
      </c>
      <c r="C94" s="13">
        <v>7.5410818923787939E-3</v>
      </c>
      <c r="E94">
        <v>1.711E-2</v>
      </c>
      <c r="F94">
        <v>9.6399999999999993E-3</v>
      </c>
      <c r="H94" s="100"/>
      <c r="I94" s="101">
        <v>45</v>
      </c>
      <c r="J94" s="101">
        <v>5</v>
      </c>
      <c r="K94" s="109">
        <v>1.0135829000000001E-2</v>
      </c>
      <c r="L94" s="109">
        <v>6.6691631000000001E-3</v>
      </c>
    </row>
    <row r="95" spans="1:16" ht="16" thickBot="1" x14ac:dyDescent="0.4">
      <c r="A95" s="4" t="s">
        <v>27</v>
      </c>
      <c r="B95" s="13">
        <v>1.9689807514862868E-2</v>
      </c>
      <c r="C95" s="13">
        <v>1.0540154917424747E-2</v>
      </c>
      <c r="E95" s="52">
        <v>2.0809999999999999E-2</v>
      </c>
      <c r="F95" s="52">
        <v>1.393E-2</v>
      </c>
      <c r="H95" s="100"/>
      <c r="I95" s="101">
        <v>50</v>
      </c>
      <c r="J95" s="101">
        <v>5</v>
      </c>
      <c r="K95" s="109">
        <v>1.4004198000000001E-2</v>
      </c>
      <c r="L95" s="109">
        <v>8.9763412999999993E-3</v>
      </c>
    </row>
    <row r="96" spans="1:16" ht="16" thickBot="1" x14ac:dyDescent="0.4">
      <c r="A96" s="21" t="s">
        <v>49</v>
      </c>
      <c r="B96" s="13">
        <v>2.6650488106048104E-2</v>
      </c>
      <c r="C96" s="13">
        <v>1.5759592316689931E-2</v>
      </c>
      <c r="E96" s="103"/>
      <c r="F96" s="103"/>
      <c r="H96" s="100"/>
      <c r="I96" s="101">
        <v>55</v>
      </c>
      <c r="J96" s="101">
        <v>5</v>
      </c>
      <c r="K96" s="109">
        <v>1.8576009000000001E-2</v>
      </c>
      <c r="L96" s="109">
        <v>1.2049147E-2</v>
      </c>
    </row>
    <row r="97" spans="1:24" ht="16" thickBot="1" x14ac:dyDescent="0.4">
      <c r="A97" s="21" t="s">
        <v>50</v>
      </c>
      <c r="B97" s="13">
        <v>3.6763608595780588E-2</v>
      </c>
      <c r="C97" s="13">
        <v>2.2837523063216215E-2</v>
      </c>
      <c r="E97" s="103"/>
      <c r="F97" s="103"/>
      <c r="H97" s="100"/>
      <c r="I97" s="101">
        <v>60</v>
      </c>
      <c r="J97" s="101">
        <v>5</v>
      </c>
      <c r="K97" s="109">
        <v>2.7759598999999999E-2</v>
      </c>
      <c r="L97" s="109">
        <v>1.8543285E-2</v>
      </c>
    </row>
    <row r="98" spans="1:24" ht="16" thickBot="1" x14ac:dyDescent="0.4">
      <c r="A98" s="21" t="s">
        <v>51</v>
      </c>
      <c r="B98" s="13">
        <v>5.1790400883394136E-2</v>
      </c>
      <c r="C98" s="13">
        <v>3.3336893194863555E-2</v>
      </c>
      <c r="E98" s="103"/>
      <c r="F98" s="103"/>
      <c r="H98" s="100"/>
      <c r="I98" s="101">
        <v>65</v>
      </c>
      <c r="J98" s="101">
        <v>5</v>
      </c>
      <c r="K98" s="109">
        <v>4.2779603999999999E-2</v>
      </c>
      <c r="L98" s="109">
        <v>3.039122E-2</v>
      </c>
    </row>
    <row r="99" spans="1:24" ht="16" thickBot="1" x14ac:dyDescent="0.4">
      <c r="A99" s="21" t="s">
        <v>52</v>
      </c>
      <c r="B99" s="13">
        <v>8.3577387695122712E-2</v>
      </c>
      <c r="C99" s="13">
        <v>6.1722846856347699E-2</v>
      </c>
      <c r="E99" s="103"/>
      <c r="F99" s="103"/>
      <c r="H99" s="100"/>
      <c r="I99" s="101">
        <v>70</v>
      </c>
      <c r="J99" s="101">
        <v>5</v>
      </c>
      <c r="K99" s="109">
        <v>6.8473476000000005E-2</v>
      </c>
      <c r="L99" s="109">
        <v>5.1704121999999998E-2</v>
      </c>
    </row>
    <row r="100" spans="1:24" x14ac:dyDescent="0.35">
      <c r="E100" s="99"/>
      <c r="F100" s="99"/>
      <c r="I100" s="101">
        <v>75</v>
      </c>
      <c r="J100" s="101">
        <v>5</v>
      </c>
      <c r="K100" s="109">
        <v>0.11201527999999999</v>
      </c>
      <c r="L100" s="109">
        <v>8.8066895000000006E-2</v>
      </c>
    </row>
    <row r="101" spans="1:24" x14ac:dyDescent="0.35">
      <c r="I101" s="101"/>
      <c r="J101" s="101"/>
      <c r="K101" s="100"/>
    </row>
    <row r="102" spans="1:24" x14ac:dyDescent="0.35">
      <c r="I102" s="101"/>
      <c r="J102" s="101"/>
      <c r="K102" s="100"/>
    </row>
    <row r="103" spans="1:24" x14ac:dyDescent="0.35">
      <c r="I103" s="101"/>
      <c r="J103" s="101"/>
      <c r="K103" s="100"/>
    </row>
    <row r="104" spans="1:24" x14ac:dyDescent="0.35">
      <c r="I104" s="101"/>
      <c r="J104" s="101"/>
      <c r="K104" s="100"/>
    </row>
    <row r="105" spans="1:24" ht="15.5" x14ac:dyDescent="0.35">
      <c r="A105" s="49" t="s">
        <v>73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spans="1:24" ht="15.5" x14ac:dyDescent="0.35">
      <c r="A106" s="51" t="s">
        <v>74</v>
      </c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spans="1:24" ht="15.5" x14ac:dyDescent="0.35">
      <c r="A107" s="51" t="s">
        <v>75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ht="16" thickBot="1" x14ac:dyDescent="0.4">
      <c r="A108" s="49" t="s">
        <v>103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spans="1:24" ht="15.65" customHeight="1" thickBot="1" x14ac:dyDescent="0.4">
      <c r="A109" s="89" t="s">
        <v>2</v>
      </c>
      <c r="B109" s="77" t="s">
        <v>95</v>
      </c>
      <c r="C109" s="78"/>
      <c r="D109" s="78"/>
      <c r="E109" s="78"/>
      <c r="F109" s="78"/>
      <c r="G109" s="79"/>
    </row>
    <row r="110" spans="1:24" ht="46" customHeight="1" x14ac:dyDescent="0.35">
      <c r="A110" s="90"/>
      <c r="B110" s="44" t="s">
        <v>83</v>
      </c>
      <c r="C110" s="44" t="s">
        <v>77</v>
      </c>
      <c r="D110" s="44" t="s">
        <v>79</v>
      </c>
      <c r="E110" s="5" t="s">
        <v>12</v>
      </c>
      <c r="F110" s="5" t="s">
        <v>13</v>
      </c>
      <c r="G110" s="3" t="s">
        <v>81</v>
      </c>
    </row>
    <row r="111" spans="1:24" ht="47" thickBot="1" x14ac:dyDescent="0.4">
      <c r="A111" s="91"/>
      <c r="B111" s="46" t="s">
        <v>76</v>
      </c>
      <c r="C111" s="46" t="s">
        <v>78</v>
      </c>
      <c r="D111" s="46" t="s">
        <v>80</v>
      </c>
      <c r="E111" s="7" t="s">
        <v>15</v>
      </c>
      <c r="F111" s="7" t="s">
        <v>16</v>
      </c>
      <c r="G111" s="46" t="s">
        <v>82</v>
      </c>
    </row>
    <row r="112" spans="1:24" ht="16" thickBot="1" x14ac:dyDescent="0.4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" thickBot="1" x14ac:dyDescent="0.4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" thickBot="1" x14ac:dyDescent="0.4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68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" thickBot="1" x14ac:dyDescent="0.4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67">
        <f>C115/$B$115</f>
        <v>1</v>
      </c>
      <c r="K115" s="67">
        <f>D115/$B$115</f>
        <v>1</v>
      </c>
      <c r="L115" s="67">
        <f>E115/$B$115</f>
        <v>0.58000000000000007</v>
      </c>
      <c r="M115" s="67">
        <f>F115/$B$115</f>
        <v>0.58000000000000007</v>
      </c>
      <c r="N115" s="67">
        <f>G115/$B$115</f>
        <v>0.41000000000000003</v>
      </c>
    </row>
    <row r="116" spans="1:14" ht="16" thickBot="1" x14ac:dyDescent="0.4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" thickBot="1" x14ac:dyDescent="0.4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" thickBot="1" x14ac:dyDescent="0.4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" thickBot="1" x14ac:dyDescent="0.4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" thickBot="1" x14ac:dyDescent="0.4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" thickBot="1" x14ac:dyDescent="0.4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" thickBot="1" x14ac:dyDescent="0.4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" thickBot="1" x14ac:dyDescent="0.4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" thickBot="1" x14ac:dyDescent="0.4">
      <c r="A124" s="21" t="s">
        <v>49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14" ht="16" thickBot="1" x14ac:dyDescent="0.4">
      <c r="A125" s="21" t="s">
        <v>50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14" ht="16" thickBot="1" x14ac:dyDescent="0.4">
      <c r="A126" s="21" t="s">
        <v>51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14" ht="16" thickBot="1" x14ac:dyDescent="0.4">
      <c r="A127" s="21" t="s">
        <v>52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14" x14ac:dyDescent="0.35">
      <c r="B128">
        <f t="shared" ref="B128:G128" si="3">5*SUM(B115:B121)</f>
        <v>5.604000000000001</v>
      </c>
      <c r="C128">
        <f t="shared" si="3"/>
        <v>5.604000000000001</v>
      </c>
      <c r="D128">
        <f t="shared" si="3"/>
        <v>5.604000000000001</v>
      </c>
      <c r="E128">
        <f t="shared" si="3"/>
        <v>3.2503200000000003</v>
      </c>
      <c r="F128">
        <f t="shared" si="3"/>
        <v>3.2503200000000003</v>
      </c>
      <c r="G128">
        <f t="shared" si="3"/>
        <v>2.2976400000000003</v>
      </c>
    </row>
    <row r="129" spans="1:15" ht="15" thickBot="1" x14ac:dyDescent="0.4"/>
    <row r="130" spans="1:15" ht="15.65" customHeight="1" thickBot="1" x14ac:dyDescent="0.4">
      <c r="A130" s="74" t="s">
        <v>2</v>
      </c>
      <c r="B130" s="77" t="s">
        <v>96</v>
      </c>
      <c r="C130" s="78"/>
      <c r="D130" s="78"/>
      <c r="E130" s="78"/>
      <c r="F130" s="78"/>
      <c r="G130" s="79"/>
      <c r="I130" s="74" t="s">
        <v>2</v>
      </c>
      <c r="J130" s="77" t="s">
        <v>97</v>
      </c>
      <c r="K130" s="78"/>
      <c r="L130" s="78"/>
      <c r="M130" s="78"/>
      <c r="N130" s="78"/>
      <c r="O130" s="79"/>
    </row>
    <row r="131" spans="1:15" ht="15" customHeight="1" x14ac:dyDescent="0.35">
      <c r="A131" s="75"/>
      <c r="B131" s="34" t="s">
        <v>84</v>
      </c>
      <c r="C131" s="35" t="s">
        <v>77</v>
      </c>
      <c r="D131" s="35" t="s">
        <v>79</v>
      </c>
      <c r="E131" s="36" t="s">
        <v>12</v>
      </c>
      <c r="F131" s="36" t="s">
        <v>13</v>
      </c>
      <c r="G131" s="37" t="s">
        <v>36</v>
      </c>
      <c r="I131" s="75"/>
      <c r="J131" s="34" t="s">
        <v>84</v>
      </c>
      <c r="K131" s="35" t="s">
        <v>77</v>
      </c>
      <c r="L131" s="35" t="s">
        <v>79</v>
      </c>
      <c r="M131" s="36" t="s">
        <v>12</v>
      </c>
      <c r="N131" s="36" t="s">
        <v>13</v>
      </c>
      <c r="O131" s="37" t="s">
        <v>36</v>
      </c>
    </row>
    <row r="132" spans="1:15" ht="47" thickBot="1" x14ac:dyDescent="0.4">
      <c r="A132" s="76"/>
      <c r="B132" s="55" t="s">
        <v>76</v>
      </c>
      <c r="C132" s="56" t="s">
        <v>78</v>
      </c>
      <c r="D132" s="56" t="s">
        <v>80</v>
      </c>
      <c r="E132" s="38" t="s">
        <v>15</v>
      </c>
      <c r="F132" s="38" t="s">
        <v>16</v>
      </c>
      <c r="G132" s="46" t="s">
        <v>82</v>
      </c>
      <c r="I132" s="76"/>
      <c r="J132" s="55" t="s">
        <v>76</v>
      </c>
      <c r="K132" s="56" t="s">
        <v>78</v>
      </c>
      <c r="L132" s="56" t="s">
        <v>80</v>
      </c>
      <c r="M132" s="38" t="s">
        <v>15</v>
      </c>
      <c r="N132" s="38" t="s">
        <v>16</v>
      </c>
      <c r="O132" s="71" t="s">
        <v>82</v>
      </c>
    </row>
    <row r="133" spans="1:15" ht="16" thickBot="1" x14ac:dyDescent="0.4">
      <c r="A133" s="4" t="s">
        <v>11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I133" s="72" t="s">
        <v>11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</row>
    <row r="134" spans="1:15" ht="16" thickBot="1" x14ac:dyDescent="0.4">
      <c r="A134" s="4" t="s">
        <v>14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I134" s="72" t="s">
        <v>14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</row>
    <row r="135" spans="1:15" ht="16" thickBot="1" x14ac:dyDescent="0.4">
      <c r="A135" s="4" t="s">
        <v>17</v>
      </c>
      <c r="B135" s="27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I135" s="72" t="s">
        <v>17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</row>
    <row r="136" spans="1:15" ht="16" thickBot="1" x14ac:dyDescent="0.4">
      <c r="A136" s="4" t="s">
        <v>18</v>
      </c>
      <c r="B136" s="27">
        <v>7.0699999999999999E-2</v>
      </c>
      <c r="C136" s="27">
        <v>7.0699999999999999E-2</v>
      </c>
      <c r="D136" s="27">
        <v>7.0699999999999999E-2</v>
      </c>
      <c r="E136" s="27">
        <v>4.1006000000000008E-2</v>
      </c>
      <c r="F136" s="27">
        <v>4.1006000000000008E-2</v>
      </c>
      <c r="G136" s="27">
        <v>2.8987000000000002E-2</v>
      </c>
      <c r="I136" s="72" t="s">
        <v>18</v>
      </c>
      <c r="J136" s="27">
        <f>B136*0.75</f>
        <v>5.3025000000000003E-2</v>
      </c>
      <c r="K136" s="27">
        <f t="shared" ref="K136:O142" si="4">C136*0.75</f>
        <v>5.3025000000000003E-2</v>
      </c>
      <c r="L136" s="27">
        <f t="shared" si="4"/>
        <v>5.3025000000000003E-2</v>
      </c>
      <c r="M136" s="27">
        <f t="shared" si="4"/>
        <v>3.0754500000000004E-2</v>
      </c>
      <c r="N136" s="27">
        <f t="shared" si="4"/>
        <v>3.0754500000000004E-2</v>
      </c>
      <c r="O136" s="27">
        <f t="shared" si="4"/>
        <v>2.1740250000000003E-2</v>
      </c>
    </row>
    <row r="137" spans="1:15" ht="16" thickBot="1" x14ac:dyDescent="0.4">
      <c r="A137" s="4" t="s">
        <v>19</v>
      </c>
      <c r="B137" s="27">
        <v>0.13900000000000001</v>
      </c>
      <c r="C137" s="27">
        <v>0.13900000000000001</v>
      </c>
      <c r="D137" s="27">
        <v>0.13900000000000001</v>
      </c>
      <c r="E137" s="27">
        <v>8.0620000000000011E-2</v>
      </c>
      <c r="F137" s="27">
        <v>8.0620000000000011E-2</v>
      </c>
      <c r="G137" s="27">
        <v>5.6990000000000013E-2</v>
      </c>
      <c r="I137" s="72" t="s">
        <v>19</v>
      </c>
      <c r="J137" s="27">
        <f t="shared" ref="J137:J142" si="5">B137*0.75</f>
        <v>0.10425000000000001</v>
      </c>
      <c r="K137" s="27">
        <f t="shared" si="4"/>
        <v>0.10425000000000001</v>
      </c>
      <c r="L137" s="27">
        <f t="shared" si="4"/>
        <v>0.10425000000000001</v>
      </c>
      <c r="M137" s="27">
        <f t="shared" si="4"/>
        <v>6.0465000000000005E-2</v>
      </c>
      <c r="N137" s="27">
        <f t="shared" si="4"/>
        <v>6.0465000000000005E-2</v>
      </c>
      <c r="O137" s="27">
        <f t="shared" si="4"/>
        <v>4.274250000000001E-2</v>
      </c>
    </row>
    <row r="138" spans="1:15" ht="16" thickBot="1" x14ac:dyDescent="0.4">
      <c r="A138" s="4" t="s">
        <v>20</v>
      </c>
      <c r="B138" s="27">
        <v>0.14180000000000001</v>
      </c>
      <c r="C138" s="27">
        <v>0.14180000000000001</v>
      </c>
      <c r="D138" s="27">
        <v>0.14180000000000001</v>
      </c>
      <c r="E138" s="27">
        <v>8.2244000000000012E-2</v>
      </c>
      <c r="F138" s="27">
        <v>8.2244000000000012E-2</v>
      </c>
      <c r="G138" s="27">
        <v>5.8138000000000009E-2</v>
      </c>
      <c r="I138" s="72" t="s">
        <v>20</v>
      </c>
      <c r="J138" s="27">
        <f t="shared" si="5"/>
        <v>0.10635</v>
      </c>
      <c r="K138" s="27">
        <f t="shared" si="4"/>
        <v>0.10635</v>
      </c>
      <c r="L138" s="27">
        <f t="shared" si="4"/>
        <v>0.10635</v>
      </c>
      <c r="M138" s="27">
        <f t="shared" si="4"/>
        <v>6.1683000000000009E-2</v>
      </c>
      <c r="N138" s="27">
        <f t="shared" si="4"/>
        <v>6.1683000000000009E-2</v>
      </c>
      <c r="O138" s="27">
        <f t="shared" si="4"/>
        <v>4.3603500000000003E-2</v>
      </c>
    </row>
    <row r="139" spans="1:15" ht="16" thickBot="1" x14ac:dyDescent="0.4">
      <c r="A139" s="4" t="s">
        <v>23</v>
      </c>
      <c r="B139" s="27">
        <v>0.1056</v>
      </c>
      <c r="C139" s="27">
        <v>0.1056</v>
      </c>
      <c r="D139" s="27">
        <v>0.1056</v>
      </c>
      <c r="E139" s="27">
        <v>6.1248000000000004E-2</v>
      </c>
      <c r="F139" s="27">
        <v>6.1248000000000004E-2</v>
      </c>
      <c r="G139" s="27">
        <v>4.3296000000000001E-2</v>
      </c>
      <c r="I139" s="72" t="s">
        <v>23</v>
      </c>
      <c r="J139" s="27">
        <f t="shared" si="5"/>
        <v>7.9199999999999993E-2</v>
      </c>
      <c r="K139" s="27">
        <f t="shared" si="4"/>
        <v>7.9199999999999993E-2</v>
      </c>
      <c r="L139" s="27">
        <f t="shared" si="4"/>
        <v>7.9199999999999993E-2</v>
      </c>
      <c r="M139" s="27">
        <f t="shared" si="4"/>
        <v>4.5936000000000005E-2</v>
      </c>
      <c r="N139" s="27">
        <f t="shared" si="4"/>
        <v>4.5936000000000005E-2</v>
      </c>
      <c r="O139" s="27">
        <f t="shared" si="4"/>
        <v>3.2472000000000001E-2</v>
      </c>
    </row>
    <row r="140" spans="1:15" ht="16" thickBot="1" x14ac:dyDescent="0.4">
      <c r="A140" s="4" t="s">
        <v>22</v>
      </c>
      <c r="B140" s="27">
        <v>6.7400000000000002E-2</v>
      </c>
      <c r="C140" s="27">
        <v>6.7400000000000002E-2</v>
      </c>
      <c r="D140" s="27">
        <v>6.7400000000000002E-2</v>
      </c>
      <c r="E140" s="27">
        <v>3.9092000000000009E-2</v>
      </c>
      <c r="F140" s="27">
        <v>3.9092000000000009E-2</v>
      </c>
      <c r="G140" s="27">
        <v>2.7634000000000002E-2</v>
      </c>
      <c r="I140" s="72" t="s">
        <v>22</v>
      </c>
      <c r="J140" s="27">
        <f t="shared" si="5"/>
        <v>5.0549999999999998E-2</v>
      </c>
      <c r="K140" s="27">
        <f t="shared" si="4"/>
        <v>5.0549999999999998E-2</v>
      </c>
      <c r="L140" s="27">
        <f t="shared" si="4"/>
        <v>5.0549999999999998E-2</v>
      </c>
      <c r="M140" s="27">
        <f t="shared" si="4"/>
        <v>2.9319000000000005E-2</v>
      </c>
      <c r="N140" s="27">
        <f t="shared" si="4"/>
        <v>2.9319000000000005E-2</v>
      </c>
      <c r="O140" s="27">
        <f t="shared" si="4"/>
        <v>2.0725500000000001E-2</v>
      </c>
    </row>
    <row r="141" spans="1:15" ht="16" thickBot="1" x14ac:dyDescent="0.4">
      <c r="A141" s="4" t="s">
        <v>24</v>
      </c>
      <c r="B141" s="27">
        <v>2.7100000000000003E-2</v>
      </c>
      <c r="C141" s="27">
        <v>2.7100000000000003E-2</v>
      </c>
      <c r="D141" s="27">
        <v>2.7100000000000003E-2</v>
      </c>
      <c r="E141" s="27">
        <v>1.5718000000000003E-2</v>
      </c>
      <c r="F141" s="27">
        <v>1.5718000000000003E-2</v>
      </c>
      <c r="G141" s="27">
        <v>1.1111000000000001E-2</v>
      </c>
      <c r="I141" s="72" t="s">
        <v>24</v>
      </c>
      <c r="J141" s="27">
        <f t="shared" si="5"/>
        <v>2.0325000000000003E-2</v>
      </c>
      <c r="K141" s="27">
        <f t="shared" si="4"/>
        <v>2.0325000000000003E-2</v>
      </c>
      <c r="L141" s="27">
        <f t="shared" si="4"/>
        <v>2.0325000000000003E-2</v>
      </c>
      <c r="M141" s="27">
        <f t="shared" si="4"/>
        <v>1.1788500000000002E-2</v>
      </c>
      <c r="N141" s="27">
        <f t="shared" si="4"/>
        <v>1.1788500000000002E-2</v>
      </c>
      <c r="O141" s="27">
        <f t="shared" si="4"/>
        <v>8.3332500000000004E-3</v>
      </c>
    </row>
    <row r="142" spans="1:15" ht="16" thickBot="1" x14ac:dyDescent="0.4">
      <c r="A142" s="4" t="s">
        <v>25</v>
      </c>
      <c r="B142" s="27">
        <v>8.8000000000000005E-3</v>
      </c>
      <c r="C142" s="27">
        <v>8.8000000000000005E-3</v>
      </c>
      <c r="D142" s="27">
        <v>8.8000000000000005E-3</v>
      </c>
      <c r="E142" s="27">
        <v>5.1040000000000009E-3</v>
      </c>
      <c r="F142" s="27">
        <v>5.1040000000000009E-3</v>
      </c>
      <c r="G142" s="27">
        <v>3.6080000000000005E-3</v>
      </c>
      <c r="I142" s="72" t="s">
        <v>25</v>
      </c>
      <c r="J142" s="27">
        <f t="shared" si="5"/>
        <v>6.6E-3</v>
      </c>
      <c r="K142" s="27">
        <f t="shared" si="4"/>
        <v>6.6E-3</v>
      </c>
      <c r="L142" s="27">
        <f t="shared" si="4"/>
        <v>6.6E-3</v>
      </c>
      <c r="M142" s="27">
        <f t="shared" si="4"/>
        <v>3.8280000000000007E-3</v>
      </c>
      <c r="N142" s="27">
        <f t="shared" si="4"/>
        <v>3.8280000000000007E-3</v>
      </c>
      <c r="O142" s="27">
        <f t="shared" si="4"/>
        <v>2.7060000000000005E-3</v>
      </c>
    </row>
    <row r="143" spans="1:15" ht="16" thickBot="1" x14ac:dyDescent="0.4">
      <c r="A143" s="4" t="s">
        <v>26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I143" s="72" t="s">
        <v>26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</row>
    <row r="144" spans="1:15" ht="16" thickBot="1" x14ac:dyDescent="0.4">
      <c r="A144" s="4" t="s">
        <v>27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I144" s="72" t="s">
        <v>27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</row>
    <row r="145" spans="1:23" ht="15.5" x14ac:dyDescent="0.35">
      <c r="A145" s="21" t="s">
        <v>49</v>
      </c>
      <c r="B145" s="27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I145" s="21" t="s">
        <v>49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</row>
    <row r="146" spans="1:23" ht="15.5" x14ac:dyDescent="0.35">
      <c r="A146" s="21" t="s">
        <v>50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I146" s="21" t="s">
        <v>50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</row>
    <row r="147" spans="1:23" ht="15.5" x14ac:dyDescent="0.35">
      <c r="A147" s="21" t="s">
        <v>51</v>
      </c>
      <c r="B147" s="27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I147" s="21" t="s">
        <v>51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</row>
    <row r="148" spans="1:23" ht="15.5" x14ac:dyDescent="0.35">
      <c r="A148" s="21" t="s">
        <v>52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I148" s="21" t="s">
        <v>52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</row>
    <row r="149" spans="1:23" x14ac:dyDescent="0.35">
      <c r="B149">
        <f t="shared" ref="B149:G149" si="6">5*SUM(B133:B148)</f>
        <v>2.8020000000000005</v>
      </c>
      <c r="C149">
        <f t="shared" si="6"/>
        <v>2.8020000000000005</v>
      </c>
      <c r="D149">
        <f t="shared" si="6"/>
        <v>2.8020000000000005</v>
      </c>
      <c r="E149">
        <f t="shared" si="6"/>
        <v>1.6251600000000002</v>
      </c>
      <c r="F149">
        <f t="shared" si="6"/>
        <v>1.6251600000000002</v>
      </c>
      <c r="G149">
        <f t="shared" si="6"/>
        <v>1.1488200000000002</v>
      </c>
      <c r="J149">
        <f t="shared" ref="J149:O149" si="7">5*SUM(J133:J148)</f>
        <v>2.1014999999999997</v>
      </c>
      <c r="K149">
        <f t="shared" si="7"/>
        <v>2.1014999999999997</v>
      </c>
      <c r="L149">
        <f t="shared" si="7"/>
        <v>2.1014999999999997</v>
      </c>
      <c r="M149">
        <f t="shared" si="7"/>
        <v>1.2188700000000003</v>
      </c>
      <c r="N149">
        <f t="shared" si="7"/>
        <v>1.2188700000000003</v>
      </c>
      <c r="O149">
        <f t="shared" si="7"/>
        <v>0.86161500000000013</v>
      </c>
    </row>
    <row r="155" spans="1:23" ht="15.5" x14ac:dyDescent="0.35">
      <c r="A155" s="49" t="s">
        <v>85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ht="15.5" x14ac:dyDescent="0.35">
      <c r="A156" s="51" t="s">
        <v>69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ht="16" thickBot="1" x14ac:dyDescent="0.4">
      <c r="A157" s="49" t="s">
        <v>86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ht="31" thickBot="1" x14ac:dyDescent="0.4">
      <c r="A158" s="3" t="s">
        <v>5</v>
      </c>
      <c r="B158" s="83" t="s">
        <v>0</v>
      </c>
      <c r="C158" s="84"/>
      <c r="D158" s="85"/>
      <c r="E158" s="83" t="s">
        <v>1</v>
      </c>
      <c r="F158" s="84"/>
      <c r="G158" s="85"/>
    </row>
    <row r="159" spans="1:23" ht="31.5" thickBot="1" x14ac:dyDescent="0.4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" thickBot="1" x14ac:dyDescent="0.4">
      <c r="A160" s="4" t="s">
        <v>11</v>
      </c>
      <c r="B160" s="40">
        <f t="shared" ref="B160:G161" si="8">10^-5</f>
        <v>1.0000000000000001E-5</v>
      </c>
      <c r="C160" s="40">
        <f t="shared" si="8"/>
        <v>1.0000000000000001E-5</v>
      </c>
      <c r="D160" s="40">
        <f t="shared" si="8"/>
        <v>1.0000000000000001E-5</v>
      </c>
      <c r="E160" s="40">
        <f>10^-5</f>
        <v>1.0000000000000001E-5</v>
      </c>
      <c r="F160" s="40">
        <f t="shared" si="8"/>
        <v>1.0000000000000001E-5</v>
      </c>
      <c r="G160" s="40">
        <f t="shared" si="8"/>
        <v>1.0000000000000001E-5</v>
      </c>
      <c r="J160">
        <f>B160*B54</f>
        <v>1.0000000000000001E-5</v>
      </c>
      <c r="K160">
        <f t="shared" ref="K160:L175" si="9">C160*C54</f>
        <v>0</v>
      </c>
      <c r="L160">
        <f t="shared" si="9"/>
        <v>0</v>
      </c>
    </row>
    <row r="161" spans="1:14" ht="16" thickBot="1" x14ac:dyDescent="0.4">
      <c r="A161" s="4" t="s">
        <v>14</v>
      </c>
      <c r="B161" s="40">
        <f t="shared" si="8"/>
        <v>1.0000000000000001E-5</v>
      </c>
      <c r="C161" s="40">
        <f t="shared" si="8"/>
        <v>1.0000000000000001E-5</v>
      </c>
      <c r="D161" s="40">
        <f t="shared" si="8"/>
        <v>1.0000000000000001E-5</v>
      </c>
      <c r="E161" s="40">
        <f t="shared" si="8"/>
        <v>1.0000000000000001E-5</v>
      </c>
      <c r="F161" s="40">
        <f t="shared" si="8"/>
        <v>1.0000000000000001E-5</v>
      </c>
      <c r="G161" s="40">
        <f t="shared" si="8"/>
        <v>1.0000000000000001E-5</v>
      </c>
      <c r="J161">
        <f t="shared" ref="J161:J175" si="10">B161*B55</f>
        <v>1.0000000000000001E-5</v>
      </c>
      <c r="K161">
        <f t="shared" si="9"/>
        <v>0</v>
      </c>
      <c r="L161">
        <f t="shared" si="9"/>
        <v>0</v>
      </c>
    </row>
    <row r="162" spans="1:14" ht="16" thickBot="1" x14ac:dyDescent="0.4">
      <c r="A162" s="4" t="s">
        <v>17</v>
      </c>
      <c r="B162" s="40">
        <v>1.2E-2</v>
      </c>
      <c r="C162" s="40">
        <v>0.12</v>
      </c>
      <c r="D162" s="40">
        <v>1.2</v>
      </c>
      <c r="E162" s="40">
        <v>1.2E-2</v>
      </c>
      <c r="F162" s="41">
        <v>0.12</v>
      </c>
      <c r="G162" s="42">
        <v>1.2</v>
      </c>
      <c r="J162">
        <f t="shared" si="10"/>
        <v>1.176E-2</v>
      </c>
      <c r="K162">
        <f t="shared" si="9"/>
        <v>1.8E-3</v>
      </c>
      <c r="L162">
        <f t="shared" si="9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" thickBot="1" x14ac:dyDescent="0.4">
      <c r="A163" s="4" t="s">
        <v>18</v>
      </c>
      <c r="B163" s="40">
        <v>0.66369047619047616</v>
      </c>
      <c r="C163" s="40">
        <v>2.553903345724907</v>
      </c>
      <c r="D163" s="40">
        <v>6.9636363636363638</v>
      </c>
      <c r="E163" s="40">
        <v>0.66959798994974873</v>
      </c>
      <c r="F163" s="41">
        <v>2.2142857142857144</v>
      </c>
      <c r="G163" s="43">
        <v>6.5</v>
      </c>
      <c r="J163">
        <f t="shared" si="10"/>
        <v>0.33787878787878783</v>
      </c>
      <c r="K163">
        <f t="shared" si="9"/>
        <v>1.040909090909091</v>
      </c>
      <c r="L163">
        <f t="shared" si="9"/>
        <v>0.58030303030303021</v>
      </c>
      <c r="M163">
        <f t="shared" ref="M163:M175" si="11">SUM(J163:L163)</f>
        <v>1.959090909090909</v>
      </c>
      <c r="N163">
        <f t="shared" ref="N163:N175" si="12">1/M163</f>
        <v>0.51044083526682138</v>
      </c>
    </row>
    <row r="164" spans="1:14" ht="16" thickBot="1" x14ac:dyDescent="0.4">
      <c r="A164" s="4" t="s">
        <v>19</v>
      </c>
      <c r="B164" s="40">
        <v>0.70326409495548958</v>
      </c>
      <c r="C164" s="40">
        <v>2.5474683544303796</v>
      </c>
      <c r="D164" s="40">
        <v>7.6721311475409832</v>
      </c>
      <c r="E164" s="40">
        <v>0.79487179487179482</v>
      </c>
      <c r="F164" s="41">
        <v>2.25</v>
      </c>
      <c r="G164" s="43">
        <v>10</v>
      </c>
      <c r="J164">
        <f t="shared" si="10"/>
        <v>0.33193277310924363</v>
      </c>
      <c r="K164">
        <f t="shared" si="9"/>
        <v>1.1274509803921566</v>
      </c>
      <c r="L164">
        <f t="shared" si="9"/>
        <v>0.65546218487394958</v>
      </c>
      <c r="M164">
        <f t="shared" si="11"/>
        <v>2.1148459383753497</v>
      </c>
      <c r="N164">
        <f t="shared" si="12"/>
        <v>0.47284768211920541</v>
      </c>
    </row>
    <row r="165" spans="1:14" ht="16" thickBot="1" x14ac:dyDescent="0.4">
      <c r="A165" s="4" t="s">
        <v>20</v>
      </c>
      <c r="B165" s="40">
        <v>0.77027027027027029</v>
      </c>
      <c r="C165" s="40">
        <v>2.564245810055866</v>
      </c>
      <c r="D165" s="40">
        <v>6.9705882352941178</v>
      </c>
      <c r="E165" s="40">
        <v>0.80509304603330067</v>
      </c>
      <c r="F165" s="41">
        <v>2.2666666666666666</v>
      </c>
      <c r="G165" s="43">
        <v>5.333333333333333</v>
      </c>
      <c r="J165">
        <f t="shared" si="10"/>
        <v>0.39310344827586208</v>
      </c>
      <c r="K165">
        <f t="shared" si="9"/>
        <v>1.0551724137931036</v>
      </c>
      <c r="L165">
        <f t="shared" si="9"/>
        <v>0.54482758620689653</v>
      </c>
      <c r="M165">
        <f t="shared" si="11"/>
        <v>1.9931034482758623</v>
      </c>
      <c r="N165">
        <f t="shared" si="12"/>
        <v>0.50173010380622829</v>
      </c>
    </row>
    <row r="166" spans="1:14" ht="16" thickBot="1" x14ac:dyDescent="0.4">
      <c r="A166" s="4" t="s">
        <v>23</v>
      </c>
      <c r="B166" s="40">
        <v>0.7710280373831776</v>
      </c>
      <c r="C166" s="40">
        <v>2.4793388429752068</v>
      </c>
      <c r="D166" s="40">
        <v>5.8421052631578947</v>
      </c>
      <c r="E166" s="40">
        <v>0.75512405609492983</v>
      </c>
      <c r="F166" s="41">
        <v>2.0625</v>
      </c>
      <c r="G166" s="43">
        <v>1</v>
      </c>
      <c r="J166">
        <f t="shared" si="10"/>
        <v>0.46610169491525422</v>
      </c>
      <c r="K166">
        <f t="shared" si="9"/>
        <v>0.84745762711864414</v>
      </c>
      <c r="L166">
        <f t="shared" si="9"/>
        <v>0.3135593220338983</v>
      </c>
      <c r="M166">
        <f t="shared" si="11"/>
        <v>1.6271186440677967</v>
      </c>
      <c r="N166">
        <f t="shared" si="12"/>
        <v>0.61458333333333326</v>
      </c>
    </row>
    <row r="167" spans="1:14" ht="16" thickBot="1" x14ac:dyDescent="0.4">
      <c r="A167" s="4" t="s">
        <v>22</v>
      </c>
      <c r="B167" s="40">
        <v>0.77927927927927931</v>
      </c>
      <c r="C167" s="40">
        <v>2.406779661016949</v>
      </c>
      <c r="D167" s="40">
        <v>6.2222222222222223</v>
      </c>
      <c r="E167" s="40">
        <v>0.75529411764705878</v>
      </c>
      <c r="F167" s="41">
        <v>2.2666666666666666</v>
      </c>
      <c r="G167" s="43">
        <v>9</v>
      </c>
      <c r="J167">
        <f t="shared" si="10"/>
        <v>0.59655172413793101</v>
      </c>
      <c r="K167">
        <f t="shared" si="9"/>
        <v>0.48965517241379303</v>
      </c>
      <c r="L167">
        <f t="shared" si="9"/>
        <v>0.19310344827586207</v>
      </c>
      <c r="M167">
        <f t="shared" si="11"/>
        <v>1.279310344827586</v>
      </c>
      <c r="N167">
        <f t="shared" si="12"/>
        <v>0.78167115902964968</v>
      </c>
    </row>
    <row r="168" spans="1:14" ht="16" thickBot="1" x14ac:dyDescent="0.4">
      <c r="A168" s="4" t="s">
        <v>24</v>
      </c>
      <c r="B168" s="40">
        <v>0.84188034188034189</v>
      </c>
      <c r="C168" s="40">
        <v>2.4166666666666665</v>
      </c>
      <c r="D168" s="40">
        <v>7.75</v>
      </c>
      <c r="E168" s="40">
        <v>0.68708971553610498</v>
      </c>
      <c r="F168" s="41">
        <v>2.2666666666666666</v>
      </c>
      <c r="G168" s="43">
        <v>1</v>
      </c>
      <c r="J168">
        <f t="shared" si="10"/>
        <v>0.68881118881118875</v>
      </c>
      <c r="K168">
        <f t="shared" si="9"/>
        <v>0.40559440559440557</v>
      </c>
      <c r="L168">
        <f t="shared" si="9"/>
        <v>0.10839160839160839</v>
      </c>
      <c r="M168">
        <f t="shared" si="11"/>
        <v>1.2027972027972027</v>
      </c>
      <c r="N168">
        <f t="shared" si="12"/>
        <v>0.83139534883720934</v>
      </c>
    </row>
    <row r="169" spans="1:14" ht="16" thickBot="1" x14ac:dyDescent="0.4">
      <c r="A169" s="4" t="s">
        <v>25</v>
      </c>
      <c r="B169" s="40">
        <v>0.7192982456140351</v>
      </c>
      <c r="C169" s="40">
        <v>2.3250000000000002</v>
      </c>
      <c r="D169" s="40">
        <v>1</v>
      </c>
      <c r="E169" s="40">
        <v>0.68708971553610498</v>
      </c>
      <c r="F169" s="41">
        <v>2.2666666666666666</v>
      </c>
      <c r="G169" s="43">
        <v>1</v>
      </c>
      <c r="J169">
        <f t="shared" si="10"/>
        <v>0.61194029850746268</v>
      </c>
      <c r="K169">
        <f t="shared" si="9"/>
        <v>0.34468992537313536</v>
      </c>
      <c r="L169">
        <f t="shared" si="9"/>
        <v>1E-3</v>
      </c>
      <c r="M169">
        <f t="shared" si="11"/>
        <v>0.95763022388059804</v>
      </c>
      <c r="N169">
        <f t="shared" si="12"/>
        <v>1.0442444015057371</v>
      </c>
    </row>
    <row r="170" spans="1:14" ht="16" thickBot="1" x14ac:dyDescent="0.4">
      <c r="A170" s="4" t="s">
        <v>26</v>
      </c>
      <c r="B170" s="40">
        <v>0.7192982456140351</v>
      </c>
      <c r="C170" s="40">
        <v>2.3250000000000002</v>
      </c>
      <c r="D170" s="40">
        <v>1</v>
      </c>
      <c r="E170" s="40">
        <v>0.68708971553610498</v>
      </c>
      <c r="F170" s="41">
        <v>2.2666666666666666</v>
      </c>
      <c r="G170" s="43">
        <v>1</v>
      </c>
      <c r="J170">
        <f t="shared" si="10"/>
        <v>0.61194029850746268</v>
      </c>
      <c r="K170">
        <f t="shared" si="9"/>
        <v>0.34468992537313536</v>
      </c>
      <c r="L170">
        <f t="shared" si="9"/>
        <v>1E-3</v>
      </c>
      <c r="M170">
        <f t="shared" si="11"/>
        <v>0.95763022388059804</v>
      </c>
      <c r="N170">
        <f t="shared" si="12"/>
        <v>1.0442444015057371</v>
      </c>
    </row>
    <row r="171" spans="1:14" ht="16" thickBot="1" x14ac:dyDescent="0.4">
      <c r="A171" s="4" t="s">
        <v>27</v>
      </c>
      <c r="B171" s="40">
        <v>0.7192982456140351</v>
      </c>
      <c r="C171" s="40">
        <v>2.3250000000000002</v>
      </c>
      <c r="D171" s="40">
        <v>1</v>
      </c>
      <c r="E171" s="40">
        <v>0.68708971553610498</v>
      </c>
      <c r="F171" s="41">
        <v>2.2666666666666666</v>
      </c>
      <c r="G171" s="43">
        <v>1</v>
      </c>
      <c r="J171">
        <f t="shared" si="10"/>
        <v>0.61194029850746268</v>
      </c>
      <c r="K171">
        <f t="shared" si="9"/>
        <v>0.34468992537313536</v>
      </c>
      <c r="L171">
        <f t="shared" si="9"/>
        <v>1E-3</v>
      </c>
      <c r="M171">
        <f t="shared" si="11"/>
        <v>0.95763022388059804</v>
      </c>
      <c r="N171">
        <f t="shared" si="12"/>
        <v>1.0442444015057371</v>
      </c>
    </row>
    <row r="172" spans="1:14" ht="16" thickBot="1" x14ac:dyDescent="0.4">
      <c r="A172" s="21" t="s">
        <v>49</v>
      </c>
      <c r="B172" s="40">
        <v>0.7192982456140351</v>
      </c>
      <c r="C172" s="40">
        <v>2.3250000000000002</v>
      </c>
      <c r="D172" s="40">
        <v>1</v>
      </c>
      <c r="E172" s="40">
        <v>0.68708971553610498</v>
      </c>
      <c r="F172" s="41">
        <v>2.2666666666666666</v>
      </c>
      <c r="G172" s="43">
        <v>1</v>
      </c>
      <c r="J172">
        <f t="shared" si="10"/>
        <v>0.61194029850746268</v>
      </c>
      <c r="K172">
        <f t="shared" si="9"/>
        <v>0.34468992537313536</v>
      </c>
      <c r="L172">
        <f t="shared" si="9"/>
        <v>1E-3</v>
      </c>
      <c r="M172">
        <f t="shared" si="11"/>
        <v>0.95763022388059804</v>
      </c>
      <c r="N172">
        <f t="shared" si="12"/>
        <v>1.0442444015057371</v>
      </c>
    </row>
    <row r="173" spans="1:14" ht="16" thickBot="1" x14ac:dyDescent="0.4">
      <c r="A173" s="21" t="s">
        <v>50</v>
      </c>
      <c r="B173" s="40">
        <v>0.7192982456140351</v>
      </c>
      <c r="C173" s="40">
        <v>2.3250000000000002</v>
      </c>
      <c r="D173" s="40">
        <v>1</v>
      </c>
      <c r="E173" s="40">
        <v>0.68708971553610498</v>
      </c>
      <c r="F173" s="41">
        <v>2.2666666666666666</v>
      </c>
      <c r="G173" s="43">
        <v>1</v>
      </c>
      <c r="J173">
        <f t="shared" si="10"/>
        <v>0.61194029850746268</v>
      </c>
      <c r="K173">
        <f t="shared" si="9"/>
        <v>0.34468992537313536</v>
      </c>
      <c r="L173">
        <f t="shared" si="9"/>
        <v>1E-3</v>
      </c>
      <c r="M173">
        <f t="shared" si="11"/>
        <v>0.95763022388059804</v>
      </c>
      <c r="N173">
        <f t="shared" si="12"/>
        <v>1.0442444015057371</v>
      </c>
    </row>
    <row r="174" spans="1:14" ht="16" thickBot="1" x14ac:dyDescent="0.4">
      <c r="A174" s="21" t="s">
        <v>51</v>
      </c>
      <c r="B174" s="40">
        <v>0.7192982456140351</v>
      </c>
      <c r="C174" s="40">
        <v>2.3250000000000002</v>
      </c>
      <c r="D174" s="40">
        <v>1</v>
      </c>
      <c r="E174" s="40">
        <v>0.68708971553610498</v>
      </c>
      <c r="F174" s="41">
        <v>2.2666666666666666</v>
      </c>
      <c r="G174" s="43">
        <v>1</v>
      </c>
      <c r="J174">
        <f t="shared" si="10"/>
        <v>0.61194029850746268</v>
      </c>
      <c r="K174">
        <f t="shared" si="9"/>
        <v>0.34468992537313536</v>
      </c>
      <c r="L174">
        <f t="shared" si="9"/>
        <v>1E-3</v>
      </c>
      <c r="M174">
        <f t="shared" si="11"/>
        <v>0.95763022388059804</v>
      </c>
      <c r="N174">
        <f t="shared" si="12"/>
        <v>1.0442444015057371</v>
      </c>
    </row>
    <row r="175" spans="1:14" ht="16" thickBot="1" x14ac:dyDescent="0.4">
      <c r="A175" s="21" t="s">
        <v>52</v>
      </c>
      <c r="B175" s="40">
        <v>0.7192982456140351</v>
      </c>
      <c r="C175" s="40">
        <v>2.3250000000000002</v>
      </c>
      <c r="D175" s="40">
        <v>1</v>
      </c>
      <c r="E175" s="40">
        <v>0.68708971553610498</v>
      </c>
      <c r="F175" s="41">
        <v>2.2666666666666666</v>
      </c>
      <c r="G175" s="43">
        <v>1</v>
      </c>
      <c r="H175">
        <f>SUM(B160:D175)/(3*16)</f>
        <v>1.8866801277495602</v>
      </c>
      <c r="J175">
        <f t="shared" si="10"/>
        <v>0.61194029850746268</v>
      </c>
      <c r="K175">
        <f t="shared" si="9"/>
        <v>0.34468992537313536</v>
      </c>
      <c r="L175">
        <f t="shared" si="9"/>
        <v>1E-3</v>
      </c>
      <c r="M175">
        <f t="shared" si="11"/>
        <v>0.95763022388059804</v>
      </c>
      <c r="N175">
        <f t="shared" si="12"/>
        <v>1.0442444015057371</v>
      </c>
    </row>
    <row r="176" spans="1:14" x14ac:dyDescent="0.35">
      <c r="A176" t="s">
        <v>37</v>
      </c>
      <c r="N176">
        <f>AVERAGE(N162:N175)</f>
        <v>4.4390802606579047</v>
      </c>
    </row>
    <row r="180" spans="1:23" ht="15.5" x14ac:dyDescent="0.35">
      <c r="A180" s="10"/>
    </row>
    <row r="182" spans="1:23" ht="15.5" x14ac:dyDescent="0.35">
      <c r="A182" s="49" t="s">
        <v>88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</row>
    <row r="183" spans="1:23" ht="16" thickBot="1" x14ac:dyDescent="0.4">
      <c r="A183" s="86" t="s">
        <v>89</v>
      </c>
      <c r="B183" s="86"/>
      <c r="C183" s="86"/>
    </row>
    <row r="184" spans="1:23" ht="16" thickBot="1" x14ac:dyDescent="0.4">
      <c r="A184" s="1" t="s">
        <v>29</v>
      </c>
      <c r="B184" s="2" t="s">
        <v>9</v>
      </c>
      <c r="C184" s="2" t="s">
        <v>10</v>
      </c>
    </row>
    <row r="185" spans="1:23" ht="16" thickBot="1" x14ac:dyDescent="0.4">
      <c r="A185" s="15">
        <v>1985</v>
      </c>
      <c r="B185" s="26">
        <v>0.3</v>
      </c>
      <c r="C185" s="26">
        <v>0.3</v>
      </c>
    </row>
    <row r="186" spans="1:23" ht="16" thickBot="1" x14ac:dyDescent="0.4">
      <c r="A186" s="15">
        <v>1990</v>
      </c>
      <c r="B186" s="26">
        <v>0.4</v>
      </c>
      <c r="C186" s="26">
        <v>0.4</v>
      </c>
    </row>
    <row r="187" spans="1:23" ht="16" thickBot="1" x14ac:dyDescent="0.4">
      <c r="A187" s="15">
        <v>2000</v>
      </c>
      <c r="B187" s="26">
        <v>0.1</v>
      </c>
      <c r="C187" s="26">
        <v>0.1</v>
      </c>
    </row>
    <row r="194" spans="1:23" ht="15.5" x14ac:dyDescent="0.35">
      <c r="A194" s="49" t="s">
        <v>87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</row>
    <row r="195" spans="1:23" s="52" customFormat="1" ht="15.5" x14ac:dyDescent="0.35">
      <c r="A195" s="87" t="s">
        <v>90</v>
      </c>
      <c r="B195" s="87"/>
      <c r="C195" s="87"/>
      <c r="D195" s="87"/>
      <c r="E195" s="87"/>
      <c r="F195" s="87"/>
    </row>
    <row r="196" spans="1:23" s="52" customFormat="1" ht="15.5" x14ac:dyDescent="0.35">
      <c r="A196" s="88" t="s">
        <v>91</v>
      </c>
      <c r="B196" s="88"/>
      <c r="C196" s="88"/>
      <c r="D196" s="88"/>
      <c r="E196" s="88"/>
      <c r="F196" s="88"/>
    </row>
    <row r="197" spans="1:23" ht="15.5" x14ac:dyDescent="0.35">
      <c r="A197" s="80" t="s">
        <v>53</v>
      </c>
      <c r="B197" s="59"/>
      <c r="C197" s="59"/>
      <c r="D197" s="80" t="s">
        <v>58</v>
      </c>
      <c r="E197" s="80"/>
      <c r="F197" s="80"/>
    </row>
    <row r="198" spans="1:23" ht="15.5" x14ac:dyDescent="0.35">
      <c r="A198" s="80"/>
      <c r="B198" s="59"/>
      <c r="C198" s="60" t="s">
        <v>54</v>
      </c>
      <c r="D198" s="60" t="s">
        <v>55</v>
      </c>
      <c r="E198" s="60" t="s">
        <v>56</v>
      </c>
      <c r="F198" s="60" t="s">
        <v>57</v>
      </c>
      <c r="H198">
        <f>(365.25/7)*2.4</f>
        <v>125.22857142857143</v>
      </c>
    </row>
    <row r="199" spans="1:23" ht="15.5" x14ac:dyDescent="0.35">
      <c r="A199" s="61" t="s">
        <v>31</v>
      </c>
      <c r="B199" s="59"/>
      <c r="C199" s="59"/>
      <c r="D199" s="62">
        <v>0</v>
      </c>
      <c r="E199" s="62">
        <v>0</v>
      </c>
      <c r="F199" s="62">
        <v>0</v>
      </c>
      <c r="H199">
        <f>D199*B54</f>
        <v>0</v>
      </c>
      <c r="I199">
        <f t="shared" ref="I199:J214" si="13">E199*C54</f>
        <v>0</v>
      </c>
      <c r="J199">
        <f t="shared" si="13"/>
        <v>0</v>
      </c>
    </row>
    <row r="200" spans="1:23" ht="15.5" x14ac:dyDescent="0.35">
      <c r="A200" s="61" t="s">
        <v>30</v>
      </c>
      <c r="B200" s="59"/>
      <c r="C200" s="59"/>
      <c r="D200" s="62">
        <v>0</v>
      </c>
      <c r="E200" s="62">
        <v>0</v>
      </c>
      <c r="F200" s="62">
        <v>0</v>
      </c>
      <c r="H200">
        <f t="shared" ref="H200:H214" si="14">D200*B55</f>
        <v>0</v>
      </c>
      <c r="I200">
        <f t="shared" si="13"/>
        <v>0</v>
      </c>
      <c r="J200">
        <f t="shared" si="13"/>
        <v>0</v>
      </c>
    </row>
    <row r="201" spans="1:23" ht="15.5" x14ac:dyDescent="0.35">
      <c r="A201" s="61" t="s">
        <v>39</v>
      </c>
      <c r="B201" s="59"/>
      <c r="C201" s="59">
        <v>0.05</v>
      </c>
      <c r="D201" s="63">
        <f>C201*D203</f>
        <v>3.1200000000000006</v>
      </c>
      <c r="E201" s="63">
        <f>E203*$C$201</f>
        <v>1.8719999999999999</v>
      </c>
      <c r="F201" s="63">
        <f>F203*$C$201</f>
        <v>1.1232</v>
      </c>
      <c r="H201">
        <f t="shared" si="14"/>
        <v>3.0576000000000003</v>
      </c>
      <c r="I201">
        <f t="shared" si="13"/>
        <v>2.8079999999999997E-2</v>
      </c>
      <c r="J201">
        <f t="shared" si="13"/>
        <v>5.6160000000000203E-3</v>
      </c>
      <c r="K201">
        <f>SUM(H201:J201)</f>
        <v>3.0912960000000003</v>
      </c>
    </row>
    <row r="202" spans="1:23" ht="15.5" x14ac:dyDescent="0.35">
      <c r="A202" s="61" t="s">
        <v>40</v>
      </c>
      <c r="B202" s="59"/>
      <c r="C202" s="59">
        <v>0.1</v>
      </c>
      <c r="D202" s="63">
        <f>D204*$C$202</f>
        <v>15.600000000000001</v>
      </c>
      <c r="E202" s="63">
        <f>E204*$C$202</f>
        <v>9.36</v>
      </c>
      <c r="F202" s="63">
        <f>F204*$C$202</f>
        <v>5.6159999999999997</v>
      </c>
      <c r="H202">
        <f t="shared" si="14"/>
        <v>7.9418181818181814</v>
      </c>
      <c r="I202">
        <f t="shared" si="13"/>
        <v>3.814909090909091</v>
      </c>
      <c r="J202">
        <f t="shared" si="13"/>
        <v>0.46799999999999986</v>
      </c>
      <c r="K202">
        <f t="shared" ref="K202:K214" si="15">SUM(H202:J202)</f>
        <v>12.224727272727272</v>
      </c>
    </row>
    <row r="203" spans="1:23" ht="15.5" x14ac:dyDescent="0.35">
      <c r="A203" s="61" t="s">
        <v>41</v>
      </c>
      <c r="B203" s="64">
        <v>1</v>
      </c>
      <c r="C203" s="59">
        <v>0.4</v>
      </c>
      <c r="D203" s="62">
        <f>D204*$C$203</f>
        <v>62.400000000000006</v>
      </c>
      <c r="E203" s="62">
        <f>E204*$C$203</f>
        <v>37.44</v>
      </c>
      <c r="F203" s="62">
        <f>F204*$C$203</f>
        <v>22.463999999999999</v>
      </c>
      <c r="H203">
        <f t="shared" si="14"/>
        <v>29.452100840336133</v>
      </c>
      <c r="I203">
        <f t="shared" si="13"/>
        <v>16.570084033613444</v>
      </c>
      <c r="J203">
        <f t="shared" si="13"/>
        <v>1.9191932773109244</v>
      </c>
      <c r="K203">
        <f t="shared" si="15"/>
        <v>47.941378151260501</v>
      </c>
    </row>
    <row r="204" spans="1:23" ht="15.5" x14ac:dyDescent="0.35">
      <c r="A204" s="61" t="s">
        <v>42</v>
      </c>
      <c r="B204" s="64">
        <v>5</v>
      </c>
      <c r="C204" s="65"/>
      <c r="D204" s="63">
        <f>B238</f>
        <v>156</v>
      </c>
      <c r="E204" s="63">
        <f>C238</f>
        <v>93.6</v>
      </c>
      <c r="F204" s="63">
        <f>D238</f>
        <v>56.16</v>
      </c>
      <c r="H204">
        <f t="shared" si="14"/>
        <v>79.613793103448273</v>
      </c>
      <c r="I204">
        <f t="shared" si="13"/>
        <v>38.515862068965518</v>
      </c>
      <c r="J204">
        <f t="shared" si="13"/>
        <v>4.38951724137931</v>
      </c>
      <c r="K204">
        <f t="shared" si="15"/>
        <v>122.5191724137931</v>
      </c>
    </row>
    <row r="205" spans="1:23" ht="15.5" x14ac:dyDescent="0.35">
      <c r="A205" s="61" t="s">
        <v>43</v>
      </c>
      <c r="B205" s="64">
        <v>10</v>
      </c>
      <c r="C205" s="59">
        <f t="shared" ref="C205:C214" si="16">EXP(LN(0.5)*B204/10)</f>
        <v>0.70710678118654757</v>
      </c>
      <c r="D205" s="63">
        <f t="shared" ref="D205:D210" si="17">$D$204*C205</f>
        <v>110.30865786510142</v>
      </c>
      <c r="E205" s="63">
        <f t="shared" ref="E205:E210" si="18">$E$204*C205</f>
        <v>66.185194719060846</v>
      </c>
      <c r="F205" s="63">
        <f t="shared" ref="F205:F210" si="19">$F$204*C205</f>
        <v>39.711116831436506</v>
      </c>
      <c r="H205">
        <f t="shared" si="14"/>
        <v>66.683764924100856</v>
      </c>
      <c r="I205">
        <f t="shared" si="13"/>
        <v>22.62262305369029</v>
      </c>
      <c r="J205">
        <f t="shared" si="13"/>
        <v>2.1313876265460272</v>
      </c>
      <c r="K205">
        <f t="shared" si="15"/>
        <v>91.437775604337176</v>
      </c>
      <c r="M205" s="52"/>
    </row>
    <row r="206" spans="1:23" ht="15.5" x14ac:dyDescent="0.35">
      <c r="A206" s="61" t="s">
        <v>44</v>
      </c>
      <c r="B206" s="64">
        <v>15</v>
      </c>
      <c r="C206" s="59">
        <f t="shared" si="16"/>
        <v>0.5</v>
      </c>
      <c r="D206" s="63">
        <f t="shared" si="17"/>
        <v>78</v>
      </c>
      <c r="E206" s="63">
        <f t="shared" si="18"/>
        <v>46.8</v>
      </c>
      <c r="F206" s="63">
        <f t="shared" si="19"/>
        <v>28.08</v>
      </c>
      <c r="H206">
        <f t="shared" si="14"/>
        <v>59.710344827586205</v>
      </c>
      <c r="I206">
        <f t="shared" si="13"/>
        <v>9.5213793103448268</v>
      </c>
      <c r="J206">
        <f t="shared" si="13"/>
        <v>0.87144827586206886</v>
      </c>
      <c r="K206">
        <f t="shared" si="15"/>
        <v>70.103172413793089</v>
      </c>
      <c r="N206" s="52"/>
      <c r="O206" s="52"/>
      <c r="P206" s="52"/>
    </row>
    <row r="207" spans="1:23" ht="15.5" x14ac:dyDescent="0.35">
      <c r="A207" s="61" t="s">
        <v>45</v>
      </c>
      <c r="B207" s="64">
        <v>20</v>
      </c>
      <c r="C207" s="59">
        <f t="shared" si="16"/>
        <v>0.35355339059327379</v>
      </c>
      <c r="D207" s="63">
        <f t="shared" si="17"/>
        <v>55.154328932550712</v>
      </c>
      <c r="E207" s="63">
        <f t="shared" si="18"/>
        <v>33.092597359530423</v>
      </c>
      <c r="F207" s="63">
        <f t="shared" si="19"/>
        <v>19.855558415718253</v>
      </c>
      <c r="H207">
        <f t="shared" si="14"/>
        <v>45.126269126632394</v>
      </c>
      <c r="I207">
        <f t="shared" si="13"/>
        <v>5.5540023540470642</v>
      </c>
      <c r="J207">
        <f t="shared" si="13"/>
        <v>0.2777001177023532</v>
      </c>
      <c r="K207">
        <f t="shared" si="15"/>
        <v>50.95797159838181</v>
      </c>
    </row>
    <row r="208" spans="1:23" ht="15.5" x14ac:dyDescent="0.35">
      <c r="A208" s="61" t="s">
        <v>46</v>
      </c>
      <c r="B208" s="64">
        <v>25</v>
      </c>
      <c r="C208" s="59">
        <f t="shared" si="16"/>
        <v>0.25</v>
      </c>
      <c r="D208" s="63">
        <f t="shared" si="17"/>
        <v>39</v>
      </c>
      <c r="E208" s="63">
        <f t="shared" si="18"/>
        <v>23.4</v>
      </c>
      <c r="F208" s="63">
        <f t="shared" si="19"/>
        <v>14.04</v>
      </c>
      <c r="H208">
        <f t="shared" si="14"/>
        <v>33.179104477611936</v>
      </c>
      <c r="I208">
        <f t="shared" si="13"/>
        <v>3.4691373134328458</v>
      </c>
      <c r="J208">
        <f t="shared" si="13"/>
        <v>1.4039999999999999E-2</v>
      </c>
      <c r="K208">
        <f t="shared" si="15"/>
        <v>36.662281791044784</v>
      </c>
    </row>
    <row r="209" spans="1:12" ht="15.5" x14ac:dyDescent="0.35">
      <c r="A209" s="61" t="s">
        <v>47</v>
      </c>
      <c r="B209" s="64">
        <v>30</v>
      </c>
      <c r="C209" s="59">
        <f t="shared" si="16"/>
        <v>0.17677669529663689</v>
      </c>
      <c r="D209" s="63">
        <f t="shared" si="17"/>
        <v>27.577164466275356</v>
      </c>
      <c r="E209" s="63">
        <f t="shared" si="18"/>
        <v>16.546298679765211</v>
      </c>
      <c r="F209" s="63">
        <f t="shared" si="19"/>
        <v>9.9277792078591265</v>
      </c>
      <c r="H209">
        <f t="shared" si="14"/>
        <v>23.461169769816344</v>
      </c>
      <c r="I209">
        <f t="shared" si="13"/>
        <v>2.4530505191956467</v>
      </c>
      <c r="J209">
        <f t="shared" si="13"/>
        <v>9.9277792078591269E-3</v>
      </c>
      <c r="K209">
        <f t="shared" si="15"/>
        <v>25.92414806821985</v>
      </c>
    </row>
    <row r="210" spans="1:12" ht="15.5" x14ac:dyDescent="0.35">
      <c r="A210" s="61" t="s">
        <v>48</v>
      </c>
      <c r="B210" s="64">
        <v>35</v>
      </c>
      <c r="C210" s="59">
        <f t="shared" si="16"/>
        <v>0.12500000000000003</v>
      </c>
      <c r="D210" s="63">
        <f t="shared" si="17"/>
        <v>19.500000000000004</v>
      </c>
      <c r="E210" s="63">
        <f t="shared" si="18"/>
        <v>11.700000000000001</v>
      </c>
      <c r="F210" s="63">
        <f t="shared" si="19"/>
        <v>7.0200000000000014</v>
      </c>
      <c r="H210">
        <f t="shared" si="14"/>
        <v>16.589552238805972</v>
      </c>
      <c r="I210">
        <f t="shared" si="13"/>
        <v>1.7345686567164231</v>
      </c>
      <c r="J210">
        <f t="shared" si="13"/>
        <v>7.0200000000000011E-3</v>
      </c>
      <c r="K210">
        <f t="shared" si="15"/>
        <v>18.331140895522395</v>
      </c>
    </row>
    <row r="211" spans="1:12" ht="15.5" x14ac:dyDescent="0.35">
      <c r="A211" s="61" t="s">
        <v>49</v>
      </c>
      <c r="B211" s="64">
        <v>40</v>
      </c>
      <c r="C211" s="59">
        <f>EXP(LN(0.5)*B210/10)</f>
        <v>8.8388347648318447E-2</v>
      </c>
      <c r="D211" s="63">
        <f>$D$204*C211</f>
        <v>13.788582233137678</v>
      </c>
      <c r="E211" s="63">
        <f>$E$204*C211</f>
        <v>8.2731493398826057</v>
      </c>
      <c r="F211" s="63">
        <f>$F$204*C211</f>
        <v>4.9638896039295632</v>
      </c>
      <c r="H211">
        <f t="shared" si="14"/>
        <v>11.730584884908172</v>
      </c>
      <c r="I211">
        <f t="shared" si="13"/>
        <v>1.2265252595978233</v>
      </c>
      <c r="J211">
        <f t="shared" si="13"/>
        <v>4.9638896039295635E-3</v>
      </c>
      <c r="K211">
        <f t="shared" si="15"/>
        <v>12.962074034109925</v>
      </c>
    </row>
    <row r="212" spans="1:12" ht="15.5" x14ac:dyDescent="0.35">
      <c r="A212" s="61" t="s">
        <v>50</v>
      </c>
      <c r="B212" s="64">
        <v>45</v>
      </c>
      <c r="C212" s="59">
        <f t="shared" si="16"/>
        <v>6.25E-2</v>
      </c>
      <c r="D212" s="63">
        <f>$D$204*C212</f>
        <v>9.75</v>
      </c>
      <c r="E212" s="63">
        <f>$E$204*C212</f>
        <v>5.85</v>
      </c>
      <c r="F212" s="63">
        <f>$F$204*C212</f>
        <v>3.51</v>
      </c>
      <c r="H212">
        <f t="shared" si="14"/>
        <v>8.2947761194029841</v>
      </c>
      <c r="I212">
        <f t="shared" si="13"/>
        <v>0.86728432835821145</v>
      </c>
      <c r="J212">
        <f t="shared" si="13"/>
        <v>3.5099999999999997E-3</v>
      </c>
      <c r="K212">
        <f t="shared" si="15"/>
        <v>9.1655704477611959</v>
      </c>
    </row>
    <row r="213" spans="1:12" ht="15.5" x14ac:dyDescent="0.35">
      <c r="A213" s="61" t="s">
        <v>51</v>
      </c>
      <c r="B213" s="64">
        <v>50</v>
      </c>
      <c r="C213" s="59">
        <f t="shared" si="16"/>
        <v>4.4194173824159223E-2</v>
      </c>
      <c r="D213" s="63">
        <f>$D$204*C213</f>
        <v>6.894291116568839</v>
      </c>
      <c r="E213" s="63">
        <f>$E$204*C213</f>
        <v>4.1365746699413029</v>
      </c>
      <c r="F213" s="63">
        <f>$F$204*C213</f>
        <v>2.4819448019647816</v>
      </c>
      <c r="H213">
        <f t="shared" si="14"/>
        <v>5.865292442454086</v>
      </c>
      <c r="I213">
        <f t="shared" si="13"/>
        <v>0.61326262979891166</v>
      </c>
      <c r="J213">
        <f t="shared" si="13"/>
        <v>2.4819448019647817E-3</v>
      </c>
      <c r="K213">
        <f t="shared" si="15"/>
        <v>6.4810370170549625</v>
      </c>
    </row>
    <row r="214" spans="1:12" ht="15.5" x14ac:dyDescent="0.35">
      <c r="A214" s="61" t="s">
        <v>52</v>
      </c>
      <c r="B214" s="64">
        <v>55</v>
      </c>
      <c r="C214" s="59">
        <f t="shared" si="16"/>
        <v>3.125E-2</v>
      </c>
      <c r="D214" s="63">
        <f>$D$204*C214</f>
        <v>4.875</v>
      </c>
      <c r="E214" s="63">
        <f>$E$204*C214</f>
        <v>2.9249999999999998</v>
      </c>
      <c r="F214" s="63">
        <f>$F$204*C214</f>
        <v>1.7549999999999999</v>
      </c>
      <c r="H214">
        <f t="shared" si="14"/>
        <v>4.147388059701492</v>
      </c>
      <c r="I214">
        <f t="shared" si="13"/>
        <v>0.43364216417910573</v>
      </c>
      <c r="J214">
        <f t="shared" si="13"/>
        <v>1.7549999999999998E-3</v>
      </c>
      <c r="K214">
        <f t="shared" si="15"/>
        <v>4.5827852238805979</v>
      </c>
    </row>
    <row r="215" spans="1:12" ht="15.5" x14ac:dyDescent="0.35">
      <c r="A215" s="59"/>
      <c r="B215" s="64"/>
      <c r="C215" s="59"/>
      <c r="D215" s="66"/>
      <c r="E215" s="66"/>
      <c r="F215" s="66"/>
      <c r="K215">
        <f>AVERAGE(K201:K214)</f>
        <v>36.59889506656333</v>
      </c>
      <c r="L215">
        <f>K215/(365.25/7)</f>
        <v>0.7014161956630891</v>
      </c>
    </row>
    <row r="216" spans="1:12" ht="15.5" x14ac:dyDescent="0.35">
      <c r="A216" s="81" t="s">
        <v>92</v>
      </c>
      <c r="B216" s="81"/>
      <c r="C216" s="81"/>
      <c r="D216" s="81"/>
      <c r="E216" s="81"/>
      <c r="F216" s="81"/>
    </row>
    <row r="217" spans="1:12" ht="15.5" x14ac:dyDescent="0.35">
      <c r="A217" s="82" t="s">
        <v>2</v>
      </c>
      <c r="B217" s="59"/>
      <c r="C217" s="59"/>
      <c r="D217" s="80" t="s">
        <v>58</v>
      </c>
      <c r="E217" s="80"/>
      <c r="F217" s="80"/>
    </row>
    <row r="218" spans="1:12" ht="15.5" x14ac:dyDescent="0.35">
      <c r="A218" s="82"/>
      <c r="B218" s="59"/>
      <c r="C218" s="60" t="s">
        <v>54</v>
      </c>
      <c r="D218" s="60" t="s">
        <v>55</v>
      </c>
      <c r="E218" s="60" t="s">
        <v>56</v>
      </c>
      <c r="F218" s="60" t="s">
        <v>57</v>
      </c>
    </row>
    <row r="219" spans="1:12" ht="15.5" x14ac:dyDescent="0.35">
      <c r="A219" s="61" t="s">
        <v>31</v>
      </c>
      <c r="B219" s="59"/>
      <c r="C219" s="59"/>
      <c r="D219" s="62">
        <v>0</v>
      </c>
      <c r="E219" s="62">
        <v>0</v>
      </c>
      <c r="F219" s="62">
        <v>0</v>
      </c>
    </row>
    <row r="220" spans="1:12" ht="15.5" x14ac:dyDescent="0.35">
      <c r="A220" s="61" t="s">
        <v>30</v>
      </c>
      <c r="B220" s="59"/>
      <c r="C220" s="59"/>
      <c r="D220" s="62">
        <v>0</v>
      </c>
      <c r="E220" s="62">
        <v>0</v>
      </c>
      <c r="F220" s="62">
        <v>0</v>
      </c>
    </row>
    <row r="221" spans="1:12" ht="15.5" x14ac:dyDescent="0.35">
      <c r="A221" s="61" t="s">
        <v>39</v>
      </c>
      <c r="B221" s="59"/>
      <c r="C221" s="59">
        <v>0.05</v>
      </c>
      <c r="D221" s="62">
        <f>$C$221*D224</f>
        <v>7.8000000000000007</v>
      </c>
      <c r="E221" s="62">
        <f>$C$221*E224</f>
        <v>4.68</v>
      </c>
      <c r="F221" s="62">
        <f>$C$221*F224</f>
        <v>2.8079999999999998</v>
      </c>
    </row>
    <row r="222" spans="1:12" ht="15.5" x14ac:dyDescent="0.35">
      <c r="A222" s="61" t="s">
        <v>40</v>
      </c>
      <c r="B222" s="59"/>
      <c r="C222" s="59">
        <v>0.1</v>
      </c>
      <c r="D222" s="63">
        <f>D224*$C$222</f>
        <v>15.600000000000001</v>
      </c>
      <c r="E222" s="63">
        <f>E224*$C$222</f>
        <v>9.36</v>
      </c>
      <c r="F222" s="63">
        <f>F224*$C$222</f>
        <v>5.6159999999999997</v>
      </c>
    </row>
    <row r="223" spans="1:12" ht="15.5" x14ac:dyDescent="0.35">
      <c r="A223" s="61" t="s">
        <v>41</v>
      </c>
      <c r="B223" s="64">
        <v>1</v>
      </c>
      <c r="C223" s="59">
        <v>0.4</v>
      </c>
      <c r="D223" s="62">
        <f>D224*$C$223</f>
        <v>62.400000000000006</v>
      </c>
      <c r="E223" s="62">
        <f>E224*$C$223</f>
        <v>37.44</v>
      </c>
      <c r="F223" s="62">
        <f>F224*$C$223</f>
        <v>22.463999999999999</v>
      </c>
    </row>
    <row r="224" spans="1:12" ht="15.5" x14ac:dyDescent="0.35">
      <c r="A224" s="61" t="s">
        <v>42</v>
      </c>
      <c r="B224" s="64">
        <v>5</v>
      </c>
      <c r="C224" s="65"/>
      <c r="D224" s="62">
        <f>B239</f>
        <v>156</v>
      </c>
      <c r="E224" s="62">
        <f>C239</f>
        <v>93.6</v>
      </c>
      <c r="F224" s="62">
        <f>D239</f>
        <v>56.16</v>
      </c>
    </row>
    <row r="225" spans="1:6" ht="15.5" x14ac:dyDescent="0.35">
      <c r="A225" s="61" t="s">
        <v>43</v>
      </c>
      <c r="B225" s="64">
        <v>10</v>
      </c>
      <c r="C225" s="59">
        <f t="shared" ref="C225:C234" si="20">EXP(LN(0.5)*B224/10)</f>
        <v>0.70710678118654757</v>
      </c>
      <c r="D225" s="62">
        <f>D$224*$C$225</f>
        <v>110.30865786510142</v>
      </c>
      <c r="E225" s="62">
        <f>E$224*$C$225</f>
        <v>66.185194719060846</v>
      </c>
      <c r="F225" s="62">
        <f>F$224*$C$225</f>
        <v>39.711116831436506</v>
      </c>
    </row>
    <row r="226" spans="1:6" ht="15.5" x14ac:dyDescent="0.35">
      <c r="A226" s="61" t="s">
        <v>44</v>
      </c>
      <c r="B226" s="64">
        <v>15</v>
      </c>
      <c r="C226" s="59">
        <f t="shared" si="20"/>
        <v>0.5</v>
      </c>
      <c r="D226" s="62">
        <f t="shared" ref="D226:D232" si="21">$D$224*C226</f>
        <v>78</v>
      </c>
      <c r="E226" s="62">
        <f t="shared" ref="E226:E232" si="22">$E$224*C226</f>
        <v>46.8</v>
      </c>
      <c r="F226" s="62">
        <f t="shared" ref="F226:F232" si="23">$F$224*C226</f>
        <v>28.08</v>
      </c>
    </row>
    <row r="227" spans="1:6" ht="15.5" x14ac:dyDescent="0.35">
      <c r="A227" s="61" t="s">
        <v>45</v>
      </c>
      <c r="B227" s="64">
        <v>20</v>
      </c>
      <c r="C227" s="59">
        <f t="shared" si="20"/>
        <v>0.35355339059327379</v>
      </c>
      <c r="D227" s="62">
        <f t="shared" si="21"/>
        <v>55.154328932550712</v>
      </c>
      <c r="E227" s="62">
        <f t="shared" si="22"/>
        <v>33.092597359530423</v>
      </c>
      <c r="F227" s="62">
        <f t="shared" si="23"/>
        <v>19.855558415718253</v>
      </c>
    </row>
    <row r="228" spans="1:6" ht="15.5" x14ac:dyDescent="0.35">
      <c r="A228" s="61" t="s">
        <v>46</v>
      </c>
      <c r="B228" s="64">
        <v>25</v>
      </c>
      <c r="C228" s="59">
        <f t="shared" si="20"/>
        <v>0.25</v>
      </c>
      <c r="D228" s="62">
        <f t="shared" si="21"/>
        <v>39</v>
      </c>
      <c r="E228" s="62">
        <f t="shared" si="22"/>
        <v>23.4</v>
      </c>
      <c r="F228" s="62">
        <f t="shared" si="23"/>
        <v>14.04</v>
      </c>
    </row>
    <row r="229" spans="1:6" ht="15.5" x14ac:dyDescent="0.35">
      <c r="A229" s="61" t="s">
        <v>47</v>
      </c>
      <c r="B229" s="64">
        <v>30</v>
      </c>
      <c r="C229" s="59">
        <f t="shared" si="20"/>
        <v>0.17677669529663689</v>
      </c>
      <c r="D229" s="62">
        <f t="shared" si="21"/>
        <v>27.577164466275356</v>
      </c>
      <c r="E229" s="62">
        <f t="shared" si="22"/>
        <v>16.546298679765211</v>
      </c>
      <c r="F229" s="62">
        <f t="shared" si="23"/>
        <v>9.9277792078591265</v>
      </c>
    </row>
    <row r="230" spans="1:6" ht="15.5" x14ac:dyDescent="0.35">
      <c r="A230" s="61" t="s">
        <v>48</v>
      </c>
      <c r="B230" s="64">
        <v>35</v>
      </c>
      <c r="C230" s="59">
        <f t="shared" si="20"/>
        <v>0.12500000000000003</v>
      </c>
      <c r="D230" s="62">
        <f t="shared" si="21"/>
        <v>19.500000000000004</v>
      </c>
      <c r="E230" s="62">
        <f t="shared" si="22"/>
        <v>11.700000000000001</v>
      </c>
      <c r="F230" s="62">
        <f t="shared" si="23"/>
        <v>7.0200000000000014</v>
      </c>
    </row>
    <row r="231" spans="1:6" ht="15.5" x14ac:dyDescent="0.35">
      <c r="A231" s="61" t="s">
        <v>49</v>
      </c>
      <c r="B231" s="64">
        <v>40</v>
      </c>
      <c r="C231" s="59">
        <f t="shared" si="20"/>
        <v>8.8388347648318447E-2</v>
      </c>
      <c r="D231" s="62">
        <f t="shared" si="21"/>
        <v>13.788582233137678</v>
      </c>
      <c r="E231" s="62">
        <f t="shared" si="22"/>
        <v>8.2731493398826057</v>
      </c>
      <c r="F231" s="62">
        <f t="shared" si="23"/>
        <v>4.9638896039295632</v>
      </c>
    </row>
    <row r="232" spans="1:6" ht="15.5" x14ac:dyDescent="0.35">
      <c r="A232" s="61" t="s">
        <v>50</v>
      </c>
      <c r="B232" s="64">
        <v>45</v>
      </c>
      <c r="C232" s="59">
        <f t="shared" si="20"/>
        <v>6.25E-2</v>
      </c>
      <c r="D232" s="62">
        <f t="shared" si="21"/>
        <v>9.75</v>
      </c>
      <c r="E232" s="62">
        <f t="shared" si="22"/>
        <v>5.85</v>
      </c>
      <c r="F232" s="62">
        <f t="shared" si="23"/>
        <v>3.51</v>
      </c>
    </row>
    <row r="233" spans="1:6" ht="15.5" x14ac:dyDescent="0.35">
      <c r="A233" s="61" t="s">
        <v>51</v>
      </c>
      <c r="B233" s="64">
        <v>50</v>
      </c>
      <c r="C233" s="59">
        <f>EXP(LN(0.5)*B232/10)</f>
        <v>4.4194173824159223E-2</v>
      </c>
      <c r="D233" s="62">
        <f>$D$224*C233</f>
        <v>6.894291116568839</v>
      </c>
      <c r="E233" s="62">
        <f>$E$224*C233</f>
        <v>4.1365746699413029</v>
      </c>
      <c r="F233" s="62">
        <f>$F$224*C233</f>
        <v>2.4819448019647816</v>
      </c>
    </row>
    <row r="234" spans="1:6" ht="15.5" x14ac:dyDescent="0.35">
      <c r="A234" s="61" t="s">
        <v>52</v>
      </c>
      <c r="B234" s="64">
        <v>55</v>
      </c>
      <c r="C234" s="59">
        <f t="shared" si="20"/>
        <v>3.125E-2</v>
      </c>
      <c r="D234" s="62">
        <f>$D$224*C234</f>
        <v>4.875</v>
      </c>
      <c r="E234" s="62">
        <f>$E$224*C234</f>
        <v>2.9249999999999998</v>
      </c>
      <c r="F234" s="62">
        <f>$F$224*C234</f>
        <v>1.7549999999999999</v>
      </c>
    </row>
    <row r="235" spans="1:6" ht="15.5" x14ac:dyDescent="0.35">
      <c r="A235" s="48"/>
      <c r="B235" s="48"/>
      <c r="C235" s="58"/>
      <c r="D235" s="48"/>
      <c r="E235" s="48"/>
      <c r="F235" s="48"/>
    </row>
    <row r="236" spans="1:6" ht="15.5" x14ac:dyDescent="0.35">
      <c r="A236" s="57" t="s">
        <v>93</v>
      </c>
      <c r="B236" s="52"/>
      <c r="C236" s="52"/>
      <c r="D236" s="52"/>
      <c r="E236" s="48"/>
      <c r="F236" s="48"/>
    </row>
    <row r="237" spans="1:6" ht="31" x14ac:dyDescent="0.35">
      <c r="A237" s="69" t="s">
        <v>38</v>
      </c>
      <c r="B237" s="70" t="s">
        <v>6</v>
      </c>
      <c r="C237" s="70" t="s">
        <v>7</v>
      </c>
      <c r="D237" s="70" t="s">
        <v>8</v>
      </c>
      <c r="E237" s="48"/>
      <c r="F237" s="48"/>
    </row>
    <row r="238" spans="1:6" ht="15.5" x14ac:dyDescent="0.35">
      <c r="A238" s="24" t="s">
        <v>0</v>
      </c>
      <c r="B238" s="64">
        <f>52*3</f>
        <v>156</v>
      </c>
      <c r="C238" s="64">
        <f>B238*0.6</f>
        <v>93.6</v>
      </c>
      <c r="D238" s="64">
        <f>C238*0.6</f>
        <v>56.16</v>
      </c>
    </row>
    <row r="239" spans="1:6" ht="15.5" x14ac:dyDescent="0.35">
      <c r="A239" s="24" t="s">
        <v>1</v>
      </c>
      <c r="B239" s="64">
        <f>52*3</f>
        <v>156</v>
      </c>
      <c r="C239" s="64">
        <f>B239*0.6</f>
        <v>93.6</v>
      </c>
      <c r="D239" s="64">
        <f>C239*0.6</f>
        <v>56.16</v>
      </c>
    </row>
  </sheetData>
  <mergeCells count="24"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  <mergeCell ref="I130:I132"/>
    <mergeCell ref="J130:O130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2019-12-07T00:05:54Z</dcterms:modified>
</cp:coreProperties>
</file>