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tzr\Google Drive\ICRC\CISNET\Model\HHCoM\"/>
    </mc:Choice>
  </mc:AlternateContent>
  <bookViews>
    <workbookView xWindow="0" yWindow="0" windowWidth="19200" windowHeight="676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I152" i="1" l="1"/>
  <c r="I153" i="1"/>
  <c r="I154" i="1"/>
  <c r="I155" i="1"/>
  <c r="I156" i="1"/>
  <c r="I157" i="1"/>
  <c r="I158" i="1"/>
  <c r="I159" i="1"/>
  <c r="I151" i="1"/>
  <c r="F152" i="1"/>
  <c r="F153" i="1"/>
  <c r="F154" i="1"/>
  <c r="F155" i="1"/>
  <c r="F156" i="1"/>
  <c r="F157" i="1"/>
  <c r="F158" i="1"/>
  <c r="F159" i="1"/>
  <c r="F151" i="1"/>
  <c r="D219" i="1"/>
  <c r="F219" i="1"/>
  <c r="E219" i="1"/>
  <c r="D218" i="1"/>
  <c r="F218" i="1"/>
  <c r="E218" i="1"/>
  <c r="J219" i="1"/>
  <c r="J216" i="1"/>
  <c r="L219" i="1"/>
  <c r="K219" i="1"/>
  <c r="M219" i="1"/>
  <c r="G219" i="1"/>
  <c r="J218" i="1"/>
  <c r="L218" i="1"/>
  <c r="K218" i="1"/>
  <c r="M218" i="1"/>
  <c r="G218" i="1"/>
  <c r="O142" i="1"/>
  <c r="Q142" i="1"/>
  <c r="P142" i="1"/>
  <c r="H142" i="1"/>
  <c r="J142" i="1"/>
  <c r="I142" i="1"/>
  <c r="N141" i="1"/>
  <c r="O141" i="1"/>
  <c r="Q141" i="1"/>
  <c r="P141" i="1"/>
  <c r="G141" i="1"/>
  <c r="H141" i="1"/>
  <c r="J141" i="1"/>
  <c r="N140" i="1"/>
  <c r="O140" i="1"/>
  <c r="Q140" i="1"/>
  <c r="P140" i="1"/>
  <c r="G140" i="1"/>
  <c r="H140" i="1"/>
  <c r="J140" i="1"/>
  <c r="O139" i="1"/>
  <c r="Q139" i="1"/>
  <c r="P139" i="1"/>
  <c r="H139" i="1"/>
  <c r="J139" i="1"/>
  <c r="O138" i="1"/>
  <c r="Q138" i="1"/>
  <c r="P138" i="1"/>
  <c r="H138" i="1"/>
  <c r="J138" i="1"/>
  <c r="I138" i="1"/>
  <c r="O137" i="1"/>
  <c r="Q137" i="1"/>
  <c r="P137" i="1"/>
  <c r="H137" i="1"/>
  <c r="J137" i="1"/>
  <c r="I137" i="1"/>
  <c r="O136" i="1"/>
  <c r="Q136" i="1"/>
  <c r="P136" i="1"/>
  <c r="H136" i="1"/>
  <c r="J136" i="1"/>
  <c r="I136" i="1"/>
  <c r="O135" i="1"/>
  <c r="Q135" i="1"/>
  <c r="P135" i="1"/>
  <c r="H135" i="1"/>
  <c r="J135" i="1"/>
  <c r="I135" i="1"/>
  <c r="O134" i="1"/>
  <c r="Q134" i="1"/>
  <c r="P134" i="1"/>
  <c r="H134" i="1"/>
  <c r="J134" i="1"/>
  <c r="I134" i="1"/>
  <c r="O133" i="1"/>
  <c r="Q133" i="1"/>
  <c r="P133" i="1"/>
  <c r="H133" i="1"/>
  <c r="J133" i="1"/>
  <c r="I133" i="1"/>
  <c r="O132" i="1"/>
  <c r="Q132" i="1"/>
  <c r="P132" i="1"/>
  <c r="H132" i="1"/>
  <c r="J132" i="1"/>
  <c r="I132" i="1"/>
  <c r="R104" i="1"/>
  <c r="T104" i="1"/>
  <c r="S104" i="1"/>
  <c r="L104" i="1"/>
  <c r="N104" i="1"/>
  <c r="M104" i="1"/>
  <c r="F104" i="1"/>
  <c r="H104" i="1"/>
  <c r="G104" i="1"/>
  <c r="R103" i="1"/>
  <c r="T103" i="1"/>
  <c r="S103" i="1"/>
  <c r="L103" i="1"/>
  <c r="N103" i="1"/>
  <c r="M103" i="1"/>
  <c r="F103" i="1"/>
  <c r="H103" i="1"/>
  <c r="G103" i="1"/>
  <c r="R102" i="1"/>
  <c r="T102" i="1"/>
  <c r="S102" i="1"/>
  <c r="L102" i="1"/>
  <c r="N102" i="1"/>
  <c r="M102" i="1"/>
  <c r="F102" i="1"/>
  <c r="H102" i="1"/>
  <c r="G102" i="1"/>
  <c r="R101" i="1"/>
  <c r="T101" i="1"/>
  <c r="S101" i="1"/>
  <c r="L101" i="1"/>
  <c r="N101" i="1"/>
  <c r="M101" i="1"/>
  <c r="F101" i="1"/>
  <c r="H101" i="1"/>
  <c r="G101" i="1"/>
  <c r="R100" i="1"/>
  <c r="T100" i="1"/>
  <c r="S100" i="1"/>
  <c r="L100" i="1"/>
  <c r="N100" i="1"/>
  <c r="M100" i="1"/>
  <c r="F100" i="1"/>
  <c r="H100" i="1"/>
  <c r="G100" i="1"/>
  <c r="M75" i="1"/>
  <c r="O75" i="1"/>
  <c r="N75" i="1"/>
  <c r="G75" i="1"/>
  <c r="I75" i="1"/>
  <c r="H75" i="1"/>
  <c r="M74" i="1"/>
  <c r="O74" i="1"/>
  <c r="N74" i="1"/>
  <c r="G74" i="1"/>
  <c r="I74" i="1"/>
  <c r="H74" i="1"/>
  <c r="M73" i="1"/>
  <c r="O73" i="1"/>
  <c r="N73" i="1"/>
  <c r="G73" i="1"/>
  <c r="I73" i="1"/>
  <c r="H73" i="1"/>
  <c r="M72" i="1"/>
  <c r="O72" i="1"/>
  <c r="N72" i="1"/>
  <c r="G72" i="1"/>
  <c r="I72" i="1"/>
  <c r="H72" i="1"/>
  <c r="M71" i="1"/>
  <c r="O71" i="1"/>
  <c r="N71" i="1"/>
  <c r="G71" i="1"/>
  <c r="H71" i="1"/>
</calcChain>
</file>

<file path=xl/sharedStrings.xml><?xml version="1.0" encoding="utf-8"?>
<sst xmlns="http://schemas.openxmlformats.org/spreadsheetml/2006/main" count="323" uniqueCount="131">
  <si>
    <t>HPV incidence multiplier by type and CD4 count</t>
  </si>
  <si>
    <t>HPV 16</t>
  </si>
  <si>
    <t>vac types</t>
  </si>
  <si>
    <t>non vac types</t>
  </si>
  <si>
    <t>&lt;200</t>
  </si>
  <si>
    <t>200-350</t>
  </si>
  <si>
    <t>350-500</t>
  </si>
  <si>
    <t>&gt;500</t>
  </si>
  <si>
    <t>Ahdieh, 2001</t>
  </si>
  <si>
    <t>HPV clearance multipliers</t>
  </si>
  <si>
    <t>&gt;200</t>
  </si>
  <si>
    <t xml:space="preserve"> </t>
  </si>
  <si>
    <t>HPV INCIDENCE MULTIPLIERS</t>
  </si>
  <si>
    <t>CIN1</t>
  </si>
  <si>
    <t>CIN2</t>
  </si>
  <si>
    <t>CIN3</t>
  </si>
  <si>
    <t>Vaccine types</t>
  </si>
  <si>
    <t>Lower bound</t>
  </si>
  <si>
    <t>Upper bound</t>
  </si>
  <si>
    <t>non Vaccine types</t>
  </si>
  <si>
    <t>HPV TYPE DISTRIBUTION IN CIN (HIV+ ONLY)</t>
  </si>
  <si>
    <t>Carcinogenicity of Human Papillomavirus (HPV) Types</t>
  </si>
  <si>
    <t>in HIV-Positive Women: A Meta-Analysis From HPV</t>
  </si>
  <si>
    <t>Infection to Cervical Cancer</t>
  </si>
  <si>
    <t xml:space="preserve">Gary M. Clifford </t>
  </si>
  <si>
    <t>HIV+ ICC</t>
  </si>
  <si>
    <t>HIV- ICC</t>
  </si>
  <si>
    <t>HPV16</t>
  </si>
  <si>
    <t>Other HR types</t>
  </si>
  <si>
    <t>HPV TYPE DISTRIBUTION IN ICC (HIV+/HIV-)</t>
  </si>
  <si>
    <t>Effect of HIV infection on human papillomavirus types causing</t>
  </si>
  <si>
    <t>invasive cervical cancer in Africa</t>
  </si>
  <si>
    <t>Gary M. Clifford*</t>
  </si>
  <si>
    <t>HIV+</t>
  </si>
  <si>
    <t>HIV-</t>
  </si>
  <si>
    <t>n</t>
  </si>
  <si>
    <t>N</t>
  </si>
  <si>
    <t>%</t>
  </si>
  <si>
    <t>LB</t>
  </si>
  <si>
    <t>UB</t>
  </si>
  <si>
    <t>18-25</t>
  </si>
  <si>
    <t>26-35</t>
  </si>
  <si>
    <t>36-45</t>
  </si>
  <si>
    <t>46-66</t>
  </si>
  <si>
    <t>TOTAL</t>
  </si>
  <si>
    <t>HR HPV PREV IN MEN IN SA</t>
  </si>
  <si>
    <t>Human papillomavirus prevalence in South</t>
  </si>
  <si>
    <t>African women and men according to age</t>
  </si>
  <si>
    <t>and human immunodeficiency virus status</t>
  </si>
  <si>
    <t>Zizipho Z A Mbulawa</t>
  </si>
  <si>
    <t>Overall HIV prevalence among women with normal cytology (HIV+ and HIV- combined</t>
  </si>
  <si>
    <t>HPV prev</t>
  </si>
  <si>
    <t>Allan 2008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</si>
  <si>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</si>
  <si>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</si>
  <si>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</si>
  <si>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</si>
  <si>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</si>
  <si>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</si>
  <si>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</si>
  <si>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</si>
  <si>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ALL WOMEN</t>
  </si>
  <si>
    <t>HR HPV PREV IN WOMEN IN SA</t>
  </si>
  <si>
    <t>ALL, NOT JUST WOMEN WITH NORMAL CYTOLOGY</t>
  </si>
  <si>
    <t>ALL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</si>
  <si>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</si>
  <si>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</si>
  <si>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</si>
  <si>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</si>
  <si>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</si>
  <si>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</si>
  <si>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</si>
  <si>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</si>
  <si>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</si>
  <si>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</si>
  <si>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All ages</t>
  </si>
  <si>
    <t>HPV prevalence in Women without CIN23</t>
  </si>
  <si>
    <t>McDonald 2014</t>
  </si>
  <si>
    <t>CIN 2/CIN 3 prevalence</t>
  </si>
  <si>
    <t>CIN23 prevalence by HIV status</t>
  </si>
  <si>
    <t>Age-specific prevalence of cervical human</t>
  </si>
  <si>
    <t>papillomavirus infection and cytological abnormalities</t>
  </si>
  <si>
    <t>in women in Gauteng Province, South Africa</t>
  </si>
  <si>
    <t>The sampling period started in July 2008</t>
  </si>
  <si>
    <t>K Richter,1 MB ChB, MMed Path (Med Virol</t>
  </si>
  <si>
    <t>, FC Path Med Virol (SA</t>
  </si>
  <si>
    <t>and terminated in June 2011.</t>
  </si>
  <si>
    <t>G Dreyer,4 PhD, MCOG (SA</t>
  </si>
  <si>
    <t>, MMed (O&amp;G</t>
  </si>
  <si>
    <t>LSIL and HSIL can be considered surrogates for CIN1 and CIN23. This isn't stratified by HIV status unfortunately</t>
  </si>
  <si>
    <t>Age group</t>
  </si>
  <si>
    <t>LSIL</t>
  </si>
  <si>
    <t>HSIL</t>
  </si>
  <si>
    <t>&lt;25</t>
  </si>
  <si>
    <t>25 - 29</t>
  </si>
  <si>
    <t>30 - 34</t>
  </si>
  <si>
    <t>35 - 39</t>
  </si>
  <si>
    <t>40 - 44</t>
  </si>
  <si>
    <t>45 - 49</t>
  </si>
  <si>
    <t>50 - 54</t>
  </si>
  <si>
    <t>≥55</t>
  </si>
  <si>
    <t>Total</t>
  </si>
  <si>
    <t>hrHPV+</t>
  </si>
  <si>
    <t>HrHPV in all women (not just normal cytology) not stratified by HIV status</t>
  </si>
  <si>
    <t>LSIL and HSIL in women in SA</t>
  </si>
  <si>
    <t>CIN23 prevalence in HIV positive women</t>
  </si>
  <si>
    <t>median age 38, median CD4 394 (252-572)</t>
  </si>
  <si>
    <t>CIN123 prevalence in HIV+ women in SA</t>
  </si>
  <si>
    <t>HIV+ women only</t>
  </si>
  <si>
    <t>Validation of Cervical Cancer Screening Methods in HIV Positive Women from Johannesburg South Africa Cynthia Firnhaber1,</t>
  </si>
  <si>
    <t>Oncogenic and incidental HPV types associated with</t>
  </si>
  <si>
    <t>histologically confirmed cervical intraepithelial neoplasia</t>
  </si>
  <si>
    <t>in HIV-positive and HIV-negative South African women</t>
  </si>
  <si>
    <t>M C van Aardt,1</t>
  </si>
  <si>
    <t>prop</t>
  </si>
  <si>
    <t>Vac types</t>
  </si>
  <si>
    <t>Type distribution in CIN23 by HIV status</t>
  </si>
  <si>
    <t>CIN23 prevalence</t>
  </si>
  <si>
    <t>17-19</t>
  </si>
  <si>
    <t>55-65</t>
  </si>
  <si>
    <t>HPV CLEARANCE MULTIPLIERS</t>
  </si>
  <si>
    <t>HSIL multipliers (use for CIN3)</t>
  </si>
  <si>
    <t>CIN3 multipliers</t>
  </si>
  <si>
    <t>Hawes, 2006</t>
  </si>
  <si>
    <t>No increased risk for CD4&gt;500 or pple on ART</t>
  </si>
  <si>
    <t>CIN12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</si>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</sst>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 applyAlignment="1">
      <alignment horizontal="right"/>
    </xf>
    <xf numFmtId="0" fontId="0" fillId="0" borderId="11" xfId="0" applyBorder="1"/>
    <xf numFmtId="0" fontId="0" fillId="0" borderId="0" xfId="0" applyBorder="1" applyAlignment="1">
      <alignment horizontal="right"/>
    </xf>
    <xf numFmtId="2" fontId="2" fillId="0" borderId="5" xfId="0" applyNumberFormat="1" applyFont="1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2" fontId="2" fillId="0" borderId="8" xfId="0" applyNumberFormat="1" applyFont="1" applyBorder="1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2" fontId="0" fillId="0" borderId="2" xfId="1" applyNumberFormat="1" applyFont="1" applyBorder="1"/>
    <xf numFmtId="2" fontId="0" fillId="0" borderId="0" xfId="1" applyNumberFormat="1" applyFont="1" applyBorder="1"/>
    <xf numFmtId="2" fontId="0" fillId="0" borderId="7" xfId="1" applyNumberFormat="1" applyFont="1" applyBorder="1"/>
    <xf numFmtId="0" fontId="2" fillId="0" borderId="1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13" xfId="0" applyBorder="1" applyAlignment="1">
      <alignment horizontal="right"/>
    </xf>
    <xf numFmtId="2" fontId="0" fillId="0" borderId="4" xfId="0" applyNumberFormat="1" applyBorder="1"/>
    <xf numFmtId="0" fontId="2" fillId="0" borderId="13" xfId="0" applyFon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165" fontId="0" fillId="0" borderId="2" xfId="0" applyNumberFormat="1" applyFill="1" applyBorder="1"/>
    <xf numFmtId="165" fontId="0" fillId="0" borderId="3" xfId="0" applyNumberFormat="1" applyBorder="1"/>
    <xf numFmtId="49" fontId="4" fillId="0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49" fontId="4" fillId="0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165" fontId="0" fillId="0" borderId="7" xfId="0" applyNumberFormat="1" applyFill="1" applyBorder="1" applyAlignment="1">
      <alignment horizontal="right"/>
    </xf>
    <xf numFmtId="165" fontId="0" fillId="0" borderId="8" xfId="0" applyNumberFormat="1" applyBorder="1"/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3" xfId="1" applyNumberFormat="1" applyFont="1" applyBorder="1"/>
    <xf numFmtId="2" fontId="0" fillId="0" borderId="5" xfId="1" applyNumberFormat="1" applyFont="1" applyBorder="1"/>
    <xf numFmtId="2" fontId="0" fillId="0" borderId="8" xfId="1" applyNumberFormat="1" applyFont="1" applyBorder="1"/>
    <xf numFmtId="3" fontId="0" fillId="0" borderId="0" xfId="0" applyNumberFormat="1" applyBorder="1"/>
    <xf numFmtId="0" fontId="0" fillId="0" borderId="16" xfId="0" applyBorder="1"/>
    <xf numFmtId="0" fontId="0" fillId="0" borderId="18" xfId="0" applyBorder="1"/>
    <xf numFmtId="0" fontId="0" fillId="0" borderId="2" xfId="0" applyBorder="1"/>
    <xf numFmtId="3" fontId="0" fillId="0" borderId="7" xfId="0" applyNumberFormat="1" applyBorder="1"/>
    <xf numFmtId="0" fontId="0" fillId="0" borderId="4" xfId="0" applyFont="1" applyBorder="1"/>
    <xf numFmtId="0" fontId="0" fillId="0" borderId="0" xfId="0" applyFont="1" applyBorder="1"/>
    <xf numFmtId="2" fontId="0" fillId="0" borderId="0" xfId="0" applyNumberFormat="1" applyFont="1" applyBorder="1"/>
    <xf numFmtId="2" fontId="5" fillId="0" borderId="0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ont="1"/>
    <xf numFmtId="3" fontId="0" fillId="0" borderId="0" xfId="0" applyNumberFormat="1" applyFont="1" applyBorder="1"/>
    <xf numFmtId="0" fontId="0" fillId="0" borderId="6" xfId="0" applyFont="1" applyBorder="1"/>
    <xf numFmtId="0" fontId="0" fillId="0" borderId="7" xfId="0" applyFont="1" applyBorder="1"/>
    <xf numFmtId="3" fontId="0" fillId="0" borderId="7" xfId="0" applyNumberFormat="1" applyFont="1" applyBorder="1"/>
    <xf numFmtId="2" fontId="0" fillId="0" borderId="7" xfId="0" applyNumberFormat="1" applyFont="1" applyBorder="1"/>
    <xf numFmtId="2" fontId="5" fillId="0" borderId="7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10" fontId="0" fillId="0" borderId="0" xfId="0" applyNumberFormat="1"/>
    <xf numFmtId="166" fontId="0" fillId="0" borderId="0" xfId="0" applyNumberFormat="1" applyBorder="1"/>
    <xf numFmtId="166" fontId="0" fillId="0" borderId="2" xfId="0" applyNumberFormat="1" applyBorder="1"/>
    <xf numFmtId="2" fontId="3" fillId="0" borderId="2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66" fontId="0" fillId="0" borderId="7" xfId="0" applyNumberFormat="1" applyBorder="1"/>
    <xf numFmtId="0" fontId="2" fillId="0" borderId="15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2" xfId="0" applyBorder="1"/>
    <xf numFmtId="0" fontId="0" fillId="0" borderId="17" xfId="0" applyBorder="1"/>
    <xf numFmtId="0" fontId="2" fillId="0" borderId="23" xfId="0" applyFont="1" applyBorder="1"/>
    <xf numFmtId="0" fontId="0" fillId="0" borderId="23" xfId="0" applyBorder="1"/>
    <xf numFmtId="0" fontId="0" fillId="0" borderId="19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164" fontId="0" fillId="0" borderId="0" xfId="0" applyNumberFormat="1" applyBorder="1" applyAlignment="1">
      <alignment horizontal="left"/>
    </xf>
    <xf numFmtId="2" fontId="0" fillId="0" borderId="0" xfId="0" applyNumberFormat="1" applyBorder="1"/>
    <xf numFmtId="164" fontId="0" fillId="0" borderId="2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1"/>
  <sheetViews>
    <sheetView tabSelected="1" topLeftCell="A208" workbookViewId="0">
      <selection activeCell="H239" sqref="H239"/>
    </sheetView>
  </sheetViews>
  <sheetFormatPr defaultRowHeight="14.5" x14ac:dyDescent="0.35"/>
  <sheetData>
    <row r="2" spans="1:8" s="24" customFormat="1" x14ac:dyDescent="0.35">
      <c r="B2" s="24" t="s">
        <v>12</v>
      </c>
    </row>
    <row r="4" spans="1:8" ht="15" thickBot="1" x14ac:dyDescent="0.4"/>
    <row r="5" spans="1:8" x14ac:dyDescent="0.35">
      <c r="A5" s="1"/>
      <c r="B5" s="2" t="s">
        <v>0</v>
      </c>
      <c r="C5" s="2"/>
      <c r="D5" s="3"/>
      <c r="E5" s="4"/>
    </row>
    <row r="6" spans="1:8" x14ac:dyDescent="0.35">
      <c r="A6" s="5"/>
      <c r="B6" s="6" t="s">
        <v>1</v>
      </c>
      <c r="C6" s="6" t="s">
        <v>2</v>
      </c>
      <c r="D6" s="7" t="s">
        <v>3</v>
      </c>
      <c r="H6" s="4" t="s">
        <v>8</v>
      </c>
    </row>
    <row r="7" spans="1:8" x14ac:dyDescent="0.35">
      <c r="A7" s="5" t="s">
        <v>4</v>
      </c>
      <c r="B7" s="8">
        <v>1.2823314148397711</v>
      </c>
      <c r="C7" s="8">
        <v>2.2168593054235246</v>
      </c>
      <c r="D7" s="9">
        <v>2.4910309371738526</v>
      </c>
    </row>
    <row r="8" spans="1:8" x14ac:dyDescent="0.35">
      <c r="A8" s="5" t="s">
        <v>5</v>
      </c>
      <c r="B8" s="8">
        <v>1.190381294008237</v>
      </c>
      <c r="C8" s="8">
        <v>2.0578984637555582</v>
      </c>
      <c r="D8" s="9">
        <v>2.3124105017563474</v>
      </c>
    </row>
    <row r="9" spans="1:8" x14ac:dyDescent="0.35">
      <c r="A9" s="5" t="s">
        <v>6</v>
      </c>
      <c r="B9" s="8">
        <v>1.0984311731767029</v>
      </c>
      <c r="C9" s="8">
        <v>1.898937622087592</v>
      </c>
      <c r="D9" s="9">
        <v>2.1337900663388423</v>
      </c>
    </row>
    <row r="10" spans="1:8" ht="15" thickBot="1" x14ac:dyDescent="0.4">
      <c r="A10" s="10" t="s">
        <v>7</v>
      </c>
      <c r="B10" s="11">
        <v>1.006481052345169</v>
      </c>
      <c r="C10" s="11">
        <v>1.7399767804196262</v>
      </c>
      <c r="D10" s="12">
        <v>1.9551696309213371</v>
      </c>
    </row>
    <row r="15" spans="1:8" s="24" customFormat="1" x14ac:dyDescent="0.35">
      <c r="B15" s="24" t="s">
        <v>120</v>
      </c>
    </row>
    <row r="16" spans="1:8" ht="15" thickBot="1" x14ac:dyDescent="0.4"/>
    <row r="17" spans="2:8" ht="15" thickBot="1" x14ac:dyDescent="0.4">
      <c r="B17" s="13"/>
      <c r="C17" s="14"/>
      <c r="D17" s="15" t="s">
        <v>9</v>
      </c>
      <c r="E17" s="16"/>
      <c r="H17" s="4" t="s">
        <v>8</v>
      </c>
    </row>
    <row r="18" spans="2:8" x14ac:dyDescent="0.35">
      <c r="B18" s="5"/>
      <c r="C18" s="6"/>
      <c r="D18" s="17" t="s">
        <v>7</v>
      </c>
      <c r="E18" s="18">
        <v>0.7</v>
      </c>
    </row>
    <row r="19" spans="2:8" x14ac:dyDescent="0.35">
      <c r="B19" s="5"/>
      <c r="C19" s="6"/>
      <c r="D19" s="17" t="s">
        <v>6</v>
      </c>
      <c r="E19" s="19">
        <v>0.55000000000000004</v>
      </c>
    </row>
    <row r="20" spans="2:8" x14ac:dyDescent="0.35">
      <c r="B20" s="5"/>
      <c r="C20" s="6"/>
      <c r="D20" s="17" t="s">
        <v>5</v>
      </c>
      <c r="E20" s="19">
        <v>0.45</v>
      </c>
    </row>
    <row r="21" spans="2:8" ht="15" thickBot="1" x14ac:dyDescent="0.4">
      <c r="B21" s="10"/>
      <c r="C21" s="20"/>
      <c r="D21" s="21" t="s">
        <v>10</v>
      </c>
      <c r="E21" s="22">
        <v>0.4</v>
      </c>
    </row>
    <row r="25" spans="2:8" x14ac:dyDescent="0.35">
      <c r="C25" t="s">
        <v>11</v>
      </c>
    </row>
    <row r="31" spans="2:8" s="24" customFormat="1" x14ac:dyDescent="0.35">
      <c r="B31" s="24" t="s">
        <v>20</v>
      </c>
    </row>
    <row r="33" spans="1:10" ht="15" thickBot="1" x14ac:dyDescent="0.4">
      <c r="C33" s="25" t="s">
        <v>13</v>
      </c>
      <c r="D33" s="25" t="s">
        <v>14</v>
      </c>
      <c r="E33" s="25" t="s">
        <v>15</v>
      </c>
      <c r="J33" s="4" t="s">
        <v>21</v>
      </c>
    </row>
    <row r="34" spans="1:10" x14ac:dyDescent="0.35">
      <c r="A34" s="36"/>
      <c r="B34" s="29" t="s">
        <v>16</v>
      </c>
      <c r="C34" s="26">
        <v>0.41241603585488273</v>
      </c>
      <c r="D34" s="26">
        <v>0.46116466245016291</v>
      </c>
      <c r="E34" s="74">
        <v>0.39077978729582147</v>
      </c>
      <c r="J34" s="4" t="s">
        <v>22</v>
      </c>
    </row>
    <row r="35" spans="1:10" x14ac:dyDescent="0.35">
      <c r="A35" s="5"/>
      <c r="B35" s="30" t="s">
        <v>17</v>
      </c>
      <c r="C35" s="27">
        <v>0.37750906758345792</v>
      </c>
      <c r="D35" s="27">
        <v>0.41426526618767978</v>
      </c>
      <c r="E35" s="75">
        <v>0.33731913170343342</v>
      </c>
      <c r="J35" s="4" t="s">
        <v>23</v>
      </c>
    </row>
    <row r="36" spans="1:10" ht="15" thickBot="1" x14ac:dyDescent="0.4">
      <c r="A36" s="10"/>
      <c r="B36" s="31" t="s">
        <v>18</v>
      </c>
      <c r="C36" s="28">
        <v>0.44732300412630754</v>
      </c>
      <c r="D36" s="28">
        <v>0.50806405871264604</v>
      </c>
      <c r="E36" s="76">
        <v>0.44424044288820952</v>
      </c>
      <c r="J36" s="4" t="s">
        <v>24</v>
      </c>
    </row>
    <row r="37" spans="1:10" x14ac:dyDescent="0.35">
      <c r="A37" s="36"/>
      <c r="B37" s="29" t="s">
        <v>19</v>
      </c>
      <c r="C37" s="26">
        <v>0.4272414489084897</v>
      </c>
      <c r="D37" s="26">
        <v>0.3610291430214303</v>
      </c>
      <c r="E37" s="74">
        <v>0.30458614003030199</v>
      </c>
    </row>
    <row r="38" spans="1:10" x14ac:dyDescent="0.35">
      <c r="A38" s="5"/>
      <c r="B38" s="30" t="s">
        <v>17</v>
      </c>
      <c r="C38" s="27">
        <v>0.39157529062027491</v>
      </c>
      <c r="D38" s="27">
        <v>0.31520319042965222</v>
      </c>
      <c r="E38" s="75">
        <v>0.25267873242972921</v>
      </c>
    </row>
    <row r="39" spans="1:10" ht="15" thickBot="1" x14ac:dyDescent="0.4">
      <c r="A39" s="10"/>
      <c r="B39" s="31" t="s">
        <v>18</v>
      </c>
      <c r="C39" s="28">
        <v>0.46290760719670448</v>
      </c>
      <c r="D39" s="28">
        <v>0.40685509561320837</v>
      </c>
      <c r="E39" s="76">
        <v>0.35649354763087476</v>
      </c>
    </row>
    <row r="40" spans="1:10" x14ac:dyDescent="0.35">
      <c r="A40" s="36"/>
      <c r="B40" s="29" t="s">
        <v>1</v>
      </c>
      <c r="C40" s="26">
        <v>0.183</v>
      </c>
      <c r="D40" s="26">
        <v>0.23</v>
      </c>
      <c r="E40" s="74">
        <v>0.40600000000000003</v>
      </c>
    </row>
    <row r="41" spans="1:10" x14ac:dyDescent="0.35">
      <c r="A41" s="5"/>
      <c r="B41" s="30" t="s">
        <v>17</v>
      </c>
      <c r="C41" s="27">
        <v>0.14422418246985771</v>
      </c>
      <c r="D41" s="27">
        <v>0.17400677460332742</v>
      </c>
      <c r="E41" s="75">
        <v>0.32990566617677769</v>
      </c>
    </row>
    <row r="42" spans="1:10" ht="15" thickBot="1" x14ac:dyDescent="0.4">
      <c r="A42" s="10"/>
      <c r="B42" s="31" t="s">
        <v>18</v>
      </c>
      <c r="C42" s="28">
        <v>0.22177581753014228</v>
      </c>
      <c r="D42" s="28">
        <v>0.2859932253966726</v>
      </c>
      <c r="E42" s="76">
        <v>0.48209433382322237</v>
      </c>
    </row>
    <row r="49" spans="1:9" s="24" customFormat="1" x14ac:dyDescent="0.35">
      <c r="B49" s="24" t="s">
        <v>29</v>
      </c>
    </row>
    <row r="50" spans="1:9" x14ac:dyDescent="0.35">
      <c r="B50" s="32"/>
    </row>
    <row r="51" spans="1:9" ht="15" thickBot="1" x14ac:dyDescent="0.4">
      <c r="B51" s="32"/>
      <c r="I51" s="4" t="s">
        <v>30</v>
      </c>
    </row>
    <row r="52" spans="1:9" ht="15" thickBot="1" x14ac:dyDescent="0.4">
      <c r="B52" s="32"/>
      <c r="C52" s="33" t="s">
        <v>25</v>
      </c>
      <c r="D52" s="34" t="s">
        <v>26</v>
      </c>
      <c r="I52" s="4" t="s">
        <v>31</v>
      </c>
    </row>
    <row r="53" spans="1:9" x14ac:dyDescent="0.35">
      <c r="A53" s="36"/>
      <c r="B53" s="35" t="s">
        <v>27</v>
      </c>
      <c r="C53" s="36"/>
      <c r="D53" s="37"/>
      <c r="I53" s="4" t="s">
        <v>32</v>
      </c>
    </row>
    <row r="54" spans="1:9" x14ac:dyDescent="0.35">
      <c r="A54" s="5"/>
      <c r="B54" s="38" t="s">
        <v>17</v>
      </c>
      <c r="C54" s="39">
        <v>0.40566037735849059</v>
      </c>
      <c r="D54" s="19">
        <v>0.48942917547568709</v>
      </c>
    </row>
    <row r="55" spans="1:9" x14ac:dyDescent="0.35">
      <c r="A55" s="5"/>
      <c r="B55" s="38" t="s">
        <v>18</v>
      </c>
      <c r="C55" s="39">
        <v>0.49292452830188677</v>
      </c>
      <c r="D55" s="19">
        <v>0.56131078224101483</v>
      </c>
    </row>
    <row r="56" spans="1:9" x14ac:dyDescent="0.35">
      <c r="A56" s="5"/>
      <c r="B56" s="40" t="s">
        <v>16</v>
      </c>
      <c r="C56" s="5"/>
      <c r="D56" s="7"/>
    </row>
    <row r="57" spans="1:9" x14ac:dyDescent="0.35">
      <c r="A57" s="5"/>
      <c r="B57" s="38" t="s">
        <v>17</v>
      </c>
      <c r="C57" s="39">
        <v>0.31839622641509435</v>
      </c>
      <c r="D57" s="19">
        <v>0.30761099365750527</v>
      </c>
    </row>
    <row r="58" spans="1:9" x14ac:dyDescent="0.35">
      <c r="A58" s="5"/>
      <c r="B58" s="38" t="s">
        <v>18</v>
      </c>
      <c r="C58" s="39">
        <v>0.52358490566037741</v>
      </c>
      <c r="D58" s="19">
        <v>0.39852008456659621</v>
      </c>
    </row>
    <row r="59" spans="1:9" x14ac:dyDescent="0.35">
      <c r="A59" s="5"/>
      <c r="B59" s="40" t="s">
        <v>28</v>
      </c>
      <c r="C59" s="5"/>
      <c r="D59" s="19"/>
    </row>
    <row r="60" spans="1:9" x14ac:dyDescent="0.35">
      <c r="A60" s="5"/>
      <c r="B60" s="38" t="s">
        <v>17</v>
      </c>
      <c r="C60" s="39">
        <v>6.6037735849056603E-2</v>
      </c>
      <c r="D60" s="19">
        <v>8.5623678646934459E-2</v>
      </c>
    </row>
    <row r="61" spans="1:9" ht="15" thickBot="1" x14ac:dyDescent="0.4">
      <c r="A61" s="10"/>
      <c r="B61" s="41" t="s">
        <v>18</v>
      </c>
      <c r="C61" s="42">
        <v>0.13443396226415094</v>
      </c>
      <c r="D61" s="43">
        <v>0.11733615221987315</v>
      </c>
    </row>
    <row r="67" spans="2:22" s="23" customFormat="1" x14ac:dyDescent="0.35">
      <c r="B67" s="24" t="s">
        <v>45</v>
      </c>
    </row>
    <row r="68" spans="2:22" ht="15" thickBot="1" x14ac:dyDescent="0.4"/>
    <row r="69" spans="2:22" x14ac:dyDescent="0.35">
      <c r="D69" s="1"/>
      <c r="E69" s="44" t="s">
        <v>33</v>
      </c>
      <c r="F69" s="44"/>
      <c r="G69" s="44"/>
      <c r="H69" s="2"/>
      <c r="I69" s="3"/>
      <c r="J69" s="45"/>
      <c r="K69" s="44" t="s">
        <v>34</v>
      </c>
      <c r="L69" s="2"/>
      <c r="M69" s="2"/>
      <c r="N69" s="2"/>
      <c r="O69" s="3"/>
    </row>
    <row r="70" spans="2:22" x14ac:dyDescent="0.35">
      <c r="D70" s="5"/>
      <c r="E70" s="71" t="s">
        <v>35</v>
      </c>
      <c r="F70" s="71" t="s">
        <v>36</v>
      </c>
      <c r="G70" s="17" t="s">
        <v>114</v>
      </c>
      <c r="H70" s="71" t="s">
        <v>38</v>
      </c>
      <c r="I70" s="72" t="s">
        <v>39</v>
      </c>
      <c r="J70" s="73"/>
      <c r="K70" s="71" t="s">
        <v>35</v>
      </c>
      <c r="L70" s="71" t="s">
        <v>36</v>
      </c>
      <c r="M70" s="17" t="s">
        <v>114</v>
      </c>
      <c r="N70" s="71" t="s">
        <v>38</v>
      </c>
      <c r="O70" s="72" t="s">
        <v>39</v>
      </c>
      <c r="P70" s="4"/>
    </row>
    <row r="71" spans="2:22" x14ac:dyDescent="0.35">
      <c r="D71" s="48" t="s">
        <v>40</v>
      </c>
      <c r="E71" s="46">
        <v>6</v>
      </c>
      <c r="F71" s="46">
        <v>8</v>
      </c>
      <c r="G71" s="49">
        <f>E71/F71</f>
        <v>0.75</v>
      </c>
      <c r="H71" s="50">
        <f>(G71-1.96*SQRT((1/F71)*(G71)*(1-G71)))</f>
        <v>0.44993750650906073</v>
      </c>
      <c r="I71" s="51">
        <v>1</v>
      </c>
      <c r="J71" s="48" t="s">
        <v>40</v>
      </c>
      <c r="K71" s="46">
        <v>15</v>
      </c>
      <c r="L71" s="46">
        <v>35</v>
      </c>
      <c r="M71" s="49">
        <f>K71/L71</f>
        <v>0.42857142857142855</v>
      </c>
      <c r="N71" s="50">
        <f>(M71-1.96*SQRT((1/L71)*(M71)*(1-M71)))</f>
        <v>0.26462021631607502</v>
      </c>
      <c r="O71" s="51">
        <f>(M71+1.96*SQRT((1/L71)*(M71)*(1-M71)))</f>
        <v>0.59252264082678208</v>
      </c>
      <c r="S71" s="4" t="s">
        <v>46</v>
      </c>
      <c r="T71" s="4"/>
      <c r="U71" s="4"/>
      <c r="V71" s="4"/>
    </row>
    <row r="72" spans="2:22" x14ac:dyDescent="0.35">
      <c r="D72" s="48" t="s">
        <v>41</v>
      </c>
      <c r="E72" s="46">
        <v>39</v>
      </c>
      <c r="F72" s="46">
        <v>63</v>
      </c>
      <c r="G72" s="49">
        <f t="shared" ref="G72:G75" si="0">E72/F72</f>
        <v>0.61904761904761907</v>
      </c>
      <c r="H72" s="50">
        <f t="shared" ref="H72:H75" si="1">(G72-1.96*SQRT((1/F72)*(G72)*(1-G72)))</f>
        <v>0.49912995181888981</v>
      </c>
      <c r="I72" s="51">
        <f t="shared" ref="I72:I75" si="2">(G72+1.96*SQRT((1/F72)*(G72)*(1-G72)))</f>
        <v>0.73896528627634828</v>
      </c>
      <c r="J72" s="48" t="s">
        <v>41</v>
      </c>
      <c r="K72" s="46">
        <v>22</v>
      </c>
      <c r="L72" s="46">
        <v>93</v>
      </c>
      <c r="M72" s="49">
        <f t="shared" ref="M72:M75" si="3">K72/L72</f>
        <v>0.23655913978494625</v>
      </c>
      <c r="N72" s="50">
        <f t="shared" ref="N72:N75" si="4">(M72-1.96*SQRT((1/L72)*(M72)*(1-M72)))</f>
        <v>0.15018730143155551</v>
      </c>
      <c r="O72" s="51">
        <f t="shared" ref="O72:O75" si="5">(M72+1.96*SQRT((1/L72)*(M72)*(1-M72)))</f>
        <v>0.32293097813833699</v>
      </c>
      <c r="S72" s="4" t="s">
        <v>47</v>
      </c>
      <c r="T72" s="4"/>
      <c r="U72" s="4"/>
      <c r="V72" s="4"/>
    </row>
    <row r="73" spans="2:22" x14ac:dyDescent="0.35">
      <c r="D73" s="48" t="s">
        <v>42</v>
      </c>
      <c r="E73" s="46">
        <v>33</v>
      </c>
      <c r="F73" s="46">
        <v>66</v>
      </c>
      <c r="G73" s="49">
        <f t="shared" si="0"/>
        <v>0.5</v>
      </c>
      <c r="H73" s="50">
        <f t="shared" si="1"/>
        <v>0.37937033884025395</v>
      </c>
      <c r="I73" s="51">
        <f t="shared" si="2"/>
        <v>0.62062966115974605</v>
      </c>
      <c r="J73" s="48" t="s">
        <v>42</v>
      </c>
      <c r="K73" s="46">
        <v>22</v>
      </c>
      <c r="L73" s="46">
        <v>101</v>
      </c>
      <c r="M73" s="49">
        <f t="shared" si="3"/>
        <v>0.21782178217821782</v>
      </c>
      <c r="N73" s="50">
        <f t="shared" si="4"/>
        <v>0.13732122306748479</v>
      </c>
      <c r="O73" s="51">
        <f t="shared" si="5"/>
        <v>0.29832234128895085</v>
      </c>
      <c r="S73" s="4" t="s">
        <v>48</v>
      </c>
      <c r="T73" s="4"/>
      <c r="U73" s="4"/>
      <c r="V73" s="4"/>
    </row>
    <row r="74" spans="2:22" x14ac:dyDescent="0.35">
      <c r="D74" s="48" t="s">
        <v>43</v>
      </c>
      <c r="E74" s="46">
        <v>6</v>
      </c>
      <c r="F74" s="46">
        <v>21</v>
      </c>
      <c r="G74" s="49">
        <f t="shared" si="0"/>
        <v>0.2857142857142857</v>
      </c>
      <c r="H74" s="50">
        <f t="shared" si="1"/>
        <v>9.2495929098426521E-2</v>
      </c>
      <c r="I74" s="51">
        <f t="shared" si="2"/>
        <v>0.47893264233014488</v>
      </c>
      <c r="J74" s="48" t="s">
        <v>43</v>
      </c>
      <c r="K74" s="46">
        <v>16</v>
      </c>
      <c r="L74" s="46">
        <v>84</v>
      </c>
      <c r="M74" s="49">
        <f t="shared" si="3"/>
        <v>0.19047619047619047</v>
      </c>
      <c r="N74" s="50">
        <f t="shared" si="4"/>
        <v>0.10650088546422966</v>
      </c>
      <c r="O74" s="51">
        <f t="shared" si="5"/>
        <v>0.27445149548815129</v>
      </c>
      <c r="S74" s="4" t="s">
        <v>49</v>
      </c>
      <c r="T74" s="4"/>
      <c r="U74" s="4"/>
      <c r="V74" s="4"/>
    </row>
    <row r="75" spans="2:22" ht="15" thickBot="1" x14ac:dyDescent="0.4">
      <c r="D75" s="52" t="s">
        <v>44</v>
      </c>
      <c r="E75" s="53">
        <v>86</v>
      </c>
      <c r="F75" s="53">
        <v>158</v>
      </c>
      <c r="G75" s="54">
        <f t="shared" si="0"/>
        <v>0.54430379746835444</v>
      </c>
      <c r="H75" s="55">
        <f t="shared" si="1"/>
        <v>0.46664584875130921</v>
      </c>
      <c r="I75" s="56">
        <f t="shared" si="2"/>
        <v>0.62196174618539968</v>
      </c>
      <c r="J75" s="52" t="s">
        <v>44</v>
      </c>
      <c r="K75" s="53">
        <v>70</v>
      </c>
      <c r="L75" s="53">
        <v>313</v>
      </c>
      <c r="M75" s="54">
        <f t="shared" si="3"/>
        <v>0.22364217252396165</v>
      </c>
      <c r="N75" s="55">
        <f t="shared" si="4"/>
        <v>0.17747941729399702</v>
      </c>
      <c r="O75" s="56">
        <f t="shared" si="5"/>
        <v>0.26980492775392628</v>
      </c>
    </row>
    <row r="81" spans="2:13" s="24" customFormat="1" x14ac:dyDescent="0.35">
      <c r="D81" s="24" t="s">
        <v>50</v>
      </c>
    </row>
    <row r="82" spans="2:13" ht="15" thickBot="1" x14ac:dyDescent="0.4"/>
    <row r="83" spans="2:13" ht="15" thickBot="1" x14ac:dyDescent="0.4">
      <c r="C83" s="33"/>
      <c r="D83" s="70" t="s">
        <v>51</v>
      </c>
      <c r="E83" s="70" t="s">
        <v>38</v>
      </c>
      <c r="F83" s="34" t="s">
        <v>39</v>
      </c>
      <c r="I83" t="s">
        <v>52</v>
      </c>
      <c r="M83" t="s">
        <v>11</v>
      </c>
    </row>
    <row r="84" spans="2:13" x14ac:dyDescent="0.35">
      <c r="C84" s="60" t="s">
        <v>53</v>
      </c>
      <c r="D84" s="61">
        <v>0.42857142857142855</v>
      </c>
      <c r="E84" s="62">
        <v>0.17660000000000001</v>
      </c>
      <c r="F84" s="63">
        <v>0.71140000000000003</v>
      </c>
    </row>
    <row r="85" spans="2:13" x14ac:dyDescent="0.35">
      <c r="C85" s="64" t="s">
        <v>54</v>
      </c>
      <c r="D85" s="57">
        <v>0.28000000000000003</v>
      </c>
      <c r="E85" s="58">
        <v>0.1623</v>
      </c>
      <c r="F85" s="65">
        <v>0.4249</v>
      </c>
    </row>
    <row r="86" spans="2:13" x14ac:dyDescent="0.35">
      <c r="C86" s="64" t="s">
        <v>55</v>
      </c>
      <c r="D86" s="57">
        <v>0.28888888888888886</v>
      </c>
      <c r="E86" s="58">
        <v>0.19819999999999999</v>
      </c>
      <c r="F86" s="65">
        <v>0.39400000000000002</v>
      </c>
    </row>
    <row r="87" spans="2:13" x14ac:dyDescent="0.35">
      <c r="C87" s="64" t="s">
        <v>56</v>
      </c>
      <c r="D87" s="57">
        <v>0.16949152542372881</v>
      </c>
      <c r="E87" s="58">
        <v>0.1067</v>
      </c>
      <c r="F87" s="65">
        <v>0.24959999999999999</v>
      </c>
      <c r="L87" t="s">
        <v>11</v>
      </c>
    </row>
    <row r="88" spans="2:13" x14ac:dyDescent="0.35">
      <c r="C88" s="64" t="s">
        <v>57</v>
      </c>
      <c r="D88" s="57">
        <v>0.15384615384615385</v>
      </c>
      <c r="E88" s="58">
        <v>0.1011</v>
      </c>
      <c r="F88" s="65">
        <v>0.22020000000000001</v>
      </c>
    </row>
    <row r="89" spans="2:13" x14ac:dyDescent="0.35">
      <c r="C89" s="64" t="s">
        <v>58</v>
      </c>
      <c r="D89" s="57">
        <v>0.10650887573964497</v>
      </c>
      <c r="E89" s="58">
        <v>6.4399999999999999E-2</v>
      </c>
      <c r="F89" s="65">
        <v>0.16309999999999999</v>
      </c>
    </row>
    <row r="90" spans="2:13" x14ac:dyDescent="0.35">
      <c r="C90" s="64" t="s">
        <v>59</v>
      </c>
      <c r="D90" s="57">
        <v>0.16296296296296298</v>
      </c>
      <c r="E90" s="59">
        <v>0.105</v>
      </c>
      <c r="F90" s="65">
        <v>0.23630000000000001</v>
      </c>
    </row>
    <row r="91" spans="2:13" ht="15" thickBot="1" x14ac:dyDescent="0.4">
      <c r="C91" s="66" t="s">
        <v>60</v>
      </c>
      <c r="D91" s="67">
        <v>0.11206896551724138</v>
      </c>
      <c r="E91" s="68">
        <v>6.0999999999999999E-2</v>
      </c>
      <c r="F91" s="69">
        <v>0.184</v>
      </c>
    </row>
    <row r="92" spans="2:13" x14ac:dyDescent="0.35">
      <c r="C92" s="4" t="s">
        <v>11</v>
      </c>
      <c r="D92" s="95" t="s">
        <v>11</v>
      </c>
    </row>
    <row r="95" spans="2:13" s="23" customFormat="1" x14ac:dyDescent="0.35">
      <c r="B95" s="24" t="s">
        <v>62</v>
      </c>
    </row>
    <row r="97" spans="1:25" ht="15" thickBot="1" x14ac:dyDescent="0.4">
      <c r="D97" s="4" t="s">
        <v>63</v>
      </c>
    </row>
    <row r="98" spans="1:25" x14ac:dyDescent="0.35">
      <c r="C98" s="1"/>
      <c r="D98" s="44" t="s">
        <v>61</v>
      </c>
      <c r="E98" s="44"/>
      <c r="F98" s="44"/>
      <c r="G98" s="2"/>
      <c r="H98" s="3"/>
      <c r="I98" s="45"/>
      <c r="J98" s="44" t="s">
        <v>33</v>
      </c>
      <c r="K98" s="2"/>
      <c r="L98" s="2"/>
      <c r="M98" s="2"/>
      <c r="N98" s="3"/>
      <c r="O98" s="45"/>
      <c r="P98" s="44" t="s">
        <v>34</v>
      </c>
      <c r="Q98" s="2"/>
      <c r="R98" s="2"/>
      <c r="S98" s="2"/>
      <c r="T98" s="3"/>
    </row>
    <row r="99" spans="1:25" x14ac:dyDescent="0.35">
      <c r="C99" s="5"/>
      <c r="D99" s="46" t="s">
        <v>35</v>
      </c>
      <c r="E99" s="46" t="s">
        <v>36</v>
      </c>
      <c r="F99" s="17" t="s">
        <v>114</v>
      </c>
      <c r="G99" s="46" t="s">
        <v>38</v>
      </c>
      <c r="H99" s="47" t="s">
        <v>39</v>
      </c>
      <c r="I99" s="48"/>
      <c r="J99" s="46" t="s">
        <v>35</v>
      </c>
      <c r="K99" s="46" t="s">
        <v>36</v>
      </c>
      <c r="L99" s="17" t="s">
        <v>114</v>
      </c>
      <c r="M99" s="46" t="s">
        <v>38</v>
      </c>
      <c r="N99" s="47" t="s">
        <v>39</v>
      </c>
      <c r="O99" s="48"/>
      <c r="P99" s="46" t="s">
        <v>35</v>
      </c>
      <c r="Q99" s="46" t="s">
        <v>36</v>
      </c>
      <c r="R99" s="17" t="s">
        <v>114</v>
      </c>
      <c r="S99" s="46" t="s">
        <v>38</v>
      </c>
      <c r="T99" s="47" t="s">
        <v>39</v>
      </c>
    </row>
    <row r="100" spans="1:25" x14ac:dyDescent="0.35">
      <c r="C100" s="48" t="s">
        <v>40</v>
      </c>
      <c r="D100" s="46">
        <v>46</v>
      </c>
      <c r="E100" s="46">
        <v>85</v>
      </c>
      <c r="F100" s="49">
        <f>D100/E100</f>
        <v>0.54117647058823526</v>
      </c>
      <c r="G100" s="85">
        <f>(F100-1.96*SQRT((1/E100)*(F100)*(1-F100)))</f>
        <v>0.43524160932886163</v>
      </c>
      <c r="H100" s="86">
        <f t="shared" ref="H100:H104" si="6">(F100+1.96*SQRT((1/E100)*(F100)*(1-F100)))</f>
        <v>0.64711133184760894</v>
      </c>
      <c r="I100" s="48" t="s">
        <v>40</v>
      </c>
      <c r="J100" s="46">
        <v>32</v>
      </c>
      <c r="K100" s="46">
        <v>44</v>
      </c>
      <c r="L100" s="49">
        <f>J100/K100</f>
        <v>0.72727272727272729</v>
      </c>
      <c r="M100" s="50">
        <f>(L100-1.96*SQRT((1/K100)*(L100)*(1-L100)))</f>
        <v>0.59567673328027704</v>
      </c>
      <c r="N100" s="51">
        <f>(L100+1.96*SQRT((1/K100)*(L100)*(1-L100)))</f>
        <v>0.85886872126517755</v>
      </c>
      <c r="O100" s="48" t="s">
        <v>40</v>
      </c>
      <c r="P100" s="46">
        <v>14</v>
      </c>
      <c r="Q100" s="46">
        <v>41</v>
      </c>
      <c r="R100" s="49">
        <f>P100/Q100</f>
        <v>0.34146341463414637</v>
      </c>
      <c r="S100" s="50">
        <f>(R100-1.96*SQRT((1/Q100)*(R100)*(1-R100)))</f>
        <v>0.1963103578144807</v>
      </c>
      <c r="T100" s="51">
        <f>(R100+1.96*SQRT((1/Q100)*(R100)*(1-R100)))</f>
        <v>0.48661647145381204</v>
      </c>
    </row>
    <row r="101" spans="1:25" x14ac:dyDescent="0.35">
      <c r="C101" s="48" t="s">
        <v>41</v>
      </c>
      <c r="D101" s="46">
        <v>70</v>
      </c>
      <c r="E101" s="46">
        <v>188</v>
      </c>
      <c r="F101" s="49">
        <f t="shared" ref="F101:F104" si="7">D101/E101</f>
        <v>0.37234042553191488</v>
      </c>
      <c r="G101" s="85">
        <f t="shared" ref="G101:G104" si="8">(F101-1.96*SQRT((1/E101)*(F101)*(1-F101)))</f>
        <v>0.30323544942972164</v>
      </c>
      <c r="H101" s="86">
        <f t="shared" si="6"/>
        <v>0.44144540163410811</v>
      </c>
      <c r="I101" s="48" t="s">
        <v>41</v>
      </c>
      <c r="J101" s="46">
        <v>52</v>
      </c>
      <c r="K101" s="46">
        <v>129</v>
      </c>
      <c r="L101" s="49">
        <f t="shared" ref="L101:L104" si="9">J101/K101</f>
        <v>0.40310077519379844</v>
      </c>
      <c r="M101" s="50">
        <f t="shared" ref="M101:M104" si="10">(L101-1.96*SQRT((1/K101)*(L101)*(1-L101)))</f>
        <v>0.31845241676820368</v>
      </c>
      <c r="N101" s="51">
        <f t="shared" ref="N101:N104" si="11">(L101+1.96*SQRT((1/K101)*(L101)*(1-L101)))</f>
        <v>0.4877491336193932</v>
      </c>
      <c r="O101" s="48" t="s">
        <v>41</v>
      </c>
      <c r="P101" s="46">
        <v>18</v>
      </c>
      <c r="Q101" s="46">
        <v>59</v>
      </c>
      <c r="R101" s="49">
        <f t="shared" ref="R101:R104" si="12">P101/Q101</f>
        <v>0.30508474576271188</v>
      </c>
      <c r="S101" s="50">
        <f t="shared" ref="S101:S104" si="13">(R101-1.96*SQRT((1/Q101)*(R101)*(1-R101)))</f>
        <v>0.18759330355391934</v>
      </c>
      <c r="T101" s="51">
        <f t="shared" ref="T101:T104" si="14">(R101+1.96*SQRT((1/Q101)*(R101)*(1-R101)))</f>
        <v>0.42257618797150442</v>
      </c>
      <c r="V101" s="4" t="s">
        <v>46</v>
      </c>
      <c r="W101" s="4"/>
      <c r="X101" s="4"/>
      <c r="Y101" s="4"/>
    </row>
    <row r="102" spans="1:25" x14ac:dyDescent="0.35">
      <c r="C102" s="48" t="s">
        <v>42</v>
      </c>
      <c r="D102" s="46">
        <v>56</v>
      </c>
      <c r="E102" s="46">
        <v>134</v>
      </c>
      <c r="F102" s="49">
        <f t="shared" si="7"/>
        <v>0.41791044776119401</v>
      </c>
      <c r="G102" s="85">
        <f t="shared" si="8"/>
        <v>0.33440011991319873</v>
      </c>
      <c r="H102" s="86">
        <f t="shared" si="6"/>
        <v>0.5014207756091893</v>
      </c>
      <c r="I102" s="48" t="s">
        <v>42</v>
      </c>
      <c r="J102" s="46">
        <v>46</v>
      </c>
      <c r="K102" s="46">
        <v>71</v>
      </c>
      <c r="L102" s="49">
        <f t="shared" si="9"/>
        <v>0.647887323943662</v>
      </c>
      <c r="M102" s="50">
        <f t="shared" si="10"/>
        <v>0.53678645172795114</v>
      </c>
      <c r="N102" s="51">
        <f t="shared" si="11"/>
        <v>0.75898819615937285</v>
      </c>
      <c r="O102" s="48" t="s">
        <v>42</v>
      </c>
      <c r="P102" s="46">
        <v>10</v>
      </c>
      <c r="Q102" s="46">
        <v>63</v>
      </c>
      <c r="R102" s="49">
        <f t="shared" si="12"/>
        <v>0.15873015873015872</v>
      </c>
      <c r="S102" s="50">
        <f t="shared" si="13"/>
        <v>6.8493463424433923E-2</v>
      </c>
      <c r="T102" s="51">
        <f t="shared" si="14"/>
        <v>0.24896685403588353</v>
      </c>
      <c r="V102" s="4" t="s">
        <v>47</v>
      </c>
      <c r="W102" s="4"/>
      <c r="X102" s="4"/>
      <c r="Y102" s="4"/>
    </row>
    <row r="103" spans="1:25" x14ac:dyDescent="0.35">
      <c r="C103" s="48" t="s">
        <v>43</v>
      </c>
      <c r="D103" s="46">
        <v>19</v>
      </c>
      <c r="E103" s="46">
        <v>77</v>
      </c>
      <c r="F103" s="49">
        <f t="shared" si="7"/>
        <v>0.24675324675324675</v>
      </c>
      <c r="G103" s="85">
        <f t="shared" si="8"/>
        <v>0.15045668503556323</v>
      </c>
      <c r="H103" s="86">
        <f t="shared" si="6"/>
        <v>0.34304980847093025</v>
      </c>
      <c r="I103" s="48" t="s">
        <v>43</v>
      </c>
      <c r="J103" s="46">
        <v>14</v>
      </c>
      <c r="K103" s="46">
        <v>33</v>
      </c>
      <c r="L103" s="49">
        <f t="shared" si="9"/>
        <v>0.42424242424242425</v>
      </c>
      <c r="M103" s="50">
        <f t="shared" si="10"/>
        <v>0.25561586447288487</v>
      </c>
      <c r="N103" s="51">
        <f t="shared" si="11"/>
        <v>0.59286898401196364</v>
      </c>
      <c r="O103" s="48" t="s">
        <v>43</v>
      </c>
      <c r="P103" s="46">
        <v>5</v>
      </c>
      <c r="Q103" s="46">
        <v>44</v>
      </c>
      <c r="R103" s="49">
        <f t="shared" si="12"/>
        <v>0.11363636363636363</v>
      </c>
      <c r="S103" s="50">
        <f t="shared" si="13"/>
        <v>1.9859789641560141E-2</v>
      </c>
      <c r="T103" s="51">
        <f t="shared" si="14"/>
        <v>0.20741293763116714</v>
      </c>
      <c r="V103" s="4" t="s">
        <v>48</v>
      </c>
      <c r="W103" s="4"/>
      <c r="X103" s="4"/>
      <c r="Y103" s="4"/>
    </row>
    <row r="104" spans="1:25" ht="15" thickBot="1" x14ac:dyDescent="0.4">
      <c r="C104" s="52" t="s">
        <v>44</v>
      </c>
      <c r="D104" s="53">
        <v>191</v>
      </c>
      <c r="E104" s="53">
        <v>484</v>
      </c>
      <c r="F104" s="54">
        <f t="shared" si="7"/>
        <v>0.39462809917355374</v>
      </c>
      <c r="G104" s="93">
        <f t="shared" si="8"/>
        <v>0.3510830763325945</v>
      </c>
      <c r="H104" s="94">
        <f t="shared" si="6"/>
        <v>0.43817312201451297</v>
      </c>
      <c r="I104" s="52" t="s">
        <v>44</v>
      </c>
      <c r="J104" s="53">
        <v>144</v>
      </c>
      <c r="K104" s="53">
        <v>277</v>
      </c>
      <c r="L104" s="54">
        <f t="shared" si="9"/>
        <v>0.51985559566786999</v>
      </c>
      <c r="M104" s="55">
        <f t="shared" si="10"/>
        <v>0.46101954892939578</v>
      </c>
      <c r="N104" s="56">
        <f t="shared" si="11"/>
        <v>0.57869164240634419</v>
      </c>
      <c r="O104" s="52" t="s">
        <v>44</v>
      </c>
      <c r="P104" s="53">
        <v>47</v>
      </c>
      <c r="Q104" s="53">
        <v>207</v>
      </c>
      <c r="R104" s="54">
        <f t="shared" si="12"/>
        <v>0.22705314009661837</v>
      </c>
      <c r="S104" s="55">
        <f t="shared" si="13"/>
        <v>0.1699829297219525</v>
      </c>
      <c r="T104" s="56">
        <f t="shared" si="14"/>
        <v>0.28412335047128423</v>
      </c>
      <c r="V104" s="4" t="s">
        <v>49</v>
      </c>
      <c r="W104" s="4"/>
      <c r="X104" s="4"/>
      <c r="Y104" s="4"/>
    </row>
    <row r="108" spans="1:25" s="23" customFormat="1" ht="15" thickBot="1" x14ac:dyDescent="0.4">
      <c r="A108" s="24"/>
      <c r="B108" s="24"/>
      <c r="C108" s="24"/>
      <c r="D108" s="24"/>
      <c r="E108" s="24"/>
      <c r="F108" s="24"/>
      <c r="G108" s="24" t="s">
        <v>76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1:25" x14ac:dyDescent="0.35">
      <c r="A109" s="36"/>
      <c r="B109" s="80"/>
      <c r="C109" s="2" t="s">
        <v>64</v>
      </c>
      <c r="D109" s="80"/>
      <c r="E109" s="80"/>
      <c r="F109" s="80"/>
      <c r="G109" s="37"/>
      <c r="J109" s="1" t="s">
        <v>33</v>
      </c>
      <c r="K109" s="80"/>
      <c r="L109" s="80"/>
      <c r="M109" s="80"/>
      <c r="N109" s="37"/>
      <c r="P109" s="1" t="s">
        <v>34</v>
      </c>
      <c r="Q109" s="80"/>
      <c r="R109" s="80"/>
      <c r="S109" s="80"/>
      <c r="T109" s="37"/>
    </row>
    <row r="110" spans="1:25" x14ac:dyDescent="0.35">
      <c r="A110" s="5"/>
      <c r="B110" s="6"/>
      <c r="C110" s="17" t="s">
        <v>35</v>
      </c>
      <c r="D110" s="17" t="s">
        <v>36</v>
      </c>
      <c r="E110" s="17" t="s">
        <v>114</v>
      </c>
      <c r="F110" s="71" t="s">
        <v>38</v>
      </c>
      <c r="G110" s="72" t="s">
        <v>39</v>
      </c>
      <c r="H110" s="6"/>
      <c r="I110" s="6"/>
      <c r="J110" s="30" t="s">
        <v>35</v>
      </c>
      <c r="K110" s="17" t="s">
        <v>36</v>
      </c>
      <c r="L110" s="17" t="s">
        <v>114</v>
      </c>
      <c r="M110" s="71" t="s">
        <v>38</v>
      </c>
      <c r="N110" s="72" t="s">
        <v>39</v>
      </c>
      <c r="O110" s="6"/>
      <c r="P110" s="30" t="s">
        <v>35</v>
      </c>
      <c r="Q110" s="17" t="s">
        <v>36</v>
      </c>
      <c r="R110" s="17" t="s">
        <v>114</v>
      </c>
      <c r="S110" s="71" t="s">
        <v>38</v>
      </c>
      <c r="T110" s="72" t="s">
        <v>39</v>
      </c>
      <c r="V110" s="4" t="s">
        <v>52</v>
      </c>
    </row>
    <row r="111" spans="1:25" x14ac:dyDescent="0.35">
      <c r="A111" s="82" t="s">
        <v>65</v>
      </c>
      <c r="B111" s="83">
        <v>20.100000000000001</v>
      </c>
      <c r="C111" s="83">
        <v>39</v>
      </c>
      <c r="D111" s="83">
        <v>239</v>
      </c>
      <c r="E111" s="84">
        <v>0.16317991631799164</v>
      </c>
      <c r="F111" s="85">
        <v>0.11633024792197511</v>
      </c>
      <c r="G111" s="86">
        <v>0.21002958471400818</v>
      </c>
      <c r="H111" s="83"/>
      <c r="I111" s="83"/>
      <c r="J111" s="82">
        <v>30</v>
      </c>
      <c r="K111" s="83">
        <v>48</v>
      </c>
      <c r="L111" s="84">
        <v>0.625</v>
      </c>
      <c r="M111" s="85">
        <v>0.48804083637813789</v>
      </c>
      <c r="N111" s="86">
        <v>0.76195916362186211</v>
      </c>
      <c r="O111" s="83"/>
      <c r="P111" s="82">
        <v>112</v>
      </c>
      <c r="Q111" s="83">
        <v>191</v>
      </c>
      <c r="R111" s="84">
        <v>0.58638743455497377</v>
      </c>
      <c r="S111" s="85">
        <v>0.51654351917960351</v>
      </c>
      <c r="T111" s="86">
        <v>0.65623134993034404</v>
      </c>
      <c r="U111" s="87"/>
      <c r="V111" s="87"/>
    </row>
    <row r="112" spans="1:25" x14ac:dyDescent="0.35">
      <c r="A112" s="82" t="s">
        <v>66</v>
      </c>
      <c r="B112" s="83">
        <v>24.1</v>
      </c>
      <c r="C112" s="83">
        <v>190</v>
      </c>
      <c r="D112" s="83">
        <v>914</v>
      </c>
      <c r="E112" s="84">
        <v>0.20787746170678337</v>
      </c>
      <c r="F112" s="85">
        <v>0.1815697628822705</v>
      </c>
      <c r="G112" s="86">
        <v>0.23418516053129623</v>
      </c>
      <c r="H112" s="83"/>
      <c r="I112" s="83"/>
      <c r="J112" s="82">
        <v>122</v>
      </c>
      <c r="K112" s="83">
        <v>221</v>
      </c>
      <c r="L112" s="84">
        <v>0.55203619909502266</v>
      </c>
      <c r="M112" s="85">
        <v>0.48647223957719099</v>
      </c>
      <c r="N112" s="86">
        <v>0.61760015861285433</v>
      </c>
      <c r="O112" s="83"/>
      <c r="P112" s="82">
        <v>242</v>
      </c>
      <c r="Q112" s="83">
        <v>693</v>
      </c>
      <c r="R112" s="84">
        <v>0.34920634920634919</v>
      </c>
      <c r="S112" s="85">
        <v>0.31371257572276123</v>
      </c>
      <c r="T112" s="86">
        <v>0.38470012268993714</v>
      </c>
      <c r="U112" s="87"/>
      <c r="V112" s="87"/>
    </row>
    <row r="113" spans="1:22" x14ac:dyDescent="0.35">
      <c r="A113" s="82" t="s">
        <v>67</v>
      </c>
      <c r="B113" s="83">
        <v>26.9</v>
      </c>
      <c r="C113" s="83">
        <v>198</v>
      </c>
      <c r="D113" s="83">
        <v>905</v>
      </c>
      <c r="E113" s="84">
        <v>0.21878453038674034</v>
      </c>
      <c r="F113" s="85">
        <v>0.19184900167880711</v>
      </c>
      <c r="G113" s="86">
        <v>0.24572005909467357</v>
      </c>
      <c r="H113" s="83"/>
      <c r="I113" s="83"/>
      <c r="J113" s="82">
        <v>114</v>
      </c>
      <c r="K113" s="83">
        <v>243</v>
      </c>
      <c r="L113" s="84">
        <v>0.46913580246913578</v>
      </c>
      <c r="M113" s="85">
        <v>0.40638866157135795</v>
      </c>
      <c r="N113" s="86">
        <v>0.53188294336691355</v>
      </c>
      <c r="O113" s="83"/>
      <c r="P113" s="82">
        <v>144</v>
      </c>
      <c r="Q113" s="83">
        <v>662</v>
      </c>
      <c r="R113" s="84">
        <v>0.2175226586102719</v>
      </c>
      <c r="S113" s="85">
        <v>0.18609476942761766</v>
      </c>
      <c r="T113" s="86">
        <v>0.24895054779292614</v>
      </c>
      <c r="U113" s="87"/>
      <c r="V113" s="87"/>
    </row>
    <row r="114" spans="1:22" x14ac:dyDescent="0.35">
      <c r="A114" s="82" t="s">
        <v>68</v>
      </c>
      <c r="B114" s="83">
        <v>20.8</v>
      </c>
      <c r="C114" s="83">
        <v>124</v>
      </c>
      <c r="D114" s="83">
        <v>841</v>
      </c>
      <c r="E114" s="84">
        <v>0.14744351961950058</v>
      </c>
      <c r="F114" s="85">
        <v>0.12348099908373217</v>
      </c>
      <c r="G114" s="86">
        <v>0.171406040155269</v>
      </c>
      <c r="H114" s="83"/>
      <c r="I114" s="83"/>
      <c r="J114" s="82">
        <v>69</v>
      </c>
      <c r="K114" s="83">
        <v>175</v>
      </c>
      <c r="L114" s="84">
        <v>0.39428571428571429</v>
      </c>
      <c r="M114" s="85">
        <v>0.32187939411958516</v>
      </c>
      <c r="N114" s="86">
        <v>0.46669203445184343</v>
      </c>
      <c r="O114" s="83"/>
      <c r="P114" s="82">
        <v>111</v>
      </c>
      <c r="Q114" s="83">
        <v>666</v>
      </c>
      <c r="R114" s="84">
        <v>0.16666666666666666</v>
      </c>
      <c r="S114" s="85">
        <v>0.13836234777712023</v>
      </c>
      <c r="T114" s="86">
        <v>0.19497098555621309</v>
      </c>
      <c r="U114" s="87"/>
      <c r="V114" s="87"/>
    </row>
    <row r="115" spans="1:22" x14ac:dyDescent="0.35">
      <c r="A115" s="82" t="s">
        <v>69</v>
      </c>
      <c r="B115" s="83">
        <v>15.2</v>
      </c>
      <c r="C115" s="83">
        <v>309</v>
      </c>
      <c r="D115" s="88">
        <v>2679</v>
      </c>
      <c r="E115" s="84">
        <v>0.11534154535274356</v>
      </c>
      <c r="F115" s="85">
        <v>0.10324530483368266</v>
      </c>
      <c r="G115" s="86">
        <v>0.12743778587180446</v>
      </c>
      <c r="H115" s="83"/>
      <c r="I115" s="83"/>
      <c r="J115" s="82">
        <v>156</v>
      </c>
      <c r="K115" s="83">
        <v>407</v>
      </c>
      <c r="L115" s="84">
        <v>0.3832923832923833</v>
      </c>
      <c r="M115" s="85">
        <v>0.33605741616650381</v>
      </c>
      <c r="N115" s="86">
        <v>0.43052735041826279</v>
      </c>
      <c r="O115" s="83"/>
      <c r="P115" s="82">
        <v>374</v>
      </c>
      <c r="Q115" s="88">
        <v>2272</v>
      </c>
      <c r="R115" s="84">
        <v>0.16461267605633803</v>
      </c>
      <c r="S115" s="85">
        <v>0.14936416335135502</v>
      </c>
      <c r="T115" s="86">
        <v>0.17986118876132104</v>
      </c>
      <c r="U115" s="87"/>
      <c r="V115" s="87"/>
    </row>
    <row r="116" spans="1:22" x14ac:dyDescent="0.35">
      <c r="A116" s="82" t="s">
        <v>70</v>
      </c>
      <c r="B116" s="83">
        <v>9.5</v>
      </c>
      <c r="C116" s="83">
        <v>95</v>
      </c>
      <c r="D116" s="88">
        <v>1547</v>
      </c>
      <c r="E116" s="84">
        <v>6.1409179056237877E-2</v>
      </c>
      <c r="F116" s="85">
        <v>4.9445473617180082E-2</v>
      </c>
      <c r="G116" s="86">
        <v>7.3372884495295665E-2</v>
      </c>
      <c r="H116" s="83"/>
      <c r="I116" s="83"/>
      <c r="J116" s="82">
        <v>54</v>
      </c>
      <c r="K116" s="83">
        <v>147</v>
      </c>
      <c r="L116" s="84">
        <v>0.36734693877551022</v>
      </c>
      <c r="M116" s="85">
        <v>0.28941447193559106</v>
      </c>
      <c r="N116" s="86">
        <v>0.44527940561542939</v>
      </c>
      <c r="O116" s="83"/>
      <c r="P116" s="82">
        <v>203</v>
      </c>
      <c r="Q116" s="88">
        <v>1400</v>
      </c>
      <c r="R116" s="84">
        <v>0.14499999999999999</v>
      </c>
      <c r="S116" s="85">
        <v>0.12655583018946095</v>
      </c>
      <c r="T116" s="86">
        <v>0.16344416981053903</v>
      </c>
      <c r="U116" s="87"/>
      <c r="V116" s="87"/>
    </row>
    <row r="117" spans="1:22" x14ac:dyDescent="0.35">
      <c r="A117" s="82" t="s">
        <v>71</v>
      </c>
      <c r="B117" s="83">
        <v>7.2</v>
      </c>
      <c r="C117" s="83">
        <v>40</v>
      </c>
      <c r="D117" s="88">
        <v>1058</v>
      </c>
      <c r="E117" s="84">
        <v>3.780718336483932E-2</v>
      </c>
      <c r="F117" s="85">
        <v>2.6314235027795032E-2</v>
      </c>
      <c r="G117" s="86">
        <v>4.9300131701883604E-2</v>
      </c>
      <c r="H117" s="83"/>
      <c r="I117" s="83"/>
      <c r="J117" s="82">
        <v>27</v>
      </c>
      <c r="K117" s="83">
        <v>76</v>
      </c>
      <c r="L117" s="84">
        <v>0.35526315789473684</v>
      </c>
      <c r="M117" s="85">
        <v>0.24766233194053183</v>
      </c>
      <c r="N117" s="86">
        <v>0.46286398384894184</v>
      </c>
      <c r="O117" s="83"/>
      <c r="P117" s="82">
        <v>100</v>
      </c>
      <c r="Q117" s="83">
        <v>982</v>
      </c>
      <c r="R117" s="84">
        <v>0.10183299389002037</v>
      </c>
      <c r="S117" s="85">
        <v>8.2917262761860969E-2</v>
      </c>
      <c r="T117" s="86">
        <v>0.12074872501817978</v>
      </c>
      <c r="U117" s="87"/>
      <c r="V117" s="87"/>
    </row>
    <row r="118" spans="1:22" x14ac:dyDescent="0.35">
      <c r="A118" s="82" t="s">
        <v>72</v>
      </c>
      <c r="B118" s="83">
        <v>4.3</v>
      </c>
      <c r="C118" s="83">
        <v>13</v>
      </c>
      <c r="D118" s="83">
        <v>645</v>
      </c>
      <c r="E118" s="84">
        <v>2.0155038759689922E-2</v>
      </c>
      <c r="F118" s="85">
        <v>9.3096102809330124E-3</v>
      </c>
      <c r="G118" s="86">
        <v>3.1000467238446832E-2</v>
      </c>
      <c r="H118" s="83"/>
      <c r="I118" s="83"/>
      <c r="J118" s="82">
        <v>13</v>
      </c>
      <c r="K118" s="83">
        <v>28</v>
      </c>
      <c r="L118" s="84">
        <v>0.4642857142857143</v>
      </c>
      <c r="M118" s="85">
        <v>0.27955618226660262</v>
      </c>
      <c r="N118" s="86">
        <v>0.64901524630482599</v>
      </c>
      <c r="O118" s="83"/>
      <c r="P118" s="82">
        <v>89</v>
      </c>
      <c r="Q118" s="83">
        <v>617</v>
      </c>
      <c r="R118" s="84">
        <v>0.14424635332252836</v>
      </c>
      <c r="S118" s="85">
        <v>0.11652334917761606</v>
      </c>
      <c r="T118" s="86">
        <v>0.17196935746744066</v>
      </c>
      <c r="U118" s="87"/>
      <c r="V118" s="87"/>
    </row>
    <row r="119" spans="1:22" x14ac:dyDescent="0.35">
      <c r="A119" s="82" t="s">
        <v>73</v>
      </c>
      <c r="B119" s="83">
        <v>4.4000000000000004</v>
      </c>
      <c r="C119" s="83">
        <v>8</v>
      </c>
      <c r="D119" s="83">
        <v>296.5</v>
      </c>
      <c r="E119" s="84">
        <v>2.6981450252951095E-2</v>
      </c>
      <c r="F119" s="85">
        <v>8.5382225970333236E-3</v>
      </c>
      <c r="G119" s="86">
        <v>4.5424677908868866E-2</v>
      </c>
      <c r="H119" s="83"/>
      <c r="I119" s="83" t="s">
        <v>11</v>
      </c>
      <c r="J119" s="82">
        <v>4</v>
      </c>
      <c r="K119" s="83">
        <v>13</v>
      </c>
      <c r="L119" s="84">
        <v>0.30769230769230771</v>
      </c>
      <c r="M119" s="85">
        <v>5.6797142015050261E-2</v>
      </c>
      <c r="N119" s="86">
        <v>0.55858747336956516</v>
      </c>
      <c r="O119" s="83"/>
      <c r="P119" s="82">
        <v>37.5</v>
      </c>
      <c r="Q119" s="83">
        <v>283.5</v>
      </c>
      <c r="R119" s="84">
        <v>0.13227513227513227</v>
      </c>
      <c r="S119" s="85">
        <v>9.2837606182256754E-2</v>
      </c>
      <c r="T119" s="86">
        <v>0.17171265836800778</v>
      </c>
      <c r="U119" s="87"/>
      <c r="V119" s="87"/>
    </row>
    <row r="120" spans="1:22" x14ac:dyDescent="0.35">
      <c r="A120" s="82" t="s">
        <v>74</v>
      </c>
      <c r="B120" s="83">
        <v>4.4000000000000004</v>
      </c>
      <c r="C120" s="83">
        <v>8</v>
      </c>
      <c r="D120" s="83">
        <v>296.5</v>
      </c>
      <c r="E120" s="84">
        <v>2.6981450252951095E-2</v>
      </c>
      <c r="F120" s="85">
        <v>8.5382225970333236E-3</v>
      </c>
      <c r="G120" s="86">
        <v>4.5424677908868866E-2</v>
      </c>
      <c r="H120" s="83"/>
      <c r="I120" s="83"/>
      <c r="J120" s="82">
        <v>3</v>
      </c>
      <c r="K120" s="83">
        <v>13</v>
      </c>
      <c r="L120" s="84">
        <v>0.23076923076923078</v>
      </c>
      <c r="M120" s="85">
        <v>0</v>
      </c>
      <c r="N120" s="86">
        <v>0.45980413378661383</v>
      </c>
      <c r="O120" s="83"/>
      <c r="P120" s="82">
        <v>37.5</v>
      </c>
      <c r="Q120" s="83">
        <v>283.5</v>
      </c>
      <c r="R120" s="84">
        <v>0.13227513227513227</v>
      </c>
      <c r="S120" s="85">
        <v>9.2837606182256754E-2</v>
      </c>
      <c r="T120" s="86">
        <v>0.17171265836800778</v>
      </c>
      <c r="U120" s="87"/>
      <c r="V120" s="87"/>
    </row>
    <row r="121" spans="1:22" ht="15" thickBot="1" x14ac:dyDescent="0.4">
      <c r="A121" s="89" t="s">
        <v>75</v>
      </c>
      <c r="B121" s="90">
        <v>14.6</v>
      </c>
      <c r="C121" s="90">
        <v>1024</v>
      </c>
      <c r="D121" s="91">
        <v>9421</v>
      </c>
      <c r="E121" s="92">
        <v>0.10869334465555673</v>
      </c>
      <c r="F121" s="93">
        <v>0.10240809373134498</v>
      </c>
      <c r="G121" s="94">
        <v>0.11497859557976849</v>
      </c>
      <c r="H121" s="83"/>
      <c r="I121" s="83"/>
      <c r="J121" s="89">
        <v>0</v>
      </c>
      <c r="K121" s="91">
        <v>1371</v>
      </c>
      <c r="L121" s="92">
        <v>0</v>
      </c>
      <c r="M121" s="93">
        <v>0</v>
      </c>
      <c r="N121" s="94">
        <v>0</v>
      </c>
      <c r="O121" s="83"/>
      <c r="P121" s="89">
        <v>1450</v>
      </c>
      <c r="Q121" s="91">
        <v>8050</v>
      </c>
      <c r="R121" s="92">
        <v>0.18012422360248448</v>
      </c>
      <c r="S121" s="93">
        <v>0.17172927155634449</v>
      </c>
      <c r="T121" s="94">
        <v>0.18851917564862447</v>
      </c>
      <c r="U121" s="87"/>
      <c r="V121" s="87"/>
    </row>
    <row r="122" spans="1:22" x14ac:dyDescent="0.3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</row>
    <row r="123" spans="1:22" x14ac:dyDescent="0.3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</row>
    <row r="124" spans="1:22" x14ac:dyDescent="0.3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</row>
    <row r="125" spans="1:22" x14ac:dyDescent="0.3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</row>
    <row r="126" spans="1:22" s="23" customFormat="1" x14ac:dyDescent="0.35">
      <c r="A126" s="24"/>
      <c r="B126" s="24"/>
      <c r="C126" s="24"/>
      <c r="D126" s="24"/>
      <c r="E126" s="24"/>
      <c r="F126" s="24"/>
      <c r="G126" s="24" t="s">
        <v>79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8" spans="1:22" x14ac:dyDescent="0.35">
      <c r="F128" s="4" t="s">
        <v>78</v>
      </c>
    </row>
    <row r="130" spans="4:21" x14ac:dyDescent="0.35">
      <c r="F130" s="4" t="s">
        <v>33</v>
      </c>
      <c r="M130" s="4" t="s">
        <v>34</v>
      </c>
    </row>
    <row r="131" spans="4:21" ht="15" thickBot="1" x14ac:dyDescent="0.4">
      <c r="F131" s="17" t="s">
        <v>35</v>
      </c>
      <c r="G131" s="17" t="s">
        <v>36</v>
      </c>
      <c r="H131" s="17" t="s">
        <v>114</v>
      </c>
      <c r="I131" s="71" t="s">
        <v>38</v>
      </c>
      <c r="J131" s="71" t="s">
        <v>39</v>
      </c>
      <c r="M131" s="17" t="s">
        <v>35</v>
      </c>
      <c r="N131" s="17" t="s">
        <v>36</v>
      </c>
      <c r="O131" s="17" t="s">
        <v>114</v>
      </c>
      <c r="P131" s="71" t="s">
        <v>38</v>
      </c>
      <c r="Q131" s="71" t="s">
        <v>39</v>
      </c>
    </row>
    <row r="132" spans="4:21" x14ac:dyDescent="0.35">
      <c r="D132" t="s">
        <v>65</v>
      </c>
      <c r="F132" s="36">
        <v>6</v>
      </c>
      <c r="G132" s="80">
        <v>48</v>
      </c>
      <c r="H132" s="97">
        <f>F132/G132</f>
        <v>0.125</v>
      </c>
      <c r="I132" s="98">
        <f>(H132-1.96*SQRT((1/G132)*(H132)*(1-H132)))</f>
        <v>3.1439079561318278E-2</v>
      </c>
      <c r="J132" s="99">
        <f t="shared" ref="J132:J142" si="15">(H132+1.96*SQRT((1/G132)*(H132)*(1-H132)))</f>
        <v>0.21856092043868172</v>
      </c>
      <c r="L132" s="95"/>
      <c r="M132" s="36">
        <v>3</v>
      </c>
      <c r="N132" s="80">
        <v>191</v>
      </c>
      <c r="O132" s="97">
        <f>M132/N132</f>
        <v>1.5706806282722512E-2</v>
      </c>
      <c r="P132" s="98">
        <f>(O132-1.96*SQRT((1/N132)*(O132)*(1-O132)))</f>
        <v>-1.9269799810700261E-3</v>
      </c>
      <c r="Q132" s="99">
        <f t="shared" ref="Q132:Q142" si="16">(O132+1.96*SQRT((1/N132)*(O132)*(1-O132)))</f>
        <v>3.3340592546515051E-2</v>
      </c>
      <c r="U132" s="4" t="s">
        <v>52</v>
      </c>
    </row>
    <row r="133" spans="4:21" x14ac:dyDescent="0.35">
      <c r="D133" t="s">
        <v>66</v>
      </c>
      <c r="F133" s="5">
        <v>12</v>
      </c>
      <c r="G133" s="6">
        <v>221</v>
      </c>
      <c r="H133" s="96">
        <f t="shared" ref="H133:H142" si="17">F133/G133</f>
        <v>5.4298642533936653E-2</v>
      </c>
      <c r="I133" s="50">
        <f t="shared" ref="I133:I136" si="18">(H133-1.96*SQRT((1/G133)*(H133)*(1-H133)))</f>
        <v>2.442202504054268E-2</v>
      </c>
      <c r="J133" s="51">
        <f t="shared" si="15"/>
        <v>8.4175260027330626E-2</v>
      </c>
      <c r="L133" s="95"/>
      <c r="M133" s="5">
        <v>19</v>
      </c>
      <c r="N133" s="6">
        <v>693</v>
      </c>
      <c r="O133" s="96">
        <f t="shared" ref="O133:O142" si="19">M133/N133</f>
        <v>2.7417027417027416E-2</v>
      </c>
      <c r="P133" s="50">
        <f t="shared" ref="P133:P136" si="20">(O133-1.96*SQRT((1/N133)*(O133)*(1-O133)))</f>
        <v>1.5259004205528543E-2</v>
      </c>
      <c r="Q133" s="51">
        <f t="shared" si="16"/>
        <v>3.9575050628526287E-2</v>
      </c>
    </row>
    <row r="134" spans="4:21" x14ac:dyDescent="0.35">
      <c r="D134" t="s">
        <v>67</v>
      </c>
      <c r="F134" s="5">
        <v>31</v>
      </c>
      <c r="G134" s="6">
        <v>243</v>
      </c>
      <c r="H134" s="96">
        <f t="shared" si="17"/>
        <v>0.12757201646090535</v>
      </c>
      <c r="I134" s="50">
        <f t="shared" si="18"/>
        <v>8.5625544564307293E-2</v>
      </c>
      <c r="J134" s="51">
        <f t="shared" si="15"/>
        <v>0.16951848835750341</v>
      </c>
      <c r="L134" s="95"/>
      <c r="M134" s="5">
        <v>14</v>
      </c>
      <c r="N134" s="6">
        <v>662</v>
      </c>
      <c r="O134" s="96">
        <f t="shared" si="19"/>
        <v>2.1148036253776436E-2</v>
      </c>
      <c r="P134" s="50">
        <f t="shared" si="20"/>
        <v>1.0187782529218505E-2</v>
      </c>
      <c r="Q134" s="51">
        <f t="shared" si="16"/>
        <v>3.210828997833437E-2</v>
      </c>
    </row>
    <row r="135" spans="4:21" x14ac:dyDescent="0.35">
      <c r="D135" t="s">
        <v>68</v>
      </c>
      <c r="F135" s="5">
        <v>27</v>
      </c>
      <c r="G135" s="6">
        <v>175</v>
      </c>
      <c r="H135" s="96">
        <f t="shared" si="17"/>
        <v>0.15428571428571428</v>
      </c>
      <c r="I135" s="50">
        <f t="shared" si="18"/>
        <v>0.10076625240501147</v>
      </c>
      <c r="J135" s="51">
        <f t="shared" si="15"/>
        <v>0.20780517616641708</v>
      </c>
      <c r="L135" s="95"/>
      <c r="M135" s="5">
        <v>24</v>
      </c>
      <c r="N135" s="6">
        <v>666</v>
      </c>
      <c r="O135" s="96">
        <f t="shared" si="19"/>
        <v>3.6036036036036036E-2</v>
      </c>
      <c r="P135" s="50">
        <f t="shared" si="20"/>
        <v>2.1880775654269519E-2</v>
      </c>
      <c r="Q135" s="51">
        <f t="shared" si="16"/>
        <v>5.0191296417802553E-2</v>
      </c>
    </row>
    <row r="136" spans="4:21" x14ac:dyDescent="0.35">
      <c r="D136" t="s">
        <v>69</v>
      </c>
      <c r="F136" s="5">
        <v>33</v>
      </c>
      <c r="G136" s="6">
        <v>407</v>
      </c>
      <c r="H136" s="96">
        <f t="shared" si="17"/>
        <v>8.1081081081081086E-2</v>
      </c>
      <c r="I136" s="50">
        <f t="shared" si="18"/>
        <v>5.4562075875795882E-2</v>
      </c>
      <c r="J136" s="51">
        <f t="shared" si="15"/>
        <v>0.10760008628636629</v>
      </c>
      <c r="L136" s="95"/>
      <c r="M136" s="5">
        <v>65</v>
      </c>
      <c r="N136" s="77">
        <v>2272</v>
      </c>
      <c r="O136" s="96">
        <f t="shared" si="19"/>
        <v>2.8609154929577465E-2</v>
      </c>
      <c r="P136" s="50">
        <f t="shared" si="20"/>
        <v>2.1754250161832706E-2</v>
      </c>
      <c r="Q136" s="51">
        <f t="shared" si="16"/>
        <v>3.546405969732222E-2</v>
      </c>
    </row>
    <row r="137" spans="4:21" x14ac:dyDescent="0.35">
      <c r="D137" t="s">
        <v>70</v>
      </c>
      <c r="F137" s="5">
        <v>8</v>
      </c>
      <c r="G137" s="6">
        <v>147</v>
      </c>
      <c r="H137" s="96">
        <f t="shared" si="17"/>
        <v>5.4421768707482991E-2</v>
      </c>
      <c r="I137" s="50">
        <f>(H137-1.96*SQRT((1/G137)*(H137)*(1-H137)))</f>
        <v>1.7749948826356263E-2</v>
      </c>
      <c r="J137" s="51">
        <f t="shared" si="15"/>
        <v>9.109358858860972E-2</v>
      </c>
      <c r="L137" s="95"/>
      <c r="M137" s="5">
        <v>44</v>
      </c>
      <c r="N137" s="77">
        <v>1400</v>
      </c>
      <c r="O137" s="96">
        <f t="shared" si="19"/>
        <v>3.1428571428571431E-2</v>
      </c>
      <c r="P137" s="50">
        <f>(O137-1.96*SQRT((1/N137)*(O137)*(1-O137)))</f>
        <v>2.2289118490895127E-2</v>
      </c>
      <c r="Q137" s="51">
        <f t="shared" si="16"/>
        <v>4.0568024366247735E-2</v>
      </c>
    </row>
    <row r="138" spans="4:21" x14ac:dyDescent="0.35">
      <c r="D138" t="s">
        <v>71</v>
      </c>
      <c r="F138" s="5">
        <v>6</v>
      </c>
      <c r="G138" s="6">
        <v>76</v>
      </c>
      <c r="H138" s="96">
        <f t="shared" si="17"/>
        <v>7.8947368421052627E-2</v>
      </c>
      <c r="I138" s="50">
        <f t="shared" ref="I138:I142" si="21">(H138-1.96*SQRT((1/G138)*(H138)*(1-H138)))</f>
        <v>1.8321171176053329E-2</v>
      </c>
      <c r="J138" s="51">
        <f t="shared" si="15"/>
        <v>0.13957356566605192</v>
      </c>
      <c r="L138" s="95"/>
      <c r="M138" s="5">
        <v>30</v>
      </c>
      <c r="N138" s="6">
        <v>982</v>
      </c>
      <c r="O138" s="96">
        <f t="shared" si="19"/>
        <v>3.0549898167006109E-2</v>
      </c>
      <c r="P138" s="50">
        <f t="shared" ref="P138:P142" si="22">(O138-1.96*SQRT((1/N138)*(O138)*(1-O138)))</f>
        <v>1.9786040627011739E-2</v>
      </c>
      <c r="Q138" s="51">
        <f t="shared" si="16"/>
        <v>4.131375570700048E-2</v>
      </c>
    </row>
    <row r="139" spans="4:21" x14ac:dyDescent="0.35">
      <c r="D139" t="s">
        <v>72</v>
      </c>
      <c r="F139" s="5">
        <v>2</v>
      </c>
      <c r="G139" s="6">
        <v>28</v>
      </c>
      <c r="H139" s="96">
        <f t="shared" si="17"/>
        <v>7.1428571428571425E-2</v>
      </c>
      <c r="I139" s="50">
        <v>0</v>
      </c>
      <c r="J139" s="51">
        <f t="shared" si="15"/>
        <v>0.16682249157026599</v>
      </c>
      <c r="L139" s="95"/>
      <c r="M139" s="5">
        <v>13</v>
      </c>
      <c r="N139" s="6">
        <v>617</v>
      </c>
      <c r="O139" s="96">
        <f t="shared" si="19"/>
        <v>2.1069692058346839E-2</v>
      </c>
      <c r="P139" s="50">
        <f t="shared" si="22"/>
        <v>9.7373814202129805E-3</v>
      </c>
      <c r="Q139" s="51">
        <f t="shared" si="16"/>
        <v>3.2402002696480699E-2</v>
      </c>
    </row>
    <row r="140" spans="4:21" x14ac:dyDescent="0.35">
      <c r="D140" t="s">
        <v>73</v>
      </c>
      <c r="F140" s="5">
        <v>1</v>
      </c>
      <c r="G140" s="6">
        <f>26/2</f>
        <v>13</v>
      </c>
      <c r="H140" s="96">
        <f t="shared" si="17"/>
        <v>7.6923076923076927E-2</v>
      </c>
      <c r="I140" s="50">
        <v>0</v>
      </c>
      <c r="J140" s="51">
        <f t="shared" si="15"/>
        <v>0.22177746836521731</v>
      </c>
      <c r="L140" s="95"/>
      <c r="M140" s="5">
        <v>4</v>
      </c>
      <c r="N140" s="6">
        <f>567/2</f>
        <v>283.5</v>
      </c>
      <c r="O140" s="96">
        <f t="shared" si="19"/>
        <v>1.4109347442680775E-2</v>
      </c>
      <c r="P140" s="50">
        <f t="shared" si="22"/>
        <v>3.8007958158148281E-4</v>
      </c>
      <c r="Q140" s="51">
        <f t="shared" si="16"/>
        <v>2.7838615303780068E-2</v>
      </c>
    </row>
    <row r="141" spans="4:21" x14ac:dyDescent="0.35">
      <c r="D141" t="s">
        <v>74</v>
      </c>
      <c r="F141" s="5">
        <v>1</v>
      </c>
      <c r="G141" s="6">
        <f>26/2</f>
        <v>13</v>
      </c>
      <c r="H141" s="96">
        <f t="shared" si="17"/>
        <v>7.6923076923076927E-2</v>
      </c>
      <c r="I141" s="50">
        <v>0</v>
      </c>
      <c r="J141" s="51">
        <f t="shared" si="15"/>
        <v>0.22177746836521731</v>
      </c>
      <c r="L141" s="95"/>
      <c r="M141" s="5">
        <v>4</v>
      </c>
      <c r="N141" s="6">
        <f>567/2</f>
        <v>283.5</v>
      </c>
      <c r="O141" s="96">
        <f t="shared" si="19"/>
        <v>1.4109347442680775E-2</v>
      </c>
      <c r="P141" s="50">
        <f t="shared" si="22"/>
        <v>3.8007958158148281E-4</v>
      </c>
      <c r="Q141" s="51">
        <f t="shared" si="16"/>
        <v>2.7838615303780068E-2</v>
      </c>
    </row>
    <row r="142" spans="4:21" ht="15" thickBot="1" x14ac:dyDescent="0.4">
      <c r="D142" t="s">
        <v>75</v>
      </c>
      <c r="F142" s="10">
        <v>127</v>
      </c>
      <c r="G142" s="81">
        <v>1371</v>
      </c>
      <c r="H142" s="100">
        <f t="shared" si="17"/>
        <v>9.2633114514952583E-2</v>
      </c>
      <c r="I142" s="55">
        <f t="shared" si="21"/>
        <v>7.7286522777061564E-2</v>
      </c>
      <c r="J142" s="56">
        <f t="shared" si="15"/>
        <v>0.1079797062528436</v>
      </c>
      <c r="L142" s="95"/>
      <c r="M142" s="10">
        <v>220</v>
      </c>
      <c r="N142" s="81">
        <v>8050</v>
      </c>
      <c r="O142" s="100">
        <f t="shared" si="19"/>
        <v>2.732919254658385E-2</v>
      </c>
      <c r="P142" s="55">
        <f t="shared" si="22"/>
        <v>2.3767516034846965E-2</v>
      </c>
      <c r="Q142" s="56">
        <f t="shared" si="16"/>
        <v>3.0890869058320735E-2</v>
      </c>
    </row>
    <row r="143" spans="4:21" x14ac:dyDescent="0.35">
      <c r="F143" s="6"/>
      <c r="G143" s="77"/>
      <c r="H143" s="96"/>
      <c r="L143" s="95"/>
      <c r="M143" s="6"/>
      <c r="N143" s="77"/>
      <c r="O143" s="96"/>
    </row>
    <row r="147" spans="1:20" s="23" customFormat="1" x14ac:dyDescent="0.35">
      <c r="A147" s="24"/>
      <c r="B147" s="24"/>
      <c r="C147" s="24"/>
      <c r="D147" s="24"/>
      <c r="E147" s="24"/>
      <c r="F147" s="24"/>
      <c r="G147" s="24" t="s">
        <v>79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9" spans="1:20" x14ac:dyDescent="0.35">
      <c r="D149" s="4" t="s">
        <v>117</v>
      </c>
      <c r="E149" s="4"/>
      <c r="F149" s="4"/>
    </row>
    <row r="150" spans="1:20" ht="15" thickBot="1" x14ac:dyDescent="0.4">
      <c r="D150" s="4" t="s">
        <v>33</v>
      </c>
      <c r="E150" s="4" t="s">
        <v>37</v>
      </c>
      <c r="F150" s="129" t="s">
        <v>114</v>
      </c>
      <c r="G150" s="4" t="s">
        <v>34</v>
      </c>
      <c r="H150" s="4" t="s">
        <v>37</v>
      </c>
      <c r="I150" s="129" t="s">
        <v>114</v>
      </c>
    </row>
    <row r="151" spans="1:20" x14ac:dyDescent="0.35">
      <c r="D151" s="36" t="s">
        <v>118</v>
      </c>
      <c r="E151" s="127">
        <v>12.5</v>
      </c>
      <c r="F151" s="114">
        <f>E151/100</f>
        <v>0.125</v>
      </c>
      <c r="G151" s="36" t="s">
        <v>118</v>
      </c>
      <c r="H151" s="127">
        <v>1.3541666666666601</v>
      </c>
      <c r="I151" s="122">
        <f>H151/100</f>
        <v>1.3541666666666601E-2</v>
      </c>
    </row>
    <row r="152" spans="1:20" x14ac:dyDescent="0.35">
      <c r="D152" s="5" t="s">
        <v>53</v>
      </c>
      <c r="E152" s="125">
        <v>5.2604166666666599</v>
      </c>
      <c r="F152" s="126">
        <f t="shared" ref="F152:F159" si="23">E152/100</f>
        <v>5.2604166666666598E-2</v>
      </c>
      <c r="G152" s="5" t="s">
        <v>53</v>
      </c>
      <c r="H152" s="125">
        <v>2.5520833333333299</v>
      </c>
      <c r="I152" s="123">
        <f t="shared" ref="I152:I159" si="24">H152/100</f>
        <v>2.5520833333333298E-2</v>
      </c>
    </row>
    <row r="153" spans="1:20" x14ac:dyDescent="0.35">
      <c r="D153" s="5" t="s">
        <v>54</v>
      </c>
      <c r="E153" s="125">
        <v>12.7083333333333</v>
      </c>
      <c r="F153" s="126">
        <f t="shared" si="23"/>
        <v>0.12708333333333299</v>
      </c>
      <c r="G153" s="5" t="s">
        <v>54</v>
      </c>
      <c r="H153" s="125">
        <v>1.875</v>
      </c>
      <c r="I153" s="123">
        <f t="shared" si="24"/>
        <v>1.8749999999999999E-2</v>
      </c>
    </row>
    <row r="154" spans="1:20" x14ac:dyDescent="0.35">
      <c r="D154" s="5" t="s">
        <v>55</v>
      </c>
      <c r="E154" s="125">
        <v>15.4166666666666</v>
      </c>
      <c r="F154" s="126">
        <f t="shared" si="23"/>
        <v>0.15416666666666601</v>
      </c>
      <c r="G154" s="5" t="s">
        <v>55</v>
      </c>
      <c r="H154" s="125">
        <v>3.3333333333333299</v>
      </c>
      <c r="I154" s="123">
        <f t="shared" si="24"/>
        <v>3.3333333333333298E-2</v>
      </c>
      <c r="K154" s="4" t="s">
        <v>77</v>
      </c>
    </row>
    <row r="155" spans="1:20" x14ac:dyDescent="0.35">
      <c r="D155" s="5" t="s">
        <v>56</v>
      </c>
      <c r="E155" s="125">
        <v>7.96875</v>
      </c>
      <c r="F155" s="126">
        <f t="shared" si="23"/>
        <v>7.9687499999999994E-2</v>
      </c>
      <c r="G155" s="5" t="s">
        <v>56</v>
      </c>
      <c r="H155" s="125">
        <v>2.65625</v>
      </c>
      <c r="I155" s="123">
        <f t="shared" si="24"/>
        <v>2.6562499999999999E-2</v>
      </c>
    </row>
    <row r="156" spans="1:20" x14ac:dyDescent="0.35">
      <c r="D156" s="5" t="s">
        <v>57</v>
      </c>
      <c r="E156" s="125">
        <v>5.2604166666666599</v>
      </c>
      <c r="F156" s="126">
        <f t="shared" si="23"/>
        <v>5.2604166666666598E-2</v>
      </c>
      <c r="G156" s="5" t="s">
        <v>57</v>
      </c>
      <c r="H156" s="125">
        <v>2.9166666666666599</v>
      </c>
      <c r="I156" s="123">
        <f t="shared" si="24"/>
        <v>2.9166666666666598E-2</v>
      </c>
    </row>
    <row r="157" spans="1:20" x14ac:dyDescent="0.35">
      <c r="D157" s="5" t="s">
        <v>58</v>
      </c>
      <c r="E157" s="125">
        <v>7.7083333333333304</v>
      </c>
      <c r="F157" s="126">
        <f t="shared" si="23"/>
        <v>7.7083333333333309E-2</v>
      </c>
      <c r="G157" s="5" t="s">
        <v>58</v>
      </c>
      <c r="H157" s="125">
        <v>2.8645833333333299</v>
      </c>
      <c r="I157" s="123">
        <f t="shared" si="24"/>
        <v>2.8645833333333301E-2</v>
      </c>
    </row>
    <row r="158" spans="1:20" x14ac:dyDescent="0.35">
      <c r="D158" s="5" t="s">
        <v>59</v>
      </c>
      <c r="E158" s="125">
        <v>6.9791666666666599</v>
      </c>
      <c r="F158" s="126">
        <f t="shared" si="23"/>
        <v>6.9791666666666599E-2</v>
      </c>
      <c r="G158" s="5" t="s">
        <v>59</v>
      </c>
      <c r="H158" s="125">
        <v>1.9270833333333299</v>
      </c>
      <c r="I158" s="123">
        <f t="shared" si="24"/>
        <v>1.92708333333333E-2</v>
      </c>
    </row>
    <row r="159" spans="1:20" ht="15" thickBot="1" x14ac:dyDescent="0.4">
      <c r="D159" s="10" t="s">
        <v>119</v>
      </c>
      <c r="E159" s="128">
        <v>7.5520833333333304</v>
      </c>
      <c r="F159" s="116">
        <f t="shared" si="23"/>
        <v>7.5520833333333301E-2</v>
      </c>
      <c r="G159" s="10" t="s">
        <v>119</v>
      </c>
      <c r="H159" s="128">
        <v>1.1458333333333299</v>
      </c>
      <c r="I159" s="124">
        <f t="shared" si="24"/>
        <v>1.14583333333333E-2</v>
      </c>
    </row>
    <row r="168" spans="3:11" s="23" customFormat="1" x14ac:dyDescent="0.35">
      <c r="E168" s="24" t="s">
        <v>104</v>
      </c>
    </row>
    <row r="170" spans="3:11" x14ac:dyDescent="0.35">
      <c r="C170" s="4" t="s">
        <v>80</v>
      </c>
    </row>
    <row r="171" spans="3:11" x14ac:dyDescent="0.35">
      <c r="C171" s="4" t="s">
        <v>81</v>
      </c>
    </row>
    <row r="172" spans="3:11" x14ac:dyDescent="0.35">
      <c r="C172" s="4" t="s">
        <v>82</v>
      </c>
      <c r="K172" t="s">
        <v>83</v>
      </c>
    </row>
    <row r="173" spans="3:11" x14ac:dyDescent="0.35">
      <c r="C173" t="s">
        <v>84</v>
      </c>
      <c r="D173" t="s">
        <v>85</v>
      </c>
      <c r="K173" t="s">
        <v>86</v>
      </c>
    </row>
    <row r="174" spans="3:11" x14ac:dyDescent="0.35">
      <c r="C174" t="s">
        <v>87</v>
      </c>
      <c r="D174" t="s">
        <v>88</v>
      </c>
    </row>
    <row r="176" spans="3:11" x14ac:dyDescent="0.35">
      <c r="C176" s="4" t="s">
        <v>89</v>
      </c>
    </row>
    <row r="178" spans="3:11" x14ac:dyDescent="0.35">
      <c r="C178" s="101" t="s">
        <v>90</v>
      </c>
      <c r="D178" s="101" t="s">
        <v>36</v>
      </c>
      <c r="E178" s="102" t="s">
        <v>91</v>
      </c>
      <c r="F178" s="102" t="s">
        <v>38</v>
      </c>
      <c r="G178" s="103" t="s">
        <v>39</v>
      </c>
      <c r="H178" s="102" t="s">
        <v>92</v>
      </c>
      <c r="I178" s="102" t="s">
        <v>38</v>
      </c>
      <c r="J178" s="103" t="s">
        <v>39</v>
      </c>
    </row>
    <row r="179" spans="3:11" x14ac:dyDescent="0.35">
      <c r="C179" s="104" t="s">
        <v>93</v>
      </c>
      <c r="D179" s="105">
        <v>102</v>
      </c>
      <c r="E179" s="6">
        <v>5.9</v>
      </c>
      <c r="F179" s="6">
        <v>2.2000000000000002</v>
      </c>
      <c r="G179" s="106">
        <v>12.4</v>
      </c>
      <c r="H179" s="6">
        <v>8.8000000000000007</v>
      </c>
      <c r="I179" s="6">
        <v>4.0999999999999996</v>
      </c>
      <c r="J179" s="106">
        <v>16.100000000000001</v>
      </c>
    </row>
    <row r="180" spans="3:11" x14ac:dyDescent="0.35">
      <c r="C180" s="104" t="s">
        <v>94</v>
      </c>
      <c r="D180" s="105">
        <v>189</v>
      </c>
      <c r="E180" s="6">
        <v>4.2</v>
      </c>
      <c r="F180" s="6">
        <v>1.8</v>
      </c>
      <c r="G180" s="106">
        <v>8.1999999999999993</v>
      </c>
      <c r="H180" s="6">
        <v>9</v>
      </c>
      <c r="I180" s="6">
        <v>5.3</v>
      </c>
      <c r="J180" s="106">
        <v>14</v>
      </c>
    </row>
    <row r="181" spans="3:11" x14ac:dyDescent="0.35">
      <c r="C181" s="104" t="s">
        <v>95</v>
      </c>
      <c r="D181" s="105">
        <v>235</v>
      </c>
      <c r="E181" s="6">
        <v>4.3</v>
      </c>
      <c r="F181" s="6">
        <v>2.1</v>
      </c>
      <c r="G181" s="106">
        <v>7.7</v>
      </c>
      <c r="H181" s="6">
        <v>15.7</v>
      </c>
      <c r="I181" s="6">
        <v>11.3</v>
      </c>
      <c r="J181" s="106">
        <v>21</v>
      </c>
      <c r="K181" t="s">
        <v>11</v>
      </c>
    </row>
    <row r="182" spans="3:11" x14ac:dyDescent="0.35">
      <c r="C182" s="104" t="s">
        <v>96</v>
      </c>
      <c r="D182" s="105">
        <v>220</v>
      </c>
      <c r="E182" s="6">
        <v>2.2999999999999998</v>
      </c>
      <c r="F182" s="6">
        <v>0.1</v>
      </c>
      <c r="G182" s="106">
        <v>5.2</v>
      </c>
      <c r="H182" s="6">
        <v>11.8</v>
      </c>
      <c r="I182" s="6">
        <v>7.9</v>
      </c>
      <c r="J182" s="106">
        <v>16.8</v>
      </c>
    </row>
    <row r="183" spans="3:11" x14ac:dyDescent="0.35">
      <c r="C183" s="104" t="s">
        <v>97</v>
      </c>
      <c r="D183" s="105">
        <v>214</v>
      </c>
      <c r="E183" s="6">
        <v>2.8</v>
      </c>
      <c r="F183" s="6">
        <v>1</v>
      </c>
      <c r="G183" s="106">
        <v>6</v>
      </c>
      <c r="H183" s="6">
        <v>12.6</v>
      </c>
      <c r="I183" s="6">
        <v>8.5</v>
      </c>
      <c r="J183" s="106">
        <v>17.8</v>
      </c>
    </row>
    <row r="184" spans="3:11" x14ac:dyDescent="0.35">
      <c r="C184" s="104" t="s">
        <v>98</v>
      </c>
      <c r="D184" s="105">
        <v>182</v>
      </c>
      <c r="E184" s="6">
        <v>1.7</v>
      </c>
      <c r="F184" s="6">
        <v>0.3</v>
      </c>
      <c r="G184" s="106">
        <v>4.7</v>
      </c>
      <c r="H184" s="6">
        <v>1.7</v>
      </c>
      <c r="I184" s="6">
        <v>0.3</v>
      </c>
      <c r="J184" s="106">
        <v>4.7</v>
      </c>
    </row>
    <row r="185" spans="3:11" x14ac:dyDescent="0.35">
      <c r="C185" s="104" t="s">
        <v>99</v>
      </c>
      <c r="D185" s="105">
        <v>149</v>
      </c>
      <c r="E185" s="6">
        <v>2.7</v>
      </c>
      <c r="F185" s="6">
        <v>0.7</v>
      </c>
      <c r="G185" s="106">
        <v>6.7</v>
      </c>
      <c r="H185" s="6">
        <v>6</v>
      </c>
      <c r="I185" s="6">
        <v>2.8</v>
      </c>
      <c r="J185" s="106">
        <v>11.2</v>
      </c>
    </row>
    <row r="186" spans="3:11" x14ac:dyDescent="0.35">
      <c r="C186" s="104" t="s">
        <v>100</v>
      </c>
      <c r="D186" s="105">
        <v>181</v>
      </c>
      <c r="E186" s="6">
        <v>1.1000000000000001</v>
      </c>
      <c r="F186" s="6">
        <v>0.1</v>
      </c>
      <c r="G186" s="106">
        <v>3.9</v>
      </c>
      <c r="H186" s="6">
        <v>3.3</v>
      </c>
      <c r="I186" s="6">
        <v>1.2</v>
      </c>
      <c r="J186" s="106">
        <v>7.1</v>
      </c>
    </row>
    <row r="187" spans="3:11" x14ac:dyDescent="0.35">
      <c r="C187" s="107" t="s">
        <v>101</v>
      </c>
      <c r="D187" s="108">
        <v>1472</v>
      </c>
      <c r="E187" s="79">
        <v>3</v>
      </c>
      <c r="F187" s="79">
        <v>2</v>
      </c>
      <c r="G187" s="109">
        <v>4.4000000000000004</v>
      </c>
      <c r="H187" s="79">
        <v>9.1</v>
      </c>
      <c r="I187" s="79">
        <v>5.6</v>
      </c>
      <c r="J187" s="109">
        <v>14.5</v>
      </c>
    </row>
    <row r="189" spans="3:11" s="23" customFormat="1" x14ac:dyDescent="0.35">
      <c r="E189" s="24" t="s">
        <v>103</v>
      </c>
    </row>
    <row r="191" spans="3:11" x14ac:dyDescent="0.35">
      <c r="C191" s="101" t="s">
        <v>90</v>
      </c>
      <c r="D191" s="110" t="s">
        <v>36</v>
      </c>
      <c r="E191" s="111" t="s">
        <v>102</v>
      </c>
      <c r="F191" s="111"/>
      <c r="G191" s="112"/>
    </row>
    <row r="192" spans="3:11" x14ac:dyDescent="0.35">
      <c r="C192" s="104" t="s">
        <v>93</v>
      </c>
      <c r="D192" s="78">
        <v>100</v>
      </c>
      <c r="E192" s="6">
        <v>66</v>
      </c>
      <c r="F192" s="6">
        <v>57.6</v>
      </c>
      <c r="G192" s="106">
        <v>74.400000000000006</v>
      </c>
    </row>
    <row r="193" spans="2:19" x14ac:dyDescent="0.35">
      <c r="C193" s="104" t="s">
        <v>94</v>
      </c>
      <c r="D193" s="78">
        <v>186</v>
      </c>
      <c r="E193" s="6">
        <v>62.9</v>
      </c>
      <c r="F193" s="6">
        <v>56.7</v>
      </c>
      <c r="G193" s="106">
        <v>69.099999999999994</v>
      </c>
    </row>
    <row r="194" spans="2:19" x14ac:dyDescent="0.35">
      <c r="C194" s="104" t="s">
        <v>95</v>
      </c>
      <c r="D194" s="78">
        <v>233</v>
      </c>
      <c r="E194" s="6">
        <v>61.8</v>
      </c>
      <c r="F194" s="6">
        <v>56.5</v>
      </c>
      <c r="G194" s="106">
        <v>67.099999999999994</v>
      </c>
      <c r="N194" s="4" t="s">
        <v>80</v>
      </c>
    </row>
    <row r="195" spans="2:19" x14ac:dyDescent="0.35">
      <c r="C195" s="104" t="s">
        <v>96</v>
      </c>
      <c r="D195" s="78">
        <v>215</v>
      </c>
      <c r="E195" s="6">
        <v>59.5</v>
      </c>
      <c r="F195" s="6">
        <v>53.9</v>
      </c>
      <c r="G195" s="106">
        <v>65.2</v>
      </c>
      <c r="N195" s="4" t="s">
        <v>81</v>
      </c>
    </row>
    <row r="196" spans="2:19" x14ac:dyDescent="0.35">
      <c r="C196" s="104" t="s">
        <v>97</v>
      </c>
      <c r="D196" s="78">
        <v>206</v>
      </c>
      <c r="E196" s="6">
        <v>55.8</v>
      </c>
      <c r="F196" s="6">
        <v>49.9</v>
      </c>
      <c r="G196" s="106">
        <v>61.8</v>
      </c>
      <c r="N196" s="4" t="s">
        <v>82</v>
      </c>
    </row>
    <row r="197" spans="2:19" x14ac:dyDescent="0.35">
      <c r="C197" s="104" t="s">
        <v>98</v>
      </c>
      <c r="D197" s="78">
        <v>180</v>
      </c>
      <c r="E197" s="6">
        <v>44.4</v>
      </c>
      <c r="F197" s="6">
        <v>38</v>
      </c>
      <c r="G197" s="106">
        <v>50.9</v>
      </c>
      <c r="N197" t="s">
        <v>84</v>
      </c>
      <c r="S197" t="s">
        <v>85</v>
      </c>
    </row>
    <row r="198" spans="2:19" x14ac:dyDescent="0.35">
      <c r="C198" s="104" t="s">
        <v>99</v>
      </c>
      <c r="D198" s="78">
        <v>146</v>
      </c>
      <c r="E198" s="6">
        <v>40.4</v>
      </c>
      <c r="F198" s="6">
        <v>33.4</v>
      </c>
      <c r="G198" s="106">
        <v>47.5</v>
      </c>
      <c r="N198" t="s">
        <v>87</v>
      </c>
      <c r="Q198" t="s">
        <v>88</v>
      </c>
    </row>
    <row r="199" spans="2:19" x14ac:dyDescent="0.35">
      <c r="C199" s="104" t="s">
        <v>100</v>
      </c>
      <c r="D199" s="78">
        <v>179</v>
      </c>
      <c r="E199" s="6">
        <v>41.9</v>
      </c>
      <c r="F199" s="6">
        <v>35.700000000000003</v>
      </c>
      <c r="G199" s="106">
        <v>48.1</v>
      </c>
    </row>
    <row r="200" spans="2:19" x14ac:dyDescent="0.35">
      <c r="C200" s="101" t="s">
        <v>101</v>
      </c>
      <c r="D200" s="110">
        <v>1445</v>
      </c>
      <c r="E200" s="111">
        <v>54.3</v>
      </c>
      <c r="F200" s="111">
        <v>53</v>
      </c>
      <c r="G200" s="112">
        <v>56.5</v>
      </c>
    </row>
    <row r="202" spans="2:19" s="23" customFormat="1" x14ac:dyDescent="0.35">
      <c r="D202" s="24" t="s">
        <v>107</v>
      </c>
    </row>
    <row r="204" spans="2:19" x14ac:dyDescent="0.35">
      <c r="K204" s="4" t="s">
        <v>109</v>
      </c>
    </row>
    <row r="205" spans="2:19" x14ac:dyDescent="0.35">
      <c r="D205" t="s">
        <v>105</v>
      </c>
    </row>
    <row r="206" spans="2:19" x14ac:dyDescent="0.35">
      <c r="B206" t="s">
        <v>11</v>
      </c>
      <c r="D206" t="s">
        <v>106</v>
      </c>
    </row>
    <row r="208" spans="2:19" x14ac:dyDescent="0.35">
      <c r="E208" s="4" t="s">
        <v>108</v>
      </c>
    </row>
    <row r="209" spans="3:16" ht="15" thickBot="1" x14ac:dyDescent="0.4"/>
    <row r="210" spans="3:16" ht="15" thickBot="1" x14ac:dyDescent="0.4">
      <c r="D210" s="117" t="s">
        <v>13</v>
      </c>
      <c r="E210" s="118" t="s">
        <v>38</v>
      </c>
      <c r="F210" s="119" t="s">
        <v>39</v>
      </c>
      <c r="G210" s="117" t="s">
        <v>14</v>
      </c>
      <c r="H210" s="118" t="s">
        <v>38</v>
      </c>
      <c r="I210" s="119" t="s">
        <v>39</v>
      </c>
      <c r="J210" s="118" t="s">
        <v>15</v>
      </c>
      <c r="K210" s="118" t="s">
        <v>38</v>
      </c>
      <c r="L210" s="119" t="s">
        <v>39</v>
      </c>
    </row>
    <row r="211" spans="3:16" ht="15" thickBot="1" x14ac:dyDescent="0.4">
      <c r="D211" s="120">
        <v>0.46343537414965985</v>
      </c>
      <c r="E211" s="55">
        <v>0.42156918519272496</v>
      </c>
      <c r="F211" s="56">
        <v>0.5053015631065948</v>
      </c>
      <c r="G211" s="120">
        <v>0.17687074829931973</v>
      </c>
      <c r="H211" s="55">
        <v>0.12501625101230623</v>
      </c>
      <c r="I211" s="56">
        <v>0.22872524558633323</v>
      </c>
      <c r="J211" s="121">
        <v>8.5034013605442174E-2</v>
      </c>
      <c r="K211" s="55">
        <v>3.0363282049253093E-2</v>
      </c>
      <c r="L211" s="56">
        <v>0.13970474516163126</v>
      </c>
    </row>
    <row r="213" spans="3:16" s="23" customFormat="1" x14ac:dyDescent="0.35">
      <c r="D213" s="24" t="s">
        <v>116</v>
      </c>
    </row>
    <row r="214" spans="3:16" x14ac:dyDescent="0.35">
      <c r="M214" t="s">
        <v>11</v>
      </c>
    </row>
    <row r="215" spans="3:16" x14ac:dyDescent="0.35">
      <c r="D215" s="4" t="s">
        <v>34</v>
      </c>
      <c r="J215" s="4" t="s">
        <v>33</v>
      </c>
    </row>
    <row r="216" spans="3:16" ht="15" thickBot="1" x14ac:dyDescent="0.4">
      <c r="D216">
        <v>45</v>
      </c>
      <c r="J216">
        <f>270-D216</f>
        <v>225</v>
      </c>
      <c r="P216" t="s">
        <v>110</v>
      </c>
    </row>
    <row r="217" spans="3:16" ht="15" thickBot="1" x14ac:dyDescent="0.4">
      <c r="D217" s="1" t="s">
        <v>114</v>
      </c>
      <c r="E217" s="2" t="s">
        <v>38</v>
      </c>
      <c r="F217" s="3" t="s">
        <v>39</v>
      </c>
      <c r="G217" s="4" t="s">
        <v>36</v>
      </c>
      <c r="J217" s="1" t="s">
        <v>114</v>
      </c>
      <c r="K217" s="2" t="s">
        <v>38</v>
      </c>
      <c r="L217" s="3" t="s">
        <v>39</v>
      </c>
      <c r="M217" s="4" t="s">
        <v>36</v>
      </c>
      <c r="P217" t="s">
        <v>111</v>
      </c>
    </row>
    <row r="218" spans="3:16" x14ac:dyDescent="0.35">
      <c r="C218" t="s">
        <v>115</v>
      </c>
      <c r="D218" s="113">
        <f>77.8/100</f>
        <v>0.77800000000000002</v>
      </c>
      <c r="E218" s="114">
        <f>(D218-1.96*SQRT((1/D216)*(D218)*(1-D218)))</f>
        <v>0.65657276659112529</v>
      </c>
      <c r="F218" s="115">
        <f>(D218+1.96*SQRT((1/D216)*(D218)*(1-D218)))</f>
        <v>0.89942723340887476</v>
      </c>
      <c r="G218">
        <f>D218*D216</f>
        <v>35.01</v>
      </c>
      <c r="I218" t="s">
        <v>115</v>
      </c>
      <c r="J218" s="113">
        <f>79.6/100</f>
        <v>0.79599999999999993</v>
      </c>
      <c r="K218" s="114">
        <f>(J218-1.96*SQRT((1/J216)*(J218)*(1-J218)))</f>
        <v>0.74334538642562575</v>
      </c>
      <c r="L218" s="115">
        <f>(J218+1.96*SQRT((1/J216)*(J218)*(1-J218)))</f>
        <v>0.84865461357437411</v>
      </c>
      <c r="M218">
        <f>J218*J216</f>
        <v>179.1</v>
      </c>
      <c r="P218" t="s">
        <v>112</v>
      </c>
    </row>
    <row r="219" spans="3:16" ht="15" thickBot="1" x14ac:dyDescent="0.4">
      <c r="C219" t="s">
        <v>3</v>
      </c>
      <c r="D219" s="42">
        <f>15.6/100</f>
        <v>0.156</v>
      </c>
      <c r="E219" s="116">
        <f>(D219-1.96*SQRT((1/D216)*(D219)*(1-D219)))</f>
        <v>4.9981089485570229E-2</v>
      </c>
      <c r="F219" s="43">
        <f>(D219+1.96*SQRT((1/D216)*(D219)*(1-D219)))</f>
        <v>0.26201891051442977</v>
      </c>
      <c r="G219">
        <f>D219*D216</f>
        <v>7.02</v>
      </c>
      <c r="I219" t="s">
        <v>3</v>
      </c>
      <c r="J219" s="42">
        <f>13.3/100</f>
        <v>0.13300000000000001</v>
      </c>
      <c r="K219" s="116">
        <f>(J219-1.96*SQRT((1/J216)*(J219)*(1-J219)))</f>
        <v>8.8628901418453337E-2</v>
      </c>
      <c r="L219" s="43">
        <f>(J219+1.96*SQRT((1/J216)*(J219)*(1-J219)))</f>
        <v>0.17737109858154668</v>
      </c>
      <c r="M219">
        <f>J219*J216</f>
        <v>29.925000000000001</v>
      </c>
      <c r="P219" t="s">
        <v>113</v>
      </c>
    </row>
    <row r="229" spans="4:13" s="23" customFormat="1" x14ac:dyDescent="0.35">
      <c r="D229" s="24" t="s">
        <v>122</v>
      </c>
    </row>
    <row r="231" spans="4:13" x14ac:dyDescent="0.35">
      <c r="D231" s="4" t="s">
        <v>121</v>
      </c>
    </row>
    <row r="233" spans="4:13" ht="15" thickBot="1" x14ac:dyDescent="0.4">
      <c r="D233" t="s">
        <v>11</v>
      </c>
    </row>
    <row r="234" spans="4:13" x14ac:dyDescent="0.35">
      <c r="D234" s="36" t="s">
        <v>7</v>
      </c>
      <c r="E234" s="37">
        <v>1</v>
      </c>
      <c r="G234" t="s">
        <v>124</v>
      </c>
      <c r="M234" t="s">
        <v>123</v>
      </c>
    </row>
    <row r="235" spans="4:13" x14ac:dyDescent="0.35">
      <c r="D235" s="5" t="s">
        <v>6</v>
      </c>
      <c r="E235" s="7">
        <v>1.8</v>
      </c>
    </row>
    <row r="236" spans="4:13" x14ac:dyDescent="0.35">
      <c r="D236" s="5" t="s">
        <v>5</v>
      </c>
      <c r="E236" s="7">
        <v>2.6</v>
      </c>
    </row>
    <row r="237" spans="4:13" ht="15" thickBot="1" x14ac:dyDescent="0.4">
      <c r="D237" s="10" t="s">
        <v>4</v>
      </c>
      <c r="E237" s="130">
        <v>5.5</v>
      </c>
    </row>
    <row r="243" spans="3:9" s="23" customFormat="1" x14ac:dyDescent="0.35">
      <c r="D243" s="24" t="s">
        <v>125</v>
      </c>
    </row>
    <row r="244" spans="3:9" ht="15" thickBot="1" x14ac:dyDescent="0.4">
      <c r="D244" t="s">
        <v>11</v>
      </c>
    </row>
    <row r="245" spans="3:9" x14ac:dyDescent="0.35">
      <c r="D245" s="36" t="s">
        <v>7</v>
      </c>
      <c r="E245" s="37">
        <v>1</v>
      </c>
    </row>
    <row r="246" spans="3:9" x14ac:dyDescent="0.35">
      <c r="D246" s="5" t="s">
        <v>6</v>
      </c>
      <c r="E246" s="7">
        <v>1.75</v>
      </c>
      <c r="I246" t="s">
        <v>126</v>
      </c>
    </row>
    <row r="247" spans="3:9" x14ac:dyDescent="0.35">
      <c r="D247" s="5" t="s">
        <v>5</v>
      </c>
      <c r="E247" s="7">
        <v>2.2999999999999998</v>
      </c>
      <c r="I247" t="s">
        <v>127</v>
      </c>
    </row>
    <row r="248" spans="3:9" ht="15" thickBot="1" x14ac:dyDescent="0.4">
      <c r="D248" s="10" t="s">
        <v>4</v>
      </c>
      <c r="E248" s="130">
        <v>2.66</v>
      </c>
      <c r="I248" t="s">
        <v>128</v>
      </c>
    </row>
    <row r="249" spans="3:9" x14ac:dyDescent="0.35">
      <c r="I249" t="s">
        <v>129</v>
      </c>
    </row>
    <row r="250" spans="3:9" x14ac:dyDescent="0.35">
      <c r="I250" s="4" t="s">
        <v>130</v>
      </c>
    </row>
    <row r="251" spans="3:9" x14ac:dyDescent="0.35">
      <c r="C25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 Sharma</dc:creator>
  <cp:lastModifiedBy>Nicholas Tan</cp:lastModifiedBy>
  <dcterms:created xsi:type="dcterms:W3CDTF">2017-05-16T17:49:42Z</dcterms:created>
  <dcterms:modified xsi:type="dcterms:W3CDTF">2017-05-30T18:35:40Z</dcterms:modified>
</cp:coreProperties>
</file>