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330" activeTab="1"/>
  </bookViews>
  <sheets>
    <sheet name="Empirical data" sheetId="6" r:id="rId1"/>
    <sheet name="Plots and estimates" sheetId="7" r:id="rId2"/>
  </sheets>
  <definedNames>
    <definedName name="_xlchart.v1.0" hidden="1">'Plots and estimates'!$B$35:$B$49</definedName>
    <definedName name="_xlchart.v1.1" hidden="1">'Plots and estimates'!$C$35:$C$49</definedName>
    <definedName name="_xlchart.v1.10" hidden="1">'Plots and estimates'!$C$35:$C$49</definedName>
    <definedName name="_xlchart.v1.11" hidden="1">'Plots and estimates'!$D$35:$D$49</definedName>
    <definedName name="_xlchart.v1.2" hidden="1">'Plots and estimates'!$D$35:$D$49</definedName>
    <definedName name="_xlchart.v1.3" hidden="1">'Plots and estimates'!$B$35:$B$49</definedName>
    <definedName name="_xlchart.v1.4" hidden="1">'Plots and estimates'!$C$35:$C$49</definedName>
    <definedName name="_xlchart.v1.5" hidden="1">'Plots and estimates'!$D$35:$D$49</definedName>
    <definedName name="_xlchart.v1.6" hidden="1">'Plots and estimates'!$B$35:$B$49</definedName>
    <definedName name="_xlchart.v1.7" hidden="1">'Plots and estimates'!$C$35:$C$49</definedName>
    <definedName name="_xlchart.v1.8" hidden="1">'Plots and estimates'!$D$35:$D$49</definedName>
    <definedName name="_xlchart.v1.9" hidden="1">'Plots and estimates'!$B$35:$B$49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8" i="7" l="1"/>
  <c r="D48" i="7"/>
  <c r="E64" i="7"/>
  <c r="E58" i="7"/>
  <c r="G47" i="7"/>
  <c r="G46" i="7"/>
  <c r="F47" i="7"/>
  <c r="F46" i="7"/>
  <c r="E48" i="7"/>
  <c r="D40" i="7"/>
  <c r="C42" i="7"/>
  <c r="D42" i="7" s="1"/>
  <c r="C41" i="7"/>
  <c r="D41" i="7" s="1"/>
  <c r="C40" i="7"/>
  <c r="C39" i="7"/>
  <c r="D39" i="7" s="1"/>
  <c r="C38" i="7"/>
  <c r="D38" i="7" s="1"/>
  <c r="D37" i="7"/>
  <c r="C37" i="7"/>
  <c r="C36" i="7"/>
  <c r="D36" i="7" s="1"/>
  <c r="M29" i="7"/>
  <c r="M28" i="7"/>
  <c r="M17" i="7"/>
  <c r="M16" i="7"/>
  <c r="M15" i="7"/>
  <c r="M14" i="7"/>
  <c r="G30" i="7" l="1"/>
  <c r="J30" i="7" s="1"/>
  <c r="G23" i="7"/>
  <c r="J23" i="7" s="1"/>
  <c r="G20" i="7"/>
  <c r="J20" i="7" s="1"/>
  <c r="J13" i="7"/>
  <c r="J13" i="6"/>
  <c r="G40" i="6"/>
  <c r="J40" i="6" s="1"/>
  <c r="G36" i="6"/>
  <c r="J36" i="6" s="1"/>
  <c r="G32" i="6"/>
  <c r="J32" i="6" s="1"/>
  <c r="M20" i="7" l="1"/>
  <c r="F63" i="7"/>
  <c r="G63" i="7"/>
  <c r="M23" i="7"/>
  <c r="M30" i="7"/>
  <c r="E63" i="7"/>
  <c r="M13" i="7"/>
  <c r="E43" i="7"/>
</calcChain>
</file>

<file path=xl/sharedStrings.xml><?xml version="1.0" encoding="utf-8"?>
<sst xmlns="http://schemas.openxmlformats.org/spreadsheetml/2006/main" count="576" uniqueCount="102">
  <si>
    <t>Source</t>
  </si>
  <si>
    <t>Year</t>
  </si>
  <si>
    <t>ART coverage</t>
  </si>
  <si>
    <t>Denominator</t>
  </si>
  <si>
    <t>Viral suppression</t>
  </si>
  <si>
    <t>2012 South African National HIV Prevalence, Incidence, Behavior, and Communication Survey http://www.hsrc.ac.za/uploads/pageContent/9234/SABSSMV_Impact_Assessment_Summary_ZA_ADS_cleared_PDFA4.pdf</t>
  </si>
  <si>
    <t>Overall</t>
  </si>
  <si>
    <t>Comments</t>
  </si>
  <si>
    <t>Region</t>
  </si>
  <si>
    <t>South Africa (national)</t>
  </si>
  <si>
    <t>All PLHIV (including estimated undiagnosed)</t>
  </si>
  <si>
    <t>Males</t>
  </si>
  <si>
    <t>Females</t>
  </si>
  <si>
    <t>They say that ART coverage nearly doubled from2008 to 2012 in SA overall. We could apply the same relative proportion for KZN.
ART exposure measured using laboratory testing</t>
  </si>
  <si>
    <t>ART exposure measured using laboratory testing</t>
  </si>
  <si>
    <t>ART coverage 95% CI</t>
  </si>
  <si>
    <t>28.1%, 34.5%</t>
  </si>
  <si>
    <t>21.2%, 30.8%</t>
  </si>
  <si>
    <t>31.4%, 38.2%</t>
  </si>
  <si>
    <t>33.9%, 56.9%</t>
  </si>
  <si>
    <t>10.0%, 20.0%</t>
  </si>
  <si>
    <t>27.4%, 35.2%</t>
  </si>
  <si>
    <t>35.7%, 50.0%</t>
  </si>
  <si>
    <t>25.6%, 32.5%</t>
  </si>
  <si>
    <t>2005 KwaZulu-Natal Epidemiology Bulletin</t>
  </si>
  <si>
    <t>KwaZulu-Natal</t>
  </si>
  <si>
    <t>Kharsany et al. 2019 https://www.ncbi.nlm.nih.gov/pmc/articles/PMC6826647/</t>
  </si>
  <si>
    <t>KwaZulu-Natal (Vulindlela and Greater Edendale area)</t>
  </si>
  <si>
    <t>Population-based household studies from 2014-2016 in communities with high HIV risk in KZN</t>
  </si>
  <si>
    <t>All PLHIV (they tested all persons in the cohort so none are undiagnosed)</t>
  </si>
  <si>
    <t>2017 South African National HIV Prevalence, Incidence, Behavior, and Communication Survey http://www.hsrc.ac.za/uploads/pageContent/9234/SABSSMV_Impact_Assessment_Summary_ZA_ADS_cleared_PDFA4.pdf</t>
  </si>
  <si>
    <t>Viral suppression 95% CI</t>
  </si>
  <si>
    <t>33.6%, 63.2%</t>
  </si>
  <si>
    <t>63.4%, 69.8%</t>
  </si>
  <si>
    <t>65.7%, 80.2%</t>
  </si>
  <si>
    <t>41.1%, 62.5%</t>
  </si>
  <si>
    <t>58.0%, 63.9%</t>
  </si>
  <si>
    <t>42.4%, 68.9%</t>
  </si>
  <si>
    <t>45.1%, 56.5%</t>
  </si>
  <si>
    <t>66.1%, 85.0%</t>
  </si>
  <si>
    <t>van Rooyen et al. 2014 https://www.ncbi.nlm.nih.gov/pmc/articles/PMC3744613/</t>
  </si>
  <si>
    <t>KwaZulu-Natal (Umgungundlovu District)</t>
  </si>
  <si>
    <t>Barnabas et al. 2014 https://www.ncbi.nlm.nih.gov/pmc/articles/PMC4292844/</t>
  </si>
  <si>
    <t xml:space="preserve">Overall </t>
  </si>
  <si>
    <t>KwaZulu-Natal (Umgungundlovu District) and Uganda</t>
  </si>
  <si>
    <t>Zaidi et al. 2013 https://www.ncbi.nlm.nih.gov/pmc/articles/PMC4264533/?tool=pmcentrez&amp;report=abstract</t>
  </si>
  <si>
    <t>kwaZulu-Natal</t>
  </si>
  <si>
    <t>0.0%, 0.2%</t>
  </si>
  <si>
    <t>0.61%, 1.4%</t>
  </si>
  <si>
    <t>3.2%, 4.6%</t>
  </si>
  <si>
    <t>7.4%, 9.3%</t>
  </si>
  <si>
    <t>13.2%, 15.5%</t>
  </si>
  <si>
    <t>18.8%, 21.3%</t>
  </si>
  <si>
    <t>23.4%, 25.9%</t>
  </si>
  <si>
    <t>29.3%, 32.1%</t>
  </si>
  <si>
    <t>Africa Centre study, population-based. They tested persons for HIV, and then matched HIV-infected persons by name,  DOB, and SA ID number to the local HIV treatment programme to estimate ART coverage. They restricted analyses to 15-49 year olds b/c early years had this restriction</t>
  </si>
  <si>
    <t>Nationally representative household survey</t>
  </si>
  <si>
    <t>Rehle et al. 2010 https://journals.plos.org/plosone/article?id=10.1371/journal.pone.0011094</t>
  </si>
  <si>
    <t>Takuva et al. 2017 https://www.ncbi.nlm.nih.gov/pubmed/28121668</t>
  </si>
  <si>
    <t>All PLHIV (estimated undiagnosed)</t>
  </si>
  <si>
    <t>35%-51%</t>
  </si>
  <si>
    <t>PLHIV with CD4 &lt;200</t>
  </si>
  <si>
    <t>Comment that the ART program was initialized in 2004. Of those with CD4&lt;200, estimate coverage at 35%, but accounting for data problems they estimate it may be as high as 51%. May be limited to diagnosed persons.</t>
  </si>
  <si>
    <t>68.5%, 80.4%</t>
  </si>
  <si>
    <t>The denominator is presented as all persons living with HIV, but the values provided here for ages 15-64 do not match the product of the estimates provided on a later page for the proportion diagnosed, the proportion of those diagnosed on ART, and the proportion of those on ART who are virally suppressed. These values better match the data provided below not taking into account the proportion undiagnosed, suggesting that they represent the proportion of diagnosed persons who are virally suppressed</t>
  </si>
  <si>
    <t>Calculated as the product of the estimated proportion of persons diagnosed, the proportion of those diagnosed who are on ART, and the proportion of those on ART who are suppressed.</t>
  </si>
  <si>
    <t>Ages</t>
  </si>
  <si>
    <t>15-49</t>
  </si>
  <si>
    <t>0-14</t>
  </si>
  <si>
    <t>15-24</t>
  </si>
  <si>
    <t>25-49</t>
  </si>
  <si>
    <t>50+</t>
  </si>
  <si>
    <t>50-64</t>
  </si>
  <si>
    <t>15-64</t>
  </si>
  <si>
    <t>Diagnosed PLHIV (see comment)</t>
  </si>
  <si>
    <t>Household study. 90% of those on ART were virally suppressed. They also report the overall proportion with viral suppression, but it is higher than the proportion reported on ART (50%), which suggests that use of ART was under-reported and may be higher than 40%. Note this study includes both South African and Ugandan participants.</t>
  </si>
  <si>
    <t>Household study. They report that 50% of all HIV-positive participants had viral suppression (VL&lt;100) at baseline, which is higher than the percent reported to be on ART, suggesting under-reporting. The paper doesn't present the percent of those who said they were on ART who are virally suppressed. This population may have higher engagement in care than the rest of KZN, as "the study area was a geographically distinct area of contiguous households within walking distance of a primary health center and an ART care center."</t>
  </si>
  <si>
    <t>2018 UNAIDS report for South Africa https://www.unaids.org/en/regionscountries/countries/southafrica</t>
  </si>
  <si>
    <t>Women</t>
  </si>
  <si>
    <t>15+</t>
  </si>
  <si>
    <t>Men</t>
  </si>
  <si>
    <t>Gender</t>
  </si>
  <si>
    <t>Age group</t>
  </si>
  <si>
    <t>Adults</t>
  </si>
  <si>
    <t>Children</t>
  </si>
  <si>
    <t>Adolescents/young adults</t>
  </si>
  <si>
    <t>Adults and Adolescents</t>
  </si>
  <si>
    <t>Older adults</t>
  </si>
  <si>
    <t>Adults and Adolescents (full range)</t>
  </si>
  <si>
    <t>The denominator is presented as all persons living with HIV, but the values provided in a simlar section for South Africa overall do not match the product of the estimates provided on a later page for the proportion diagnosed, the proportion of those diagnosed on ART, and the proportion of those on ART who are virally suppressed. These values better match the data provided below not taking into account the proportion undiagnosed, suggesting that they represent the proportion of diagnosed persons who are virally suppressed.</t>
  </si>
  <si>
    <r>
      <t xml:space="preserve">Percent VS of those on ART </t>
    </r>
    <r>
      <rPr>
        <sz val="11"/>
        <color theme="1"/>
        <rFont val="Calibri"/>
        <family val="2"/>
        <scheme val="minor"/>
      </rPr>
      <t>(bold = empirical, regular font = imputed)</t>
    </r>
  </si>
  <si>
    <t>Estimates for the model (adolescents and adults)</t>
  </si>
  <si>
    <t>Viral suppression - males</t>
  </si>
  <si>
    <t>KZN</t>
  </si>
  <si>
    <t>South Africa</t>
  </si>
  <si>
    <t>Assume females make  up 63% of cases and are 1.35 times more likely to be virally suppressed than men (based on data from Zaidi showing ART coverage in men and women, with women ~1.3 times as likely to be suppressed. Women are also 1.04-1.09 times as liely to be virally suppressed given that they're on treatment (from the studies above) so I bumped it up a bit</t>
  </si>
  <si>
    <t>The denominator is presented as all persons living with HIV, but the values provided in a simlar section for South Africa overall do not match the product of the estimates provided on a later page for the proportion diagnosed, the proportion of those diagnosed on ART, and the proportion of those on ART who are virally suppressed. These values better match the data provided below not taking into account the proportion undiagnosed, suggesting that they represent the proportion of diagnosed persons who are virally suppressed. If we adjust it assuming 85% diagnosed (corresponding to the estimated percent diagnosed in all SA), it is 57.375%</t>
  </si>
  <si>
    <t>Viral suppression - females</t>
  </si>
  <si>
    <t>Observed - overall</t>
  </si>
  <si>
    <t>Observed - females</t>
  </si>
  <si>
    <t>Observed - males</t>
  </si>
  <si>
    <t>Empirical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</si>
</sst>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000%"/>
    <numFmt numFmtId="165" formatCode="0.000%"/>
  </numFmts>
  <fonts count="5" x14ac:knownFonts="1">
    <font>
      <sz val="11"/>
      <color theme="1"/>
      <name val="Calibri"/>
      <family val="2"/>
      <scheme val="minor"/>
    </font>
    <font>
      <b/>
      <sz val="11"/>
      <color theme="1"/>
      <name val="Calibri"/>
      <family val="2"/>
      <scheme val="minor"/>
    </font>
    <font>
      <i/>
      <sz val="11"/>
      <color rgb="FFFF0000"/>
      <name val="Calibri"/>
      <family val="2"/>
      <scheme val="minor"/>
    </font>
    <font>
      <b/>
      <sz val="14"/>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6">
    <xf numFmtId="0" fontId="0" fillId="0" borderId="0" xfId="0"/>
    <xf numFmtId="10" fontId="0" fillId="0" borderId="0" xfId="0" applyNumberFormat="1"/>
    <xf numFmtId="0" fontId="0" fillId="0" borderId="0" xfId="0" applyAlignment="1"/>
    <xf numFmtId="9" fontId="0" fillId="0" borderId="0" xfId="0" applyNumberFormat="1"/>
    <xf numFmtId="0" fontId="1" fillId="0" borderId="0" xfId="0" applyFont="1"/>
    <xf numFmtId="164" fontId="0" fillId="0" borderId="0" xfId="0" applyNumberFormat="1"/>
    <xf numFmtId="0" fontId="1" fillId="0" borderId="0" xfId="0" applyFont="1" applyAlignment="1">
      <alignment wrapText="1"/>
    </xf>
    <xf numFmtId="165" fontId="1" fillId="0" borderId="0" xfId="0" applyNumberFormat="1" applyFont="1"/>
    <xf numFmtId="0" fontId="2" fillId="0" borderId="0" xfId="0" applyFont="1"/>
    <xf numFmtId="0" fontId="0" fillId="2" borderId="0" xfId="0" applyFill="1"/>
    <xf numFmtId="0" fontId="0" fillId="3" borderId="0" xfId="0" applyFill="1"/>
    <xf numFmtId="0" fontId="3" fillId="2" borderId="0" xfId="0" applyFont="1" applyFill="1"/>
    <xf numFmtId="0" fontId="4" fillId="3" borderId="0" xfId="0" applyFont="1" applyFill="1"/>
    <xf numFmtId="0" fontId="0" fillId="4" borderId="0" xfId="0" applyFill="1"/>
    <xf numFmtId="0" fontId="1" fillId="4" borderId="0" xfId="0" applyFont="1" applyFill="1"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 coverage (all PLHIV)</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KZN overall</c:v>
          </c:tx>
          <c:spPr>
            <a:ln w="25400" cap="rnd">
              <a:noFill/>
              <a:round/>
            </a:ln>
            <a:effectLst/>
          </c:spPr>
          <c:marker>
            <c:symbol val="circle"/>
            <c:size val="7"/>
            <c:spPr>
              <a:solidFill>
                <a:schemeClr val="accent2"/>
              </a:solidFill>
              <a:ln w="9525">
                <a:solidFill>
                  <a:schemeClr val="accent2"/>
                </a:solidFill>
              </a:ln>
              <a:effectLst/>
            </c:spPr>
          </c:marker>
          <c:xVal>
            <c:numRef>
              <c:f>('Plots and estimates'!$F$3,'Plots and estimates'!$F$4:$F$10,'Plots and estimates'!$F$12,'Plots and estimates'!$F$13)</c:f>
              <c:numCache>
                <c:formatCode>General</c:formatCode>
                <c:ptCount val="10"/>
                <c:pt idx="0">
                  <c:v>2004</c:v>
                </c:pt>
                <c:pt idx="1">
                  <c:v>2005</c:v>
                </c:pt>
                <c:pt idx="2">
                  <c:v>2006</c:v>
                </c:pt>
                <c:pt idx="3">
                  <c:v>2007</c:v>
                </c:pt>
                <c:pt idx="4">
                  <c:v>2008</c:v>
                </c:pt>
                <c:pt idx="5">
                  <c:v>2009</c:v>
                </c:pt>
                <c:pt idx="6">
                  <c:v>2010</c:v>
                </c:pt>
                <c:pt idx="7">
                  <c:v>2011</c:v>
                </c:pt>
                <c:pt idx="8">
                  <c:v>2011</c:v>
                </c:pt>
                <c:pt idx="9">
                  <c:v>2012</c:v>
                </c:pt>
              </c:numCache>
            </c:numRef>
          </c:xVal>
          <c:yVal>
            <c:numRef>
              <c:f>('Plots and estimates'!$G$3,'Plots and estimates'!$G$4:$G$10,'Plots and estimates'!$G$12,'Plots and estimates'!$G$13)</c:f>
              <c:numCache>
                <c:formatCode>0.00%</c:formatCode>
                <c:ptCount val="10"/>
                <c:pt idx="0">
                  <c:v>0</c:v>
                </c:pt>
                <c:pt idx="1">
                  <c:v>0.01</c:v>
                </c:pt>
                <c:pt idx="2">
                  <c:v>3.7999999999999999E-2</c:v>
                </c:pt>
                <c:pt idx="3">
                  <c:v>8.3000000000000004E-2</c:v>
                </c:pt>
                <c:pt idx="4">
                  <c:v>0.14299999999999999</c:v>
                </c:pt>
                <c:pt idx="5">
                  <c:v>0.20100000000000001</c:v>
                </c:pt>
                <c:pt idx="6">
                  <c:v>0.247</c:v>
                </c:pt>
                <c:pt idx="7">
                  <c:v>0.307</c:v>
                </c:pt>
                <c:pt idx="8" formatCode="0%">
                  <c:v>0.32</c:v>
                </c:pt>
                <c:pt idx="9" formatCode="0%">
                  <c:v>0.4</c:v>
                </c:pt>
              </c:numCache>
            </c:numRef>
          </c:yVal>
          <c:smooth val="0"/>
          <c:extLst>
            <c:ext xmlns:c16="http://schemas.microsoft.com/office/drawing/2014/chart" uri="{C3380CC4-5D6E-409C-BE32-E72D297353CC}">
              <c16:uniqueId val="{00000000-FD71-0B4D-9D62-6412AE1EB92D}"/>
            </c:ext>
          </c:extLst>
        </c:ser>
        <c:ser>
          <c:idx val="1"/>
          <c:order val="1"/>
          <c:tx>
            <c:v>KZN females</c:v>
          </c:tx>
          <c:spPr>
            <a:ln w="25400" cap="rnd">
              <a:noFill/>
              <a:round/>
            </a:ln>
            <a:effectLst/>
          </c:spPr>
          <c:marker>
            <c:symbol val="triangle"/>
            <c:size val="7"/>
            <c:spPr>
              <a:solidFill>
                <a:srgbClr val="FFC000"/>
              </a:solidFill>
              <a:ln w="9525">
                <a:solidFill>
                  <a:srgbClr val="FFC000"/>
                </a:solidFill>
              </a:ln>
              <a:effectLst/>
            </c:spPr>
          </c:marker>
          <c:xVal>
            <c:numRef>
              <c:f>'Plots and estimates'!$F$14:$F$15</c:f>
              <c:numCache>
                <c:formatCode>General</c:formatCode>
                <c:ptCount val="2"/>
                <c:pt idx="0">
                  <c:v>2015</c:v>
                </c:pt>
                <c:pt idx="1">
                  <c:v>2016</c:v>
                </c:pt>
              </c:numCache>
            </c:numRef>
          </c:xVal>
          <c:yVal>
            <c:numRef>
              <c:f>'Plots and estimates'!$G$14:$G$15</c:f>
              <c:numCache>
                <c:formatCode>0.00%</c:formatCode>
                <c:ptCount val="2"/>
                <c:pt idx="0">
                  <c:v>0.45600000000000002</c:v>
                </c:pt>
                <c:pt idx="1">
                  <c:v>0.58799999999999997</c:v>
                </c:pt>
              </c:numCache>
            </c:numRef>
          </c:yVal>
          <c:smooth val="0"/>
          <c:extLst>
            <c:ext xmlns:c16="http://schemas.microsoft.com/office/drawing/2014/chart" uri="{C3380CC4-5D6E-409C-BE32-E72D297353CC}">
              <c16:uniqueId val="{00000001-FD71-0B4D-9D62-6412AE1EB92D}"/>
            </c:ext>
          </c:extLst>
        </c:ser>
        <c:ser>
          <c:idx val="2"/>
          <c:order val="2"/>
          <c:tx>
            <c:v>KZN males</c:v>
          </c:tx>
          <c:spPr>
            <a:ln w="25400" cap="rnd">
              <a:noFill/>
              <a:round/>
            </a:ln>
            <a:effectLst/>
          </c:spPr>
          <c:marker>
            <c:symbol val="square"/>
            <c:size val="7"/>
            <c:spPr>
              <a:solidFill>
                <a:schemeClr val="accent2">
                  <a:lumMod val="50000"/>
                </a:schemeClr>
              </a:solidFill>
              <a:ln w="9525">
                <a:solidFill>
                  <a:schemeClr val="accent2">
                    <a:lumMod val="50000"/>
                  </a:schemeClr>
                </a:solidFill>
              </a:ln>
              <a:effectLst/>
            </c:spPr>
          </c:marker>
          <c:xVal>
            <c:numRef>
              <c:f>'Plots and estimates'!$F$16:$F$17</c:f>
              <c:numCache>
                <c:formatCode>General</c:formatCode>
                <c:ptCount val="2"/>
                <c:pt idx="0">
                  <c:v>2015</c:v>
                </c:pt>
                <c:pt idx="1">
                  <c:v>2016</c:v>
                </c:pt>
              </c:numCache>
            </c:numRef>
          </c:xVal>
          <c:yVal>
            <c:numRef>
              <c:f>'Plots and estimates'!$G$16:$G$17</c:f>
              <c:numCache>
                <c:formatCode>0.00%</c:formatCode>
                <c:ptCount val="2"/>
                <c:pt idx="0">
                  <c:v>0.36699999999999999</c:v>
                </c:pt>
                <c:pt idx="1">
                  <c:v>0.46800000000000003</c:v>
                </c:pt>
              </c:numCache>
            </c:numRef>
          </c:yVal>
          <c:smooth val="0"/>
          <c:extLst>
            <c:ext xmlns:c16="http://schemas.microsoft.com/office/drawing/2014/chart" uri="{C3380CC4-5D6E-409C-BE32-E72D297353CC}">
              <c16:uniqueId val="{00000002-FD71-0B4D-9D62-6412AE1EB92D}"/>
            </c:ext>
          </c:extLst>
        </c:ser>
        <c:ser>
          <c:idx val="3"/>
          <c:order val="3"/>
          <c:tx>
            <c:v>SA overall</c:v>
          </c:tx>
          <c:spPr>
            <a:ln w="25400" cap="rnd">
              <a:noFill/>
              <a:round/>
            </a:ln>
            <a:effectLst/>
          </c:spPr>
          <c:marker>
            <c:symbol val="circle"/>
            <c:size val="7"/>
            <c:spPr>
              <a:solidFill>
                <a:schemeClr val="accent6"/>
              </a:solidFill>
              <a:ln w="9525">
                <a:solidFill>
                  <a:schemeClr val="accent6"/>
                </a:solidFill>
              </a:ln>
              <a:effectLst/>
            </c:spPr>
          </c:marker>
          <c:xVal>
            <c:numRef>
              <c:f>('Plots and estimates'!$F$24:$F$28,'Plots and estimates'!$F$29,'Plots and estimates'!$F$30)</c:f>
              <c:numCache>
                <c:formatCode>General</c:formatCode>
                <c:ptCount val="7"/>
                <c:pt idx="0">
                  <c:v>2008</c:v>
                </c:pt>
                <c:pt idx="1">
                  <c:v>2008</c:v>
                </c:pt>
                <c:pt idx="2">
                  <c:v>2012</c:v>
                </c:pt>
                <c:pt idx="3">
                  <c:v>2012</c:v>
                </c:pt>
                <c:pt idx="4">
                  <c:v>2012</c:v>
                </c:pt>
                <c:pt idx="5">
                  <c:v>2018</c:v>
                </c:pt>
                <c:pt idx="6">
                  <c:v>2017</c:v>
                </c:pt>
              </c:numCache>
            </c:numRef>
          </c:xVal>
          <c:yVal>
            <c:numRef>
              <c:f>('Plots and estimates'!$G$24:$G$28,'Plots and estimates'!$G$29,'Plots and estimates'!$G$30)</c:f>
              <c:numCache>
                <c:formatCode>0.00%</c:formatCode>
                <c:ptCount val="7"/>
                <c:pt idx="0">
                  <c:v>0.16600000000000001</c:v>
                </c:pt>
                <c:pt idx="1">
                  <c:v>0.17499999999999999</c:v>
                </c:pt>
                <c:pt idx="2">
                  <c:v>0.28899999999999998</c:v>
                </c:pt>
                <c:pt idx="3">
                  <c:v>0.312</c:v>
                </c:pt>
                <c:pt idx="4">
                  <c:v>0.32900000000000001</c:v>
                </c:pt>
                <c:pt idx="5" formatCode="0%">
                  <c:v>0.62</c:v>
                </c:pt>
                <c:pt idx="6">
                  <c:v>0.59939399999999998</c:v>
                </c:pt>
              </c:numCache>
            </c:numRef>
          </c:yVal>
          <c:smooth val="0"/>
          <c:extLst>
            <c:ext xmlns:c16="http://schemas.microsoft.com/office/drawing/2014/chart" uri="{C3380CC4-5D6E-409C-BE32-E72D297353CC}">
              <c16:uniqueId val="{00000004-FD71-0B4D-9D62-6412AE1EB92D}"/>
            </c:ext>
          </c:extLst>
        </c:ser>
        <c:ser>
          <c:idx val="4"/>
          <c:order val="4"/>
          <c:tx>
            <c:v>SA females</c:v>
          </c:tx>
          <c:spPr>
            <a:ln w="25400" cap="rnd">
              <a:noFill/>
              <a:round/>
            </a:ln>
            <a:effectLst/>
          </c:spPr>
          <c:marker>
            <c:symbol val="triangle"/>
            <c:size val="7"/>
            <c:spPr>
              <a:solidFill>
                <a:srgbClr val="92D050"/>
              </a:solidFill>
              <a:ln w="9525">
                <a:solidFill>
                  <a:srgbClr val="92D050"/>
                </a:solidFill>
              </a:ln>
              <a:effectLst/>
            </c:spPr>
          </c:marker>
          <c:xVal>
            <c:numRef>
              <c:f>'Plots and estimates'!$F$18:$F$20</c:f>
              <c:numCache>
                <c:formatCode>General</c:formatCode>
                <c:ptCount val="3"/>
                <c:pt idx="0">
                  <c:v>2012</c:v>
                </c:pt>
                <c:pt idx="1">
                  <c:v>2018</c:v>
                </c:pt>
                <c:pt idx="2">
                  <c:v>2017</c:v>
                </c:pt>
              </c:numCache>
            </c:numRef>
          </c:xVal>
          <c:yVal>
            <c:numRef>
              <c:f>'Plots and estimates'!$G$18:$G$20</c:f>
              <c:numCache>
                <c:formatCode>0%</c:formatCode>
                <c:ptCount val="3"/>
                <c:pt idx="0" formatCode="0.00%">
                  <c:v>0.34699999999999998</c:v>
                </c:pt>
                <c:pt idx="1">
                  <c:v>0.65</c:v>
                </c:pt>
                <c:pt idx="2" formatCode="0.00%">
                  <c:v>0.64185800000000004</c:v>
                </c:pt>
              </c:numCache>
            </c:numRef>
          </c:yVal>
          <c:smooth val="0"/>
          <c:extLst>
            <c:ext xmlns:c16="http://schemas.microsoft.com/office/drawing/2014/chart" uri="{C3380CC4-5D6E-409C-BE32-E72D297353CC}">
              <c16:uniqueId val="{00000005-FD71-0B4D-9D62-6412AE1EB92D}"/>
            </c:ext>
          </c:extLst>
        </c:ser>
        <c:ser>
          <c:idx val="5"/>
          <c:order val="5"/>
          <c:tx>
            <c:v>SA males</c:v>
          </c:tx>
          <c:spPr>
            <a:ln w="25400" cap="rnd">
              <a:noFill/>
              <a:round/>
            </a:ln>
            <a:effectLst/>
          </c:spPr>
          <c:marker>
            <c:symbol val="square"/>
            <c:size val="7"/>
            <c:spPr>
              <a:solidFill>
                <a:schemeClr val="accent6">
                  <a:lumMod val="50000"/>
                </a:schemeClr>
              </a:solidFill>
              <a:ln w="9525">
                <a:solidFill>
                  <a:schemeClr val="accent6">
                    <a:lumMod val="50000"/>
                  </a:schemeClr>
                </a:solidFill>
              </a:ln>
              <a:effectLst/>
            </c:spPr>
          </c:marker>
          <c:xVal>
            <c:numRef>
              <c:f>'Plots and estimates'!$F$21:$F$23</c:f>
              <c:numCache>
                <c:formatCode>General</c:formatCode>
                <c:ptCount val="3"/>
                <c:pt idx="0">
                  <c:v>2012</c:v>
                </c:pt>
                <c:pt idx="1">
                  <c:v>2018</c:v>
                </c:pt>
                <c:pt idx="2">
                  <c:v>2017</c:v>
                </c:pt>
              </c:numCache>
            </c:numRef>
          </c:xVal>
          <c:yVal>
            <c:numRef>
              <c:f>'Plots and estimates'!$G$21:$G$23</c:f>
              <c:numCache>
                <c:formatCode>0%</c:formatCode>
                <c:ptCount val="3"/>
                <c:pt idx="0" formatCode="0.00%">
                  <c:v>0.247</c:v>
                </c:pt>
                <c:pt idx="1">
                  <c:v>0.56000000000000005</c:v>
                </c:pt>
                <c:pt idx="2" formatCode="0.00%">
                  <c:v>0.52572000000000008</c:v>
                </c:pt>
              </c:numCache>
            </c:numRef>
          </c:yVal>
          <c:smooth val="0"/>
          <c:extLst>
            <c:ext xmlns:c16="http://schemas.microsoft.com/office/drawing/2014/chart" uri="{C3380CC4-5D6E-409C-BE32-E72D297353CC}">
              <c16:uniqueId val="{00000006-FD71-0B4D-9D62-6412AE1EB92D}"/>
            </c:ext>
          </c:extLst>
        </c:ser>
        <c:dLbls>
          <c:showLegendKey val="0"/>
          <c:showVal val="0"/>
          <c:showCatName val="0"/>
          <c:showSerName val="0"/>
          <c:showPercent val="0"/>
          <c:showBubbleSize val="0"/>
        </c:dLbls>
        <c:axId val="788908735"/>
        <c:axId val="789022639"/>
      </c:scatterChart>
      <c:valAx>
        <c:axId val="788908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22639"/>
        <c:crosses val="autoZero"/>
        <c:crossBetween val="midCat"/>
      </c:valAx>
      <c:valAx>
        <c:axId val="789022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08735"/>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Estimated</a:t>
            </a:r>
            <a:r>
              <a:rPr lang="en-US" baseline="0"/>
              <a:t> and observed p</a:t>
            </a:r>
            <a:r>
              <a:rPr lang="en-US"/>
              <a:t>roportion virally suppressed (among all PLHIV),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Females</c:v>
          </c:tx>
          <c:spPr>
            <a:ln w="25400" cap="rnd">
              <a:noFill/>
              <a:round/>
            </a:ln>
            <a:effectLst/>
          </c:spPr>
          <c:marker>
            <c:symbol val="triangle"/>
            <c:size val="9"/>
            <c:spPr>
              <a:solidFill>
                <a:srgbClr val="00B0F0"/>
              </a:solidFill>
              <a:ln w="9525">
                <a:solidFill>
                  <a:schemeClr val="accent1"/>
                </a:solidFill>
              </a:ln>
              <a:effectLst/>
            </c:spPr>
          </c:marker>
          <c:xVal>
            <c:numRef>
              <c:f>'Plots and estimates'!$B$35:$B$49</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xVal>
          <c:yVal>
            <c:numRef>
              <c:f>'Plots and estimates'!$C$35:$C$49</c:f>
              <c:numCache>
                <c:formatCode>General</c:formatCode>
                <c:ptCount val="15"/>
                <c:pt idx="0">
                  <c:v>0</c:v>
                </c:pt>
                <c:pt idx="1">
                  <c:v>7.7450763443239652E-3</c:v>
                </c:pt>
                <c:pt idx="2">
                  <c:v>2.9431290108431069E-2</c:v>
                </c:pt>
                <c:pt idx="3">
                  <c:v>6.4284133657888917E-2</c:v>
                </c:pt>
                <c:pt idx="4">
                  <c:v>0.11075459172383269</c:v>
                </c:pt>
                <c:pt idx="5">
                  <c:v>0.15567603452091172</c:v>
                </c:pt>
                <c:pt idx="6">
                  <c:v>0.19130338570480196</c:v>
                </c:pt>
                <c:pt idx="7">
                  <c:v>0.23777384377074573</c:v>
                </c:pt>
                <c:pt idx="13">
                  <c:v>0.59747731799070602</c:v>
                </c:pt>
              </c:numCache>
            </c:numRef>
          </c:yVal>
          <c:smooth val="0"/>
          <c:extLst>
            <c:ext xmlns:c16="http://schemas.microsoft.com/office/drawing/2014/chart" uri="{C3380CC4-5D6E-409C-BE32-E72D297353CC}">
              <c16:uniqueId val="{00000000-858F-4D45-91C4-FFD5A350245A}"/>
            </c:ext>
          </c:extLst>
        </c:ser>
        <c:ser>
          <c:idx val="1"/>
          <c:order val="1"/>
          <c:tx>
            <c:v>Males</c:v>
          </c:tx>
          <c:spPr>
            <a:ln w="25400" cap="rnd">
              <a:noFill/>
              <a:round/>
            </a:ln>
            <a:effectLst/>
          </c:spPr>
          <c:marker>
            <c:symbol val="square"/>
            <c:size val="9"/>
            <c:spPr>
              <a:solidFill>
                <a:srgbClr val="0070C0"/>
              </a:solidFill>
              <a:ln w="9525">
                <a:solidFill>
                  <a:srgbClr val="0070C0"/>
                </a:solidFill>
              </a:ln>
              <a:effectLst/>
            </c:spPr>
          </c:marker>
          <c:xVal>
            <c:numRef>
              <c:f>'Plots and estimates'!$B$35:$B$49</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xVal>
          <c:yVal>
            <c:numRef>
              <c:f>'Plots and estimates'!$D$35:$D$49</c:f>
              <c:numCache>
                <c:formatCode>General</c:formatCode>
                <c:ptCount val="15"/>
                <c:pt idx="0">
                  <c:v>0</c:v>
                </c:pt>
                <c:pt idx="1">
                  <c:v>5.7313564947997341E-3</c:v>
                </c:pt>
                <c:pt idx="2">
                  <c:v>2.1779154680238992E-2</c:v>
                </c:pt>
                <c:pt idx="3">
                  <c:v>4.7570258906837797E-2</c:v>
                </c:pt>
                <c:pt idx="4">
                  <c:v>8.1958397875636191E-2</c:v>
                </c:pt>
                <c:pt idx="5">
                  <c:v>0.11520026554547468</c:v>
                </c:pt>
                <c:pt idx="6">
                  <c:v>0.14156450542155344</c:v>
                </c:pt>
                <c:pt idx="7">
                  <c:v>0.17595264439035183</c:v>
                </c:pt>
                <c:pt idx="13">
                  <c:v>0.44213321531312244</c:v>
                </c:pt>
              </c:numCache>
            </c:numRef>
          </c:yVal>
          <c:smooth val="0"/>
          <c:extLst>
            <c:ext xmlns:c16="http://schemas.microsoft.com/office/drawing/2014/chart" uri="{C3380CC4-5D6E-409C-BE32-E72D297353CC}">
              <c16:uniqueId val="{00000001-858F-4D45-91C4-FFD5A350245A}"/>
            </c:ext>
          </c:extLst>
        </c:ser>
        <c:ser>
          <c:idx val="2"/>
          <c:order val="2"/>
          <c:tx>
            <c:v>Obs overall KZN</c:v>
          </c:tx>
          <c:spPr>
            <a:ln w="25400" cap="rnd">
              <a:noFill/>
              <a:round/>
            </a:ln>
            <a:effectLst/>
          </c:spPr>
          <c:marker>
            <c:symbol val="circle"/>
            <c:size val="7"/>
            <c:spPr>
              <a:noFill/>
              <a:ln w="9525">
                <a:solidFill>
                  <a:schemeClr val="accent2"/>
                </a:solidFill>
              </a:ln>
              <a:effectLst/>
            </c:spPr>
          </c:marker>
          <c:xVal>
            <c:numRef>
              <c:f>('Plots and estimates'!$B$43,'Plots and estimates'!$B$48)</c:f>
              <c:numCache>
                <c:formatCode>General</c:formatCode>
                <c:ptCount val="2"/>
                <c:pt idx="0">
                  <c:v>2012</c:v>
                </c:pt>
                <c:pt idx="1">
                  <c:v>2017</c:v>
                </c:pt>
              </c:numCache>
            </c:numRef>
          </c:xVal>
          <c:yVal>
            <c:numRef>
              <c:f>('Plots and estimates'!$E$43,'Plots and estimates'!$E$48)</c:f>
              <c:numCache>
                <c:formatCode>General</c:formatCode>
                <c:ptCount val="2"/>
                <c:pt idx="0">
                  <c:v>0.36000000000000004</c:v>
                </c:pt>
                <c:pt idx="1">
                  <c:v>0.57374999999999998</c:v>
                </c:pt>
              </c:numCache>
            </c:numRef>
          </c:yVal>
          <c:smooth val="0"/>
          <c:extLst>
            <c:ext xmlns:c16="http://schemas.microsoft.com/office/drawing/2014/chart" uri="{C3380CC4-5D6E-409C-BE32-E72D297353CC}">
              <c16:uniqueId val="{00000002-858F-4D45-91C4-FFD5A350245A}"/>
            </c:ext>
          </c:extLst>
        </c:ser>
        <c:ser>
          <c:idx val="3"/>
          <c:order val="3"/>
          <c:tx>
            <c:v>Obs females KZN</c:v>
          </c:tx>
          <c:spPr>
            <a:ln w="25400" cap="rnd">
              <a:noFill/>
              <a:round/>
            </a:ln>
            <a:effectLst/>
          </c:spPr>
          <c:marker>
            <c:symbol val="triangle"/>
            <c:size val="7"/>
            <c:spPr>
              <a:noFill/>
              <a:ln w="9525">
                <a:solidFill>
                  <a:srgbClr val="FFC000"/>
                </a:solidFill>
              </a:ln>
              <a:effectLst/>
            </c:spPr>
          </c:marker>
          <c:xVal>
            <c:numRef>
              <c:f>'Plots and estimates'!$B$46:$B$47</c:f>
              <c:numCache>
                <c:formatCode>General</c:formatCode>
                <c:ptCount val="2"/>
                <c:pt idx="0">
                  <c:v>2015</c:v>
                </c:pt>
                <c:pt idx="1">
                  <c:v>2016</c:v>
                </c:pt>
              </c:numCache>
            </c:numRef>
          </c:xVal>
          <c:yVal>
            <c:numRef>
              <c:f>'Plots and estimates'!$F$46:$F$47</c:f>
              <c:numCache>
                <c:formatCode>0.00%</c:formatCode>
                <c:ptCount val="2"/>
                <c:pt idx="0">
                  <c:v>0.39900000000000002</c:v>
                </c:pt>
                <c:pt idx="1">
                  <c:v>0.52500000000000002</c:v>
                </c:pt>
              </c:numCache>
            </c:numRef>
          </c:yVal>
          <c:smooth val="0"/>
          <c:extLst>
            <c:ext xmlns:c16="http://schemas.microsoft.com/office/drawing/2014/chart" uri="{C3380CC4-5D6E-409C-BE32-E72D297353CC}">
              <c16:uniqueId val="{00000003-858F-4D45-91C4-FFD5A350245A}"/>
            </c:ext>
          </c:extLst>
        </c:ser>
        <c:ser>
          <c:idx val="4"/>
          <c:order val="4"/>
          <c:tx>
            <c:v>Obs males KZN</c:v>
          </c:tx>
          <c:spPr>
            <a:ln w="25400" cap="rnd">
              <a:noFill/>
              <a:round/>
            </a:ln>
            <a:effectLst/>
          </c:spPr>
          <c:marker>
            <c:symbol val="square"/>
            <c:size val="7"/>
            <c:spPr>
              <a:noFill/>
              <a:ln w="9525">
                <a:solidFill>
                  <a:schemeClr val="accent2">
                    <a:lumMod val="50000"/>
                  </a:schemeClr>
                </a:solidFill>
              </a:ln>
              <a:effectLst/>
            </c:spPr>
          </c:marker>
          <c:xVal>
            <c:numRef>
              <c:f>'Plots and estimates'!$B$46:$B$47</c:f>
              <c:numCache>
                <c:formatCode>General</c:formatCode>
                <c:ptCount val="2"/>
                <c:pt idx="0">
                  <c:v>2015</c:v>
                </c:pt>
                <c:pt idx="1">
                  <c:v>2016</c:v>
                </c:pt>
              </c:numCache>
            </c:numRef>
          </c:xVal>
          <c:yVal>
            <c:numRef>
              <c:f>'Plots and estimates'!$G$46:$G$47</c:f>
              <c:numCache>
                <c:formatCode>0.00%</c:formatCode>
                <c:ptCount val="2"/>
                <c:pt idx="0">
                  <c:v>0.308</c:v>
                </c:pt>
                <c:pt idx="1">
                  <c:v>0.42599999999999999</c:v>
                </c:pt>
              </c:numCache>
            </c:numRef>
          </c:yVal>
          <c:smooth val="0"/>
          <c:extLst>
            <c:ext xmlns:c16="http://schemas.microsoft.com/office/drawing/2014/chart" uri="{C3380CC4-5D6E-409C-BE32-E72D297353CC}">
              <c16:uniqueId val="{00000004-858F-4D45-91C4-FFD5A350245A}"/>
            </c:ext>
          </c:extLst>
        </c:ser>
        <c:ser>
          <c:idx val="5"/>
          <c:order val="5"/>
          <c:tx>
            <c:v>Obs overall SA</c:v>
          </c:tx>
          <c:spPr>
            <a:ln w="25400" cap="rnd">
              <a:noFill/>
              <a:round/>
            </a:ln>
            <a:effectLst/>
          </c:spPr>
          <c:marker>
            <c:symbol val="circle"/>
            <c:size val="7"/>
            <c:spPr>
              <a:noFill/>
              <a:ln w="9525">
                <a:solidFill>
                  <a:schemeClr val="accent6"/>
                </a:solidFill>
              </a:ln>
              <a:effectLst/>
            </c:spPr>
          </c:marker>
          <c:xVal>
            <c:numRef>
              <c:f>('Plots and estimates'!$B$58,'Plots and estimates'!$B$63,'Plots and estimates'!$B$64)</c:f>
              <c:numCache>
                <c:formatCode>General</c:formatCode>
                <c:ptCount val="3"/>
                <c:pt idx="0">
                  <c:v>2012</c:v>
                </c:pt>
                <c:pt idx="1">
                  <c:v>2017</c:v>
                </c:pt>
                <c:pt idx="2">
                  <c:v>2018</c:v>
                </c:pt>
              </c:numCache>
            </c:numRef>
          </c:xVal>
          <c:yVal>
            <c:numRef>
              <c:f>('Plots and estimates'!$E$58,'Plots and estimates'!$E$63,'Plots and estimates'!$E$64)</c:f>
              <c:numCache>
                <c:formatCode>0.00%</c:formatCode>
                <c:ptCount val="3"/>
                <c:pt idx="0">
                  <c:v>0.23799999999999999</c:v>
                </c:pt>
                <c:pt idx="1">
                  <c:v>0.52446974999999996</c:v>
                </c:pt>
                <c:pt idx="2">
                  <c:v>0.54</c:v>
                </c:pt>
              </c:numCache>
            </c:numRef>
          </c:yVal>
          <c:smooth val="0"/>
          <c:extLst>
            <c:ext xmlns:c16="http://schemas.microsoft.com/office/drawing/2014/chart" uri="{C3380CC4-5D6E-409C-BE32-E72D297353CC}">
              <c16:uniqueId val="{00000005-858F-4D45-91C4-FFD5A350245A}"/>
            </c:ext>
          </c:extLst>
        </c:ser>
        <c:ser>
          <c:idx val="6"/>
          <c:order val="6"/>
          <c:tx>
            <c:v>Obs females SA</c:v>
          </c:tx>
          <c:spPr>
            <a:ln w="25400" cap="rnd">
              <a:noFill/>
              <a:round/>
            </a:ln>
            <a:effectLst/>
          </c:spPr>
          <c:marker>
            <c:symbol val="triangle"/>
            <c:size val="7"/>
            <c:spPr>
              <a:noFill/>
              <a:ln w="9525">
                <a:solidFill>
                  <a:srgbClr val="92D050"/>
                </a:solidFill>
              </a:ln>
              <a:effectLst/>
            </c:spPr>
          </c:marker>
          <c:xVal>
            <c:numRef>
              <c:f>'Plots and estimates'!$B$63</c:f>
              <c:numCache>
                <c:formatCode>General</c:formatCode>
                <c:ptCount val="1"/>
                <c:pt idx="0">
                  <c:v>2017</c:v>
                </c:pt>
              </c:numCache>
            </c:numRef>
          </c:xVal>
          <c:yVal>
            <c:numRef>
              <c:f>'Plots and estimates'!$F$63</c:f>
              <c:numCache>
                <c:formatCode>0.00%</c:formatCode>
                <c:ptCount val="1"/>
                <c:pt idx="0">
                  <c:v>0.57703034200000003</c:v>
                </c:pt>
              </c:numCache>
            </c:numRef>
          </c:yVal>
          <c:smooth val="0"/>
          <c:extLst>
            <c:ext xmlns:c16="http://schemas.microsoft.com/office/drawing/2014/chart" uri="{C3380CC4-5D6E-409C-BE32-E72D297353CC}">
              <c16:uniqueId val="{00000006-858F-4D45-91C4-FFD5A350245A}"/>
            </c:ext>
          </c:extLst>
        </c:ser>
        <c:ser>
          <c:idx val="7"/>
          <c:order val="7"/>
          <c:tx>
            <c:v>Obs males SA</c:v>
          </c:tx>
          <c:spPr>
            <a:ln w="25400" cap="rnd">
              <a:noFill/>
              <a:round/>
            </a:ln>
            <a:effectLst/>
          </c:spPr>
          <c:marker>
            <c:symbol val="square"/>
            <c:size val="7"/>
            <c:spPr>
              <a:noFill/>
              <a:ln w="9525">
                <a:solidFill>
                  <a:schemeClr val="accent6">
                    <a:lumMod val="50000"/>
                  </a:schemeClr>
                </a:solidFill>
              </a:ln>
              <a:effectLst/>
            </c:spPr>
          </c:marker>
          <c:xVal>
            <c:numRef>
              <c:f>'Plots and estimates'!$B$63</c:f>
              <c:numCache>
                <c:formatCode>General</c:formatCode>
                <c:ptCount val="1"/>
                <c:pt idx="0">
                  <c:v>2017</c:v>
                </c:pt>
              </c:numCache>
            </c:numRef>
          </c:xVal>
          <c:yVal>
            <c:numRef>
              <c:f>'Plots and estimates'!$G$63</c:f>
              <c:numCache>
                <c:formatCode>0.00%</c:formatCode>
                <c:ptCount val="1"/>
                <c:pt idx="0">
                  <c:v>0.43161612000000005</c:v>
                </c:pt>
              </c:numCache>
            </c:numRef>
          </c:yVal>
          <c:smooth val="0"/>
          <c:extLst>
            <c:ext xmlns:c16="http://schemas.microsoft.com/office/drawing/2014/chart" uri="{C3380CC4-5D6E-409C-BE32-E72D297353CC}">
              <c16:uniqueId val="{00000007-858F-4D45-91C4-FFD5A350245A}"/>
            </c:ext>
          </c:extLst>
        </c:ser>
        <c:dLbls>
          <c:showLegendKey val="0"/>
          <c:showVal val="0"/>
          <c:showCatName val="0"/>
          <c:showSerName val="0"/>
          <c:showPercent val="0"/>
          <c:showBubbleSize val="0"/>
        </c:dLbls>
        <c:axId val="791637999"/>
        <c:axId val="791205151"/>
      </c:scatterChart>
      <c:valAx>
        <c:axId val="791637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91205151"/>
        <c:crosses val="autoZero"/>
        <c:crossBetween val="midCat"/>
      </c:valAx>
      <c:valAx>
        <c:axId val="79120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91637999"/>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781050</xdr:colOff>
      <xdr:row>1</xdr:row>
      <xdr:rowOff>330200</xdr:rowOff>
    </xdr:from>
    <xdr:to>
      <xdr:col>12</xdr:col>
      <xdr:colOff>1231900</xdr:colOff>
      <xdr:row>23</xdr:row>
      <xdr:rowOff>25400</xdr:rowOff>
    </xdr:to>
    <xdr:graphicFrame macro="">
      <xdr:nvGraphicFramePr>
        <xdr:cNvPr id="2" name="Chart 1">
          <a:extLst>
            <a:ext uri="{FF2B5EF4-FFF2-40B4-BE49-F238E27FC236}">
              <a16:creationId xmlns:a16="http://schemas.microsoft.com/office/drawing/2014/main" id="{051D9043-291C-C44A-B71A-B72044D85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31750</xdr:colOff>
      <xdr:row>33</xdr:row>
      <xdr:rowOff>0</xdr:rowOff>
    </xdr:from>
    <xdr:to>
      <xdr:col>12</xdr:col>
      <xdr:colOff>558800</xdr:colOff>
      <xdr:row>64</xdr:row>
      <xdr:rowOff>63500</xdr:rowOff>
    </xdr:to>
    <xdr:graphicFrame macro="">
      <xdr:nvGraphicFramePr>
        <xdr:cNvPr id="4" name="Chart 3">
          <a:extLst>
            <a:ext uri="{FF2B5EF4-FFF2-40B4-BE49-F238E27FC236}">
              <a16:creationId xmlns:a16="http://schemas.microsoft.com/office/drawing/2014/main" id="{D1A6AC0D-C4DC-8145-85C5-28150CE05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activeCell="F17" sqref="F17"/>
    </sheetView>
  </sheetViews>
  <sheetFormatPr defaultColWidth="8.85546875" defaultRowHeight="15" x14ac:dyDescent="0.25"/>
  <cols>
    <col min="1" max="1" width="28.28515625" customWidth="1"/>
    <col min="2" max="2" width="15.85546875" customWidth="1"/>
    <col min="3" max="4" width="13.42578125" customWidth="1"/>
    <col min="5" max="5" width="7.7109375" customWidth="1"/>
    <col min="6" max="6" width="8.42578125" customWidth="1"/>
    <col min="7" max="7" width="19.28515625" customWidth="1"/>
    <col min="8" max="8" width="20.42578125" customWidth="1"/>
    <col min="9" max="10" width="18.42578125" customWidth="1"/>
    <col min="11" max="11" width="20" customWidth="1"/>
    <col min="12" max="12" width="19.7109375" customWidth="1"/>
  </cols>
  <sheetData>
    <row r="1" spans="1:13" x14ac:dyDescent="0.25">
      <c r="A1" s="4" t="s">
        <v>0</v>
      </c>
      <c r="B1" s="4" t="s">
        <v>8</v>
      </c>
      <c r="C1" s="4" t="s">
        <v>81</v>
      </c>
      <c r="D1" s="4" t="s">
        <v>82</v>
      </c>
      <c r="E1" s="4" t="s">
        <v>66</v>
      </c>
      <c r="F1" s="4" t="s">
        <v>1</v>
      </c>
      <c r="G1" s="4" t="s">
        <v>2</v>
      </c>
      <c r="H1" s="4" t="s">
        <v>15</v>
      </c>
      <c r="I1" s="4" t="s">
        <v>3</v>
      </c>
      <c r="J1" s="4" t="s">
        <v>4</v>
      </c>
      <c r="K1" s="4" t="s">
        <v>31</v>
      </c>
      <c r="L1" s="4" t="s">
        <v>3</v>
      </c>
      <c r="M1" s="4" t="s">
        <v>7</v>
      </c>
    </row>
    <row r="2" spans="1:13" x14ac:dyDescent="0.25">
      <c r="A2" t="s">
        <v>45</v>
      </c>
      <c r="B2" t="s">
        <v>46</v>
      </c>
      <c r="C2" t="s">
        <v>6</v>
      </c>
      <c r="D2" t="s">
        <v>86</v>
      </c>
      <c r="E2" t="s">
        <v>67</v>
      </c>
      <c r="F2">
        <v>2004</v>
      </c>
      <c r="G2" s="1">
        <v>0</v>
      </c>
      <c r="H2" t="s">
        <v>47</v>
      </c>
      <c r="I2" t="s">
        <v>29</v>
      </c>
      <c r="M2" t="s">
        <v>55</v>
      </c>
    </row>
    <row r="3" spans="1:13" x14ac:dyDescent="0.25">
      <c r="A3" t="s">
        <v>24</v>
      </c>
      <c r="B3" t="s">
        <v>25</v>
      </c>
      <c r="C3" t="s">
        <v>6</v>
      </c>
      <c r="D3" t="s">
        <v>86</v>
      </c>
      <c r="F3">
        <v>2005</v>
      </c>
      <c r="G3" t="s">
        <v>60</v>
      </c>
      <c r="I3" t="s">
        <v>61</v>
      </c>
      <c r="M3" t="s">
        <v>62</v>
      </c>
    </row>
    <row r="4" spans="1:13" x14ac:dyDescent="0.25">
      <c r="A4" t="s">
        <v>45</v>
      </c>
      <c r="B4" t="s">
        <v>46</v>
      </c>
      <c r="C4" t="s">
        <v>6</v>
      </c>
      <c r="D4" t="s">
        <v>86</v>
      </c>
      <c r="E4" t="s">
        <v>67</v>
      </c>
      <c r="F4">
        <v>2005</v>
      </c>
      <c r="G4" s="1">
        <v>0.01</v>
      </c>
      <c r="H4" t="s">
        <v>48</v>
      </c>
      <c r="I4" t="s">
        <v>29</v>
      </c>
      <c r="M4" t="s">
        <v>55</v>
      </c>
    </row>
    <row r="5" spans="1:13" x14ac:dyDescent="0.25">
      <c r="A5" t="s">
        <v>45</v>
      </c>
      <c r="B5" t="s">
        <v>46</v>
      </c>
      <c r="C5" t="s">
        <v>6</v>
      </c>
      <c r="D5" t="s">
        <v>86</v>
      </c>
      <c r="E5" t="s">
        <v>67</v>
      </c>
      <c r="F5">
        <v>2006</v>
      </c>
      <c r="G5" s="1">
        <v>3.7999999999999999E-2</v>
      </c>
      <c r="H5" t="s">
        <v>49</v>
      </c>
      <c r="I5" t="s">
        <v>29</v>
      </c>
      <c r="M5" t="s">
        <v>55</v>
      </c>
    </row>
    <row r="6" spans="1:13" x14ac:dyDescent="0.25">
      <c r="A6" t="s">
        <v>45</v>
      </c>
      <c r="B6" t="s">
        <v>46</v>
      </c>
      <c r="C6" t="s">
        <v>6</v>
      </c>
      <c r="D6" t="s">
        <v>86</v>
      </c>
      <c r="E6" t="s">
        <v>67</v>
      </c>
      <c r="F6">
        <v>2007</v>
      </c>
      <c r="G6" s="1">
        <v>8.3000000000000004E-2</v>
      </c>
      <c r="H6" t="s">
        <v>50</v>
      </c>
      <c r="I6" t="s">
        <v>29</v>
      </c>
      <c r="M6" t="s">
        <v>55</v>
      </c>
    </row>
    <row r="7" spans="1:13" x14ac:dyDescent="0.25">
      <c r="A7" t="s">
        <v>45</v>
      </c>
      <c r="B7" t="s">
        <v>46</v>
      </c>
      <c r="C7" t="s">
        <v>6</v>
      </c>
      <c r="D7" t="s">
        <v>86</v>
      </c>
      <c r="E7" t="s">
        <v>67</v>
      </c>
      <c r="F7">
        <v>2008</v>
      </c>
      <c r="G7" s="1">
        <v>0.14299999999999999</v>
      </c>
      <c r="H7" t="s">
        <v>51</v>
      </c>
      <c r="I7" t="s">
        <v>29</v>
      </c>
      <c r="M7" t="s">
        <v>55</v>
      </c>
    </row>
    <row r="8" spans="1:13" x14ac:dyDescent="0.25">
      <c r="A8" t="s">
        <v>45</v>
      </c>
      <c r="B8" t="s">
        <v>46</v>
      </c>
      <c r="C8" t="s">
        <v>6</v>
      </c>
      <c r="D8" t="s">
        <v>86</v>
      </c>
      <c r="E8" t="s">
        <v>67</v>
      </c>
      <c r="F8">
        <v>2009</v>
      </c>
      <c r="G8" s="1">
        <v>0.20100000000000001</v>
      </c>
      <c r="H8" t="s">
        <v>52</v>
      </c>
      <c r="I8" t="s">
        <v>29</v>
      </c>
      <c r="M8" t="s">
        <v>55</v>
      </c>
    </row>
    <row r="9" spans="1:13" x14ac:dyDescent="0.25">
      <c r="A9" t="s">
        <v>45</v>
      </c>
      <c r="B9" t="s">
        <v>46</v>
      </c>
      <c r="C9" t="s">
        <v>6</v>
      </c>
      <c r="D9" t="s">
        <v>86</v>
      </c>
      <c r="E9" t="s">
        <v>67</v>
      </c>
      <c r="F9">
        <v>2010</v>
      </c>
      <c r="G9" s="1">
        <v>0.247</v>
      </c>
      <c r="H9" t="s">
        <v>53</v>
      </c>
      <c r="I9" t="s">
        <v>29</v>
      </c>
      <c r="M9" t="s">
        <v>55</v>
      </c>
    </row>
    <row r="10" spans="1:13" x14ac:dyDescent="0.25">
      <c r="A10" t="s">
        <v>45</v>
      </c>
      <c r="B10" t="s">
        <v>46</v>
      </c>
      <c r="C10" t="s">
        <v>6</v>
      </c>
      <c r="D10" t="s">
        <v>86</v>
      </c>
      <c r="E10" t="s">
        <v>67</v>
      </c>
      <c r="F10">
        <v>2011</v>
      </c>
      <c r="G10" s="1">
        <v>0.307</v>
      </c>
      <c r="H10" t="s">
        <v>54</v>
      </c>
      <c r="I10" t="s">
        <v>29</v>
      </c>
      <c r="M10" t="s">
        <v>55</v>
      </c>
    </row>
    <row r="11" spans="1:13" x14ac:dyDescent="0.25">
      <c r="A11" t="s">
        <v>30</v>
      </c>
      <c r="B11" t="s">
        <v>25</v>
      </c>
      <c r="C11" t="s">
        <v>6</v>
      </c>
      <c r="D11" t="s">
        <v>86</v>
      </c>
      <c r="F11">
        <v>2017</v>
      </c>
      <c r="G11" s="1"/>
      <c r="J11" s="1">
        <v>0.67500000000000004</v>
      </c>
      <c r="L11" t="s">
        <v>74</v>
      </c>
      <c r="M11" t="s">
        <v>89</v>
      </c>
    </row>
    <row r="12" spans="1:13" x14ac:dyDescent="0.25">
      <c r="A12" t="s">
        <v>40</v>
      </c>
      <c r="B12" t="s">
        <v>41</v>
      </c>
      <c r="C12" t="s">
        <v>43</v>
      </c>
      <c r="D12" t="s">
        <v>86</v>
      </c>
      <c r="F12">
        <v>2011</v>
      </c>
      <c r="G12" s="3">
        <v>0.32</v>
      </c>
      <c r="I12" t="s">
        <v>29</v>
      </c>
      <c r="M12" t="s">
        <v>76</v>
      </c>
    </row>
    <row r="13" spans="1:13" x14ac:dyDescent="0.25">
      <c r="A13" t="s">
        <v>42</v>
      </c>
      <c r="B13" t="s">
        <v>44</v>
      </c>
      <c r="C13" t="s">
        <v>43</v>
      </c>
      <c r="D13" t="s">
        <v>86</v>
      </c>
      <c r="F13">
        <v>2012</v>
      </c>
      <c r="G13" s="3">
        <v>0.4</v>
      </c>
      <c r="I13" t="s">
        <v>29</v>
      </c>
      <c r="J13">
        <f>0.9*G13</f>
        <v>0.36000000000000004</v>
      </c>
      <c r="M13" t="s">
        <v>75</v>
      </c>
    </row>
    <row r="14" spans="1:13" x14ac:dyDescent="0.25">
      <c r="A14" t="s">
        <v>26</v>
      </c>
      <c r="B14" t="s">
        <v>27</v>
      </c>
      <c r="C14" t="s">
        <v>11</v>
      </c>
      <c r="D14" t="s">
        <v>86</v>
      </c>
      <c r="E14" t="s">
        <v>67</v>
      </c>
      <c r="F14">
        <v>2015</v>
      </c>
      <c r="G14" s="1">
        <v>0.36699999999999999</v>
      </c>
      <c r="I14" t="s">
        <v>29</v>
      </c>
      <c r="J14" s="1">
        <v>0.308</v>
      </c>
      <c r="K14" s="1"/>
      <c r="L14" s="1"/>
      <c r="M14" t="s">
        <v>28</v>
      </c>
    </row>
    <row r="15" spans="1:13" x14ac:dyDescent="0.25">
      <c r="A15" t="s">
        <v>26</v>
      </c>
      <c r="B15" t="s">
        <v>27</v>
      </c>
      <c r="C15" t="s">
        <v>11</v>
      </c>
      <c r="D15" t="s">
        <v>86</v>
      </c>
      <c r="E15" t="s">
        <v>67</v>
      </c>
      <c r="F15">
        <v>2016</v>
      </c>
      <c r="G15" s="1">
        <v>0.46800000000000003</v>
      </c>
      <c r="I15" t="s">
        <v>29</v>
      </c>
      <c r="J15" s="1">
        <v>0.42599999999999999</v>
      </c>
      <c r="K15" s="1"/>
      <c r="L15" s="1"/>
      <c r="M15" t="s">
        <v>28</v>
      </c>
    </row>
    <row r="16" spans="1:13" x14ac:dyDescent="0.25">
      <c r="A16" t="s">
        <v>26</v>
      </c>
      <c r="B16" t="s">
        <v>27</v>
      </c>
      <c r="C16" t="s">
        <v>12</v>
      </c>
      <c r="D16" t="s">
        <v>86</v>
      </c>
      <c r="E16" t="s">
        <v>67</v>
      </c>
      <c r="F16">
        <v>2015</v>
      </c>
      <c r="G16" s="1">
        <v>0.45600000000000002</v>
      </c>
      <c r="I16" t="s">
        <v>29</v>
      </c>
      <c r="J16" s="1">
        <v>0.39900000000000002</v>
      </c>
      <c r="K16" s="1"/>
      <c r="L16" s="1"/>
      <c r="M16" t="s">
        <v>28</v>
      </c>
    </row>
    <row r="17" spans="1:13" x14ac:dyDescent="0.25">
      <c r="A17" t="s">
        <v>26</v>
      </c>
      <c r="B17" t="s">
        <v>27</v>
      </c>
      <c r="C17" t="s">
        <v>12</v>
      </c>
      <c r="D17" t="s">
        <v>86</v>
      </c>
      <c r="E17" t="s">
        <v>67</v>
      </c>
      <c r="F17">
        <v>2016</v>
      </c>
      <c r="G17" s="1">
        <v>0.58799999999999997</v>
      </c>
      <c r="I17" t="s">
        <v>29</v>
      </c>
      <c r="J17" s="1">
        <v>0.52500000000000002</v>
      </c>
      <c r="K17" s="1"/>
      <c r="L17" s="1"/>
      <c r="M17" t="s">
        <v>28</v>
      </c>
    </row>
    <row r="18" spans="1:13" x14ac:dyDescent="0.25">
      <c r="A18" t="s">
        <v>5</v>
      </c>
      <c r="B18" t="s">
        <v>9</v>
      </c>
      <c r="C18" t="s">
        <v>6</v>
      </c>
      <c r="D18" t="s">
        <v>86</v>
      </c>
      <c r="F18">
        <v>2008</v>
      </c>
      <c r="G18" s="1">
        <v>0.16600000000000001</v>
      </c>
      <c r="H18" s="1"/>
      <c r="I18" t="s">
        <v>10</v>
      </c>
      <c r="M18" s="2" t="s">
        <v>13</v>
      </c>
    </row>
    <row r="19" spans="1:13" x14ac:dyDescent="0.25">
      <c r="A19" t="s">
        <v>57</v>
      </c>
      <c r="B19" t="s">
        <v>9</v>
      </c>
      <c r="C19" t="s">
        <v>6</v>
      </c>
      <c r="D19" t="s">
        <v>86</v>
      </c>
      <c r="E19" t="s">
        <v>67</v>
      </c>
      <c r="F19">
        <v>2008</v>
      </c>
      <c r="G19" s="1">
        <v>0.17499999999999999</v>
      </c>
      <c r="I19" t="s">
        <v>29</v>
      </c>
      <c r="M19" t="s">
        <v>56</v>
      </c>
    </row>
    <row r="20" spans="1:13" x14ac:dyDescent="0.25">
      <c r="A20" t="s">
        <v>5</v>
      </c>
      <c r="B20" t="s">
        <v>9</v>
      </c>
      <c r="C20" t="s">
        <v>6</v>
      </c>
      <c r="D20" t="s">
        <v>84</v>
      </c>
      <c r="E20" t="s">
        <v>68</v>
      </c>
      <c r="F20">
        <v>2012</v>
      </c>
      <c r="G20" s="1">
        <v>0.45100000000000001</v>
      </c>
      <c r="H20" t="s">
        <v>19</v>
      </c>
      <c r="I20" t="s">
        <v>10</v>
      </c>
      <c r="M20" t="s">
        <v>14</v>
      </c>
    </row>
    <row r="21" spans="1:13" x14ac:dyDescent="0.25">
      <c r="A21" t="s">
        <v>5</v>
      </c>
      <c r="B21" t="s">
        <v>9</v>
      </c>
      <c r="C21" t="s">
        <v>6</v>
      </c>
      <c r="D21" t="s">
        <v>85</v>
      </c>
      <c r="E21" t="s">
        <v>69</v>
      </c>
      <c r="F21">
        <v>2012</v>
      </c>
      <c r="G21" s="1">
        <v>0.14299999999999999</v>
      </c>
      <c r="H21" t="s">
        <v>20</v>
      </c>
      <c r="I21" t="s">
        <v>10</v>
      </c>
      <c r="M21" t="s">
        <v>14</v>
      </c>
    </row>
    <row r="22" spans="1:13" x14ac:dyDescent="0.25">
      <c r="A22" t="s">
        <v>5</v>
      </c>
      <c r="B22" t="s">
        <v>9</v>
      </c>
      <c r="C22" t="s">
        <v>6</v>
      </c>
      <c r="D22" t="s">
        <v>86</v>
      </c>
      <c r="E22" t="s">
        <v>67</v>
      </c>
      <c r="F22">
        <v>2012</v>
      </c>
      <c r="G22" s="1">
        <v>0.28899999999999998</v>
      </c>
      <c r="H22" t="s">
        <v>23</v>
      </c>
      <c r="I22" t="s">
        <v>10</v>
      </c>
      <c r="M22" t="s">
        <v>14</v>
      </c>
    </row>
    <row r="23" spans="1:13" x14ac:dyDescent="0.25">
      <c r="A23" t="s">
        <v>5</v>
      </c>
      <c r="B23" t="s">
        <v>9</v>
      </c>
      <c r="C23" t="s">
        <v>6</v>
      </c>
      <c r="D23" t="s">
        <v>83</v>
      </c>
      <c r="E23" t="s">
        <v>70</v>
      </c>
      <c r="F23">
        <v>2012</v>
      </c>
      <c r="G23" s="1">
        <v>0.312</v>
      </c>
      <c r="H23" t="s">
        <v>21</v>
      </c>
      <c r="I23" t="s">
        <v>10</v>
      </c>
      <c r="M23" t="s">
        <v>14</v>
      </c>
    </row>
    <row r="24" spans="1:13" x14ac:dyDescent="0.25">
      <c r="A24" t="s">
        <v>5</v>
      </c>
      <c r="B24" t="s">
        <v>9</v>
      </c>
      <c r="C24" t="s">
        <v>6</v>
      </c>
      <c r="D24" t="s">
        <v>87</v>
      </c>
      <c r="E24" t="s">
        <v>71</v>
      </c>
      <c r="F24">
        <v>2012</v>
      </c>
      <c r="G24" s="1">
        <v>0.42699999999999999</v>
      </c>
      <c r="H24" t="s">
        <v>22</v>
      </c>
      <c r="I24" t="s">
        <v>10</v>
      </c>
      <c r="M24" t="s">
        <v>14</v>
      </c>
    </row>
    <row r="25" spans="1:13" x14ac:dyDescent="0.25">
      <c r="A25" t="s">
        <v>5</v>
      </c>
      <c r="B25" t="s">
        <v>9</v>
      </c>
      <c r="C25" t="s">
        <v>12</v>
      </c>
      <c r="D25" t="s">
        <v>86</v>
      </c>
      <c r="F25">
        <v>2012</v>
      </c>
      <c r="G25" s="1">
        <v>0.34699999999999998</v>
      </c>
      <c r="H25" t="s">
        <v>18</v>
      </c>
      <c r="I25" t="s">
        <v>10</v>
      </c>
      <c r="M25" t="s">
        <v>14</v>
      </c>
    </row>
    <row r="26" spans="1:13" x14ac:dyDescent="0.25">
      <c r="A26" t="s">
        <v>5</v>
      </c>
      <c r="B26" t="s">
        <v>9</v>
      </c>
      <c r="C26" t="s">
        <v>11</v>
      </c>
      <c r="D26" t="s">
        <v>86</v>
      </c>
      <c r="F26">
        <v>2012</v>
      </c>
      <c r="G26" s="1">
        <v>0.247</v>
      </c>
      <c r="H26" t="s">
        <v>17</v>
      </c>
      <c r="I26" t="s">
        <v>10</v>
      </c>
      <c r="M26" t="s">
        <v>14</v>
      </c>
    </row>
    <row r="27" spans="1:13" x14ac:dyDescent="0.25">
      <c r="A27" t="s">
        <v>5</v>
      </c>
      <c r="B27" t="s">
        <v>9</v>
      </c>
      <c r="C27" t="s">
        <v>6</v>
      </c>
      <c r="D27" t="s">
        <v>86</v>
      </c>
      <c r="F27">
        <v>2012</v>
      </c>
      <c r="G27" s="1">
        <v>0.312</v>
      </c>
      <c r="H27" t="s">
        <v>16</v>
      </c>
      <c r="I27" t="s">
        <v>10</v>
      </c>
      <c r="M27" t="s">
        <v>14</v>
      </c>
    </row>
    <row r="28" spans="1:13" x14ac:dyDescent="0.25">
      <c r="A28" t="s">
        <v>58</v>
      </c>
      <c r="B28" t="s">
        <v>9</v>
      </c>
      <c r="C28" t="s">
        <v>6</v>
      </c>
      <c r="D28" t="s">
        <v>86</v>
      </c>
      <c r="F28">
        <v>2012</v>
      </c>
      <c r="G28" s="1">
        <v>0.32900000000000001</v>
      </c>
      <c r="I28" t="s">
        <v>59</v>
      </c>
      <c r="J28" s="1">
        <v>0.23799999999999999</v>
      </c>
      <c r="L28" t="s">
        <v>59</v>
      </c>
      <c r="M28" s="5"/>
    </row>
    <row r="29" spans="1:13" x14ac:dyDescent="0.25">
      <c r="A29" t="s">
        <v>30</v>
      </c>
      <c r="B29" t="s">
        <v>9</v>
      </c>
      <c r="C29" t="s">
        <v>12</v>
      </c>
      <c r="D29" t="s">
        <v>84</v>
      </c>
      <c r="E29" t="s">
        <v>68</v>
      </c>
      <c r="F29">
        <v>2017</v>
      </c>
      <c r="G29" s="1"/>
      <c r="J29" s="1">
        <v>0.48199999999999998</v>
      </c>
      <c r="K29" t="s">
        <v>32</v>
      </c>
      <c r="L29" t="s">
        <v>74</v>
      </c>
      <c r="M29" t="s">
        <v>64</v>
      </c>
    </row>
    <row r="30" spans="1:13" x14ac:dyDescent="0.25">
      <c r="A30" t="s">
        <v>30</v>
      </c>
      <c r="B30" t="s">
        <v>9</v>
      </c>
      <c r="C30" t="s">
        <v>12</v>
      </c>
      <c r="D30" t="s">
        <v>86</v>
      </c>
      <c r="E30" t="s">
        <v>67</v>
      </c>
      <c r="F30">
        <v>2017</v>
      </c>
      <c r="G30" s="1"/>
      <c r="J30" s="1">
        <v>0.66700000000000004</v>
      </c>
      <c r="K30" t="s">
        <v>33</v>
      </c>
      <c r="L30" t="s">
        <v>74</v>
      </c>
      <c r="M30" t="s">
        <v>64</v>
      </c>
    </row>
    <row r="31" spans="1:13" x14ac:dyDescent="0.25">
      <c r="A31" t="s">
        <v>30</v>
      </c>
      <c r="B31" t="s">
        <v>9</v>
      </c>
      <c r="C31" t="s">
        <v>12</v>
      </c>
      <c r="D31" t="s">
        <v>87</v>
      </c>
      <c r="E31" t="s">
        <v>72</v>
      </c>
      <c r="F31">
        <v>2017</v>
      </c>
      <c r="G31" s="1"/>
      <c r="J31" s="1">
        <v>0.73599999999999999</v>
      </c>
      <c r="K31" t="s">
        <v>34</v>
      </c>
      <c r="L31" t="s">
        <v>74</v>
      </c>
      <c r="M31" t="s">
        <v>64</v>
      </c>
    </row>
    <row r="32" spans="1:13" x14ac:dyDescent="0.25">
      <c r="A32" t="s">
        <v>30</v>
      </c>
      <c r="B32" t="s">
        <v>9</v>
      </c>
      <c r="C32" t="s">
        <v>12</v>
      </c>
      <c r="D32" t="s">
        <v>88</v>
      </c>
      <c r="E32" t="s">
        <v>73</v>
      </c>
      <c r="F32">
        <v>2017</v>
      </c>
      <c r="G32" s="1">
        <f>0.722*0.889</f>
        <v>0.64185800000000004</v>
      </c>
      <c r="I32" t="s">
        <v>10</v>
      </c>
      <c r="J32" s="1">
        <f>G32*0.899</f>
        <v>0.57703034200000003</v>
      </c>
      <c r="L32" t="s">
        <v>10</v>
      </c>
      <c r="M32" t="s">
        <v>65</v>
      </c>
    </row>
    <row r="33" spans="1:13" x14ac:dyDescent="0.25">
      <c r="A33" t="s">
        <v>30</v>
      </c>
      <c r="B33" t="s">
        <v>9</v>
      </c>
      <c r="C33" t="s">
        <v>11</v>
      </c>
      <c r="D33" t="s">
        <v>84</v>
      </c>
      <c r="E33" t="s">
        <v>68</v>
      </c>
      <c r="F33">
        <v>2017</v>
      </c>
      <c r="G33" s="1"/>
      <c r="J33" s="1">
        <v>0.56100000000000005</v>
      </c>
      <c r="K33" t="s">
        <v>37</v>
      </c>
      <c r="L33" t="s">
        <v>74</v>
      </c>
      <c r="M33" t="s">
        <v>64</v>
      </c>
    </row>
    <row r="34" spans="1:13" x14ac:dyDescent="0.25">
      <c r="A34" t="s">
        <v>30</v>
      </c>
      <c r="B34" t="s">
        <v>9</v>
      </c>
      <c r="C34" t="s">
        <v>11</v>
      </c>
      <c r="D34" t="s">
        <v>86</v>
      </c>
      <c r="E34" t="s">
        <v>67</v>
      </c>
      <c r="F34">
        <v>2017</v>
      </c>
      <c r="G34" s="1"/>
      <c r="J34" s="1">
        <v>0.50800000000000001</v>
      </c>
      <c r="K34" t="s">
        <v>38</v>
      </c>
      <c r="L34" t="s">
        <v>74</v>
      </c>
      <c r="M34" t="s">
        <v>64</v>
      </c>
    </row>
    <row r="35" spans="1:13" x14ac:dyDescent="0.25">
      <c r="A35" t="s">
        <v>30</v>
      </c>
      <c r="B35" t="s">
        <v>9</v>
      </c>
      <c r="C35" t="s">
        <v>11</v>
      </c>
      <c r="D35" t="s">
        <v>87</v>
      </c>
      <c r="E35" t="s">
        <v>72</v>
      </c>
      <c r="F35">
        <v>2017</v>
      </c>
      <c r="G35" s="1"/>
      <c r="J35" s="1">
        <v>0.76900000000000002</v>
      </c>
      <c r="K35" t="s">
        <v>39</v>
      </c>
      <c r="L35" t="s">
        <v>74</v>
      </c>
      <c r="M35" t="s">
        <v>64</v>
      </c>
    </row>
    <row r="36" spans="1:13" x14ac:dyDescent="0.25">
      <c r="A36" t="s">
        <v>30</v>
      </c>
      <c r="B36" t="s">
        <v>9</v>
      </c>
      <c r="C36" t="s">
        <v>11</v>
      </c>
      <c r="D36" t="s">
        <v>88</v>
      </c>
      <c r="E36" t="s">
        <v>73</v>
      </c>
      <c r="F36">
        <v>2017</v>
      </c>
      <c r="G36" s="1">
        <f>0.674*0.78</f>
        <v>0.52572000000000008</v>
      </c>
      <c r="I36" t="s">
        <v>10</v>
      </c>
      <c r="J36" s="1">
        <f>G36*0.821</f>
        <v>0.43161612000000005</v>
      </c>
      <c r="L36" t="s">
        <v>10</v>
      </c>
      <c r="M36" t="s">
        <v>65</v>
      </c>
    </row>
    <row r="37" spans="1:13" x14ac:dyDescent="0.25">
      <c r="A37" t="s">
        <v>30</v>
      </c>
      <c r="B37" t="s">
        <v>9</v>
      </c>
      <c r="C37" t="s">
        <v>6</v>
      </c>
      <c r="D37" t="s">
        <v>84</v>
      </c>
      <c r="E37" t="s">
        <v>68</v>
      </c>
      <c r="F37">
        <v>2017</v>
      </c>
      <c r="G37" s="1"/>
      <c r="J37" s="1">
        <v>0.51900000000000002</v>
      </c>
      <c r="K37" t="s">
        <v>35</v>
      </c>
      <c r="L37" t="s">
        <v>74</v>
      </c>
      <c r="M37" t="s">
        <v>64</v>
      </c>
    </row>
    <row r="38" spans="1:13" x14ac:dyDescent="0.25">
      <c r="A38" t="s">
        <v>30</v>
      </c>
      <c r="B38" t="s">
        <v>9</v>
      </c>
      <c r="C38" t="s">
        <v>6</v>
      </c>
      <c r="D38" t="s">
        <v>86</v>
      </c>
      <c r="E38" t="s">
        <v>67</v>
      </c>
      <c r="F38">
        <v>2017</v>
      </c>
      <c r="G38" s="1"/>
      <c r="J38" s="1">
        <v>0.61</v>
      </c>
      <c r="K38" t="s">
        <v>36</v>
      </c>
      <c r="L38" t="s">
        <v>74</v>
      </c>
      <c r="M38" t="s">
        <v>64</v>
      </c>
    </row>
    <row r="39" spans="1:13" x14ac:dyDescent="0.25">
      <c r="A39" t="s">
        <v>30</v>
      </c>
      <c r="B39" t="s">
        <v>9</v>
      </c>
      <c r="C39" t="s">
        <v>6</v>
      </c>
      <c r="D39" t="s">
        <v>87</v>
      </c>
      <c r="E39" t="s">
        <v>72</v>
      </c>
      <c r="F39">
        <v>2017</v>
      </c>
      <c r="G39" s="1"/>
      <c r="J39" s="1">
        <v>0.749</v>
      </c>
      <c r="K39" t="s">
        <v>63</v>
      </c>
      <c r="L39" t="s">
        <v>74</v>
      </c>
      <c r="M39" t="s">
        <v>64</v>
      </c>
    </row>
    <row r="40" spans="1:13" x14ac:dyDescent="0.25">
      <c r="A40" t="s">
        <v>30</v>
      </c>
      <c r="B40" t="s">
        <v>9</v>
      </c>
      <c r="C40" t="s">
        <v>6</v>
      </c>
      <c r="D40" t="s">
        <v>88</v>
      </c>
      <c r="E40" t="s">
        <v>73</v>
      </c>
      <c r="F40">
        <v>2017</v>
      </c>
      <c r="G40" s="1">
        <f>0.706*0.849</f>
        <v>0.59939399999999998</v>
      </c>
      <c r="I40" t="s">
        <v>10</v>
      </c>
      <c r="J40" s="1">
        <f>G40*0.875</f>
        <v>0.52446974999999996</v>
      </c>
      <c r="L40" t="s">
        <v>10</v>
      </c>
      <c r="M40" t="s">
        <v>65</v>
      </c>
    </row>
    <row r="41" spans="1:13" x14ac:dyDescent="0.25">
      <c r="A41" t="s">
        <v>77</v>
      </c>
      <c r="B41" t="s">
        <v>9</v>
      </c>
      <c r="C41" t="s">
        <v>6</v>
      </c>
      <c r="D41" t="s">
        <v>86</v>
      </c>
      <c r="F41">
        <v>2018</v>
      </c>
      <c r="G41" s="3">
        <v>0.62</v>
      </c>
      <c r="I41" t="s">
        <v>10</v>
      </c>
      <c r="J41" s="1">
        <v>0.54</v>
      </c>
      <c r="L41" t="s">
        <v>10</v>
      </c>
    </row>
    <row r="42" spans="1:13" x14ac:dyDescent="0.25">
      <c r="A42" t="s">
        <v>77</v>
      </c>
      <c r="B42" t="s">
        <v>9</v>
      </c>
      <c r="C42" t="s">
        <v>78</v>
      </c>
      <c r="D42" t="s">
        <v>86</v>
      </c>
      <c r="E42" t="s">
        <v>79</v>
      </c>
      <c r="F42">
        <v>2018</v>
      </c>
      <c r="G42" s="3">
        <v>0.65</v>
      </c>
      <c r="I42" t="s">
        <v>10</v>
      </c>
    </row>
    <row r="43" spans="1:13" x14ac:dyDescent="0.25">
      <c r="A43" t="s">
        <v>77</v>
      </c>
      <c r="B43" t="s">
        <v>9</v>
      </c>
      <c r="C43" t="s">
        <v>80</v>
      </c>
      <c r="D43" t="s">
        <v>86</v>
      </c>
      <c r="E43" t="s">
        <v>79</v>
      </c>
      <c r="F43">
        <v>2018</v>
      </c>
      <c r="G43" s="3">
        <v>0.56000000000000005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abSelected="1" topLeftCell="A18" workbookViewId="0">
      <selection activeCell="C49" sqref="C49"/>
    </sheetView>
  </sheetViews>
  <sheetFormatPr defaultColWidth="8.85546875" defaultRowHeight="15" x14ac:dyDescent="0.25"/>
  <cols>
    <col min="1" max="1" width="28.28515625" customWidth="1"/>
    <col min="2" max="2" width="15.85546875" customWidth="1"/>
    <col min="3" max="4" width="13.42578125" customWidth="1"/>
    <col min="5" max="5" width="7.7109375" customWidth="1"/>
    <col min="6" max="6" width="8.42578125" customWidth="1"/>
    <col min="7" max="7" width="19.28515625" customWidth="1"/>
    <col min="8" max="8" width="20.42578125" customWidth="1"/>
    <col min="9" max="10" width="18.42578125" customWidth="1"/>
    <col min="11" max="11" width="20" customWidth="1"/>
    <col min="12" max="13" width="19.7109375" customWidth="1"/>
  </cols>
  <sheetData>
    <row r="1" spans="1:14" ht="21" x14ac:dyDescent="0.35">
      <c r="A1" s="12" t="s">
        <v>101</v>
      </c>
      <c r="B1" s="10"/>
      <c r="C1" s="10"/>
    </row>
    <row r="2" spans="1:14" ht="60" x14ac:dyDescent="0.25">
      <c r="A2" s="4" t="s">
        <v>0</v>
      </c>
      <c r="B2" s="4" t="s">
        <v>8</v>
      </c>
      <c r="C2" s="4" t="s">
        <v>81</v>
      </c>
      <c r="D2" s="4" t="s">
        <v>82</v>
      </c>
      <c r="E2" s="4" t="s">
        <v>66</v>
      </c>
      <c r="F2" s="4" t="s">
        <v>1</v>
      </c>
      <c r="G2" s="4" t="s">
        <v>2</v>
      </c>
      <c r="H2" s="4" t="s">
        <v>15</v>
      </c>
      <c r="I2" s="4" t="s">
        <v>3</v>
      </c>
      <c r="J2" s="4" t="s">
        <v>4</v>
      </c>
      <c r="K2" s="4" t="s">
        <v>31</v>
      </c>
      <c r="L2" s="4" t="s">
        <v>3</v>
      </c>
      <c r="M2" s="6" t="s">
        <v>90</v>
      </c>
      <c r="N2" s="4" t="s">
        <v>7</v>
      </c>
    </row>
    <row r="3" spans="1:14" x14ac:dyDescent="0.25">
      <c r="A3" t="s">
        <v>45</v>
      </c>
      <c r="B3" t="s">
        <v>46</v>
      </c>
      <c r="C3" t="s">
        <v>6</v>
      </c>
      <c r="D3" t="s">
        <v>86</v>
      </c>
      <c r="E3" t="s">
        <v>67</v>
      </c>
      <c r="F3">
        <v>2004</v>
      </c>
      <c r="G3" s="1">
        <v>0</v>
      </c>
      <c r="H3" t="s">
        <v>47</v>
      </c>
      <c r="I3" t="s">
        <v>29</v>
      </c>
      <c r="N3" t="s">
        <v>55</v>
      </c>
    </row>
    <row r="4" spans="1:14" x14ac:dyDescent="0.25">
      <c r="A4" t="s">
        <v>45</v>
      </c>
      <c r="B4" t="s">
        <v>46</v>
      </c>
      <c r="C4" t="s">
        <v>6</v>
      </c>
      <c r="D4" t="s">
        <v>86</v>
      </c>
      <c r="E4" t="s">
        <v>67</v>
      </c>
      <c r="F4">
        <v>2005</v>
      </c>
      <c r="G4" s="1">
        <v>0.01</v>
      </c>
      <c r="H4" t="s">
        <v>48</v>
      </c>
      <c r="I4" t="s">
        <v>29</v>
      </c>
      <c r="N4" t="s">
        <v>55</v>
      </c>
    </row>
    <row r="5" spans="1:14" x14ac:dyDescent="0.25">
      <c r="A5" t="s">
        <v>45</v>
      </c>
      <c r="B5" t="s">
        <v>46</v>
      </c>
      <c r="C5" t="s">
        <v>6</v>
      </c>
      <c r="D5" t="s">
        <v>86</v>
      </c>
      <c r="E5" t="s">
        <v>67</v>
      </c>
      <c r="F5">
        <v>2006</v>
      </c>
      <c r="G5" s="1">
        <v>3.7999999999999999E-2</v>
      </c>
      <c r="H5" t="s">
        <v>49</v>
      </c>
      <c r="I5" t="s">
        <v>29</v>
      </c>
      <c r="N5" t="s">
        <v>55</v>
      </c>
    </row>
    <row r="6" spans="1:14" x14ac:dyDescent="0.25">
      <c r="A6" t="s">
        <v>45</v>
      </c>
      <c r="B6" t="s">
        <v>46</v>
      </c>
      <c r="C6" t="s">
        <v>6</v>
      </c>
      <c r="D6" t="s">
        <v>86</v>
      </c>
      <c r="E6" t="s">
        <v>67</v>
      </c>
      <c r="F6">
        <v>2007</v>
      </c>
      <c r="G6" s="1">
        <v>8.3000000000000004E-2</v>
      </c>
      <c r="H6" t="s">
        <v>50</v>
      </c>
      <c r="I6" t="s">
        <v>29</v>
      </c>
      <c r="N6" t="s">
        <v>55</v>
      </c>
    </row>
    <row r="7" spans="1:14" x14ac:dyDescent="0.25">
      <c r="A7" t="s">
        <v>45</v>
      </c>
      <c r="B7" t="s">
        <v>46</v>
      </c>
      <c r="C7" t="s">
        <v>6</v>
      </c>
      <c r="D7" t="s">
        <v>86</v>
      </c>
      <c r="E7" t="s">
        <v>67</v>
      </c>
      <c r="F7">
        <v>2008</v>
      </c>
      <c r="G7" s="1">
        <v>0.14299999999999999</v>
      </c>
      <c r="H7" t="s">
        <v>51</v>
      </c>
      <c r="I7" t="s">
        <v>29</v>
      </c>
      <c r="N7" t="s">
        <v>55</v>
      </c>
    </row>
    <row r="8" spans="1:14" x14ac:dyDescent="0.25">
      <c r="A8" t="s">
        <v>45</v>
      </c>
      <c r="B8" t="s">
        <v>46</v>
      </c>
      <c r="C8" t="s">
        <v>6</v>
      </c>
      <c r="D8" t="s">
        <v>86</v>
      </c>
      <c r="E8" t="s">
        <v>67</v>
      </c>
      <c r="F8">
        <v>2009</v>
      </c>
      <c r="G8" s="1">
        <v>0.20100000000000001</v>
      </c>
      <c r="H8" t="s">
        <v>52</v>
      </c>
      <c r="I8" t="s">
        <v>29</v>
      </c>
      <c r="N8" t="s">
        <v>55</v>
      </c>
    </row>
    <row r="9" spans="1:14" x14ac:dyDescent="0.25">
      <c r="A9" t="s">
        <v>45</v>
      </c>
      <c r="B9" t="s">
        <v>46</v>
      </c>
      <c r="C9" t="s">
        <v>6</v>
      </c>
      <c r="D9" t="s">
        <v>86</v>
      </c>
      <c r="E9" t="s">
        <v>67</v>
      </c>
      <c r="F9">
        <v>2010</v>
      </c>
      <c r="G9" s="1">
        <v>0.247</v>
      </c>
      <c r="H9" t="s">
        <v>53</v>
      </c>
      <c r="I9" t="s">
        <v>29</v>
      </c>
      <c r="N9" t="s">
        <v>55</v>
      </c>
    </row>
    <row r="10" spans="1:14" x14ac:dyDescent="0.25">
      <c r="A10" t="s">
        <v>45</v>
      </c>
      <c r="B10" t="s">
        <v>46</v>
      </c>
      <c r="C10" t="s">
        <v>6</v>
      </c>
      <c r="D10" t="s">
        <v>86</v>
      </c>
      <c r="E10" t="s">
        <v>67</v>
      </c>
      <c r="F10">
        <v>2011</v>
      </c>
      <c r="G10" s="1">
        <v>0.307</v>
      </c>
      <c r="H10" t="s">
        <v>54</v>
      </c>
      <c r="I10" t="s">
        <v>29</v>
      </c>
      <c r="N10" t="s">
        <v>55</v>
      </c>
    </row>
    <row r="11" spans="1:14" x14ac:dyDescent="0.25">
      <c r="A11" t="s">
        <v>30</v>
      </c>
      <c r="B11" t="s">
        <v>25</v>
      </c>
      <c r="C11" t="s">
        <v>6</v>
      </c>
      <c r="D11" t="s">
        <v>86</v>
      </c>
      <c r="F11">
        <v>2017</v>
      </c>
      <c r="G11" s="1"/>
      <c r="J11" s="1">
        <v>0.67500000000000004</v>
      </c>
      <c r="L11" t="s">
        <v>74</v>
      </c>
      <c r="N11" t="s">
        <v>96</v>
      </c>
    </row>
    <row r="12" spans="1:14" x14ac:dyDescent="0.25">
      <c r="A12" t="s">
        <v>40</v>
      </c>
      <c r="B12" t="s">
        <v>41</v>
      </c>
      <c r="C12" t="s">
        <v>43</v>
      </c>
      <c r="D12" t="s">
        <v>86</v>
      </c>
      <c r="F12">
        <v>2011</v>
      </c>
      <c r="G12" s="3">
        <v>0.32</v>
      </c>
      <c r="I12" t="s">
        <v>29</v>
      </c>
      <c r="N12" t="s">
        <v>76</v>
      </c>
    </row>
    <row r="13" spans="1:14" x14ac:dyDescent="0.25">
      <c r="A13" t="s">
        <v>42</v>
      </c>
      <c r="B13" t="s">
        <v>44</v>
      </c>
      <c r="C13" t="s">
        <v>43</v>
      </c>
      <c r="D13" t="s">
        <v>86</v>
      </c>
      <c r="F13">
        <v>2012</v>
      </c>
      <c r="G13" s="3">
        <v>0.4</v>
      </c>
      <c r="I13" t="s">
        <v>29</v>
      </c>
      <c r="J13">
        <f>0.9*G13</f>
        <v>0.36000000000000004</v>
      </c>
      <c r="M13" s="4">
        <f>J13/G13</f>
        <v>0.9</v>
      </c>
      <c r="N13" t="s">
        <v>75</v>
      </c>
    </row>
    <row r="14" spans="1:14" x14ac:dyDescent="0.25">
      <c r="A14" t="s">
        <v>26</v>
      </c>
      <c r="B14" t="s">
        <v>27</v>
      </c>
      <c r="C14" t="s">
        <v>12</v>
      </c>
      <c r="D14" t="s">
        <v>86</v>
      </c>
      <c r="E14" t="s">
        <v>67</v>
      </c>
      <c r="F14">
        <v>2015</v>
      </c>
      <c r="G14" s="1">
        <v>0.45600000000000002</v>
      </c>
      <c r="I14" t="s">
        <v>29</v>
      </c>
      <c r="J14" s="1">
        <v>0.39900000000000002</v>
      </c>
      <c r="K14" s="1"/>
      <c r="L14" s="1"/>
      <c r="M14" s="4">
        <f>J14/G14</f>
        <v>0.875</v>
      </c>
      <c r="N14" t="s">
        <v>28</v>
      </c>
    </row>
    <row r="15" spans="1:14" x14ac:dyDescent="0.25">
      <c r="A15" t="s">
        <v>26</v>
      </c>
      <c r="B15" t="s">
        <v>27</v>
      </c>
      <c r="C15" t="s">
        <v>12</v>
      </c>
      <c r="D15" t="s">
        <v>86</v>
      </c>
      <c r="E15" t="s">
        <v>67</v>
      </c>
      <c r="F15">
        <v>2016</v>
      </c>
      <c r="G15" s="1">
        <v>0.58799999999999997</v>
      </c>
      <c r="I15" t="s">
        <v>29</v>
      </c>
      <c r="J15" s="1">
        <v>0.52500000000000002</v>
      </c>
      <c r="K15" s="1"/>
      <c r="L15" s="1"/>
      <c r="M15" s="4">
        <f>J15/G15</f>
        <v>0.8928571428571429</v>
      </c>
      <c r="N15" t="s">
        <v>28</v>
      </c>
    </row>
    <row r="16" spans="1:14" x14ac:dyDescent="0.25">
      <c r="A16" t="s">
        <v>26</v>
      </c>
      <c r="B16" t="s">
        <v>27</v>
      </c>
      <c r="C16" t="s">
        <v>11</v>
      </c>
      <c r="D16" t="s">
        <v>86</v>
      </c>
      <c r="E16" t="s">
        <v>67</v>
      </c>
      <c r="F16">
        <v>2015</v>
      </c>
      <c r="G16" s="1">
        <v>0.36699999999999999</v>
      </c>
      <c r="I16" t="s">
        <v>29</v>
      </c>
      <c r="J16" s="1">
        <v>0.308</v>
      </c>
      <c r="K16" s="1"/>
      <c r="L16" s="1"/>
      <c r="M16" s="4">
        <f>J16/G16</f>
        <v>0.8392370572207084</v>
      </c>
      <c r="N16" t="s">
        <v>28</v>
      </c>
    </row>
    <row r="17" spans="1:14" x14ac:dyDescent="0.25">
      <c r="A17" t="s">
        <v>26</v>
      </c>
      <c r="B17" t="s">
        <v>27</v>
      </c>
      <c r="C17" t="s">
        <v>11</v>
      </c>
      <c r="D17" t="s">
        <v>86</v>
      </c>
      <c r="E17" t="s">
        <v>67</v>
      </c>
      <c r="F17">
        <v>2016</v>
      </c>
      <c r="G17" s="1">
        <v>0.46800000000000003</v>
      </c>
      <c r="I17" t="s">
        <v>29</v>
      </c>
      <c r="J17" s="1">
        <v>0.42599999999999999</v>
      </c>
      <c r="K17" s="1"/>
      <c r="L17" s="1"/>
      <c r="M17" s="4">
        <f>J17/G17</f>
        <v>0.91025641025641013</v>
      </c>
      <c r="N17" t="s">
        <v>28</v>
      </c>
    </row>
    <row r="18" spans="1:14" x14ac:dyDescent="0.25">
      <c r="A18" t="s">
        <v>5</v>
      </c>
      <c r="B18" t="s">
        <v>9</v>
      </c>
      <c r="C18" t="s">
        <v>12</v>
      </c>
      <c r="D18" t="s">
        <v>86</v>
      </c>
      <c r="F18">
        <v>2012</v>
      </c>
      <c r="G18" s="1">
        <v>0.34699999999999998</v>
      </c>
      <c r="H18" t="s">
        <v>18</v>
      </c>
      <c r="I18" t="s">
        <v>10</v>
      </c>
      <c r="N18" t="s">
        <v>14</v>
      </c>
    </row>
    <row r="19" spans="1:14" x14ac:dyDescent="0.25">
      <c r="A19" t="s">
        <v>77</v>
      </c>
      <c r="B19" t="s">
        <v>9</v>
      </c>
      <c r="C19" t="s">
        <v>12</v>
      </c>
      <c r="D19" t="s">
        <v>86</v>
      </c>
      <c r="E19" t="s">
        <v>79</v>
      </c>
      <c r="F19">
        <v>2018</v>
      </c>
      <c r="G19" s="3">
        <v>0.65</v>
      </c>
      <c r="I19" t="s">
        <v>10</v>
      </c>
    </row>
    <row r="20" spans="1:14" x14ac:dyDescent="0.25">
      <c r="A20" t="s">
        <v>30</v>
      </c>
      <c r="B20" t="s">
        <v>9</v>
      </c>
      <c r="C20" t="s">
        <v>12</v>
      </c>
      <c r="D20" t="s">
        <v>88</v>
      </c>
      <c r="E20" t="s">
        <v>73</v>
      </c>
      <c r="F20">
        <v>2017</v>
      </c>
      <c r="G20" s="1">
        <f>0.722*0.889</f>
        <v>0.64185800000000004</v>
      </c>
      <c r="I20" t="s">
        <v>10</v>
      </c>
      <c r="J20" s="1">
        <f>G20*0.899</f>
        <v>0.57703034200000003</v>
      </c>
      <c r="L20" t="s">
        <v>10</v>
      </c>
      <c r="M20" s="4">
        <f>J20/G20</f>
        <v>0.89900000000000002</v>
      </c>
      <c r="N20" t="s">
        <v>65</v>
      </c>
    </row>
    <row r="21" spans="1:14" x14ac:dyDescent="0.25">
      <c r="A21" t="s">
        <v>5</v>
      </c>
      <c r="B21" t="s">
        <v>9</v>
      </c>
      <c r="C21" t="s">
        <v>11</v>
      </c>
      <c r="D21" t="s">
        <v>86</v>
      </c>
      <c r="F21">
        <v>2012</v>
      </c>
      <c r="G21" s="1">
        <v>0.247</v>
      </c>
      <c r="H21" t="s">
        <v>17</v>
      </c>
      <c r="I21" t="s">
        <v>10</v>
      </c>
      <c r="N21" t="s">
        <v>14</v>
      </c>
    </row>
    <row r="22" spans="1:14" x14ac:dyDescent="0.25">
      <c r="A22" t="s">
        <v>77</v>
      </c>
      <c r="B22" t="s">
        <v>9</v>
      </c>
      <c r="C22" t="s">
        <v>11</v>
      </c>
      <c r="D22" t="s">
        <v>86</v>
      </c>
      <c r="E22" t="s">
        <v>79</v>
      </c>
      <c r="F22">
        <v>2018</v>
      </c>
      <c r="G22" s="3">
        <v>0.56000000000000005</v>
      </c>
    </row>
    <row r="23" spans="1:14" x14ac:dyDescent="0.25">
      <c r="A23" t="s">
        <v>30</v>
      </c>
      <c r="B23" t="s">
        <v>9</v>
      </c>
      <c r="C23" t="s">
        <v>11</v>
      </c>
      <c r="D23" t="s">
        <v>88</v>
      </c>
      <c r="E23" t="s">
        <v>73</v>
      </c>
      <c r="F23">
        <v>2017</v>
      </c>
      <c r="G23" s="1">
        <f>0.674*0.78</f>
        <v>0.52572000000000008</v>
      </c>
      <c r="I23" t="s">
        <v>10</v>
      </c>
      <c r="J23" s="1">
        <f>G23*0.821</f>
        <v>0.43161612000000005</v>
      </c>
      <c r="L23" t="s">
        <v>10</v>
      </c>
      <c r="M23" s="7">
        <f>J23/G23</f>
        <v>0.82099999999999995</v>
      </c>
      <c r="N23" t="s">
        <v>65</v>
      </c>
    </row>
    <row r="24" spans="1:14" x14ac:dyDescent="0.25">
      <c r="A24" t="s">
        <v>5</v>
      </c>
      <c r="B24" t="s">
        <v>9</v>
      </c>
      <c r="C24" t="s">
        <v>6</v>
      </c>
      <c r="D24" t="s">
        <v>86</v>
      </c>
      <c r="F24">
        <v>2008</v>
      </c>
      <c r="G24" s="1">
        <v>0.16600000000000001</v>
      </c>
      <c r="H24" s="1"/>
      <c r="I24" t="s">
        <v>10</v>
      </c>
      <c r="N24" s="2" t="s">
        <v>13</v>
      </c>
    </row>
    <row r="25" spans="1:14" x14ac:dyDescent="0.25">
      <c r="A25" t="s">
        <v>57</v>
      </c>
      <c r="B25" t="s">
        <v>9</v>
      </c>
      <c r="C25" t="s">
        <v>6</v>
      </c>
      <c r="D25" t="s">
        <v>86</v>
      </c>
      <c r="E25" t="s">
        <v>67</v>
      </c>
      <c r="F25">
        <v>2008</v>
      </c>
      <c r="G25" s="1">
        <v>0.17499999999999999</v>
      </c>
      <c r="I25" t="s">
        <v>29</v>
      </c>
      <c r="N25" t="s">
        <v>56</v>
      </c>
    </row>
    <row r="26" spans="1:14" x14ac:dyDescent="0.25">
      <c r="A26" t="s">
        <v>5</v>
      </c>
      <c r="B26" t="s">
        <v>9</v>
      </c>
      <c r="C26" t="s">
        <v>6</v>
      </c>
      <c r="D26" t="s">
        <v>86</v>
      </c>
      <c r="E26" t="s">
        <v>67</v>
      </c>
      <c r="F26">
        <v>2012</v>
      </c>
      <c r="G26" s="1">
        <v>0.28899999999999998</v>
      </c>
      <c r="H26" t="s">
        <v>23</v>
      </c>
      <c r="I26" t="s">
        <v>10</v>
      </c>
      <c r="N26" t="s">
        <v>14</v>
      </c>
    </row>
    <row r="27" spans="1:14" x14ac:dyDescent="0.25">
      <c r="A27" t="s">
        <v>5</v>
      </c>
      <c r="B27" t="s">
        <v>9</v>
      </c>
      <c r="C27" t="s">
        <v>6</v>
      </c>
      <c r="D27" t="s">
        <v>86</v>
      </c>
      <c r="F27">
        <v>2012</v>
      </c>
      <c r="G27" s="1">
        <v>0.312</v>
      </c>
      <c r="H27" t="s">
        <v>16</v>
      </c>
      <c r="I27" t="s">
        <v>10</v>
      </c>
      <c r="N27" t="s">
        <v>14</v>
      </c>
    </row>
    <row r="28" spans="1:14" x14ac:dyDescent="0.25">
      <c r="A28" t="s">
        <v>58</v>
      </c>
      <c r="B28" t="s">
        <v>9</v>
      </c>
      <c r="C28" t="s">
        <v>6</v>
      </c>
      <c r="D28" t="s">
        <v>86</v>
      </c>
      <c r="F28">
        <v>2012</v>
      </c>
      <c r="G28" s="1">
        <v>0.32900000000000001</v>
      </c>
      <c r="I28" t="s">
        <v>59</v>
      </c>
      <c r="J28" s="1">
        <v>0.23799999999999999</v>
      </c>
      <c r="L28" t="s">
        <v>59</v>
      </c>
      <c r="M28" s="4">
        <f>J28/G28</f>
        <v>0.72340425531914887</v>
      </c>
      <c r="N28" s="5"/>
    </row>
    <row r="29" spans="1:14" x14ac:dyDescent="0.25">
      <c r="A29" t="s">
        <v>77</v>
      </c>
      <c r="B29" t="s">
        <v>9</v>
      </c>
      <c r="C29" t="s">
        <v>6</v>
      </c>
      <c r="D29" t="s">
        <v>86</v>
      </c>
      <c r="F29">
        <v>2018</v>
      </c>
      <c r="G29" s="3">
        <v>0.62</v>
      </c>
      <c r="I29" t="s">
        <v>10</v>
      </c>
      <c r="J29" s="1">
        <v>0.54</v>
      </c>
      <c r="L29" t="s">
        <v>10</v>
      </c>
      <c r="M29" s="4">
        <f>J29/G29</f>
        <v>0.87096774193548399</v>
      </c>
    </row>
    <row r="30" spans="1:14" x14ac:dyDescent="0.25">
      <c r="A30" t="s">
        <v>30</v>
      </c>
      <c r="B30" t="s">
        <v>9</v>
      </c>
      <c r="C30" t="s">
        <v>6</v>
      </c>
      <c r="D30" t="s">
        <v>88</v>
      </c>
      <c r="E30" t="s">
        <v>73</v>
      </c>
      <c r="F30">
        <v>2017</v>
      </c>
      <c r="G30" s="1">
        <f>0.706*0.849</f>
        <v>0.59939399999999998</v>
      </c>
      <c r="I30" t="s">
        <v>10</v>
      </c>
      <c r="J30" s="1">
        <f>G30*0.875</f>
        <v>0.52446974999999996</v>
      </c>
      <c r="L30" t="s">
        <v>10</v>
      </c>
      <c r="M30" s="4">
        <f>J30/G30</f>
        <v>0.875</v>
      </c>
      <c r="N30" t="s">
        <v>65</v>
      </c>
    </row>
    <row r="33" spans="1:7" ht="18.75" x14ac:dyDescent="0.3">
      <c r="A33" s="11" t="s">
        <v>91</v>
      </c>
      <c r="B33" s="9"/>
      <c r="C33" s="9"/>
      <c r="D33" s="8" t="s">
        <v>95</v>
      </c>
    </row>
    <row r="34" spans="1:7" ht="45" x14ac:dyDescent="0.25">
      <c r="A34" s="14" t="s">
        <v>8</v>
      </c>
      <c r="B34" s="14" t="s">
        <v>1</v>
      </c>
      <c r="C34" s="14" t="s">
        <v>97</v>
      </c>
      <c r="D34" s="14" t="s">
        <v>92</v>
      </c>
      <c r="E34" s="6" t="s">
        <v>98</v>
      </c>
      <c r="F34" s="6" t="s">
        <v>99</v>
      </c>
      <c r="G34" s="6" t="s">
        <v>100</v>
      </c>
    </row>
    <row r="35" spans="1:7" x14ac:dyDescent="0.25">
      <c r="A35" s="13" t="s">
        <v>93</v>
      </c>
      <c r="B35" s="13">
        <v>2004</v>
      </c>
      <c r="C35" s="13">
        <v>0</v>
      </c>
      <c r="D35" s="13">
        <v>0</v>
      </c>
    </row>
    <row r="36" spans="1:7" x14ac:dyDescent="0.25">
      <c r="A36" s="13" t="s">
        <v>93</v>
      </c>
      <c r="B36" s="13">
        <v>2005</v>
      </c>
      <c r="C36" s="13">
        <f t="shared" ref="C36:C42" si="0">((G4*0.7)/(0.74 + 0.26*0.63))</f>
        <v>7.7450763443239652E-3</v>
      </c>
      <c r="D36" s="13">
        <f>0.74*C36</f>
        <v>5.7313564947997341E-3</v>
      </c>
    </row>
    <row r="37" spans="1:7" x14ac:dyDescent="0.25">
      <c r="A37" s="13" t="s">
        <v>93</v>
      </c>
      <c r="B37" s="13">
        <v>2006</v>
      </c>
      <c r="C37" s="13">
        <f t="shared" si="0"/>
        <v>2.9431290108431069E-2</v>
      </c>
      <c r="D37" s="13">
        <f>0.74*C37</f>
        <v>2.1779154680238992E-2</v>
      </c>
    </row>
    <row r="38" spans="1:7" x14ac:dyDescent="0.25">
      <c r="A38" s="13" t="s">
        <v>93</v>
      </c>
      <c r="B38" s="13">
        <v>2007</v>
      </c>
      <c r="C38" s="13">
        <f t="shared" si="0"/>
        <v>6.4284133657888917E-2</v>
      </c>
      <c r="D38" s="13">
        <f t="shared" ref="D38:D42" si="1">0.74*C38</f>
        <v>4.7570258906837797E-2</v>
      </c>
    </row>
    <row r="39" spans="1:7" x14ac:dyDescent="0.25">
      <c r="A39" s="13" t="s">
        <v>93</v>
      </c>
      <c r="B39" s="13">
        <v>2008</v>
      </c>
      <c r="C39" s="13">
        <f t="shared" si="0"/>
        <v>0.11075459172383269</v>
      </c>
      <c r="D39" s="13">
        <f t="shared" si="1"/>
        <v>8.1958397875636191E-2</v>
      </c>
    </row>
    <row r="40" spans="1:7" x14ac:dyDescent="0.25">
      <c r="A40" s="13" t="s">
        <v>93</v>
      </c>
      <c r="B40" s="13">
        <v>2009</v>
      </c>
      <c r="C40" s="13">
        <f t="shared" si="0"/>
        <v>0.15567603452091172</v>
      </c>
      <c r="D40" s="13">
        <f t="shared" si="1"/>
        <v>0.11520026554547468</v>
      </c>
    </row>
    <row r="41" spans="1:7" x14ac:dyDescent="0.25">
      <c r="A41" s="13" t="s">
        <v>93</v>
      </c>
      <c r="B41" s="13">
        <v>2010</v>
      </c>
      <c r="C41" s="13">
        <f t="shared" si="0"/>
        <v>0.19130338570480196</v>
      </c>
      <c r="D41" s="13">
        <f t="shared" si="1"/>
        <v>0.14156450542155344</v>
      </c>
    </row>
    <row r="42" spans="1:7" x14ac:dyDescent="0.25">
      <c r="A42" s="13" t="s">
        <v>93</v>
      </c>
      <c r="B42" s="13">
        <v>2011</v>
      </c>
      <c r="C42" s="13">
        <f t="shared" si="0"/>
        <v>0.23777384377074573</v>
      </c>
      <c r="D42" s="13">
        <f t="shared" si="1"/>
        <v>0.17595264439035183</v>
      </c>
    </row>
    <row r="43" spans="1:7" x14ac:dyDescent="0.25">
      <c r="A43" s="13" t="s">
        <v>93</v>
      </c>
      <c r="B43" s="13">
        <v>2012</v>
      </c>
      <c r="C43" s="13"/>
      <c r="D43" s="13"/>
      <c r="E43">
        <f>J13</f>
        <v>0.36000000000000004</v>
      </c>
    </row>
    <row r="44" spans="1:7" x14ac:dyDescent="0.25">
      <c r="A44" s="13" t="s">
        <v>93</v>
      </c>
      <c r="B44" s="13">
        <v>2013</v>
      </c>
      <c r="C44" s="13"/>
      <c r="D44" s="13"/>
    </row>
    <row r="45" spans="1:7" x14ac:dyDescent="0.25">
      <c r="A45" s="13" t="s">
        <v>93</v>
      </c>
      <c r="B45" s="13">
        <v>2014</v>
      </c>
      <c r="C45" s="13"/>
      <c r="D45" s="13"/>
    </row>
    <row r="46" spans="1:7" x14ac:dyDescent="0.25">
      <c r="A46" s="13" t="s">
        <v>93</v>
      </c>
      <c r="B46" s="13">
        <v>2015</v>
      </c>
      <c r="C46" s="13"/>
      <c r="D46" s="13"/>
      <c r="F46" s="1">
        <f>J14</f>
        <v>0.39900000000000002</v>
      </c>
      <c r="G46" s="1">
        <f>J16</f>
        <v>0.308</v>
      </c>
    </row>
    <row r="47" spans="1:7" x14ac:dyDescent="0.25">
      <c r="A47" s="13" t="s">
        <v>93</v>
      </c>
      <c r="B47" s="13">
        <v>2016</v>
      </c>
      <c r="C47" s="13"/>
      <c r="D47" s="13"/>
      <c r="F47" s="1">
        <f>J15</f>
        <v>0.52500000000000002</v>
      </c>
      <c r="G47" s="1">
        <f>J17</f>
        <v>0.42599999999999999</v>
      </c>
    </row>
    <row r="48" spans="1:7" x14ac:dyDescent="0.25">
      <c r="A48" s="13" t="s">
        <v>93</v>
      </c>
      <c r="B48" s="13">
        <v>2017</v>
      </c>
      <c r="C48" s="13">
        <f>((J11*0.8)/(0.74 + 0.26*0.63))</f>
        <v>0.59747731799070602</v>
      </c>
      <c r="D48" s="13">
        <f t="shared" ref="D48" si="2">0.74*C48</f>
        <v>0.44213321531312244</v>
      </c>
      <c r="E48">
        <f>J11*0.85</f>
        <v>0.57374999999999998</v>
      </c>
    </row>
    <row r="49" spans="1:7" x14ac:dyDescent="0.25">
      <c r="A49" s="13" t="s">
        <v>93</v>
      </c>
      <c r="B49" s="13">
        <v>2018</v>
      </c>
      <c r="C49" s="13"/>
      <c r="D49" s="13"/>
    </row>
    <row r="50" spans="1:7" x14ac:dyDescent="0.25">
      <c r="A50" s="15" t="s">
        <v>94</v>
      </c>
      <c r="B50" s="15">
        <v>2004</v>
      </c>
      <c r="C50" s="15"/>
      <c r="D50" s="15"/>
    </row>
    <row r="51" spans="1:7" x14ac:dyDescent="0.25">
      <c r="A51" t="s">
        <v>94</v>
      </c>
      <c r="B51">
        <v>2005</v>
      </c>
    </row>
    <row r="52" spans="1:7" x14ac:dyDescent="0.25">
      <c r="A52" t="s">
        <v>94</v>
      </c>
      <c r="B52">
        <v>2006</v>
      </c>
    </row>
    <row r="53" spans="1:7" x14ac:dyDescent="0.25">
      <c r="A53" t="s">
        <v>94</v>
      </c>
      <c r="B53">
        <v>2007</v>
      </c>
    </row>
    <row r="54" spans="1:7" x14ac:dyDescent="0.25">
      <c r="A54" t="s">
        <v>94</v>
      </c>
      <c r="B54">
        <v>2008</v>
      </c>
    </row>
    <row r="55" spans="1:7" x14ac:dyDescent="0.25">
      <c r="A55" t="s">
        <v>94</v>
      </c>
      <c r="B55">
        <v>2009</v>
      </c>
    </row>
    <row r="56" spans="1:7" x14ac:dyDescent="0.25">
      <c r="A56" t="s">
        <v>94</v>
      </c>
      <c r="B56">
        <v>2010</v>
      </c>
    </row>
    <row r="57" spans="1:7" x14ac:dyDescent="0.25">
      <c r="A57" t="s">
        <v>94</v>
      </c>
      <c r="B57">
        <v>2011</v>
      </c>
    </row>
    <row r="58" spans="1:7" x14ac:dyDescent="0.25">
      <c r="A58" t="s">
        <v>94</v>
      </c>
      <c r="B58">
        <v>2012</v>
      </c>
      <c r="E58" s="1">
        <f>J28</f>
        <v>0.23799999999999999</v>
      </c>
    </row>
    <row r="59" spans="1:7" x14ac:dyDescent="0.25">
      <c r="A59" t="s">
        <v>94</v>
      </c>
      <c r="B59">
        <v>2013</v>
      </c>
    </row>
    <row r="60" spans="1:7" x14ac:dyDescent="0.25">
      <c r="A60" t="s">
        <v>94</v>
      </c>
      <c r="B60">
        <v>2014</v>
      </c>
    </row>
    <row r="61" spans="1:7" x14ac:dyDescent="0.25">
      <c r="A61" t="s">
        <v>94</v>
      </c>
      <c r="B61">
        <v>2015</v>
      </c>
    </row>
    <row r="62" spans="1:7" x14ac:dyDescent="0.25">
      <c r="A62" t="s">
        <v>94</v>
      </c>
      <c r="B62">
        <v>2016</v>
      </c>
    </row>
    <row r="63" spans="1:7" x14ac:dyDescent="0.25">
      <c r="A63" t="s">
        <v>94</v>
      </c>
      <c r="B63">
        <v>2017</v>
      </c>
      <c r="E63" s="1">
        <f>J30</f>
        <v>0.52446974999999996</v>
      </c>
      <c r="F63" s="1">
        <f>J20</f>
        <v>0.57703034200000003</v>
      </c>
      <c r="G63" s="1">
        <f>J23</f>
        <v>0.43161612000000005</v>
      </c>
    </row>
    <row r="64" spans="1:7" x14ac:dyDescent="0.25">
      <c r="A64" t="s">
        <v>94</v>
      </c>
      <c r="B64">
        <v>2018</v>
      </c>
      <c r="E64" s="1">
        <f>J29</f>
        <v>0.54</v>
      </c>
    </row>
  </sheetData>
  <sortState ref="A4:O30">
    <sortCondition ref="B4:B30"/>
    <sortCondition ref="C4:C30"/>
    <sortCondition ref="D4:D30"/>
    <sortCondition ref="F4:F30"/>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Empirical data</vt:lpstr>
      <vt:lpstr>Plots and estimates</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W Rao</dc:creator>
  <cp:lastModifiedBy>Cara J. Broshkevitch</cp:lastModifiedBy>
  <dcterms:created xsi:type="dcterms:W3CDTF">2020-01-29T18:37:46Z</dcterms:created>
  <dcterms:modified xsi:type="dcterms:W3CDTF">2020-02-06T22:45:14Z</dcterms:modified>
</cp:coreProperties>
</file>