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625" windowHeight="2385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9" i="1" l="1"/>
  <c r="AC179" i="1"/>
  <c r="AD158" i="1"/>
  <c r="K176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C175" i="1"/>
  <c r="D175" i="1"/>
  <c r="E175" i="1"/>
  <c r="F175" i="1"/>
  <c r="G175" i="1"/>
  <c r="H175" i="1"/>
  <c r="I175" i="1"/>
  <c r="J175" i="1"/>
  <c r="K175" i="1"/>
  <c r="B17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C155" i="1"/>
  <c r="D155" i="1"/>
  <c r="E155" i="1"/>
  <c r="F155" i="1"/>
  <c r="G155" i="1"/>
  <c r="H155" i="1"/>
  <c r="I155" i="1"/>
  <c r="J155" i="1"/>
  <c r="K155" i="1"/>
  <c r="B155" i="1"/>
  <c r="P155" i="1" s="1"/>
  <c r="E191" i="1" l="1"/>
  <c r="O155" i="1"/>
  <c r="G191" i="1"/>
  <c r="O185" i="1"/>
  <c r="O182" i="1"/>
  <c r="O180" i="1"/>
  <c r="O179" i="1"/>
  <c r="O178" i="1"/>
  <c r="O175" i="1"/>
  <c r="F191" i="1"/>
  <c r="D191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A96" i="1"/>
  <c r="AA95" i="1"/>
  <c r="AA94" i="1"/>
  <c r="AB93" i="1"/>
  <c r="AC93" i="1"/>
  <c r="AD93" i="1"/>
  <c r="AE93" i="1"/>
  <c r="AA93" i="1"/>
  <c r="AB92" i="1"/>
  <c r="AC92" i="1"/>
  <c r="AD92" i="1"/>
  <c r="AE92" i="1"/>
  <c r="AA92" i="1"/>
  <c r="X93" i="1" l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92" i="1"/>
  <c r="V92" i="1"/>
  <c r="W92" i="1"/>
  <c r="X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92" i="1"/>
  <c r="N108" i="1"/>
  <c r="O108" i="1"/>
  <c r="P108" i="1"/>
  <c r="Q108" i="1"/>
  <c r="M10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2" i="1"/>
  <c r="M155" i="1" l="1"/>
  <c r="B142" i="1" l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F171" i="1"/>
  <c r="C191" i="1"/>
  <c r="J171" i="1"/>
  <c r="G171" i="1"/>
  <c r="H191" i="1"/>
  <c r="J191" i="1"/>
  <c r="K191" i="1"/>
  <c r="C171" i="1"/>
  <c r="E171" i="1"/>
  <c r="I171" i="1"/>
  <c r="I192" i="1" s="1"/>
  <c r="B171" i="1"/>
  <c r="B192" i="1" s="1"/>
  <c r="D171" i="1"/>
  <c r="D192" i="1" s="1"/>
  <c r="H171" i="1"/>
  <c r="H192" i="1" s="1"/>
  <c r="C192" i="1" l="1"/>
  <c r="G192" i="1"/>
  <c r="E192" i="1"/>
  <c r="J192" i="1"/>
  <c r="F192" i="1"/>
  <c r="K192" i="1"/>
  <c r="AE158" i="1"/>
  <c r="P164" i="1"/>
  <c r="O168" i="1"/>
  <c r="P167" i="1"/>
  <c r="P168" i="1"/>
  <c r="P170" i="1"/>
  <c r="O170" i="1"/>
  <c r="M170" i="1" s="1"/>
  <c r="O156" i="1"/>
  <c r="O157" i="1"/>
  <c r="O158" i="1"/>
  <c r="O159" i="1"/>
  <c r="O160" i="1"/>
  <c r="O161" i="1"/>
  <c r="O162" i="1"/>
  <c r="O163" i="1"/>
  <c r="O164" i="1"/>
  <c r="M164" i="1" s="1"/>
  <c r="O165" i="1"/>
  <c r="O166" i="1"/>
  <c r="O167" i="1"/>
  <c r="M167" i="1" s="1"/>
  <c r="O169" i="1"/>
  <c r="M168" i="1" l="1"/>
  <c r="P186" i="1" l="1"/>
  <c r="P189" i="1"/>
  <c r="P190" i="1"/>
  <c r="O176" i="1"/>
  <c r="O177" i="1"/>
  <c r="O181" i="1"/>
  <c r="O183" i="1"/>
  <c r="M183" i="1" s="1"/>
  <c r="O184" i="1"/>
  <c r="M184" i="1" s="1"/>
  <c r="O187" i="1"/>
  <c r="O188" i="1"/>
  <c r="O190" i="1"/>
  <c r="M190" i="1" s="1"/>
  <c r="P178" i="1"/>
  <c r="P179" i="1"/>
  <c r="M179" i="1" s="1"/>
  <c r="P180" i="1"/>
  <c r="M180" i="1" s="1"/>
  <c r="P181" i="1"/>
  <c r="M181" i="1" s="1"/>
  <c r="P182" i="1"/>
  <c r="P183" i="1"/>
  <c r="P184" i="1"/>
  <c r="P185" i="1"/>
  <c r="M185" i="1" s="1"/>
  <c r="P169" i="1"/>
  <c r="M169" i="1" s="1"/>
  <c r="P187" i="1"/>
  <c r="M187" i="1" s="1"/>
  <c r="P166" i="1"/>
  <c r="M166" i="1" s="1"/>
  <c r="P188" i="1"/>
  <c r="M188" i="1" s="1"/>
  <c r="P157" i="1"/>
  <c r="M157" i="1" s="1"/>
  <c r="P158" i="1"/>
  <c r="M158" i="1" s="1"/>
  <c r="P161" i="1"/>
  <c r="M161" i="1" s="1"/>
  <c r="P160" i="1"/>
  <c r="M160" i="1" s="1"/>
  <c r="P156" i="1"/>
  <c r="M156" i="1" s="1"/>
  <c r="M171" i="1" s="1"/>
  <c r="P159" i="1"/>
  <c r="M159" i="1" s="1"/>
  <c r="P162" i="1"/>
  <c r="M162" i="1" s="1"/>
  <c r="P163" i="1"/>
  <c r="M163" i="1" s="1"/>
  <c r="P165" i="1"/>
  <c r="M165" i="1" s="1"/>
  <c r="M178" i="1"/>
  <c r="M182" i="1"/>
  <c r="O186" i="1"/>
  <c r="O189" i="1"/>
  <c r="P175" i="1"/>
  <c r="P176" i="1"/>
  <c r="P177" i="1"/>
  <c r="M175" i="1"/>
  <c r="M186" i="1"/>
  <c r="M176" i="1"/>
  <c r="M177" i="1"/>
  <c r="M191" i="1"/>
  <c r="M189" i="1"/>
  <c r="M192" i="1"/>
</calcChain>
</file>

<file path=xl/sharedStrings.xml><?xml version="1.0" encoding="utf-8"?>
<sst xmlns="http://schemas.openxmlformats.org/spreadsheetml/2006/main" count="237" uniqueCount="94">
  <si>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</si>
  <si>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</si>
  <si>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</si>
  <si>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</si>
  <si>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</si>
  <si>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</si>
  <si>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</si>
  <si>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</si>
  <si>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</si>
  <si>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</si>
  <si>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</si>
  <si>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</si>
  <si>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</si>
  <si>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</si>
  <si>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</si>
  <si>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</si>
  <si>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</si>
  <si>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</si>
  <si>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</si>
  <si>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</si>
  <si>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</si>
  <si>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</si>
  <si>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</si>
  <si>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</si>
  <si>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</si>
  <si>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</si>
  <si>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</si>
  <si>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</si>
  <si>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</si>
  <si>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</si>
  <si>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</si>
  <si>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</si>
  <si>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</si>
  <si>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</si>
  <si>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</si>
  <si>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</si>
  <si>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</si>
  <si>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</si>
  <si>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</si>
  <si>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</si>
  <si>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</si>
  <si>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</si>
  <si>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</si>
  <si>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</si>
  <si>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</si>
  <si>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</si>
  <si>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</si>
  <si>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</si>
  <si>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</si>
  <si>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</si>
  <si>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</si>
  <si>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</si>
  <si>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</si>
  <si>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</si>
  <si>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</si>
  <si>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</si>
  <si>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</si>
  <si>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</si>
  <si>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</si>
  <si>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</si>
  <si>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</si>
  <si>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</si>
  <si>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</si>
  <si>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</si>
  <si>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</si>
  <si>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</si>
  <si>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</si>
  <si>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</si>
  <si>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</si>
  <si>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</si>
  <si>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</si>
  <si>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</si>
  <si>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</si>
  <si>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</si>
  <si>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</si>
  <si>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</si>
  <si>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</si>
  <si>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</si>
  <si>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</si>
  <si>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</si>
  <si>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</si>
  <si>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</si>
  <si>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</si>
  <si>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</si>
  <si>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15-24</t>
  </si>
  <si>
    <t>9-14</t>
  </si>
  <si>
    <t>25-34</t>
  </si>
  <si>
    <t>35-49</t>
  </si>
  <si>
    <t>50-74</t>
  </si>
  <si>
    <t>Initial population in 1925</t>
  </si>
  <si>
    <t>Calculate backward-projected KZN population. Assume that KZN:SA proportion was decreasing from 1925-2002 according to same trend as from 2002-2019. Assume male and female populations by age follow exponential distributions. Highlighted values transferred to Population_data Excel doc.</t>
  </si>
  <si>
    <t>To increase the initial population size, assume an increased slope of the declining provincial share of KZN of the total population, historically</t>
  </si>
  <si>
    <t>y=b*exp(mx) --&gt; ln(y)=ln(b)+ln(exp(mx)) --&gt; ln(y)=ln(b)+mx</t>
  </si>
  <si>
    <t>MALES &amp; FEMALES to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</si>
</sst>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49" fontId="2" fillId="0" borderId="1" xfId="0" applyNumberFormat="1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Border="1" applyAlignment="1"/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4065.4115294117646</c:v>
                </c:pt>
                <c:pt idx="1">
                  <c:v>4421.9181176470593</c:v>
                </c:pt>
                <c:pt idx="2">
                  <c:v>4836.7656470588263</c:v>
                </c:pt>
                <c:pt idx="3">
                  <c:v>5328.8922352941227</c:v>
                </c:pt>
                <c:pt idx="4">
                  <c:v>5889.6289411764801</c:v>
                </c:pt>
                <c:pt idx="5">
                  <c:v>6524.2249411764687</c:v>
                </c:pt>
                <c:pt idx="6">
                  <c:v>7158.7016470588242</c:v>
                </c:pt>
                <c:pt idx="7">
                  <c:v>7926.8240000000042</c:v>
                </c:pt>
                <c:pt idx="8">
                  <c:v>8620.0207058823598</c:v>
                </c:pt>
                <c:pt idx="9">
                  <c:v>9355.1774117647183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1925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2526.6301487174405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5012313118417778E-3"/>
                  <c:y val="-3.0551630906959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309.92611764705879</c:v>
                </c:pt>
                <c:pt idx="1">
                  <c:v>372.6569411764707</c:v>
                </c:pt>
                <c:pt idx="2">
                  <c:v>410.91976470588264</c:v>
                </c:pt>
                <c:pt idx="3">
                  <c:v>448.94400000000047</c:v>
                </c:pt>
                <c:pt idx="4">
                  <c:v>485.68917647058896</c:v>
                </c:pt>
                <c:pt idx="5">
                  <c:v>533.17270588235272</c:v>
                </c:pt>
                <c:pt idx="6">
                  <c:v>573.19835294117649</c:v>
                </c:pt>
                <c:pt idx="7">
                  <c:v>644.55200000000025</c:v>
                </c:pt>
                <c:pt idx="8">
                  <c:v>657.91435294117707</c:v>
                </c:pt>
                <c:pt idx="9">
                  <c:v>598.73505882353027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261.02258823529411</c:v>
                </c:pt>
                <c:pt idx="1">
                  <c:v>275.10588235294125</c:v>
                </c:pt>
                <c:pt idx="2">
                  <c:v>336.31223529411784</c:v>
                </c:pt>
                <c:pt idx="3">
                  <c:v>373.93270588235333</c:v>
                </c:pt>
                <c:pt idx="4">
                  <c:v>412.33129411764764</c:v>
                </c:pt>
                <c:pt idx="5">
                  <c:v>451.45129411764685</c:v>
                </c:pt>
                <c:pt idx="6">
                  <c:v>500.42752941176474</c:v>
                </c:pt>
                <c:pt idx="7">
                  <c:v>542.62400000000025</c:v>
                </c:pt>
                <c:pt idx="8">
                  <c:v>610.68070588235344</c:v>
                </c:pt>
                <c:pt idx="9">
                  <c:v>625.12941176470679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227.09576470588235</c:v>
                </c:pt>
                <c:pt idx="1">
                  <c:v>245.66211764705889</c:v>
                </c:pt>
                <c:pt idx="2">
                  <c:v>259.96964705882368</c:v>
                </c:pt>
                <c:pt idx="3">
                  <c:v>318.58729411764739</c:v>
                </c:pt>
                <c:pt idx="4">
                  <c:v>355.60847058823583</c:v>
                </c:pt>
                <c:pt idx="5">
                  <c:v>393.53223529411747</c:v>
                </c:pt>
                <c:pt idx="6">
                  <c:v>430.98776470588234</c:v>
                </c:pt>
                <c:pt idx="7">
                  <c:v>478.39200000000022</c:v>
                </c:pt>
                <c:pt idx="8">
                  <c:v>517.89176470588279</c:v>
                </c:pt>
                <c:pt idx="9">
                  <c:v>584.14870588235374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209.67388235294115</c:v>
                </c:pt>
                <c:pt idx="1">
                  <c:v>215.32611764705888</c:v>
                </c:pt>
                <c:pt idx="2">
                  <c:v>233.36541176470604</c:v>
                </c:pt>
                <c:pt idx="3">
                  <c:v>248.63294117647084</c:v>
                </c:pt>
                <c:pt idx="4">
                  <c:v>305.43058823529458</c:v>
                </c:pt>
                <c:pt idx="5">
                  <c:v>340.90258823529399</c:v>
                </c:pt>
                <c:pt idx="6">
                  <c:v>376.6658823529412</c:v>
                </c:pt>
                <c:pt idx="7">
                  <c:v>413.41600000000017</c:v>
                </c:pt>
                <c:pt idx="8">
                  <c:v>456.27223529411805</c:v>
                </c:pt>
                <c:pt idx="9">
                  <c:v>498.01976470588306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189.50117647058821</c:v>
                </c:pt>
                <c:pt idx="1">
                  <c:v>196.88658823529417</c:v>
                </c:pt>
                <c:pt idx="2">
                  <c:v>203.00188235294129</c:v>
                </c:pt>
                <c:pt idx="3">
                  <c:v>223.34823529411787</c:v>
                </c:pt>
                <c:pt idx="4">
                  <c:v>239.98117647058859</c:v>
                </c:pt>
                <c:pt idx="5">
                  <c:v>293.56235294117636</c:v>
                </c:pt>
                <c:pt idx="6">
                  <c:v>324.90635294117646</c:v>
                </c:pt>
                <c:pt idx="7">
                  <c:v>360.84000000000015</c:v>
                </c:pt>
                <c:pt idx="8">
                  <c:v>390.57670588235328</c:v>
                </c:pt>
                <c:pt idx="9">
                  <c:v>441.75811764705946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165.66070588235291</c:v>
                </c:pt>
                <c:pt idx="1">
                  <c:v>176.3651764705883</c:v>
                </c:pt>
                <c:pt idx="2">
                  <c:v>184.20541176470601</c:v>
                </c:pt>
                <c:pt idx="3">
                  <c:v>193.28752941176489</c:v>
                </c:pt>
                <c:pt idx="4">
                  <c:v>216.25576470588268</c:v>
                </c:pt>
                <c:pt idx="5">
                  <c:v>232.46964705882343</c:v>
                </c:pt>
                <c:pt idx="6">
                  <c:v>279.04023529411762</c:v>
                </c:pt>
                <c:pt idx="7">
                  <c:v>311.98400000000015</c:v>
                </c:pt>
                <c:pt idx="8">
                  <c:v>338.78752941176504</c:v>
                </c:pt>
                <c:pt idx="9">
                  <c:v>381.09741176470641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150.37835294117644</c:v>
                </c:pt>
                <c:pt idx="1">
                  <c:v>153.46447058823534</c:v>
                </c:pt>
                <c:pt idx="2">
                  <c:v>164.25223529411775</c:v>
                </c:pt>
                <c:pt idx="3">
                  <c:v>174.18352941176488</c:v>
                </c:pt>
                <c:pt idx="4">
                  <c:v>186.80352941176497</c:v>
                </c:pt>
                <c:pt idx="5">
                  <c:v>209.72517647058814</c:v>
                </c:pt>
                <c:pt idx="6">
                  <c:v>220.61858823529411</c:v>
                </c:pt>
                <c:pt idx="7">
                  <c:v>267.84000000000015</c:v>
                </c:pt>
                <c:pt idx="8">
                  <c:v>291.31411764705911</c:v>
                </c:pt>
                <c:pt idx="9">
                  <c:v>329.92941176470634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131.42823529411763</c:v>
                </c:pt>
                <c:pt idx="1">
                  <c:v>138.29647058823534</c:v>
                </c:pt>
                <c:pt idx="2">
                  <c:v>141.98564705882362</c:v>
                </c:pt>
                <c:pt idx="3">
                  <c:v>153.9557647058825</c:v>
                </c:pt>
                <c:pt idx="4">
                  <c:v>166.35058823529437</c:v>
                </c:pt>
                <c:pt idx="5">
                  <c:v>179.31105882352935</c:v>
                </c:pt>
                <c:pt idx="6">
                  <c:v>197.30117647058825</c:v>
                </c:pt>
                <c:pt idx="7">
                  <c:v>210.55200000000011</c:v>
                </c:pt>
                <c:pt idx="8">
                  <c:v>248.87576470588257</c:v>
                </c:pt>
                <c:pt idx="9">
                  <c:v>281.53976470588276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88.943294117647056</c:v>
                </c:pt>
                <c:pt idx="1">
                  <c:v>100.52517647058826</c:v>
                </c:pt>
                <c:pt idx="2">
                  <c:v>108.4411764705883</c:v>
                </c:pt>
                <c:pt idx="3">
                  <c:v>115.74776470588247</c:v>
                </c:pt>
                <c:pt idx="4">
                  <c:v>121.89952941176489</c:v>
                </c:pt>
                <c:pt idx="5">
                  <c:v>134.87999999999994</c:v>
                </c:pt>
                <c:pt idx="6">
                  <c:v>145.02917647058823</c:v>
                </c:pt>
                <c:pt idx="7">
                  <c:v>155.49600000000007</c:v>
                </c:pt>
                <c:pt idx="8">
                  <c:v>169.75341176470604</c:v>
                </c:pt>
                <c:pt idx="9">
                  <c:v>181.28752941176495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72.744</c:v>
                </c:pt>
                <c:pt idx="1">
                  <c:v>78.81411764705885</c:v>
                </c:pt>
                <c:pt idx="2">
                  <c:v>89.355529411764763</c:v>
                </c:pt>
                <c:pt idx="3">
                  <c:v>97.205647058823629</c:v>
                </c:pt>
                <c:pt idx="4">
                  <c:v>105.26447058823545</c:v>
                </c:pt>
                <c:pt idx="5">
                  <c:v>111.34211764705879</c:v>
                </c:pt>
                <c:pt idx="6">
                  <c:v>122.22423529411765</c:v>
                </c:pt>
                <c:pt idx="7">
                  <c:v>132.43200000000004</c:v>
                </c:pt>
                <c:pt idx="8">
                  <c:v>139.7828235294119</c:v>
                </c:pt>
                <c:pt idx="9">
                  <c:v>156.51388235294141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58.989882352941173</c:v>
                </c:pt>
                <c:pt idx="1">
                  <c:v>63.051294117647075</c:v>
                </c:pt>
                <c:pt idx="2">
                  <c:v>68.824000000000041</c:v>
                </c:pt>
                <c:pt idx="3">
                  <c:v>78.382588235294193</c:v>
                </c:pt>
                <c:pt idx="4">
                  <c:v>86.17505882352954</c:v>
                </c:pt>
                <c:pt idx="5">
                  <c:v>93.622588235294074</c:v>
                </c:pt>
                <c:pt idx="6">
                  <c:v>98.394352941176464</c:v>
                </c:pt>
                <c:pt idx="7">
                  <c:v>108.87200000000004</c:v>
                </c:pt>
                <c:pt idx="8">
                  <c:v>117.24494117647069</c:v>
                </c:pt>
                <c:pt idx="9">
                  <c:v>129.19341176470607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44.62447058823529</c:v>
                </c:pt>
                <c:pt idx="1">
                  <c:v>49.370352941176485</c:v>
                </c:pt>
                <c:pt idx="2">
                  <c:v>52.919294117647091</c:v>
                </c:pt>
                <c:pt idx="3">
                  <c:v>58.154823529411829</c:v>
                </c:pt>
                <c:pt idx="4">
                  <c:v>66.812941176470687</c:v>
                </c:pt>
                <c:pt idx="5">
                  <c:v>73.787294117647036</c:v>
                </c:pt>
                <c:pt idx="6">
                  <c:v>79.689176470588237</c:v>
                </c:pt>
                <c:pt idx="7">
                  <c:v>84.56800000000004</c:v>
                </c:pt>
                <c:pt idx="8">
                  <c:v>93.987764705882441</c:v>
                </c:pt>
                <c:pt idx="9">
                  <c:v>108.35576470588251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30.870352941176467</c:v>
                </c:pt>
                <c:pt idx="1">
                  <c:v>35.094588235294125</c:v>
                </c:pt>
                <c:pt idx="2">
                  <c:v>39.038823529411786</c:v>
                </c:pt>
                <c:pt idx="3">
                  <c:v>42.141176470588277</c:v>
                </c:pt>
                <c:pt idx="4">
                  <c:v>46.36000000000007</c:v>
                </c:pt>
                <c:pt idx="5">
                  <c:v>53.687529411764686</c:v>
                </c:pt>
                <c:pt idx="6">
                  <c:v>58.934117647058827</c:v>
                </c:pt>
                <c:pt idx="7">
                  <c:v>64.232000000000028</c:v>
                </c:pt>
                <c:pt idx="8">
                  <c:v>68.812470588235357</c:v>
                </c:pt>
                <c:pt idx="9">
                  <c:v>81.961411764706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22.617882352941173</c:v>
                </c:pt>
                <c:pt idx="1">
                  <c:v>22.008470588235301</c:v>
                </c:pt>
                <c:pt idx="2">
                  <c:v>24.869176470588251</c:v>
                </c:pt>
                <c:pt idx="3">
                  <c:v>27.813176470588264</c:v>
                </c:pt>
                <c:pt idx="4">
                  <c:v>30.270352941176515</c:v>
                </c:pt>
                <c:pt idx="5">
                  <c:v>33.587764705882343</c:v>
                </c:pt>
                <c:pt idx="6">
                  <c:v>38.691529411764705</c:v>
                </c:pt>
                <c:pt idx="7">
                  <c:v>42.65600000000002</c:v>
                </c:pt>
                <c:pt idx="8">
                  <c:v>47.233647058823571</c:v>
                </c:pt>
                <c:pt idx="9">
                  <c:v>54.409411764705958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11.614588235294116</c:v>
                </c:pt>
                <c:pt idx="1">
                  <c:v>13.680941176470592</c:v>
                </c:pt>
                <c:pt idx="2">
                  <c:v>13.012941176470596</c:v>
                </c:pt>
                <c:pt idx="3">
                  <c:v>14.889882352941193</c:v>
                </c:pt>
                <c:pt idx="4">
                  <c:v>16.907764705882379</c:v>
                </c:pt>
                <c:pt idx="5">
                  <c:v>18.248470588235286</c:v>
                </c:pt>
                <c:pt idx="6">
                  <c:v>20.242588235294118</c:v>
                </c:pt>
                <c:pt idx="7">
                  <c:v>23.560000000000009</c:v>
                </c:pt>
                <c:pt idx="8">
                  <c:v>26.6138823529412</c:v>
                </c:pt>
                <c:pt idx="9">
                  <c:v>31.256470588235338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Demographics!$A$163</c15:sqref>
                        </c15:formulaRef>
                      </c:ext>
                    </c:extLst>
                    <c:strCache>
                      <c:ptCount val="1"/>
                      <c:pt idx="0">
                        <c:v>40-44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Demographics!$B$154:$K$154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1950</c:v>
                      </c:pt>
                      <c:pt idx="1">
                        <c:v>1955</c:v>
                      </c:pt>
                      <c:pt idx="2">
                        <c:v>1960</c:v>
                      </c:pt>
                      <c:pt idx="3">
                        <c:v>1965</c:v>
                      </c:pt>
                      <c:pt idx="4">
                        <c:v>1970</c:v>
                      </c:pt>
                      <c:pt idx="5">
                        <c:v>1975</c:v>
                      </c:pt>
                      <c:pt idx="6">
                        <c:v>1980</c:v>
                      </c:pt>
                      <c:pt idx="7">
                        <c:v>1985</c:v>
                      </c:pt>
                      <c:pt idx="8">
                        <c:v>1990</c:v>
                      </c:pt>
                      <c:pt idx="9">
                        <c:v>1995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Demographics!$B$163:$K$163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111.56117647058822</c:v>
                      </c:pt>
                      <c:pt idx="1">
                        <c:v>119.85694117647061</c:v>
                      </c:pt>
                      <c:pt idx="2">
                        <c:v>126.65929411764714</c:v>
                      </c:pt>
                      <c:pt idx="3">
                        <c:v>131.48047058823542</c:v>
                      </c:pt>
                      <c:pt idx="4">
                        <c:v>144.80682352941199</c:v>
                      </c:pt>
                      <c:pt idx="5">
                        <c:v>157.62447058823523</c:v>
                      </c:pt>
                      <c:pt idx="6">
                        <c:v>167.32164705882354</c:v>
                      </c:pt>
                      <c:pt idx="7">
                        <c:v>186.00000000000009</c:v>
                      </c:pt>
                      <c:pt idx="8">
                        <c:v>194.20941176470606</c:v>
                      </c:pt>
                      <c:pt idx="9">
                        <c:v>236.39152941176505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649-44A2-ABA1-3AC34B48FB7E}"/>
                  </c:ext>
                </c:extLst>
              </c15:ser>
            </c15:filteredScatterSeries>
          </c:ext>
        </c:extLst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308.70352941176469</c:v>
                </c:pt>
                <c:pt idx="1">
                  <c:v>371.76470588235304</c:v>
                </c:pt>
                <c:pt idx="2">
                  <c:v>408.02800000000025</c:v>
                </c:pt>
                <c:pt idx="3">
                  <c:v>444.44894117647107</c:v>
                </c:pt>
                <c:pt idx="4">
                  <c:v>479.41694117647131</c:v>
                </c:pt>
                <c:pt idx="5">
                  <c:v>524.44517647058808</c:v>
                </c:pt>
                <c:pt idx="6">
                  <c:v>561.6677647058824</c:v>
                </c:pt>
                <c:pt idx="7">
                  <c:v>629.9200000000003</c:v>
                </c:pt>
                <c:pt idx="8">
                  <c:v>643.7682352941182</c:v>
                </c:pt>
                <c:pt idx="9">
                  <c:v>585.53788235294201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259.79999999999995</c:v>
                </c:pt>
                <c:pt idx="1">
                  <c:v>276.89035294117656</c:v>
                </c:pt>
                <c:pt idx="2">
                  <c:v>338.3364705882355</c:v>
                </c:pt>
                <c:pt idx="3">
                  <c:v>374.21364705882394</c:v>
                </c:pt>
                <c:pt idx="4">
                  <c:v>410.96776470588293</c:v>
                </c:pt>
                <c:pt idx="5">
                  <c:v>448.27764705882333</c:v>
                </c:pt>
                <c:pt idx="6">
                  <c:v>494.53411764705885</c:v>
                </c:pt>
                <c:pt idx="7">
                  <c:v>533.20000000000027</c:v>
                </c:pt>
                <c:pt idx="8">
                  <c:v>598.93223529411819</c:v>
                </c:pt>
                <c:pt idx="9">
                  <c:v>613.7844705882361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226.79011764705879</c:v>
                </c:pt>
                <c:pt idx="1">
                  <c:v>245.36470588235301</c:v>
                </c:pt>
                <c:pt idx="2">
                  <c:v>262.86141176470608</c:v>
                </c:pt>
                <c:pt idx="3">
                  <c:v>321.95858823529443</c:v>
                </c:pt>
                <c:pt idx="4">
                  <c:v>356.97200000000055</c:v>
                </c:pt>
                <c:pt idx="5">
                  <c:v>393.53223529411747</c:v>
                </c:pt>
                <c:pt idx="6">
                  <c:v>429.19411764705882</c:v>
                </c:pt>
                <c:pt idx="7">
                  <c:v>474.17600000000022</c:v>
                </c:pt>
                <c:pt idx="8">
                  <c:v>510.45905882352986</c:v>
                </c:pt>
                <c:pt idx="9">
                  <c:v>574.88752941176551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198.6705882352941</c:v>
                </c:pt>
                <c:pt idx="1">
                  <c:v>215.62352941176476</c:v>
                </c:pt>
                <c:pt idx="2">
                  <c:v>234.23294117647075</c:v>
                </c:pt>
                <c:pt idx="3">
                  <c:v>251.44235294117672</c:v>
                </c:pt>
                <c:pt idx="4">
                  <c:v>308.43035294117692</c:v>
                </c:pt>
                <c:pt idx="5">
                  <c:v>342.75388235294105</c:v>
                </c:pt>
                <c:pt idx="6">
                  <c:v>377.43458823529414</c:v>
                </c:pt>
                <c:pt idx="7">
                  <c:v>412.42400000000021</c:v>
                </c:pt>
                <c:pt idx="8">
                  <c:v>454.35411764705924</c:v>
                </c:pt>
                <c:pt idx="9">
                  <c:v>492.69458823529482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177.27529411764704</c:v>
                </c:pt>
                <c:pt idx="1">
                  <c:v>188.55905882352945</c:v>
                </c:pt>
                <c:pt idx="2">
                  <c:v>205.3152941176472</c:v>
                </c:pt>
                <c:pt idx="3">
                  <c:v>224.75294117647081</c:v>
                </c:pt>
                <c:pt idx="4">
                  <c:v>242.16282352941212</c:v>
                </c:pt>
                <c:pt idx="5">
                  <c:v>296.47152941176461</c:v>
                </c:pt>
                <c:pt idx="6">
                  <c:v>328.23741176470588</c:v>
                </c:pt>
                <c:pt idx="7">
                  <c:v>362.57600000000014</c:v>
                </c:pt>
                <c:pt idx="8">
                  <c:v>394.1731764705886</c:v>
                </c:pt>
                <c:pt idx="9">
                  <c:v>444.99952941176531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155.88</c:v>
                </c:pt>
                <c:pt idx="1">
                  <c:v>167.44282352941181</c:v>
                </c:pt>
                <c:pt idx="2">
                  <c:v>178.71105882352953</c:v>
                </c:pt>
                <c:pt idx="3">
                  <c:v>196.93976470588257</c:v>
                </c:pt>
                <c:pt idx="4">
                  <c:v>216.52847058823562</c:v>
                </c:pt>
                <c:pt idx="5">
                  <c:v>232.99858823529402</c:v>
                </c:pt>
                <c:pt idx="6">
                  <c:v>282.88376470588236</c:v>
                </c:pt>
                <c:pt idx="7">
                  <c:v>314.96000000000015</c:v>
                </c:pt>
                <c:pt idx="8">
                  <c:v>345.02141176470622</c:v>
                </c:pt>
                <c:pt idx="9">
                  <c:v>392.21082352941232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143.6541176470588</c:v>
                </c:pt>
                <c:pt idx="1">
                  <c:v>146.62400000000005</c:v>
                </c:pt>
                <c:pt idx="2">
                  <c:v>158.1795294117648</c:v>
                </c:pt>
                <c:pt idx="3">
                  <c:v>170.81223529411781</c:v>
                </c:pt>
                <c:pt idx="4">
                  <c:v>188.9851764705885</c:v>
                </c:pt>
                <c:pt idx="5">
                  <c:v>208.13835294117638</c:v>
                </c:pt>
                <c:pt idx="6">
                  <c:v>221.64352941176472</c:v>
                </c:pt>
                <c:pt idx="7">
                  <c:v>270.5680000000001</c:v>
                </c:pt>
                <c:pt idx="8">
                  <c:v>298.74682352941204</c:v>
                </c:pt>
                <c:pt idx="9">
                  <c:v>344.97882352941224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120.73058823529411</c:v>
                </c:pt>
                <c:pt idx="1">
                  <c:v>134.43011764705886</c:v>
                </c:pt>
                <c:pt idx="2">
                  <c:v>137.64800000000008</c:v>
                </c:pt>
                <c:pt idx="3">
                  <c:v>150.02258823529428</c:v>
                </c:pt>
                <c:pt idx="4">
                  <c:v>163.07811764705906</c:v>
                </c:pt>
                <c:pt idx="5">
                  <c:v>180.36894117647051</c:v>
                </c:pt>
                <c:pt idx="6">
                  <c:v>196.78870588235293</c:v>
                </c:pt>
                <c:pt idx="7">
                  <c:v>211.04800000000009</c:v>
                </c:pt>
                <c:pt idx="8">
                  <c:v>255.82894117647081</c:v>
                </c:pt>
                <c:pt idx="9">
                  <c:v>297.74682352941215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106.97647058823529</c:v>
                </c:pt>
                <c:pt idx="1">
                  <c:v>112.42164705882355</c:v>
                </c:pt>
                <c:pt idx="2">
                  <c:v>125.5025882352942</c:v>
                </c:pt>
                <c:pt idx="3">
                  <c:v>129.51388235294132</c:v>
                </c:pt>
                <c:pt idx="4">
                  <c:v>142.07976470588255</c:v>
                </c:pt>
                <c:pt idx="5">
                  <c:v>154.45082352941171</c:v>
                </c:pt>
                <c:pt idx="6">
                  <c:v>169.3715294117647</c:v>
                </c:pt>
                <c:pt idx="7">
                  <c:v>185.75200000000009</c:v>
                </c:pt>
                <c:pt idx="8">
                  <c:v>198.76494117647076</c:v>
                </c:pt>
                <c:pt idx="9">
                  <c:v>252.59858823529447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84.052941176470583</c:v>
                </c:pt>
                <c:pt idx="1">
                  <c:v>99.038117647058854</c:v>
                </c:pt>
                <c:pt idx="2">
                  <c:v>104.10352941176477</c:v>
                </c:pt>
                <c:pt idx="3">
                  <c:v>117.15247058823542</c:v>
                </c:pt>
                <c:pt idx="4">
                  <c:v>121.354117647059</c:v>
                </c:pt>
                <c:pt idx="5">
                  <c:v>133.55764705882348</c:v>
                </c:pt>
                <c:pt idx="6">
                  <c:v>144.00423529411765</c:v>
                </c:pt>
                <c:pt idx="7">
                  <c:v>158.72000000000008</c:v>
                </c:pt>
                <c:pt idx="8">
                  <c:v>174.06917647058839</c:v>
                </c:pt>
                <c:pt idx="9">
                  <c:v>195.87388235294145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76.411764705882348</c:v>
                </c:pt>
                <c:pt idx="1">
                  <c:v>77.029647058823556</c:v>
                </c:pt>
                <c:pt idx="2">
                  <c:v>91.090588235294177</c:v>
                </c:pt>
                <c:pt idx="3">
                  <c:v>96.36282352941187</c:v>
                </c:pt>
                <c:pt idx="4">
                  <c:v>108.53694117647075</c:v>
                </c:pt>
                <c:pt idx="5">
                  <c:v>112.66447058823525</c:v>
                </c:pt>
                <c:pt idx="6">
                  <c:v>123.24917647058824</c:v>
                </c:pt>
                <c:pt idx="7">
                  <c:v>133.67200000000005</c:v>
                </c:pt>
                <c:pt idx="8">
                  <c:v>147.69505882352954</c:v>
                </c:pt>
                <c:pt idx="9">
                  <c:v>171.10023529411788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61.129411764705878</c:v>
                </c:pt>
                <c:pt idx="1">
                  <c:v>68.702117647058841</c:v>
                </c:pt>
                <c:pt idx="2">
                  <c:v>69.402352941176517</c:v>
                </c:pt>
                <c:pt idx="3">
                  <c:v>82.315764705882444</c:v>
                </c:pt>
                <c:pt idx="4">
                  <c:v>87.538588235294242</c:v>
                </c:pt>
                <c:pt idx="5">
                  <c:v>98.911999999999964</c:v>
                </c:pt>
                <c:pt idx="6">
                  <c:v>102.49411764705883</c:v>
                </c:pt>
                <c:pt idx="7">
                  <c:v>112.59200000000006</c:v>
                </c:pt>
                <c:pt idx="8">
                  <c:v>122.75952941176482</c:v>
                </c:pt>
                <c:pt idx="9">
                  <c:v>144.01129411764725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54.099529411764699</c:v>
                </c:pt>
                <c:pt idx="1">
                  <c:v>53.236705882352958</c:v>
                </c:pt>
                <c:pt idx="2">
                  <c:v>60.148705882352978</c:v>
                </c:pt>
                <c:pt idx="3">
                  <c:v>60.964235294117714</c:v>
                </c:pt>
                <c:pt idx="4">
                  <c:v>72.812470588235399</c:v>
                </c:pt>
                <c:pt idx="5">
                  <c:v>77.489882352941152</c:v>
                </c:pt>
                <c:pt idx="6">
                  <c:v>87.376235294117649</c:v>
                </c:pt>
                <c:pt idx="7">
                  <c:v>91.264000000000038</c:v>
                </c:pt>
                <c:pt idx="8">
                  <c:v>101.18070588235304</c:v>
                </c:pt>
                <c:pt idx="9">
                  <c:v>118.08000000000017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38.81717647058823</c:v>
                </c:pt>
                <c:pt idx="1">
                  <c:v>44.31435294117648</c:v>
                </c:pt>
                <c:pt idx="2">
                  <c:v>43.95482352941179</c:v>
                </c:pt>
                <c:pt idx="3">
                  <c:v>50.007529411764757</c:v>
                </c:pt>
                <c:pt idx="4">
                  <c:v>50.996000000000073</c:v>
                </c:pt>
                <c:pt idx="5">
                  <c:v>61.092705882352917</c:v>
                </c:pt>
                <c:pt idx="6">
                  <c:v>65.083764705882359</c:v>
                </c:pt>
                <c:pt idx="7">
                  <c:v>74.152000000000029</c:v>
                </c:pt>
                <c:pt idx="8">
                  <c:v>78.163294117647126</c:v>
                </c:pt>
                <c:pt idx="9">
                  <c:v>92.611764705882479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25.979999999999997</c:v>
                </c:pt>
                <c:pt idx="1">
                  <c:v>28.848941176470596</c:v>
                </c:pt>
                <c:pt idx="2">
                  <c:v>33.255294117647082</c:v>
                </c:pt>
                <c:pt idx="3">
                  <c:v>33.151058823529446</c:v>
                </c:pt>
                <c:pt idx="4">
                  <c:v>37.906117647058878</c:v>
                </c:pt>
                <c:pt idx="5">
                  <c:v>38.877176470588218</c:v>
                </c:pt>
                <c:pt idx="6">
                  <c:v>46.891058823529413</c:v>
                </c:pt>
                <c:pt idx="7">
                  <c:v>50.59200000000002</c:v>
                </c:pt>
                <c:pt idx="8">
                  <c:v>58.74235294117652</c:v>
                </c:pt>
                <c:pt idx="9">
                  <c:v>65.985882352941275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12.531529411764705</c:v>
                </c:pt>
                <c:pt idx="1">
                  <c:v>16.357647058823535</c:v>
                </c:pt>
                <c:pt idx="2">
                  <c:v>18.507294117647071</c:v>
                </c:pt>
                <c:pt idx="3">
                  <c:v>21.351529411764727</c:v>
                </c:pt>
                <c:pt idx="4">
                  <c:v>21.543764705882385</c:v>
                </c:pt>
                <c:pt idx="5">
                  <c:v>24.860235294117636</c:v>
                </c:pt>
                <c:pt idx="6">
                  <c:v>25.623529411764707</c:v>
                </c:pt>
                <c:pt idx="7">
                  <c:v>31.248000000000015</c:v>
                </c:pt>
                <c:pt idx="8">
                  <c:v>34.765882352941205</c:v>
                </c:pt>
                <c:pt idx="9">
                  <c:v>43.064470588235352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historical age distribution in broad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Ages 9-14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Demographics!$AA$92:$AE$92</c:f>
              <c:numCache>
                <c:formatCode>General</c:formatCode>
                <c:ptCount val="5"/>
                <c:pt idx="0">
                  <c:v>0.12350906560165938</c:v>
                </c:pt>
                <c:pt idx="1">
                  <c:v>0.12209031535343037</c:v>
                </c:pt>
                <c:pt idx="2">
                  <c:v>0.10225855169950235</c:v>
                </c:pt>
                <c:pt idx="3">
                  <c:v>0.11046601901807133</c:v>
                </c:pt>
                <c:pt idx="4">
                  <c:v>0.10150963193563783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B-4E4C-BB3D-76A489E12A95}"/>
            </c:ext>
          </c:extLst>
        </c:ser>
        <c:ser>
          <c:idx val="1"/>
          <c:order val="1"/>
          <c:tx>
            <c:v>Ages 15-24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Demographics!$AA$93:$AE$93</c:f>
              <c:numCache>
                <c:formatCode>General</c:formatCode>
                <c:ptCount val="5"/>
                <c:pt idx="0">
                  <c:v>0.21424574618741338</c:v>
                </c:pt>
                <c:pt idx="1">
                  <c:v>0.2173382877390653</c:v>
                </c:pt>
                <c:pt idx="2">
                  <c:v>0.21871213070500883</c:v>
                </c:pt>
                <c:pt idx="3">
                  <c:v>0.19578630982101591</c:v>
                </c:pt>
                <c:pt idx="4">
                  <c:v>0.17749164586583602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B-4E4C-BB3D-76A489E12A95}"/>
            </c:ext>
          </c:extLst>
        </c:ser>
        <c:ser>
          <c:idx val="2"/>
          <c:order val="2"/>
          <c:tx>
            <c:v>Ages 25-34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Demographics!$AA$94:$AE$94</c:f>
              <c:numCache>
                <c:formatCode>General</c:formatCode>
                <c:ptCount val="5"/>
                <c:pt idx="0">
                  <c:v>0.15468782125344566</c:v>
                </c:pt>
                <c:pt idx="1">
                  <c:v>0.15232401436943113</c:v>
                </c:pt>
                <c:pt idx="2">
                  <c:v>0.1683373000479077</c:v>
                </c:pt>
                <c:pt idx="3">
                  <c:v>0.17274911956912906</c:v>
                </c:pt>
                <c:pt idx="4">
                  <c:v>0.18491088179023007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B-4E4C-BB3D-76A489E12A95}"/>
            </c:ext>
          </c:extLst>
        </c:ser>
        <c:ser>
          <c:idx val="3"/>
          <c:order val="3"/>
          <c:tx>
            <c:v>Ages 35-49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Demographics!$AA$95:$AE$95</c:f>
              <c:numCache>
                <c:formatCode>General</c:formatCode>
                <c:ptCount val="5"/>
                <c:pt idx="0">
                  <c:v>0.15181873042154517</c:v>
                </c:pt>
                <c:pt idx="1">
                  <c:v>0.15758172341177071</c:v>
                </c:pt>
                <c:pt idx="2">
                  <c:v>0.1541820399619219</c:v>
                </c:pt>
                <c:pt idx="3">
                  <c:v>0.15017719655374592</c:v>
                </c:pt>
                <c:pt idx="4">
                  <c:v>0.172924814490065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B-4E4C-BB3D-76A489E12A95}"/>
            </c:ext>
          </c:extLst>
        </c:ser>
        <c:ser>
          <c:idx val="4"/>
          <c:order val="4"/>
          <c:tx>
            <c:v>Ages 50-74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Demographics!$AA$96:$AE$96</c:f>
              <c:numCache>
                <c:formatCode>General</c:formatCode>
                <c:ptCount val="5"/>
                <c:pt idx="0">
                  <c:v>0.10840258003475223</c:v>
                </c:pt>
                <c:pt idx="1">
                  <c:v>0.11509451360468317</c:v>
                </c:pt>
                <c:pt idx="2">
                  <c:v>0.12745079027998585</c:v>
                </c:pt>
                <c:pt idx="3">
                  <c:v>0.12328644315757724</c:v>
                </c:pt>
                <c:pt idx="4">
                  <c:v>0.13675450933835043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B-4E4C-BB3D-76A489E1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13648"/>
        <c:axId val="1023012400"/>
      </c:scatterChart>
      <c:valAx>
        <c:axId val="1023013648"/>
        <c:scaling>
          <c:orientation val="minMax"/>
          <c:max val="210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2400"/>
        <c:crosses val="autoZero"/>
        <c:crossBetween val="midCat"/>
      </c:valAx>
      <c:valAx>
        <c:axId val="102301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Demographics!$AD$156:$AE$156</c:f>
              <c:numCache>
                <c:formatCode>General</c:formatCode>
                <c:ptCount val="2"/>
                <c:pt idx="0">
                  <c:v>2002</c:v>
                </c:pt>
                <c:pt idx="1">
                  <c:v>2019</c:v>
                </c:pt>
              </c:numCache>
            </c:numRef>
          </c:xVal>
          <c:yVal>
            <c:numRef>
              <c:f>Demographics!$AD$157:$AE$157</c:f>
              <c:numCache>
                <c:formatCode>General</c:formatCode>
                <c:ptCount val="2"/>
                <c:pt idx="0">
                  <c:v>22</c:v>
                </c:pt>
                <c:pt idx="1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E-4FF9-8C31-46C9E223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327121</xdr:colOff>
      <xdr:row>178</xdr:row>
      <xdr:rowOff>100446</xdr:rowOff>
    </xdr:from>
    <xdr:to>
      <xdr:col>27</xdr:col>
      <xdr:colOff>226098</xdr:colOff>
      <xdr:row>205</xdr:row>
      <xdr:rowOff>112568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122465</xdr:colOff>
      <xdr:row>96</xdr:row>
      <xdr:rowOff>383721</xdr:rowOff>
    </xdr:from>
    <xdr:to>
      <xdr:col>36</xdr:col>
      <xdr:colOff>140609</xdr:colOff>
      <xdr:row>116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21166</xdr:colOff>
      <xdr:row>158</xdr:row>
      <xdr:rowOff>179916</xdr:rowOff>
    </xdr:from>
    <xdr:to>
      <xdr:col>33</xdr:col>
      <xdr:colOff>314853</xdr:colOff>
      <xdr:row>175</xdr:row>
      <xdr:rowOff>176740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2"/>
  <sheetViews>
    <sheetView tabSelected="1" topLeftCell="G152" zoomScale="90" zoomScaleNormal="90" workbookViewId="0">
      <selection activeCell="N162" sqref="N162"/>
    </sheetView>
  </sheetViews>
  <sheetFormatPr defaultRowHeight="15" x14ac:dyDescent="0.25"/>
  <cols>
    <col min="1" max="2" width="11.85546875" customWidth="1"/>
    <col min="3" max="3" width="15.28515625" bestFit="1" customWidth="1"/>
    <col min="4" max="4" width="10.42578125" bestFit="1" customWidth="1"/>
    <col min="5" max="5" width="10.85546875" bestFit="1" customWidth="1"/>
    <col min="8" max="8" width="13" customWidth="1"/>
    <col min="14" max="14" width="9.140625" customWidth="1"/>
    <col min="15" max="15" width="9.85546875" bestFit="1" customWidth="1"/>
    <col min="16" max="16" width="14.85546875" bestFit="1" customWidth="1"/>
    <col min="30" max="30" width="14.28515625" customWidth="1"/>
    <col min="31" max="31" width="15.28515625" customWidth="1"/>
    <col min="32" max="32" width="16.28515625" customWidth="1"/>
  </cols>
  <sheetData>
    <row r="1" spans="1:27" x14ac:dyDescent="0.25">
      <c r="A1" s="63" t="s">
        <v>38</v>
      </c>
      <c r="B1" s="63"/>
      <c r="C1" s="63"/>
      <c r="D1" s="63"/>
      <c r="E1" s="63"/>
      <c r="F1" s="63"/>
      <c r="G1" s="63"/>
      <c r="H1" s="6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64" t="s">
        <v>35</v>
      </c>
      <c r="B2" s="64"/>
      <c r="C2" s="64"/>
      <c r="D2" s="64"/>
      <c r="E2" s="64"/>
      <c r="F2" s="64"/>
      <c r="G2" s="64"/>
      <c r="H2" s="6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2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2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2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2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2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2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2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2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2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2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2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2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2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2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2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2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2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2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2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2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2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2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2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2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2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2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2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2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2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25">
      <c r="A36" s="63" t="s">
        <v>62</v>
      </c>
      <c r="B36" s="63"/>
      <c r="C36" s="63"/>
      <c r="D36" s="63"/>
      <c r="E36" s="63"/>
      <c r="F36" s="63"/>
      <c r="G36" s="63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64" t="s">
        <v>35</v>
      </c>
      <c r="B37" s="64"/>
      <c r="C37" s="64"/>
      <c r="D37" s="64"/>
      <c r="E37" s="64"/>
      <c r="F37" s="64"/>
      <c r="G37" s="64"/>
      <c r="H37" s="6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25">
      <c r="A38" s="65" t="s">
        <v>56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7"/>
    </row>
    <row r="39" spans="1:27" x14ac:dyDescent="0.2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2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2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2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2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2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2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2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2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2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2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2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2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2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2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2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2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2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25">
      <c r="A57" s="10"/>
    </row>
    <row r="58" spans="1:16" x14ac:dyDescent="0.25">
      <c r="A58" s="59" t="s">
        <v>57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1"/>
    </row>
    <row r="59" spans="1:16" x14ac:dyDescent="0.2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2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2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2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2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2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2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2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2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2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2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2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2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2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2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2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2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2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5" x14ac:dyDescent="0.2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25">
      <c r="A79" s="62" t="s">
        <v>58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</row>
    <row r="80" spans="1:17" x14ac:dyDescent="0.2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31" x14ac:dyDescent="0.2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31" x14ac:dyDescent="0.2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31" x14ac:dyDescent="0.2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31" x14ac:dyDescent="0.25">
      <c r="A85" s="19"/>
    </row>
    <row r="86" spans="1:31" x14ac:dyDescent="0.25">
      <c r="A86" s="63" t="s">
        <v>67</v>
      </c>
      <c r="B86" s="63"/>
      <c r="C86" s="63"/>
      <c r="D86" s="63"/>
      <c r="E86" s="63"/>
      <c r="F86" s="63"/>
      <c r="G86" s="63"/>
      <c r="H86" s="6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31" x14ac:dyDescent="0.2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31" x14ac:dyDescent="0.25">
      <c r="A88" s="9" t="s">
        <v>80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31" x14ac:dyDescent="0.25">
      <c r="A89" s="23" t="s">
        <v>81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31" ht="60" x14ac:dyDescent="0.2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72" t="s">
        <v>58</v>
      </c>
      <c r="J90" s="72"/>
      <c r="K90" s="21"/>
      <c r="L90" s="24"/>
      <c r="M90" s="25" t="s">
        <v>58</v>
      </c>
      <c r="N90" s="25" t="s">
        <v>58</v>
      </c>
      <c r="O90" s="25" t="s">
        <v>58</v>
      </c>
      <c r="P90" s="25" t="s">
        <v>58</v>
      </c>
      <c r="Q90" s="25" t="s">
        <v>58</v>
      </c>
      <c r="S90" s="4"/>
      <c r="T90" s="69" t="s">
        <v>83</v>
      </c>
      <c r="U90" s="70"/>
      <c r="V90" s="70"/>
      <c r="W90" s="70"/>
      <c r="X90" s="71"/>
      <c r="Z90" s="4"/>
      <c r="AA90" s="68" t="s">
        <v>83</v>
      </c>
      <c r="AB90" s="68"/>
      <c r="AC90" s="68"/>
      <c r="AD90" s="68"/>
      <c r="AE90" s="68"/>
    </row>
    <row r="91" spans="1:31" x14ac:dyDescent="0.2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7"/>
      <c r="M91" s="35">
        <v>1996</v>
      </c>
      <c r="N91" s="35">
        <v>2001</v>
      </c>
      <c r="O91" s="35">
        <v>2011</v>
      </c>
      <c r="P91" s="35">
        <v>2016</v>
      </c>
      <c r="Q91" s="35">
        <v>2019</v>
      </c>
      <c r="S91" s="4"/>
      <c r="T91" s="27">
        <v>1996</v>
      </c>
      <c r="U91" s="27">
        <v>2001</v>
      </c>
      <c r="V91" s="27">
        <v>2011</v>
      </c>
      <c r="W91" s="27">
        <v>2016</v>
      </c>
      <c r="X91" s="27">
        <v>2019</v>
      </c>
      <c r="Z91" s="4"/>
      <c r="AA91" s="27">
        <v>1996</v>
      </c>
      <c r="AB91" s="27">
        <v>2001</v>
      </c>
      <c r="AC91" s="27">
        <v>2011</v>
      </c>
      <c r="AD91" s="27">
        <v>2016</v>
      </c>
      <c r="AE91" s="27">
        <v>2019</v>
      </c>
    </row>
    <row r="92" spans="1:31" x14ac:dyDescent="0.2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6" t="s">
        <v>39</v>
      </c>
      <c r="M92" s="4">
        <f>B92+B112</f>
        <v>964546</v>
      </c>
      <c r="N92" s="4">
        <f>C92+C112</f>
        <v>1012649</v>
      </c>
      <c r="O92" s="4">
        <v>1198134</v>
      </c>
      <c r="P92" s="4">
        <v>1343532</v>
      </c>
      <c r="Q92" s="4">
        <f>F92+F112</f>
        <v>1231101</v>
      </c>
      <c r="S92" s="16" t="s">
        <v>39</v>
      </c>
      <c r="T92" s="4">
        <f t="shared" ref="T92:T107" si="5">M92/M$108</f>
        <v>0.11699869300073083</v>
      </c>
      <c r="U92" s="4">
        <f t="shared" ref="U92:U107" si="6">N92/N$108</f>
        <v>0.10832581493420429</v>
      </c>
      <c r="V92" s="4">
        <f t="shared" ref="V92:V107" si="7">O92/O$108</f>
        <v>0.11793677819173529</v>
      </c>
      <c r="W92" s="4">
        <f t="shared" ref="W92:W107" si="8">P92/P$108</f>
        <v>0.12228118560139886</v>
      </c>
      <c r="X92" s="4">
        <f t="shared" ref="X92:X107" si="9">Q92/Q$108</f>
        <v>0.1099917964108985</v>
      </c>
      <c r="Z92" s="16" t="s">
        <v>85</v>
      </c>
      <c r="AA92" s="4">
        <f>SUM(M94)/M108</f>
        <v>0.12350906560165938</v>
      </c>
      <c r="AB92" s="4">
        <f t="shared" ref="AB92:AE92" si="10">SUM(N94)/N108</f>
        <v>0.12209031535343037</v>
      </c>
      <c r="AC92" s="4">
        <f t="shared" si="10"/>
        <v>0.10225855169950235</v>
      </c>
      <c r="AD92" s="4">
        <f t="shared" si="10"/>
        <v>0.11046601901807133</v>
      </c>
      <c r="AE92" s="4">
        <f t="shared" si="10"/>
        <v>0.10150963193563783</v>
      </c>
    </row>
    <row r="93" spans="1:31" x14ac:dyDescent="0.2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6" t="s">
        <v>40</v>
      </c>
      <c r="M93" s="4">
        <f t="shared" ref="M93:M107" si="11">B93+B113</f>
        <v>1005944</v>
      </c>
      <c r="N93" s="4">
        <f t="shared" ref="N93:N107" si="12">C93+C113</f>
        <v>1117011</v>
      </c>
      <c r="O93" s="4">
        <v>1042528</v>
      </c>
      <c r="P93" s="4">
        <v>1291700</v>
      </c>
      <c r="Q93" s="4">
        <f t="shared" ref="Q93:Q107" si="13">F93+F113</f>
        <v>1196909</v>
      </c>
      <c r="S93" s="16" t="s">
        <v>40</v>
      </c>
      <c r="T93" s="4">
        <f t="shared" si="5"/>
        <v>0.12202023877754629</v>
      </c>
      <c r="U93" s="4">
        <f t="shared" si="6"/>
        <v>0.11948970162955819</v>
      </c>
      <c r="V93" s="4">
        <f t="shared" si="7"/>
        <v>0.10261990185961954</v>
      </c>
      <c r="W93" s="4">
        <f t="shared" si="8"/>
        <v>0.11756371075741173</v>
      </c>
      <c r="X93" s="4">
        <f t="shared" si="9"/>
        <v>0.10693693779013429</v>
      </c>
      <c r="Z93" s="16" t="s">
        <v>84</v>
      </c>
      <c r="AA93" s="4">
        <f>SUM(M95:M96)/M108</f>
        <v>0.21424574618741338</v>
      </c>
      <c r="AB93" s="4">
        <f t="shared" ref="AB93:AE93" si="14">SUM(N95:N96)/N108</f>
        <v>0.2173382877390653</v>
      </c>
      <c r="AC93" s="4">
        <f t="shared" si="14"/>
        <v>0.21871213070500883</v>
      </c>
      <c r="AD93" s="4">
        <f t="shared" si="14"/>
        <v>0.19578630982101591</v>
      </c>
      <c r="AE93" s="4">
        <f t="shared" si="14"/>
        <v>0.17749164586583602</v>
      </c>
    </row>
    <row r="94" spans="1:31" x14ac:dyDescent="0.2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6" t="s">
        <v>41</v>
      </c>
      <c r="M94" s="4">
        <f t="shared" si="11"/>
        <v>1018218</v>
      </c>
      <c r="N94" s="4">
        <f t="shared" si="12"/>
        <v>1141322</v>
      </c>
      <c r="O94" s="4">
        <v>1038857</v>
      </c>
      <c r="P94" s="4">
        <v>1213716</v>
      </c>
      <c r="Q94" s="4">
        <f t="shared" si="13"/>
        <v>1136163</v>
      </c>
      <c r="S94" s="16" t="s">
        <v>41</v>
      </c>
      <c r="T94" s="4">
        <f t="shared" si="5"/>
        <v>0.12350906560165938</v>
      </c>
      <c r="U94" s="4">
        <f t="shared" si="6"/>
        <v>0.12209031535343037</v>
      </c>
      <c r="V94" s="4">
        <f t="shared" si="7"/>
        <v>0.10225855169950235</v>
      </c>
      <c r="W94" s="4">
        <f t="shared" si="8"/>
        <v>0.11046601901807133</v>
      </c>
      <c r="X94" s="4">
        <f t="shared" si="9"/>
        <v>0.10150963193563783</v>
      </c>
      <c r="Z94" s="16" t="s">
        <v>86</v>
      </c>
      <c r="AA94" s="4">
        <f>SUM(M97:M98)/M108</f>
        <v>0.15468782125344566</v>
      </c>
      <c r="AB94" s="4">
        <f t="shared" ref="AB94:AE94" si="15">SUM(N97:N98)/N108</f>
        <v>0.15232401436943113</v>
      </c>
      <c r="AC94" s="4">
        <f t="shared" si="15"/>
        <v>0.1683373000479077</v>
      </c>
      <c r="AD94" s="4">
        <f t="shared" si="15"/>
        <v>0.17274911956912906</v>
      </c>
      <c r="AE94" s="4">
        <f t="shared" si="15"/>
        <v>0.18491088179023007</v>
      </c>
    </row>
    <row r="95" spans="1:31" x14ac:dyDescent="0.2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6" t="s">
        <v>42</v>
      </c>
      <c r="M95" s="4">
        <f t="shared" si="11"/>
        <v>914305</v>
      </c>
      <c r="N95" s="4">
        <f t="shared" si="12"/>
        <v>1126495</v>
      </c>
      <c r="O95" s="4">
        <v>1119535</v>
      </c>
      <c r="P95" s="4">
        <v>1079257</v>
      </c>
      <c r="Q95" s="4">
        <f t="shared" si="13"/>
        <v>980573</v>
      </c>
      <c r="S95" s="16" t="s">
        <v>42</v>
      </c>
      <c r="T95" s="4">
        <f t="shared" si="5"/>
        <v>0.11090449807892334</v>
      </c>
      <c r="U95" s="4">
        <f t="shared" si="6"/>
        <v>0.12050423087793151</v>
      </c>
      <c r="V95" s="4">
        <f t="shared" si="7"/>
        <v>0.11019998679019573</v>
      </c>
      <c r="W95" s="4">
        <f t="shared" si="8"/>
        <v>9.8228271100806633E-2</v>
      </c>
      <c r="X95" s="4">
        <f t="shared" si="9"/>
        <v>8.7608559965448793E-2</v>
      </c>
      <c r="Z95" s="55" t="s">
        <v>87</v>
      </c>
      <c r="AA95" s="4">
        <f>SUM(M99:M101)/M108</f>
        <v>0.15181873042154517</v>
      </c>
      <c r="AB95" s="4">
        <f t="shared" ref="AB95:AE95" si="16">SUM(N99:N101)/N108</f>
        <v>0.15758172341177071</v>
      </c>
      <c r="AC95" s="4">
        <f t="shared" si="16"/>
        <v>0.1541820399619219</v>
      </c>
      <c r="AD95" s="4">
        <f t="shared" si="16"/>
        <v>0.15017719655374592</v>
      </c>
      <c r="AE95" s="4">
        <f t="shared" si="16"/>
        <v>0.172924814490065</v>
      </c>
    </row>
    <row r="96" spans="1:31" ht="45" x14ac:dyDescent="0.2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6" t="s">
        <v>43</v>
      </c>
      <c r="M96" s="4">
        <f t="shared" si="11"/>
        <v>851953</v>
      </c>
      <c r="N96" s="4">
        <f t="shared" si="12"/>
        <v>905222</v>
      </c>
      <c r="O96" s="4">
        <v>1102388</v>
      </c>
      <c r="P96" s="4">
        <v>1071893</v>
      </c>
      <c r="Q96" s="4">
        <f t="shared" si="13"/>
        <v>1006031</v>
      </c>
      <c r="S96" s="16" t="s">
        <v>43</v>
      </c>
      <c r="T96" s="4">
        <f t="shared" si="5"/>
        <v>0.10334124810849003</v>
      </c>
      <c r="U96" s="4">
        <f t="shared" si="6"/>
        <v>9.6834056861133791E-2</v>
      </c>
      <c r="V96" s="4">
        <f t="shared" si="7"/>
        <v>0.10851214391481311</v>
      </c>
      <c r="W96" s="4">
        <f t="shared" si="8"/>
        <v>9.7558038720209295E-2</v>
      </c>
      <c r="X96" s="4">
        <f t="shared" si="9"/>
        <v>8.9883085900387238E-2</v>
      </c>
      <c r="Z96" s="55" t="s">
        <v>88</v>
      </c>
      <c r="AA96" s="4">
        <f>SUM(M102:M106)/M108</f>
        <v>0.10840258003475223</v>
      </c>
      <c r="AB96" s="4">
        <f t="shared" ref="AB96:AE96" si="17">SUM(N102:N106)/N108</f>
        <v>0.11509451360468317</v>
      </c>
      <c r="AC96" s="4">
        <f t="shared" si="17"/>
        <v>0.12745079027998585</v>
      </c>
      <c r="AD96" s="4">
        <f t="shared" si="17"/>
        <v>0.12328644315757724</v>
      </c>
      <c r="AE96" s="4">
        <f t="shared" si="17"/>
        <v>0.13675450933835043</v>
      </c>
    </row>
    <row r="97" spans="1:24" ht="60" x14ac:dyDescent="0.2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6" t="s">
        <v>44</v>
      </c>
      <c r="M97" s="4">
        <f t="shared" si="11"/>
        <v>684675</v>
      </c>
      <c r="N97" s="4">
        <f t="shared" si="12"/>
        <v>790823</v>
      </c>
      <c r="O97" s="4">
        <v>980929</v>
      </c>
      <c r="P97" s="4">
        <v>1044784</v>
      </c>
      <c r="Q97" s="4">
        <f t="shared" si="13"/>
        <v>1061072</v>
      </c>
      <c r="S97" s="16" t="s">
        <v>44</v>
      </c>
      <c r="T97" s="4">
        <f t="shared" si="5"/>
        <v>8.3050554489133108E-2</v>
      </c>
      <c r="U97" s="4">
        <f t="shared" si="6"/>
        <v>8.4596485004885438E-2</v>
      </c>
      <c r="V97" s="4">
        <f t="shared" si="7"/>
        <v>9.655648357766386E-2</v>
      </c>
      <c r="W97" s="4">
        <f t="shared" si="8"/>
        <v>9.5090720740087994E-2</v>
      </c>
      <c r="X97" s="4">
        <f t="shared" si="9"/>
        <v>9.480068280450174E-2</v>
      </c>
    </row>
    <row r="98" spans="1:24" x14ac:dyDescent="0.2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6" t="s">
        <v>45</v>
      </c>
      <c r="M98" s="4">
        <f t="shared" si="11"/>
        <v>590583</v>
      </c>
      <c r="N98" s="4">
        <f t="shared" si="12"/>
        <v>633129</v>
      </c>
      <c r="O98" s="4">
        <v>729230</v>
      </c>
      <c r="P98" s="4">
        <v>853251</v>
      </c>
      <c r="Q98" s="4">
        <f t="shared" si="13"/>
        <v>1008573</v>
      </c>
      <c r="S98" s="16" t="s">
        <v>45</v>
      </c>
      <c r="T98" s="4">
        <f t="shared" si="5"/>
        <v>7.1637266764312549E-2</v>
      </c>
      <c r="U98" s="4">
        <f t="shared" si="6"/>
        <v>6.7727529364545694E-2</v>
      </c>
      <c r="V98" s="4">
        <f t="shared" si="7"/>
        <v>7.1780816470243827E-2</v>
      </c>
      <c r="W98" s="4">
        <f t="shared" si="8"/>
        <v>7.7658398829041048E-2</v>
      </c>
      <c r="X98" s="4">
        <f t="shared" si="9"/>
        <v>9.0110198985728335E-2</v>
      </c>
    </row>
    <row r="99" spans="1:24" x14ac:dyDescent="0.2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6" t="s">
        <v>46</v>
      </c>
      <c r="M99" s="4">
        <f t="shared" si="11"/>
        <v>504746</v>
      </c>
      <c r="N99" s="4">
        <f t="shared" si="12"/>
        <v>585772</v>
      </c>
      <c r="O99" s="4">
        <v>612615</v>
      </c>
      <c r="P99" s="4">
        <v>665736</v>
      </c>
      <c r="Q99" s="4">
        <f t="shared" si="13"/>
        <v>805405</v>
      </c>
      <c r="S99" s="16" t="s">
        <v>46</v>
      </c>
      <c r="T99" s="4">
        <f t="shared" si="5"/>
        <v>6.1225304233646589E-2</v>
      </c>
      <c r="U99" s="4">
        <f t="shared" si="6"/>
        <v>6.2661622403852382E-2</v>
      </c>
      <c r="V99" s="4">
        <f t="shared" si="7"/>
        <v>6.030196903846307E-2</v>
      </c>
      <c r="W99" s="4">
        <f t="shared" si="8"/>
        <v>6.0591774053415079E-2</v>
      </c>
      <c r="X99" s="4">
        <f t="shared" si="9"/>
        <v>7.195830625458001E-2</v>
      </c>
    </row>
    <row r="100" spans="1:24" x14ac:dyDescent="0.2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6" t="s">
        <v>47</v>
      </c>
      <c r="M100" s="4">
        <f t="shared" si="11"/>
        <v>408926</v>
      </c>
      <c r="N100" s="4">
        <f t="shared" si="12"/>
        <v>491309</v>
      </c>
      <c r="O100" s="4">
        <v>499102</v>
      </c>
      <c r="P100" s="4">
        <v>538152</v>
      </c>
      <c r="Q100" s="4">
        <f t="shared" si="13"/>
        <v>613052</v>
      </c>
      <c r="S100" s="16" t="s">
        <v>47</v>
      </c>
      <c r="T100" s="4">
        <f t="shared" si="5"/>
        <v>4.9602411428814025E-2</v>
      </c>
      <c r="U100" s="4">
        <f t="shared" si="6"/>
        <v>5.2556658634441922E-2</v>
      </c>
      <c r="V100" s="4">
        <f t="shared" si="7"/>
        <v>4.9128462984149905E-2</v>
      </c>
      <c r="W100" s="4">
        <f t="shared" si="8"/>
        <v>4.897975231982863E-2</v>
      </c>
      <c r="X100" s="4">
        <f t="shared" si="9"/>
        <v>5.4772671595014664E-2</v>
      </c>
    </row>
    <row r="101" spans="1:24" x14ac:dyDescent="0.2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6" t="s">
        <v>48</v>
      </c>
      <c r="M101" s="4">
        <f t="shared" si="11"/>
        <v>337933</v>
      </c>
      <c r="N101" s="4">
        <f t="shared" si="12"/>
        <v>396021</v>
      </c>
      <c r="O101" s="4">
        <v>454637</v>
      </c>
      <c r="P101" s="4">
        <v>446144</v>
      </c>
      <c r="Q101" s="4">
        <f t="shared" si="13"/>
        <v>517032</v>
      </c>
      <c r="S101" s="16" t="s">
        <v>48</v>
      </c>
      <c r="T101" s="4">
        <f t="shared" si="5"/>
        <v>4.0991014759084551E-2</v>
      </c>
      <c r="U101" s="4">
        <f t="shared" si="6"/>
        <v>4.2363442373476418E-2</v>
      </c>
      <c r="V101" s="4">
        <f t="shared" si="7"/>
        <v>4.4751607939308921E-2</v>
      </c>
      <c r="W101" s="4">
        <f t="shared" si="8"/>
        <v>4.0605670180502207E-2</v>
      </c>
      <c r="X101" s="4">
        <f t="shared" si="9"/>
        <v>4.6193836640470338E-2</v>
      </c>
    </row>
    <row r="102" spans="1:24" x14ac:dyDescent="0.2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6" t="s">
        <v>49</v>
      </c>
      <c r="M102" s="4">
        <f t="shared" si="11"/>
        <v>248877</v>
      </c>
      <c r="N102" s="4">
        <f t="shared" si="12"/>
        <v>332888</v>
      </c>
      <c r="O102" s="4">
        <v>384397</v>
      </c>
      <c r="P102" s="4">
        <v>383581</v>
      </c>
      <c r="Q102" s="4">
        <f t="shared" si="13"/>
        <v>423932</v>
      </c>
      <c r="S102" s="16" t="s">
        <v>49</v>
      </c>
      <c r="T102" s="4">
        <f t="shared" si="5"/>
        <v>3.0188589987354554E-2</v>
      </c>
      <c r="U102" s="4">
        <f t="shared" si="6"/>
        <v>3.5609933828816692E-2</v>
      </c>
      <c r="V102" s="4">
        <f t="shared" si="7"/>
        <v>3.7837623944040041E-2</v>
      </c>
      <c r="W102" s="4">
        <f t="shared" si="8"/>
        <v>3.4911516401671248E-2</v>
      </c>
      <c r="X102" s="4">
        <f t="shared" si="9"/>
        <v>3.7875886898040875E-2</v>
      </c>
    </row>
    <row r="103" spans="1:24" x14ac:dyDescent="0.2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6" t="s">
        <v>50</v>
      </c>
      <c r="M103" s="4">
        <f t="shared" si="11"/>
        <v>212751</v>
      </c>
      <c r="N103" s="4">
        <f t="shared" si="12"/>
        <v>240916</v>
      </c>
      <c r="O103" s="4">
        <v>325571</v>
      </c>
      <c r="P103" s="4">
        <v>327522</v>
      </c>
      <c r="Q103" s="4">
        <f t="shared" si="13"/>
        <v>376538</v>
      </c>
      <c r="S103" s="16" t="s">
        <v>50</v>
      </c>
      <c r="T103" s="4">
        <f t="shared" si="5"/>
        <v>2.58065337833535E-2</v>
      </c>
      <c r="U103" s="4">
        <f t="shared" si="6"/>
        <v>2.5771439097543928E-2</v>
      </c>
      <c r="V103" s="4">
        <f t="shared" si="7"/>
        <v>3.2047162348002353E-2</v>
      </c>
      <c r="W103" s="4">
        <f t="shared" si="8"/>
        <v>2.9809322346279327E-2</v>
      </c>
      <c r="X103" s="4">
        <f t="shared" si="9"/>
        <v>3.3641505479214864E-2</v>
      </c>
    </row>
    <row r="104" spans="1:24" x14ac:dyDescent="0.2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6" t="s">
        <v>51</v>
      </c>
      <c r="M104" s="4">
        <f t="shared" si="11"/>
        <v>178471</v>
      </c>
      <c r="N104" s="4">
        <f t="shared" si="12"/>
        <v>215539</v>
      </c>
      <c r="O104" s="4">
        <v>271326</v>
      </c>
      <c r="P104" s="4">
        <v>278361</v>
      </c>
      <c r="Q104" s="4">
        <f t="shared" si="13"/>
        <v>306529</v>
      </c>
      <c r="S104" s="16" t="s">
        <v>51</v>
      </c>
      <c r="T104" s="4">
        <f t="shared" si="5"/>
        <v>2.1648395969226384E-2</v>
      </c>
      <c r="U104" s="4">
        <f t="shared" si="6"/>
        <v>2.3056792457310932E-2</v>
      </c>
      <c r="V104" s="4">
        <f t="shared" si="7"/>
        <v>2.6707625590836056E-2</v>
      </c>
      <c r="W104" s="4">
        <f t="shared" si="8"/>
        <v>2.5334947813071062E-2</v>
      </c>
      <c r="X104" s="4">
        <f t="shared" si="9"/>
        <v>2.7386603830259502E-2</v>
      </c>
    </row>
    <row r="105" spans="1:24" x14ac:dyDescent="0.2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6" t="s">
        <v>52</v>
      </c>
      <c r="M105" s="4">
        <f t="shared" si="11"/>
        <v>158208</v>
      </c>
      <c r="N105" s="4">
        <f t="shared" si="12"/>
        <v>154802</v>
      </c>
      <c r="O105" s="4">
        <v>175673</v>
      </c>
      <c r="P105" s="4">
        <v>220261</v>
      </c>
      <c r="Q105" s="4">
        <f t="shared" si="13"/>
        <v>244864</v>
      </c>
      <c r="S105" s="16" t="s">
        <v>52</v>
      </c>
      <c r="T105" s="4">
        <f t="shared" si="5"/>
        <v>1.9190509547766122E-2</v>
      </c>
      <c r="U105" s="4">
        <f t="shared" si="6"/>
        <v>1.6559590542670453E-2</v>
      </c>
      <c r="V105" s="4">
        <f t="shared" si="7"/>
        <v>1.7292145649215124E-2</v>
      </c>
      <c r="W105" s="4">
        <f t="shared" si="8"/>
        <v>2.0046992719004619E-2</v>
      </c>
      <c r="X105" s="4">
        <f t="shared" si="9"/>
        <v>2.1877190609347445E-2</v>
      </c>
    </row>
    <row r="106" spans="1:24" x14ac:dyDescent="0.2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6" t="s">
        <v>53</v>
      </c>
      <c r="M106" s="4">
        <f t="shared" si="11"/>
        <v>95372</v>
      </c>
      <c r="N106" s="4">
        <f t="shared" si="12"/>
        <v>131779</v>
      </c>
      <c r="O106" s="4">
        <v>137821</v>
      </c>
      <c r="P106" s="4">
        <v>144852</v>
      </c>
      <c r="Q106" s="4">
        <f t="shared" si="13"/>
        <v>178784</v>
      </c>
      <c r="S106" s="16" t="s">
        <v>53</v>
      </c>
      <c r="T106" s="4">
        <f t="shared" si="5"/>
        <v>1.1568550747051671E-2</v>
      </c>
      <c r="U106" s="4">
        <f t="shared" si="6"/>
        <v>1.4096757678341169E-2</v>
      </c>
      <c r="V106" s="4">
        <f t="shared" si="7"/>
        <v>1.3566232747892263E-2</v>
      </c>
      <c r="W106" s="4">
        <f t="shared" si="8"/>
        <v>1.3183663877550983E-2</v>
      </c>
      <c r="X106" s="4">
        <f t="shared" si="9"/>
        <v>1.597332252148774E-2</v>
      </c>
    </row>
    <row r="107" spans="1:24" x14ac:dyDescent="0.2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6" t="s">
        <v>54</v>
      </c>
      <c r="M107" s="4">
        <f t="shared" si="11"/>
        <v>68567</v>
      </c>
      <c r="N107" s="4">
        <f t="shared" si="12"/>
        <v>72501</v>
      </c>
      <c r="O107" s="4">
        <v>86378</v>
      </c>
      <c r="P107" s="4">
        <v>84492</v>
      </c>
      <c r="Q107" s="4">
        <f t="shared" si="13"/>
        <v>106104</v>
      </c>
      <c r="S107" s="16" t="s">
        <v>54</v>
      </c>
      <c r="T107" s="4">
        <f t="shared" si="5"/>
        <v>8.3171247229070575E-3</v>
      </c>
      <c r="U107" s="4">
        <f t="shared" si="6"/>
        <v>7.7556289578568144E-3</v>
      </c>
      <c r="V107" s="4">
        <f t="shared" si="7"/>
        <v>8.502507254318557E-3</v>
      </c>
      <c r="W107" s="4">
        <f t="shared" si="8"/>
        <v>7.6900155216499443E-3</v>
      </c>
      <c r="X107" s="4">
        <f t="shared" si="9"/>
        <v>9.4797823788478567E-3</v>
      </c>
    </row>
    <row r="108" spans="1:24" x14ac:dyDescent="0.2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54">
        <f>SUM(M92:M107)</f>
        <v>8244075</v>
      </c>
      <c r="N108" s="54">
        <f t="shared" ref="N108:Q108" si="18">SUM(N92:N107)</f>
        <v>9348178</v>
      </c>
      <c r="O108" s="54">
        <f t="shared" si="18"/>
        <v>10159121</v>
      </c>
      <c r="P108" s="54">
        <f t="shared" si="18"/>
        <v>10987234</v>
      </c>
      <c r="Q108" s="54">
        <f t="shared" si="18"/>
        <v>11192662</v>
      </c>
    </row>
    <row r="109" spans="1:24" x14ac:dyDescent="0.2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24" x14ac:dyDescent="0.2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24" x14ac:dyDescent="0.2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24" x14ac:dyDescent="0.2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2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2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2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2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2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2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2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2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2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2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2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2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2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2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2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25">
      <c r="A128" s="17" t="s">
        <v>60</v>
      </c>
      <c r="B128">
        <f>SUM(B112:B125)</f>
        <v>4267357</v>
      </c>
      <c r="C128">
        <f t="shared" ref="C128:F128" si="19">SUM(C112:C125)</f>
        <v>4826100</v>
      </c>
      <c r="D128">
        <v>0</v>
      </c>
      <c r="E128">
        <v>0</v>
      </c>
      <c r="F128">
        <f t="shared" si="19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60" x14ac:dyDescent="0.25">
      <c r="A129" s="26" t="s">
        <v>63</v>
      </c>
      <c r="B129">
        <f>B108+B128</f>
        <v>8080136</v>
      </c>
      <c r="C129">
        <f t="shared" ref="C129:F129" si="20">C108+C128</f>
        <v>9143898</v>
      </c>
      <c r="D129">
        <f t="shared" si="20"/>
        <v>9934922</v>
      </c>
      <c r="E129">
        <f t="shared" si="20"/>
        <v>10757890</v>
      </c>
      <c r="F129">
        <f t="shared" si="20"/>
        <v>10907774</v>
      </c>
    </row>
    <row r="130" spans="1:27" ht="75" x14ac:dyDescent="0.25">
      <c r="A130" s="26" t="s">
        <v>64</v>
      </c>
      <c r="B130" s="1">
        <f>B129/1000</f>
        <v>8080.1360000000004</v>
      </c>
      <c r="C130" s="1">
        <f t="shared" ref="C130:F130" si="21">C129/1000</f>
        <v>9143.8979999999992</v>
      </c>
      <c r="D130" s="1">
        <f t="shared" si="21"/>
        <v>9934.9220000000005</v>
      </c>
      <c r="E130" s="1">
        <f t="shared" si="21"/>
        <v>10757.89</v>
      </c>
      <c r="F130" s="1">
        <f t="shared" si="21"/>
        <v>10907.773999999999</v>
      </c>
    </row>
    <row r="133" spans="1:27" x14ac:dyDescent="0.2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23" t="s">
        <v>82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4"/>
      <c r="B135" s="24">
        <v>2002</v>
      </c>
      <c r="C135" s="24">
        <f t="shared" ref="C135:S135" si="22">B135+1</f>
        <v>2003</v>
      </c>
      <c r="D135" s="24">
        <f t="shared" si="22"/>
        <v>2004</v>
      </c>
      <c r="E135" s="24">
        <f t="shared" si="22"/>
        <v>2005</v>
      </c>
      <c r="F135" s="24">
        <f t="shared" si="22"/>
        <v>2006</v>
      </c>
      <c r="G135" s="24">
        <f t="shared" si="22"/>
        <v>2007</v>
      </c>
      <c r="H135" s="24">
        <f t="shared" si="22"/>
        <v>2008</v>
      </c>
      <c r="I135" s="24">
        <f t="shared" si="22"/>
        <v>2009</v>
      </c>
      <c r="J135" s="24">
        <f t="shared" si="22"/>
        <v>2010</v>
      </c>
      <c r="K135" s="24">
        <f t="shared" si="22"/>
        <v>2011</v>
      </c>
      <c r="L135" s="24">
        <f t="shared" si="22"/>
        <v>2012</v>
      </c>
      <c r="M135" s="24">
        <f t="shared" si="22"/>
        <v>2013</v>
      </c>
      <c r="N135" s="24">
        <f t="shared" si="22"/>
        <v>2014</v>
      </c>
      <c r="O135" s="24">
        <f t="shared" si="22"/>
        <v>2015</v>
      </c>
      <c r="P135" s="24">
        <f t="shared" si="22"/>
        <v>2016</v>
      </c>
      <c r="Q135" s="24">
        <f t="shared" si="22"/>
        <v>2017</v>
      </c>
      <c r="R135" s="24">
        <f t="shared" si="22"/>
        <v>2018</v>
      </c>
      <c r="S135" s="24">
        <f t="shared" si="22"/>
        <v>2019</v>
      </c>
    </row>
    <row r="136" spans="1:27" x14ac:dyDescent="0.2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25">
      <c r="A137" s="7" t="s">
        <v>69</v>
      </c>
      <c r="B137" s="4">
        <f>B136/100</f>
        <v>0.20800000000000002</v>
      </c>
      <c r="C137" s="4">
        <f t="shared" ref="C137:S137" si="23">C136/100</f>
        <v>0.20699999999999999</v>
      </c>
      <c r="D137" s="4">
        <f t="shared" si="23"/>
        <v>0.20600000000000002</v>
      </c>
      <c r="E137" s="4">
        <f t="shared" si="23"/>
        <v>0.20499999999999999</v>
      </c>
      <c r="F137" s="4">
        <f t="shared" si="23"/>
        <v>0.20399999999999999</v>
      </c>
      <c r="G137" s="4">
        <f t="shared" si="23"/>
        <v>0.20300000000000001</v>
      </c>
      <c r="H137" s="4">
        <f t="shared" si="23"/>
        <v>0.20199999999999999</v>
      </c>
      <c r="I137" s="4">
        <f t="shared" si="23"/>
        <v>0.20100000000000001</v>
      </c>
      <c r="J137" s="4">
        <f t="shared" si="23"/>
        <v>0.2</v>
      </c>
      <c r="K137" s="4">
        <f t="shared" si="23"/>
        <v>0.19800000000000001</v>
      </c>
      <c r="L137" s="4">
        <f t="shared" si="23"/>
        <v>0.19800000000000001</v>
      </c>
      <c r="M137" s="4">
        <f t="shared" si="23"/>
        <v>0.19699999999999998</v>
      </c>
      <c r="N137" s="4">
        <f t="shared" si="23"/>
        <v>0.19600000000000001</v>
      </c>
      <c r="O137" s="4">
        <f t="shared" si="23"/>
        <v>0.19500000000000001</v>
      </c>
      <c r="P137" s="4">
        <f t="shared" si="23"/>
        <v>0.19399999999999998</v>
      </c>
      <c r="Q137" s="4">
        <f t="shared" si="23"/>
        <v>0.193</v>
      </c>
      <c r="R137" s="4">
        <f t="shared" si="23"/>
        <v>0.193</v>
      </c>
      <c r="S137" s="4">
        <f t="shared" si="23"/>
        <v>0.192</v>
      </c>
    </row>
    <row r="138" spans="1:27" ht="120" x14ac:dyDescent="0.2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25">
      <c r="A139" s="33"/>
    </row>
    <row r="141" spans="1:27" x14ac:dyDescent="0.25">
      <c r="A141" s="7" t="s">
        <v>71</v>
      </c>
      <c r="B141" s="7" t="s">
        <v>72</v>
      </c>
    </row>
    <row r="142" spans="1:27" x14ac:dyDescent="0.25">
      <c r="A142" s="4">
        <v>214.57</v>
      </c>
      <c r="B142" s="4">
        <f>AD143-0.0968</f>
        <v>-9.6799999999999997E-2</v>
      </c>
    </row>
    <row r="144" spans="1:27" x14ac:dyDescent="0.2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48" ht="75.95" customHeight="1" x14ac:dyDescent="0.25">
      <c r="A145" s="72" t="s">
        <v>73</v>
      </c>
      <c r="B145" s="38" t="s">
        <v>74</v>
      </c>
      <c r="C145" s="37">
        <f t="shared" ref="C145:R145" si="24">(($B142*C144+$A142)/100)*B83</f>
        <v>11232.769782500007</v>
      </c>
      <c r="D145" s="37">
        <f t="shared" si="24"/>
        <v>11438.18222328</v>
      </c>
      <c r="E145" s="37">
        <f t="shared" si="24"/>
        <v>11561.455342979998</v>
      </c>
      <c r="F145" s="37">
        <f t="shared" si="24"/>
        <v>11601.144488280008</v>
      </c>
      <c r="G145" s="37">
        <f t="shared" si="24"/>
        <v>11555.878831380005</v>
      </c>
      <c r="H145" s="37">
        <f t="shared" si="24"/>
        <v>11423.608762499996</v>
      </c>
      <c r="I145" s="37">
        <f t="shared" si="24"/>
        <v>11172.059938899991</v>
      </c>
      <c r="J145" s="37">
        <f t="shared" si="24"/>
        <v>10849.798171380005</v>
      </c>
      <c r="K145" s="37">
        <f t="shared" si="24"/>
        <v>10527.866247959999</v>
      </c>
      <c r="L145" s="37">
        <f t="shared" si="24"/>
        <v>10211.048344719989</v>
      </c>
      <c r="M145" s="37">
        <f t="shared" si="24"/>
        <v>9871.7309883000053</v>
      </c>
      <c r="N145" s="37">
        <f t="shared" si="24"/>
        <v>9465.8934329200001</v>
      </c>
      <c r="O145" s="37">
        <f t="shared" si="24"/>
        <v>9025.2317390799908</v>
      </c>
      <c r="P145" s="37">
        <f t="shared" si="24"/>
        <v>8586.6460133400069</v>
      </c>
      <c r="Q145" s="37">
        <f t="shared" si="24"/>
        <v>8154.376048420002</v>
      </c>
      <c r="R145" s="37">
        <f t="shared" si="24"/>
        <v>7726.0072344999935</v>
      </c>
    </row>
    <row r="146" spans="1:48" ht="45" x14ac:dyDescent="0.25">
      <c r="A146" s="72"/>
      <c r="B146" s="38" t="s">
        <v>75</v>
      </c>
      <c r="C146" s="34">
        <f>$S137*B83</f>
        <v>11626.37088</v>
      </c>
      <c r="D146" s="34">
        <f t="shared" ref="D146:R146" si="25">$S137*C83</f>
        <v>12156.155135999999</v>
      </c>
      <c r="E146" s="34">
        <f t="shared" si="25"/>
        <v>12625.409088000002</v>
      </c>
      <c r="F146" s="34">
        <f t="shared" si="25"/>
        <v>13027.370112000001</v>
      </c>
      <c r="G146" s="34">
        <f t="shared" si="25"/>
        <v>13354.572864000002</v>
      </c>
      <c r="H146" s="34">
        <f t="shared" si="25"/>
        <v>13597.848</v>
      </c>
      <c r="I146" s="34">
        <f t="shared" si="25"/>
        <v>13709.80128</v>
      </c>
      <c r="J146" s="34">
        <f t="shared" si="25"/>
        <v>13739.356608000002</v>
      </c>
      <c r="K146" s="34">
        <f t="shared" si="25"/>
        <v>13771.292544000002</v>
      </c>
      <c r="L146" s="34">
        <f t="shared" si="25"/>
        <v>13812.324095999998</v>
      </c>
      <c r="M146" s="34">
        <f t="shared" si="25"/>
        <v>13824.743615999998</v>
      </c>
      <c r="N146" s="34">
        <f t="shared" si="25"/>
        <v>13741.505664</v>
      </c>
      <c r="O146" s="34">
        <f t="shared" si="25"/>
        <v>13599.470207999999</v>
      </c>
      <c r="P146" s="34">
        <f t="shared" si="25"/>
        <v>13449.470016000001</v>
      </c>
      <c r="Q146" s="34">
        <f t="shared" si="25"/>
        <v>13297.436736000001</v>
      </c>
      <c r="R146" s="34">
        <f t="shared" si="25"/>
        <v>13139.002559999999</v>
      </c>
    </row>
    <row r="149" spans="1:48" x14ac:dyDescent="0.25">
      <c r="A149" s="52" t="s">
        <v>89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48" x14ac:dyDescent="0.25">
      <c r="A150" s="64" t="s">
        <v>35</v>
      </c>
      <c r="B150" s="64"/>
      <c r="C150" s="64"/>
      <c r="D150" s="64"/>
      <c r="E150" s="64"/>
      <c r="F150" s="64"/>
      <c r="G150" s="64"/>
      <c r="H150" s="6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48" x14ac:dyDescent="0.25">
      <c r="A151" s="23" t="s">
        <v>82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48" x14ac:dyDescent="0.25">
      <c r="A152" s="23" t="s">
        <v>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48" ht="46.5" customHeight="1" x14ac:dyDescent="0.25">
      <c r="A153" s="68" t="s">
        <v>56</v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41"/>
      <c r="O153" s="82" t="s">
        <v>92</v>
      </c>
      <c r="P153" s="82"/>
      <c r="AC153" s="73" t="s">
        <v>91</v>
      </c>
      <c r="AD153" s="74"/>
      <c r="AE153" s="75"/>
      <c r="AG153" s="33"/>
    </row>
    <row r="154" spans="1:48" x14ac:dyDescent="0.2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1925</v>
      </c>
      <c r="O154" s="7" t="s">
        <v>76</v>
      </c>
      <c r="P154" s="7" t="s">
        <v>77</v>
      </c>
      <c r="AC154" s="76"/>
      <c r="AD154" s="77"/>
      <c r="AE154" s="78"/>
      <c r="AG154" s="33"/>
    </row>
    <row r="155" spans="1:48" ht="15" customHeight="1" x14ac:dyDescent="0.25">
      <c r="A155" s="16" t="s">
        <v>39</v>
      </c>
      <c r="B155" s="4">
        <f t="shared" ref="B155:K155" si="26">(($AD$179*B$154+$AC$179)/100)*B40</f>
        <v>309.92611764705879</v>
      </c>
      <c r="C155" s="4">
        <f t="shared" si="26"/>
        <v>372.6569411764707</v>
      </c>
      <c r="D155" s="4">
        <f t="shared" si="26"/>
        <v>410.91976470588264</v>
      </c>
      <c r="E155" s="4">
        <f t="shared" si="26"/>
        <v>448.94400000000047</v>
      </c>
      <c r="F155" s="4">
        <f t="shared" si="26"/>
        <v>485.68917647058896</v>
      </c>
      <c r="G155" s="4">
        <f t="shared" si="26"/>
        <v>533.17270588235272</v>
      </c>
      <c r="H155" s="4">
        <f t="shared" si="26"/>
        <v>573.19835294117649</v>
      </c>
      <c r="I155" s="4">
        <f t="shared" si="26"/>
        <v>644.55200000000025</v>
      </c>
      <c r="J155" s="4">
        <f t="shared" si="26"/>
        <v>657.91435294117707</v>
      </c>
      <c r="K155" s="4">
        <f t="shared" si="26"/>
        <v>598.73505882353027</v>
      </c>
      <c r="M155" s="53">
        <f>O155*EXP($M$154*P155)</f>
        <v>232.1932206268018</v>
      </c>
      <c r="O155" s="39">
        <f>EXP(INDEX(LINEST(LN(B155:K155),B$154:K$154),2))</f>
        <v>1.6223257829010491E-11</v>
      </c>
      <c r="P155" s="40">
        <f>INDEX(LINEST(LN(B155:K155),B$154:K$154),1)</f>
        <v>1.5736179276566228E-2</v>
      </c>
      <c r="AC155" s="79"/>
      <c r="AD155" s="80"/>
      <c r="AE155" s="81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</row>
    <row r="156" spans="1:48" x14ac:dyDescent="0.25">
      <c r="A156" s="16" t="s">
        <v>40</v>
      </c>
      <c r="B156" s="4">
        <f t="shared" ref="B156:K156" si="27">(($AD$179*B$154+$AC$179)/100)*B41</f>
        <v>261.02258823529411</v>
      </c>
      <c r="C156" s="4">
        <f t="shared" si="27"/>
        <v>275.10588235294125</v>
      </c>
      <c r="D156" s="4">
        <f t="shared" si="27"/>
        <v>336.31223529411784</v>
      </c>
      <c r="E156" s="4">
        <f t="shared" si="27"/>
        <v>373.93270588235333</v>
      </c>
      <c r="F156" s="4">
        <f t="shared" si="27"/>
        <v>412.33129411764764</v>
      </c>
      <c r="G156" s="4">
        <f t="shared" si="27"/>
        <v>451.45129411764685</v>
      </c>
      <c r="H156" s="4">
        <f t="shared" si="27"/>
        <v>500.42752941176474</v>
      </c>
      <c r="I156" s="4">
        <f t="shared" si="27"/>
        <v>542.62400000000025</v>
      </c>
      <c r="J156" s="4">
        <f t="shared" si="27"/>
        <v>610.68070588235344</v>
      </c>
      <c r="K156" s="4">
        <f t="shared" si="27"/>
        <v>625.12941176470679</v>
      </c>
      <c r="M156" s="53">
        <f t="shared" ref="M156:M170" si="28">O156*EXP($M$154*P156)</f>
        <v>159.98119086849147</v>
      </c>
      <c r="O156" s="39">
        <f t="shared" ref="O156:O170" si="29">EXP(INDEX(LINEST(LN(B156:K156),B$154:K$154),2))</f>
        <v>1.5169253608374585E-15</v>
      </c>
      <c r="P156" s="40">
        <f t="shared" ref="P156:P170" si="30">INDEX(LINEST(LN(B156:K156),B$154:K$154),1)</f>
        <v>2.0362154363027178E-2</v>
      </c>
      <c r="AC156" s="4"/>
      <c r="AD156" s="24">
        <v>2002</v>
      </c>
      <c r="AE156" s="24">
        <v>2019</v>
      </c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9"/>
    </row>
    <row r="157" spans="1:48" x14ac:dyDescent="0.25">
      <c r="A157" s="16" t="s">
        <v>41</v>
      </c>
      <c r="B157" s="4">
        <f t="shared" ref="B157:K157" si="31">(($AD$179*B$154+$AC$179)/100)*B42</f>
        <v>227.09576470588235</v>
      </c>
      <c r="C157" s="4">
        <f t="shared" si="31"/>
        <v>245.66211764705889</v>
      </c>
      <c r="D157" s="4">
        <f t="shared" si="31"/>
        <v>259.96964705882368</v>
      </c>
      <c r="E157" s="4">
        <f t="shared" si="31"/>
        <v>318.58729411764739</v>
      </c>
      <c r="F157" s="4">
        <f t="shared" si="31"/>
        <v>355.60847058823583</v>
      </c>
      <c r="G157" s="4">
        <f t="shared" si="31"/>
        <v>393.53223529411747</v>
      </c>
      <c r="H157" s="4">
        <f t="shared" si="31"/>
        <v>430.98776470588234</v>
      </c>
      <c r="I157" s="4">
        <f t="shared" si="31"/>
        <v>478.39200000000022</v>
      </c>
      <c r="J157" s="4">
        <f t="shared" si="31"/>
        <v>517.89176470588279</v>
      </c>
      <c r="K157" s="4">
        <f t="shared" si="31"/>
        <v>584.14870588235374</v>
      </c>
      <c r="M157" s="53">
        <f t="shared" si="28"/>
        <v>130.60416798656604</v>
      </c>
      <c r="O157" s="39">
        <f t="shared" si="29"/>
        <v>1.2519462023368833E-16</v>
      </c>
      <c r="P157" s="40">
        <f t="shared" si="30"/>
        <v>2.1552640683637249E-2</v>
      </c>
      <c r="AC157" s="7" t="s">
        <v>68</v>
      </c>
      <c r="AD157" s="29">
        <v>22</v>
      </c>
      <c r="AE157" s="32">
        <v>19.2</v>
      </c>
      <c r="AG157" s="56"/>
      <c r="AH157" s="56"/>
      <c r="AI157" s="56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8"/>
      <c r="AU157" s="58"/>
      <c r="AV157" s="19"/>
    </row>
    <row r="158" spans="1:48" x14ac:dyDescent="0.25">
      <c r="A158" s="16" t="s">
        <v>42</v>
      </c>
      <c r="B158" s="4">
        <f t="shared" ref="B158:K158" si="32">(($AD$179*B$154+$AC$179)/100)*B43</f>
        <v>209.67388235294115</v>
      </c>
      <c r="C158" s="4">
        <f t="shared" si="32"/>
        <v>215.32611764705888</v>
      </c>
      <c r="D158" s="4">
        <f t="shared" si="32"/>
        <v>233.36541176470604</v>
      </c>
      <c r="E158" s="4">
        <f t="shared" si="32"/>
        <v>248.63294117647084</v>
      </c>
      <c r="F158" s="4">
        <f t="shared" si="32"/>
        <v>305.43058823529458</v>
      </c>
      <c r="G158" s="4">
        <f t="shared" si="32"/>
        <v>340.90258823529399</v>
      </c>
      <c r="H158" s="4">
        <f t="shared" si="32"/>
        <v>376.6658823529412</v>
      </c>
      <c r="I158" s="4">
        <f t="shared" si="32"/>
        <v>413.41600000000017</v>
      </c>
      <c r="J158" s="4">
        <f t="shared" si="32"/>
        <v>456.27223529411805</v>
      </c>
      <c r="K158" s="4">
        <f t="shared" si="32"/>
        <v>498.01976470588306</v>
      </c>
      <c r="M158" s="53">
        <f t="shared" si="28"/>
        <v>116.66380924930885</v>
      </c>
      <c r="O158" s="39">
        <f t="shared" si="29"/>
        <v>3.7922061918157625E-16</v>
      </c>
      <c r="P158" s="40">
        <f t="shared" si="30"/>
        <v>2.0918290858637941E-2</v>
      </c>
      <c r="AC158" s="7" t="s">
        <v>69</v>
      </c>
      <c r="AD158" s="4">
        <f>AD157/100</f>
        <v>0.22</v>
      </c>
      <c r="AE158" s="4">
        <f>AE157/100</f>
        <v>0.192</v>
      </c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</row>
    <row r="159" spans="1:48" x14ac:dyDescent="0.25">
      <c r="A159" s="16" t="s">
        <v>43</v>
      </c>
      <c r="B159" s="4">
        <f t="shared" ref="B159:K159" si="33">(($AD$179*B$154+$AC$179)/100)*B44</f>
        <v>189.50117647058821</v>
      </c>
      <c r="C159" s="4">
        <f t="shared" si="33"/>
        <v>196.88658823529417</v>
      </c>
      <c r="D159" s="4">
        <f t="shared" si="33"/>
        <v>203.00188235294129</v>
      </c>
      <c r="E159" s="4">
        <f t="shared" si="33"/>
        <v>223.34823529411787</v>
      </c>
      <c r="F159" s="4">
        <f t="shared" si="33"/>
        <v>239.98117647058859</v>
      </c>
      <c r="G159" s="4">
        <f t="shared" si="33"/>
        <v>293.56235294117636</v>
      </c>
      <c r="H159" s="4">
        <f t="shared" si="33"/>
        <v>324.90635294117646</v>
      </c>
      <c r="I159" s="4">
        <f t="shared" si="33"/>
        <v>360.84000000000015</v>
      </c>
      <c r="J159" s="4">
        <f t="shared" si="33"/>
        <v>390.57670588235328</v>
      </c>
      <c r="K159" s="4">
        <f t="shared" si="33"/>
        <v>441.75811764705946</v>
      </c>
      <c r="M159" s="53">
        <f t="shared" si="28"/>
        <v>105.38452275663238</v>
      </c>
      <c r="O159" s="39">
        <f t="shared" si="29"/>
        <v>1.5367056331964321E-15</v>
      </c>
      <c r="P159" s="40">
        <f t="shared" si="30"/>
        <v>2.0138572078686672E-2</v>
      </c>
    </row>
    <row r="160" spans="1:48" x14ac:dyDescent="0.25">
      <c r="A160" s="16" t="s">
        <v>44</v>
      </c>
      <c r="B160" s="4">
        <f t="shared" ref="B160:K160" si="34">(($AD$179*B$154+$AC$179)/100)*B45</f>
        <v>165.66070588235291</v>
      </c>
      <c r="C160" s="4">
        <f t="shared" si="34"/>
        <v>176.3651764705883</v>
      </c>
      <c r="D160" s="4">
        <f t="shared" si="34"/>
        <v>184.20541176470601</v>
      </c>
      <c r="E160" s="4">
        <f t="shared" si="34"/>
        <v>193.28752941176489</v>
      </c>
      <c r="F160" s="4">
        <f t="shared" si="34"/>
        <v>216.25576470588268</v>
      </c>
      <c r="G160" s="4">
        <f t="shared" si="34"/>
        <v>232.46964705882343</v>
      </c>
      <c r="H160" s="4">
        <f t="shared" si="34"/>
        <v>279.04023529411762</v>
      </c>
      <c r="I160" s="4">
        <f t="shared" si="34"/>
        <v>311.98400000000015</v>
      </c>
      <c r="J160" s="4">
        <f t="shared" si="34"/>
        <v>338.78752941176504</v>
      </c>
      <c r="K160" s="4">
        <f t="shared" si="34"/>
        <v>381.09741176470641</v>
      </c>
      <c r="M160" s="53">
        <f t="shared" si="28"/>
        <v>95.487192629204486</v>
      </c>
      <c r="O160" s="39">
        <f t="shared" si="29"/>
        <v>7.7960355803170286E-15</v>
      </c>
      <c r="P160" s="40">
        <f t="shared" si="30"/>
        <v>1.9243715937275228E-2</v>
      </c>
    </row>
    <row r="161" spans="1:16" x14ac:dyDescent="0.25">
      <c r="A161" s="16" t="s">
        <v>45</v>
      </c>
      <c r="B161" s="4">
        <f t="shared" ref="B161:K161" si="35">(($AD$179*B$154+$AC$179)/100)*B46</f>
        <v>150.37835294117644</v>
      </c>
      <c r="C161" s="4">
        <f t="shared" si="35"/>
        <v>153.46447058823534</v>
      </c>
      <c r="D161" s="4">
        <f t="shared" si="35"/>
        <v>164.25223529411775</v>
      </c>
      <c r="E161" s="4">
        <f t="shared" si="35"/>
        <v>174.18352941176488</v>
      </c>
      <c r="F161" s="4">
        <f t="shared" si="35"/>
        <v>186.80352941176497</v>
      </c>
      <c r="G161" s="4">
        <f t="shared" si="35"/>
        <v>209.72517647058814</v>
      </c>
      <c r="H161" s="4">
        <f t="shared" si="35"/>
        <v>220.61858823529411</v>
      </c>
      <c r="I161" s="4">
        <f t="shared" si="35"/>
        <v>267.84000000000015</v>
      </c>
      <c r="J161" s="4">
        <f t="shared" si="35"/>
        <v>291.31411764705911</v>
      </c>
      <c r="K161" s="4">
        <f t="shared" si="35"/>
        <v>329.92941176470634</v>
      </c>
      <c r="M161" s="53">
        <f t="shared" si="28"/>
        <v>88.295901522314608</v>
      </c>
      <c r="O161" s="39">
        <f t="shared" si="29"/>
        <v>8.3221231715224776E-14</v>
      </c>
      <c r="P161" s="40">
        <f t="shared" si="30"/>
        <v>1.79729701724211E-2</v>
      </c>
    </row>
    <row r="162" spans="1:16" x14ac:dyDescent="0.25">
      <c r="A162" s="16" t="s">
        <v>46</v>
      </c>
      <c r="B162" s="4">
        <f t="shared" ref="B162:K162" si="36">(($AD$179*B$154+$AC$179)/100)*B47</f>
        <v>131.42823529411763</v>
      </c>
      <c r="C162" s="4">
        <f t="shared" si="36"/>
        <v>138.29647058823534</v>
      </c>
      <c r="D162" s="4">
        <f t="shared" si="36"/>
        <v>141.98564705882362</v>
      </c>
      <c r="E162" s="4">
        <f t="shared" si="36"/>
        <v>153.9557647058825</v>
      </c>
      <c r="F162" s="4">
        <f t="shared" si="36"/>
        <v>166.35058823529437</v>
      </c>
      <c r="G162" s="4">
        <f t="shared" si="36"/>
        <v>179.31105882352935</v>
      </c>
      <c r="H162" s="4">
        <f t="shared" si="36"/>
        <v>197.30117647058825</v>
      </c>
      <c r="I162" s="4">
        <f t="shared" si="36"/>
        <v>210.55200000000011</v>
      </c>
      <c r="J162" s="4">
        <f t="shared" si="36"/>
        <v>248.87576470588257</v>
      </c>
      <c r="K162" s="4">
        <f t="shared" si="36"/>
        <v>281.53976470588276</v>
      </c>
      <c r="M162" s="53">
        <f t="shared" si="28"/>
        <v>81.236378677701538</v>
      </c>
      <c r="O162" s="39">
        <f t="shared" si="29"/>
        <v>9.2805473606220235E-13</v>
      </c>
      <c r="P162" s="40">
        <f t="shared" si="30"/>
        <v>1.667690848890914E-2</v>
      </c>
    </row>
    <row r="163" spans="1:16" x14ac:dyDescent="0.25">
      <c r="A163" s="16" t="s">
        <v>47</v>
      </c>
      <c r="B163" s="4">
        <f t="shared" ref="B163:K163" si="37">(($AD$179*B$154+$AC$179)/100)*B48</f>
        <v>111.56117647058822</v>
      </c>
      <c r="C163" s="4">
        <f t="shared" si="37"/>
        <v>119.85694117647061</v>
      </c>
      <c r="D163" s="4">
        <f t="shared" si="37"/>
        <v>126.65929411764714</v>
      </c>
      <c r="E163" s="4">
        <f t="shared" si="37"/>
        <v>131.48047058823542</v>
      </c>
      <c r="F163" s="4">
        <f t="shared" si="37"/>
        <v>144.80682352941199</v>
      </c>
      <c r="G163" s="4">
        <f t="shared" si="37"/>
        <v>157.62447058823523</v>
      </c>
      <c r="H163" s="4">
        <f t="shared" si="37"/>
        <v>167.32164705882354</v>
      </c>
      <c r="I163" s="4">
        <f t="shared" si="37"/>
        <v>186.00000000000009</v>
      </c>
      <c r="J163" s="4">
        <f t="shared" si="37"/>
        <v>194.20941176470606</v>
      </c>
      <c r="K163" s="4">
        <f t="shared" si="37"/>
        <v>236.39152941176505</v>
      </c>
      <c r="M163" s="53">
        <f t="shared" si="28"/>
        <v>73.180407288058333</v>
      </c>
      <c r="O163" s="39">
        <f t="shared" si="29"/>
        <v>6.7088528696388426E-12</v>
      </c>
      <c r="P163" s="40">
        <f t="shared" si="30"/>
        <v>1.559507577300041E-2</v>
      </c>
    </row>
    <row r="164" spans="1:16" x14ac:dyDescent="0.25">
      <c r="A164" s="16" t="s">
        <v>48</v>
      </c>
      <c r="B164" s="4">
        <f t="shared" ref="B164:K164" si="38">(($AD$179*B$154+$AC$179)/100)*B49</f>
        <v>88.943294117647056</v>
      </c>
      <c r="C164" s="4">
        <f t="shared" si="38"/>
        <v>100.52517647058826</v>
      </c>
      <c r="D164" s="4">
        <f t="shared" si="38"/>
        <v>108.4411764705883</v>
      </c>
      <c r="E164" s="4">
        <f t="shared" si="38"/>
        <v>115.74776470588247</v>
      </c>
      <c r="F164" s="4">
        <f t="shared" si="38"/>
        <v>121.89952941176489</v>
      </c>
      <c r="G164" s="4">
        <f t="shared" si="38"/>
        <v>134.87999999999994</v>
      </c>
      <c r="H164" s="4">
        <f t="shared" si="38"/>
        <v>145.02917647058823</v>
      </c>
      <c r="I164" s="4">
        <f t="shared" si="38"/>
        <v>155.49600000000007</v>
      </c>
      <c r="J164" s="4">
        <f t="shared" si="38"/>
        <v>169.75341176470604</v>
      </c>
      <c r="K164" s="4">
        <f t="shared" si="38"/>
        <v>181.28752941176495</v>
      </c>
      <c r="M164" s="53">
        <f t="shared" si="28"/>
        <v>62.269527941188258</v>
      </c>
      <c r="O164" s="39">
        <f t="shared" si="29"/>
        <v>9.3135643631206539E-12</v>
      </c>
      <c r="P164" s="40">
        <f t="shared" si="30"/>
        <v>1.5340790354672576E-2</v>
      </c>
    </row>
    <row r="165" spans="1:16" x14ac:dyDescent="0.25">
      <c r="A165" s="16" t="s">
        <v>49</v>
      </c>
      <c r="B165" s="4">
        <f t="shared" ref="B165:K165" si="39">(($AD$179*B$154+$AC$179)/100)*B50</f>
        <v>72.744</v>
      </c>
      <c r="C165" s="4">
        <f t="shared" si="39"/>
        <v>78.81411764705885</v>
      </c>
      <c r="D165" s="4">
        <f t="shared" si="39"/>
        <v>89.355529411764763</v>
      </c>
      <c r="E165" s="4">
        <f t="shared" si="39"/>
        <v>97.205647058823629</v>
      </c>
      <c r="F165" s="4">
        <f t="shared" si="39"/>
        <v>105.26447058823545</v>
      </c>
      <c r="G165" s="4">
        <f t="shared" si="39"/>
        <v>111.34211764705879</v>
      </c>
      <c r="H165" s="4">
        <f t="shared" si="39"/>
        <v>122.22423529411765</v>
      </c>
      <c r="I165" s="4">
        <f t="shared" si="39"/>
        <v>132.43200000000004</v>
      </c>
      <c r="J165" s="4">
        <f t="shared" si="39"/>
        <v>139.7828235294119</v>
      </c>
      <c r="K165" s="4">
        <f t="shared" si="39"/>
        <v>156.51388235294141</v>
      </c>
      <c r="M165" s="53">
        <f t="shared" si="28"/>
        <v>49.094741236225531</v>
      </c>
      <c r="O165" s="39">
        <f t="shared" si="29"/>
        <v>7.7978706531385011E-13</v>
      </c>
      <c r="P165" s="40">
        <f t="shared" si="30"/>
        <v>1.6505718146294288E-2</v>
      </c>
    </row>
    <row r="166" spans="1:16" x14ac:dyDescent="0.25">
      <c r="A166" s="16" t="s">
        <v>50</v>
      </c>
      <c r="B166" s="4">
        <f t="shared" ref="B166:K166" si="40">(($AD$179*B$154+$AC$179)/100)*B51</f>
        <v>58.989882352941173</v>
      </c>
      <c r="C166" s="4">
        <f t="shared" si="40"/>
        <v>63.051294117647075</v>
      </c>
      <c r="D166" s="4">
        <f t="shared" si="40"/>
        <v>68.824000000000041</v>
      </c>
      <c r="E166" s="4">
        <f t="shared" si="40"/>
        <v>78.382588235294193</v>
      </c>
      <c r="F166" s="4">
        <f t="shared" si="40"/>
        <v>86.17505882352954</v>
      </c>
      <c r="G166" s="4">
        <f t="shared" si="40"/>
        <v>93.622588235294074</v>
      </c>
      <c r="H166" s="4">
        <f t="shared" si="40"/>
        <v>98.394352941176464</v>
      </c>
      <c r="I166" s="4">
        <f t="shared" si="40"/>
        <v>108.87200000000004</v>
      </c>
      <c r="J166" s="4">
        <f t="shared" si="40"/>
        <v>117.24494117647069</v>
      </c>
      <c r="K166" s="4">
        <f t="shared" si="40"/>
        <v>129.19341176470607</v>
      </c>
      <c r="M166" s="53">
        <f t="shared" si="28"/>
        <v>38.060556537016609</v>
      </c>
      <c r="O166" s="39">
        <f t="shared" si="29"/>
        <v>8.5423738396771211E-14</v>
      </c>
      <c r="P166" s="40">
        <f t="shared" si="30"/>
        <v>1.7522249792181963E-2</v>
      </c>
    </row>
    <row r="167" spans="1:16" x14ac:dyDescent="0.25">
      <c r="A167" s="16" t="s">
        <v>51</v>
      </c>
      <c r="B167" s="4">
        <f t="shared" ref="B167:K167" si="41">(($AD$179*B$154+$AC$179)/100)*B52</f>
        <v>44.62447058823529</v>
      </c>
      <c r="C167" s="4">
        <f t="shared" si="41"/>
        <v>49.370352941176485</v>
      </c>
      <c r="D167" s="4">
        <f t="shared" si="41"/>
        <v>52.919294117647091</v>
      </c>
      <c r="E167" s="4">
        <f t="shared" si="41"/>
        <v>58.154823529411829</v>
      </c>
      <c r="F167" s="4">
        <f t="shared" si="41"/>
        <v>66.812941176470687</v>
      </c>
      <c r="G167" s="4">
        <f t="shared" si="41"/>
        <v>73.787294117647036</v>
      </c>
      <c r="H167" s="4">
        <f t="shared" si="41"/>
        <v>79.689176470588237</v>
      </c>
      <c r="I167" s="4">
        <f t="shared" si="41"/>
        <v>84.56800000000004</v>
      </c>
      <c r="J167" s="4">
        <f t="shared" si="41"/>
        <v>93.987764705882441</v>
      </c>
      <c r="K167" s="4">
        <f t="shared" si="41"/>
        <v>108.35576470588251</v>
      </c>
      <c r="M167" s="53">
        <f t="shared" si="28"/>
        <v>27.479140628878632</v>
      </c>
      <c r="O167" s="39">
        <f t="shared" si="29"/>
        <v>2.2269535468970998E-15</v>
      </c>
      <c r="P167" s="40">
        <f t="shared" si="30"/>
        <v>1.9247568342942771E-2</v>
      </c>
    </row>
    <row r="168" spans="1:16" x14ac:dyDescent="0.25">
      <c r="A168" s="16" t="s">
        <v>52</v>
      </c>
      <c r="B168" s="4">
        <f t="shared" ref="B168:K168" si="42">(($AD$179*B$154+$AC$179)/100)*B53</f>
        <v>30.870352941176467</v>
      </c>
      <c r="C168" s="4">
        <f t="shared" si="42"/>
        <v>35.094588235294125</v>
      </c>
      <c r="D168" s="4">
        <f t="shared" si="42"/>
        <v>39.038823529411786</v>
      </c>
      <c r="E168" s="4">
        <f t="shared" si="42"/>
        <v>42.141176470588277</v>
      </c>
      <c r="F168" s="4">
        <f t="shared" si="42"/>
        <v>46.36000000000007</v>
      </c>
      <c r="G168" s="4">
        <f t="shared" si="42"/>
        <v>53.687529411764686</v>
      </c>
      <c r="H168" s="4">
        <f t="shared" si="42"/>
        <v>58.934117647058827</v>
      </c>
      <c r="I168" s="4">
        <f t="shared" si="42"/>
        <v>64.232000000000028</v>
      </c>
      <c r="J168" s="4">
        <f t="shared" si="42"/>
        <v>68.812470588235357</v>
      </c>
      <c r="K168" s="4">
        <f t="shared" si="42"/>
        <v>81.961411764706</v>
      </c>
      <c r="M168" s="53">
        <f t="shared" si="28"/>
        <v>18.576101123217754</v>
      </c>
      <c r="O168" s="39">
        <f t="shared" si="29"/>
        <v>7.8691235112366755E-17</v>
      </c>
      <c r="P168" s="40">
        <f t="shared" si="30"/>
        <v>2.0780714682722495E-2</v>
      </c>
    </row>
    <row r="169" spans="1:16" x14ac:dyDescent="0.25">
      <c r="A169" s="16" t="s">
        <v>53</v>
      </c>
      <c r="B169" s="4">
        <f t="shared" ref="B169:K169" si="43">(($AD$179*B$154+$AC$179)/100)*B54</f>
        <v>22.617882352941173</v>
      </c>
      <c r="C169" s="4">
        <f t="shared" si="43"/>
        <v>22.008470588235301</v>
      </c>
      <c r="D169" s="4">
        <f t="shared" si="43"/>
        <v>24.869176470588251</v>
      </c>
      <c r="E169" s="4">
        <f t="shared" si="43"/>
        <v>27.813176470588264</v>
      </c>
      <c r="F169" s="4">
        <f t="shared" si="43"/>
        <v>30.270352941176515</v>
      </c>
      <c r="G169" s="4">
        <f t="shared" si="43"/>
        <v>33.587764705882343</v>
      </c>
      <c r="H169" s="4">
        <f t="shared" si="43"/>
        <v>38.691529411764705</v>
      </c>
      <c r="I169" s="4">
        <f t="shared" si="43"/>
        <v>42.65600000000002</v>
      </c>
      <c r="J169" s="4">
        <f t="shared" si="43"/>
        <v>47.233647058823571</v>
      </c>
      <c r="K169" s="4">
        <f t="shared" si="43"/>
        <v>54.409411764705958</v>
      </c>
      <c r="M169" s="53">
        <f t="shared" si="28"/>
        <v>12.334925672142715</v>
      </c>
      <c r="O169" s="39">
        <f t="shared" si="29"/>
        <v>6.6938435344473982E-17</v>
      </c>
      <c r="P169" s="40">
        <f t="shared" si="30"/>
        <v>2.065204835146844E-2</v>
      </c>
    </row>
    <row r="170" spans="1:16" x14ac:dyDescent="0.25">
      <c r="A170" s="50" t="s">
        <v>54</v>
      </c>
      <c r="B170" s="4">
        <f t="shared" ref="B170:K170" si="44">(($AD$179*B$154+$AC$179)/100)*B55</f>
        <v>11.614588235294116</v>
      </c>
      <c r="C170" s="4">
        <f t="shared" si="44"/>
        <v>13.680941176470592</v>
      </c>
      <c r="D170" s="4">
        <f t="shared" si="44"/>
        <v>13.012941176470596</v>
      </c>
      <c r="E170" s="4">
        <f t="shared" si="44"/>
        <v>14.889882352941193</v>
      </c>
      <c r="F170" s="4">
        <f t="shared" si="44"/>
        <v>16.907764705882379</v>
      </c>
      <c r="G170" s="4">
        <f t="shared" si="44"/>
        <v>18.248470588235286</v>
      </c>
      <c r="H170" s="4">
        <f t="shared" si="44"/>
        <v>20.242588235294118</v>
      </c>
      <c r="I170" s="4">
        <f t="shared" si="44"/>
        <v>23.560000000000009</v>
      </c>
      <c r="J170" s="4">
        <f t="shared" si="44"/>
        <v>26.6138823529412</v>
      </c>
      <c r="K170" s="4">
        <f t="shared" si="44"/>
        <v>31.256470588235338</v>
      </c>
      <c r="M170" s="53">
        <f t="shared" si="28"/>
        <v>6.5947830785775619</v>
      </c>
      <c r="O170" s="39">
        <f t="shared" si="29"/>
        <v>1.1264705667164157E-17</v>
      </c>
      <c r="P170" s="40">
        <f t="shared" si="30"/>
        <v>2.1252538245329543E-2</v>
      </c>
    </row>
    <row r="171" spans="1:16" x14ac:dyDescent="0.25">
      <c r="A171" s="48"/>
      <c r="B171" s="51">
        <f>SUM(B155:B168)</f>
        <v>2052.4199999999996</v>
      </c>
      <c r="C171" s="51">
        <f t="shared" ref="C171:K171" si="45">SUM(C155:C168)</f>
        <v>2220.4762352941179</v>
      </c>
      <c r="D171" s="51">
        <f t="shared" si="45"/>
        <v>2419.2503529411779</v>
      </c>
      <c r="E171" s="51">
        <f t="shared" si="45"/>
        <v>2657.9844705882379</v>
      </c>
      <c r="F171" s="51">
        <f t="shared" si="45"/>
        <v>2939.7694117647106</v>
      </c>
      <c r="G171" s="51">
        <f t="shared" si="45"/>
        <v>3259.0710588235288</v>
      </c>
      <c r="H171" s="51">
        <f t="shared" si="45"/>
        <v>3574.7385882352942</v>
      </c>
      <c r="I171" s="51">
        <f t="shared" si="45"/>
        <v>3961.8000000000015</v>
      </c>
      <c r="J171" s="51">
        <f t="shared" si="45"/>
        <v>4296.104000000003</v>
      </c>
      <c r="K171" s="51">
        <f t="shared" si="45"/>
        <v>4634.0611764705945</v>
      </c>
      <c r="M171" s="45">
        <f>SUM(M155:M168)</f>
        <v>1278.5068590716062</v>
      </c>
    </row>
    <row r="172" spans="1:16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25">
      <c r="A173" s="68" t="s">
        <v>57</v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</row>
    <row r="174" spans="1:16" x14ac:dyDescent="0.2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1925</v>
      </c>
      <c r="N174" s="43"/>
      <c r="O174" s="7" t="s">
        <v>76</v>
      </c>
      <c r="P174" s="7" t="s">
        <v>77</v>
      </c>
    </row>
    <row r="175" spans="1:16" x14ac:dyDescent="0.25">
      <c r="A175" s="16" t="s">
        <v>39</v>
      </c>
      <c r="B175" s="4">
        <f>(($AD$179*B$174+$AC$179)/100)*B60</f>
        <v>308.70352941176469</v>
      </c>
      <c r="C175" s="4">
        <f t="shared" ref="C175:K175" si="46">(($AD$179*C$174+$AC$179)/100)*C60</f>
        <v>371.76470588235304</v>
      </c>
      <c r="D175" s="4">
        <f t="shared" si="46"/>
        <v>408.02800000000025</v>
      </c>
      <c r="E175" s="4">
        <f t="shared" si="46"/>
        <v>444.44894117647107</v>
      </c>
      <c r="F175" s="4">
        <f t="shared" si="46"/>
        <v>479.41694117647131</v>
      </c>
      <c r="G175" s="4">
        <f t="shared" si="46"/>
        <v>524.44517647058808</v>
      </c>
      <c r="H175" s="4">
        <f t="shared" si="46"/>
        <v>561.6677647058824</v>
      </c>
      <c r="I175" s="4">
        <f t="shared" si="46"/>
        <v>629.9200000000003</v>
      </c>
      <c r="J175" s="4">
        <f t="shared" si="46"/>
        <v>643.7682352941182</v>
      </c>
      <c r="K175" s="4">
        <f t="shared" si="46"/>
        <v>585.53788235294201</v>
      </c>
      <c r="M175" s="53">
        <f>O175*EXP($M$174*P175)</f>
        <v>234.48412029553555</v>
      </c>
      <c r="N175" s="44"/>
      <c r="O175" s="39">
        <f>EXP(INDEX(LINEST(LN(B175:K175),B$174:K$174),2))</f>
        <v>4.3063591857801834E-11</v>
      </c>
      <c r="P175" s="40">
        <f>INDEX(LINEST(LN(B175:K175),B$174:K$174),1)</f>
        <v>1.5234146015891566E-2</v>
      </c>
    </row>
    <row r="176" spans="1:16" x14ac:dyDescent="0.25">
      <c r="A176" s="16" t="s">
        <v>40</v>
      </c>
      <c r="B176" s="4">
        <f t="shared" ref="B176:K190" si="47">(($AD$179*B$174+$AC$179)/100)*B61</f>
        <v>259.79999999999995</v>
      </c>
      <c r="C176" s="4">
        <f t="shared" si="47"/>
        <v>276.89035294117656</v>
      </c>
      <c r="D176" s="4">
        <f t="shared" si="47"/>
        <v>338.3364705882355</v>
      </c>
      <c r="E176" s="4">
        <f t="shared" si="47"/>
        <v>374.21364705882394</v>
      </c>
      <c r="F176" s="4">
        <f t="shared" si="47"/>
        <v>410.96776470588293</v>
      </c>
      <c r="G176" s="4">
        <f t="shared" si="47"/>
        <v>448.27764705882333</v>
      </c>
      <c r="H176" s="4">
        <f t="shared" si="47"/>
        <v>494.53411764705885</v>
      </c>
      <c r="I176" s="4">
        <f t="shared" si="47"/>
        <v>533.20000000000027</v>
      </c>
      <c r="J176" s="4">
        <f t="shared" si="47"/>
        <v>598.93223529411819</v>
      </c>
      <c r="K176" s="4">
        <f t="shared" si="47"/>
        <v>613.7844705882361</v>
      </c>
      <c r="M176" s="53">
        <f t="shared" ref="M176:M190" si="48">O176*EXP($M$174*P176)</f>
        <v>163.17386739175186</v>
      </c>
      <c r="N176" s="19"/>
      <c r="O176" s="39">
        <f t="shared" ref="O176:O190" si="49">EXP(INDEX(LINEST(LN(B176:K176),B$174:K$174),2))</f>
        <v>4.5570879925660845E-15</v>
      </c>
      <c r="P176" s="40">
        <f t="shared" ref="P176:P190" si="50">INDEX(LINEST(LN(B176:K176),B$174:K$174),1)</f>
        <v>1.9800991624378643E-2</v>
      </c>
    </row>
    <row r="177" spans="1:30" x14ac:dyDescent="0.25">
      <c r="A177" s="16" t="s">
        <v>41</v>
      </c>
      <c r="B177" s="4">
        <f t="shared" si="47"/>
        <v>226.79011764705879</v>
      </c>
      <c r="C177" s="4">
        <f t="shared" si="47"/>
        <v>245.36470588235301</v>
      </c>
      <c r="D177" s="4">
        <f t="shared" si="47"/>
        <v>262.86141176470608</v>
      </c>
      <c r="E177" s="4">
        <f t="shared" si="47"/>
        <v>321.95858823529443</v>
      </c>
      <c r="F177" s="4">
        <f t="shared" si="47"/>
        <v>356.97200000000055</v>
      </c>
      <c r="G177" s="4">
        <f t="shared" si="47"/>
        <v>393.53223529411747</v>
      </c>
      <c r="H177" s="4">
        <f t="shared" si="47"/>
        <v>429.19411764705882</v>
      </c>
      <c r="I177" s="4">
        <f t="shared" si="47"/>
        <v>474.17600000000022</v>
      </c>
      <c r="J177" s="4">
        <f t="shared" si="47"/>
        <v>510.45905882352986</v>
      </c>
      <c r="K177" s="4">
        <f t="shared" si="47"/>
        <v>574.88752941176551</v>
      </c>
      <c r="M177" s="53">
        <f t="shared" si="48"/>
        <v>133.15632309972767</v>
      </c>
      <c r="O177" s="39">
        <f t="shared" si="49"/>
        <v>3.0399367209853968E-16</v>
      </c>
      <c r="P177" s="40">
        <f t="shared" si="50"/>
        <v>2.1101843422257495E-2</v>
      </c>
    </row>
    <row r="178" spans="1:30" x14ac:dyDescent="0.25">
      <c r="A178" s="16" t="s">
        <v>42</v>
      </c>
      <c r="B178" s="4">
        <f t="shared" si="47"/>
        <v>198.6705882352941</v>
      </c>
      <c r="C178" s="4">
        <f t="shared" si="47"/>
        <v>215.62352941176476</v>
      </c>
      <c r="D178" s="4">
        <f t="shared" si="47"/>
        <v>234.23294117647075</v>
      </c>
      <c r="E178" s="4">
        <f t="shared" si="47"/>
        <v>251.44235294117672</v>
      </c>
      <c r="F178" s="4">
        <f t="shared" si="47"/>
        <v>308.43035294117692</v>
      </c>
      <c r="G178" s="4">
        <f t="shared" si="47"/>
        <v>342.75388235294105</v>
      </c>
      <c r="H178" s="4">
        <f t="shared" si="47"/>
        <v>377.43458823529414</v>
      </c>
      <c r="I178" s="4">
        <f t="shared" si="47"/>
        <v>412.42400000000021</v>
      </c>
      <c r="J178" s="4">
        <f t="shared" si="47"/>
        <v>454.35411764705924</v>
      </c>
      <c r="K178" s="4">
        <f t="shared" si="47"/>
        <v>492.69458823529482</v>
      </c>
      <c r="M178" s="53">
        <f t="shared" si="48"/>
        <v>114.32167152989602</v>
      </c>
      <c r="O178" s="39">
        <f t="shared" si="49"/>
        <v>1.9033830946769169E-16</v>
      </c>
      <c r="P178" s="40">
        <f t="shared" si="50"/>
        <v>2.1265841435817102E-2</v>
      </c>
      <c r="AC178" s="7" t="s">
        <v>71</v>
      </c>
      <c r="AD178" s="7" t="s">
        <v>72</v>
      </c>
    </row>
    <row r="179" spans="1:30" x14ac:dyDescent="0.25">
      <c r="A179" s="16" t="s">
        <v>43</v>
      </c>
      <c r="B179" s="4">
        <f t="shared" si="47"/>
        <v>177.27529411764704</v>
      </c>
      <c r="C179" s="4">
        <f t="shared" si="47"/>
        <v>188.55905882352945</v>
      </c>
      <c r="D179" s="4">
        <f t="shared" si="47"/>
        <v>205.3152941176472</v>
      </c>
      <c r="E179" s="4">
        <f t="shared" si="47"/>
        <v>224.75294117647081</v>
      </c>
      <c r="F179" s="4">
        <f t="shared" si="47"/>
        <v>242.16282352941212</v>
      </c>
      <c r="G179" s="4">
        <f t="shared" si="47"/>
        <v>296.47152941176461</v>
      </c>
      <c r="H179" s="4">
        <f t="shared" si="47"/>
        <v>328.23741176470588</v>
      </c>
      <c r="I179" s="4">
        <f t="shared" si="47"/>
        <v>362.57600000000014</v>
      </c>
      <c r="J179" s="4">
        <f t="shared" si="47"/>
        <v>394.1731764705886</v>
      </c>
      <c r="K179" s="4">
        <f t="shared" si="47"/>
        <v>444.99952941176531</v>
      </c>
      <c r="M179" s="53">
        <f t="shared" si="48"/>
        <v>99.000049567582792</v>
      </c>
      <c r="O179" s="39">
        <f t="shared" si="49"/>
        <v>1.3592122213038415E-16</v>
      </c>
      <c r="P179" s="40">
        <f t="shared" si="50"/>
        <v>2.1366013795244013E-2</v>
      </c>
      <c r="AC179" s="4">
        <f>INDEX(LINEST(AD157:AE157,AD156:AE156),2)</f>
        <v>351.74117647058836</v>
      </c>
      <c r="AD179" s="4">
        <f>INDEX(LINEST(AD157:AE157,AD156:AE156),1)</f>
        <v>-0.16470588235294123</v>
      </c>
    </row>
    <row r="180" spans="1:30" x14ac:dyDescent="0.25">
      <c r="A180" s="16" t="s">
        <v>44</v>
      </c>
      <c r="B180" s="4">
        <f t="shared" si="47"/>
        <v>155.88</v>
      </c>
      <c r="C180" s="4">
        <f t="shared" si="47"/>
        <v>167.44282352941181</v>
      </c>
      <c r="D180" s="4">
        <f t="shared" si="47"/>
        <v>178.71105882352953</v>
      </c>
      <c r="E180" s="4">
        <f t="shared" si="47"/>
        <v>196.93976470588257</v>
      </c>
      <c r="F180" s="4">
        <f t="shared" si="47"/>
        <v>216.52847058823562</v>
      </c>
      <c r="G180" s="4">
        <f t="shared" si="47"/>
        <v>232.99858823529402</v>
      </c>
      <c r="H180" s="4">
        <f t="shared" si="47"/>
        <v>282.88376470588236</v>
      </c>
      <c r="I180" s="4">
        <f t="shared" si="47"/>
        <v>314.96000000000015</v>
      </c>
      <c r="J180" s="4">
        <f t="shared" si="47"/>
        <v>345.02141176470622</v>
      </c>
      <c r="K180" s="4">
        <f t="shared" si="47"/>
        <v>392.21082352941232</v>
      </c>
      <c r="M180" s="53">
        <f t="shared" si="48"/>
        <v>87.233488605604208</v>
      </c>
      <c r="O180" s="39">
        <f t="shared" si="49"/>
        <v>2.2418880698833828E-16</v>
      </c>
      <c r="P180" s="40">
        <f t="shared" si="50"/>
        <v>2.1040327994576197E-2</v>
      </c>
    </row>
    <row r="181" spans="1:30" x14ac:dyDescent="0.25">
      <c r="A181" s="16" t="s">
        <v>45</v>
      </c>
      <c r="B181" s="4">
        <f t="shared" si="47"/>
        <v>143.6541176470588</v>
      </c>
      <c r="C181" s="4">
        <f t="shared" si="47"/>
        <v>146.62400000000005</v>
      </c>
      <c r="D181" s="4">
        <f t="shared" si="47"/>
        <v>158.1795294117648</v>
      </c>
      <c r="E181" s="4">
        <f t="shared" si="47"/>
        <v>170.81223529411781</v>
      </c>
      <c r="F181" s="4">
        <f t="shared" si="47"/>
        <v>188.9851764705885</v>
      </c>
      <c r="G181" s="4">
        <f t="shared" si="47"/>
        <v>208.13835294117638</v>
      </c>
      <c r="H181" s="4">
        <f t="shared" si="47"/>
        <v>221.64352941176472</v>
      </c>
      <c r="I181" s="4">
        <f t="shared" si="47"/>
        <v>270.5680000000001</v>
      </c>
      <c r="J181" s="4">
        <f t="shared" si="47"/>
        <v>298.74682352941204</v>
      </c>
      <c r="K181" s="4">
        <f t="shared" si="47"/>
        <v>344.97882352941224</v>
      </c>
      <c r="M181" s="53">
        <f t="shared" si="48"/>
        <v>80.038973435362465</v>
      </c>
      <c r="O181" s="39">
        <f t="shared" si="49"/>
        <v>1.7995101747731929E-15</v>
      </c>
      <c r="P181" s="40">
        <f t="shared" si="50"/>
        <v>1.9913649649950894E-2</v>
      </c>
    </row>
    <row r="182" spans="1:30" x14ac:dyDescent="0.25">
      <c r="A182" s="16" t="s">
        <v>46</v>
      </c>
      <c r="B182" s="4">
        <f t="shared" si="47"/>
        <v>120.73058823529411</v>
      </c>
      <c r="C182" s="4">
        <f t="shared" si="47"/>
        <v>134.43011764705886</v>
      </c>
      <c r="D182" s="4">
        <f t="shared" si="47"/>
        <v>137.64800000000008</v>
      </c>
      <c r="E182" s="4">
        <f t="shared" si="47"/>
        <v>150.02258823529428</v>
      </c>
      <c r="F182" s="4">
        <f t="shared" si="47"/>
        <v>163.07811764705906</v>
      </c>
      <c r="G182" s="4">
        <f t="shared" si="47"/>
        <v>180.36894117647051</v>
      </c>
      <c r="H182" s="4">
        <f t="shared" si="47"/>
        <v>196.78870588235293</v>
      </c>
      <c r="I182" s="4">
        <f t="shared" si="47"/>
        <v>211.04800000000009</v>
      </c>
      <c r="J182" s="4">
        <f t="shared" si="47"/>
        <v>255.82894117647081</v>
      </c>
      <c r="K182" s="4">
        <f t="shared" si="47"/>
        <v>297.74682352941215</v>
      </c>
      <c r="M182" s="53">
        <f t="shared" si="48"/>
        <v>71.997696512421896</v>
      </c>
      <c r="O182" s="39">
        <f t="shared" si="49"/>
        <v>9.2854042811031807E-15</v>
      </c>
      <c r="P182" s="40">
        <f t="shared" si="50"/>
        <v>1.9006216511875774E-2</v>
      </c>
    </row>
    <row r="183" spans="1:30" x14ac:dyDescent="0.25">
      <c r="A183" s="16" t="s">
        <v>47</v>
      </c>
      <c r="B183" s="4">
        <f t="shared" si="47"/>
        <v>106.97647058823529</v>
      </c>
      <c r="C183" s="4">
        <f t="shared" si="47"/>
        <v>112.42164705882355</v>
      </c>
      <c r="D183" s="4">
        <f t="shared" si="47"/>
        <v>125.5025882352942</v>
      </c>
      <c r="E183" s="4">
        <f t="shared" si="47"/>
        <v>129.51388235294132</v>
      </c>
      <c r="F183" s="4">
        <f t="shared" si="47"/>
        <v>142.07976470588255</v>
      </c>
      <c r="G183" s="4">
        <f t="shared" si="47"/>
        <v>154.45082352941171</v>
      </c>
      <c r="H183" s="4">
        <f t="shared" si="47"/>
        <v>169.3715294117647</v>
      </c>
      <c r="I183" s="4">
        <f t="shared" si="47"/>
        <v>185.75200000000009</v>
      </c>
      <c r="J183" s="4">
        <f t="shared" si="47"/>
        <v>198.76494117647076</v>
      </c>
      <c r="K183" s="4">
        <f t="shared" si="47"/>
        <v>252.59858823529447</v>
      </c>
      <c r="M183" s="53">
        <f t="shared" si="48"/>
        <v>65.881136053851193</v>
      </c>
      <c r="O183" s="39">
        <f t="shared" si="49"/>
        <v>1.1312306373954006E-13</v>
      </c>
      <c r="P183" s="40">
        <f t="shared" si="50"/>
        <v>1.7661377796676776E-2</v>
      </c>
    </row>
    <row r="184" spans="1:30" x14ac:dyDescent="0.25">
      <c r="A184" s="16" t="s">
        <v>48</v>
      </c>
      <c r="B184" s="4">
        <f t="shared" si="47"/>
        <v>84.052941176470583</v>
      </c>
      <c r="C184" s="4">
        <f t="shared" si="47"/>
        <v>99.038117647058854</v>
      </c>
      <c r="D184" s="4">
        <f t="shared" si="47"/>
        <v>104.10352941176477</v>
      </c>
      <c r="E184" s="4">
        <f t="shared" si="47"/>
        <v>117.15247058823542</v>
      </c>
      <c r="F184" s="4">
        <f t="shared" si="47"/>
        <v>121.354117647059</v>
      </c>
      <c r="G184" s="4">
        <f t="shared" si="47"/>
        <v>133.55764705882348</v>
      </c>
      <c r="H184" s="4">
        <f t="shared" si="47"/>
        <v>144.00423529411765</v>
      </c>
      <c r="I184" s="4">
        <f t="shared" si="47"/>
        <v>158.72000000000008</v>
      </c>
      <c r="J184" s="4">
        <f t="shared" si="47"/>
        <v>174.06917647058839</v>
      </c>
      <c r="K184" s="4">
        <f t="shared" si="47"/>
        <v>195.87388235294145</v>
      </c>
      <c r="M184" s="53">
        <f t="shared" si="48"/>
        <v>56.375674465783348</v>
      </c>
      <c r="O184" s="39">
        <f t="shared" si="49"/>
        <v>1.4908652992175737E-13</v>
      </c>
      <c r="P184" s="40">
        <f t="shared" si="50"/>
        <v>1.7437032354008217E-2</v>
      </c>
    </row>
    <row r="185" spans="1:30" x14ac:dyDescent="0.25">
      <c r="A185" s="16" t="s">
        <v>49</v>
      </c>
      <c r="B185" s="4">
        <f t="shared" si="47"/>
        <v>76.411764705882348</v>
      </c>
      <c r="C185" s="4">
        <f t="shared" si="47"/>
        <v>77.029647058823556</v>
      </c>
      <c r="D185" s="4">
        <f t="shared" si="47"/>
        <v>91.090588235294177</v>
      </c>
      <c r="E185" s="4">
        <f t="shared" si="47"/>
        <v>96.36282352941187</v>
      </c>
      <c r="F185" s="4">
        <f t="shared" si="47"/>
        <v>108.53694117647075</v>
      </c>
      <c r="G185" s="4">
        <f t="shared" si="47"/>
        <v>112.66447058823525</v>
      </c>
      <c r="H185" s="4">
        <f t="shared" si="47"/>
        <v>123.24917647058824</v>
      </c>
      <c r="I185" s="4">
        <f t="shared" si="47"/>
        <v>133.67200000000005</v>
      </c>
      <c r="J185" s="4">
        <f t="shared" si="47"/>
        <v>147.69505882352954</v>
      </c>
      <c r="K185" s="4">
        <f t="shared" si="47"/>
        <v>171.10023529411788</v>
      </c>
      <c r="M185" s="53">
        <f t="shared" si="48"/>
        <v>47.786562864708507</v>
      </c>
      <c r="O185" s="39">
        <f t="shared" si="49"/>
        <v>9.5635352416081164E-14</v>
      </c>
      <c r="P185" s="40">
        <f t="shared" si="50"/>
        <v>1.7581806928012762E-2</v>
      </c>
    </row>
    <row r="186" spans="1:30" x14ac:dyDescent="0.25">
      <c r="A186" s="16" t="s">
        <v>50</v>
      </c>
      <c r="B186" s="4">
        <f t="shared" si="47"/>
        <v>61.129411764705878</v>
      </c>
      <c r="C186" s="4">
        <f t="shared" si="47"/>
        <v>68.702117647058841</v>
      </c>
      <c r="D186" s="4">
        <f t="shared" si="47"/>
        <v>69.402352941176517</v>
      </c>
      <c r="E186" s="4">
        <f t="shared" si="47"/>
        <v>82.315764705882444</v>
      </c>
      <c r="F186" s="4">
        <f t="shared" si="47"/>
        <v>87.538588235294242</v>
      </c>
      <c r="G186" s="4">
        <f t="shared" si="47"/>
        <v>98.911999999999964</v>
      </c>
      <c r="H186" s="4">
        <f t="shared" si="47"/>
        <v>102.49411764705883</v>
      </c>
      <c r="I186" s="4">
        <f t="shared" si="47"/>
        <v>112.59200000000006</v>
      </c>
      <c r="J186" s="4">
        <f t="shared" si="47"/>
        <v>122.75952941176482</v>
      </c>
      <c r="K186" s="4">
        <f t="shared" si="47"/>
        <v>144.01129411764725</v>
      </c>
      <c r="M186" s="53">
        <f t="shared" si="48"/>
        <v>38.751396319462906</v>
      </c>
      <c r="O186" s="39">
        <f t="shared" si="49"/>
        <v>2.5940320676035864E-14</v>
      </c>
      <c r="P186" s="40">
        <f t="shared" si="50"/>
        <v>1.8150724489910498E-2</v>
      </c>
    </row>
    <row r="187" spans="1:30" x14ac:dyDescent="0.25">
      <c r="A187" s="16" t="s">
        <v>51</v>
      </c>
      <c r="B187" s="4">
        <f t="shared" si="47"/>
        <v>54.099529411764699</v>
      </c>
      <c r="C187" s="4">
        <f t="shared" si="47"/>
        <v>53.236705882352958</v>
      </c>
      <c r="D187" s="4">
        <f t="shared" si="47"/>
        <v>60.148705882352978</v>
      </c>
      <c r="E187" s="4">
        <f t="shared" si="47"/>
        <v>60.964235294117714</v>
      </c>
      <c r="F187" s="4">
        <f t="shared" si="47"/>
        <v>72.812470588235399</v>
      </c>
      <c r="G187" s="4">
        <f t="shared" si="47"/>
        <v>77.489882352941152</v>
      </c>
      <c r="H187" s="4">
        <f t="shared" si="47"/>
        <v>87.376235294117649</v>
      </c>
      <c r="I187" s="4">
        <f t="shared" si="47"/>
        <v>91.264000000000038</v>
      </c>
      <c r="J187" s="4">
        <f t="shared" si="47"/>
        <v>101.18070588235304</v>
      </c>
      <c r="K187" s="4">
        <f t="shared" si="47"/>
        <v>118.08000000000017</v>
      </c>
      <c r="M187" s="53">
        <f t="shared" si="48"/>
        <v>32.1124572883867</v>
      </c>
      <c r="O187" s="39">
        <f t="shared" si="49"/>
        <v>3.6563448254255097E-14</v>
      </c>
      <c r="P187" s="40">
        <f t="shared" si="50"/>
        <v>1.7874790320763122E-2</v>
      </c>
    </row>
    <row r="188" spans="1:30" x14ac:dyDescent="0.25">
      <c r="A188" s="16" t="s">
        <v>52</v>
      </c>
      <c r="B188" s="4">
        <f t="shared" si="47"/>
        <v>38.81717647058823</v>
      </c>
      <c r="C188" s="4">
        <f t="shared" si="47"/>
        <v>44.31435294117648</v>
      </c>
      <c r="D188" s="4">
        <f t="shared" si="47"/>
        <v>43.95482352941179</v>
      </c>
      <c r="E188" s="4">
        <f t="shared" si="47"/>
        <v>50.007529411764757</v>
      </c>
      <c r="F188" s="4">
        <f t="shared" si="47"/>
        <v>50.996000000000073</v>
      </c>
      <c r="G188" s="4">
        <f t="shared" si="47"/>
        <v>61.092705882352917</v>
      </c>
      <c r="H188" s="4">
        <f t="shared" si="47"/>
        <v>65.083764705882359</v>
      </c>
      <c r="I188" s="4">
        <f t="shared" si="47"/>
        <v>74.152000000000029</v>
      </c>
      <c r="J188" s="4">
        <f t="shared" si="47"/>
        <v>78.163294117647126</v>
      </c>
      <c r="K188" s="4">
        <f t="shared" si="47"/>
        <v>92.611764705882479</v>
      </c>
      <c r="M188" s="53">
        <f t="shared" si="48"/>
        <v>23.809872215759977</v>
      </c>
      <c r="O188" s="39">
        <f t="shared" si="49"/>
        <v>6.1231325689314643E-15</v>
      </c>
      <c r="P188" s="40">
        <f t="shared" si="50"/>
        <v>1.8647689800169343E-2</v>
      </c>
    </row>
    <row r="189" spans="1:30" x14ac:dyDescent="0.25">
      <c r="A189" s="16" t="s">
        <v>53</v>
      </c>
      <c r="B189" s="4">
        <f t="shared" si="47"/>
        <v>25.979999999999997</v>
      </c>
      <c r="C189" s="4">
        <f t="shared" si="47"/>
        <v>28.848941176470596</v>
      </c>
      <c r="D189" s="4">
        <f t="shared" si="47"/>
        <v>33.255294117647082</v>
      </c>
      <c r="E189" s="4">
        <f t="shared" si="47"/>
        <v>33.151058823529446</v>
      </c>
      <c r="F189" s="4">
        <f t="shared" si="47"/>
        <v>37.906117647058878</v>
      </c>
      <c r="G189" s="4">
        <f t="shared" si="47"/>
        <v>38.877176470588218</v>
      </c>
      <c r="H189" s="4">
        <f t="shared" si="47"/>
        <v>46.891058823529413</v>
      </c>
      <c r="I189" s="4">
        <f t="shared" si="47"/>
        <v>50.59200000000002</v>
      </c>
      <c r="J189" s="4">
        <f t="shared" si="47"/>
        <v>58.74235294117652</v>
      </c>
      <c r="K189" s="4">
        <f t="shared" si="47"/>
        <v>65.985882352941275</v>
      </c>
      <c r="M189" s="53">
        <f t="shared" si="48"/>
        <v>15.544560996940714</v>
      </c>
      <c r="O189" s="39">
        <f t="shared" si="49"/>
        <v>2.7590001105548569E-16</v>
      </c>
      <c r="P189" s="40">
        <f t="shared" si="50"/>
        <v>2.0036469586972604E-2</v>
      </c>
    </row>
    <row r="190" spans="1:30" x14ac:dyDescent="0.25">
      <c r="A190" s="50" t="s">
        <v>54</v>
      </c>
      <c r="B190" s="4">
        <f t="shared" si="47"/>
        <v>12.531529411764705</v>
      </c>
      <c r="C190" s="4">
        <f t="shared" si="47"/>
        <v>16.357647058823535</v>
      </c>
      <c r="D190" s="4">
        <f t="shared" si="47"/>
        <v>18.507294117647071</v>
      </c>
      <c r="E190" s="4">
        <f t="shared" si="47"/>
        <v>21.351529411764727</v>
      </c>
      <c r="F190" s="4">
        <f t="shared" si="47"/>
        <v>21.543764705882385</v>
      </c>
      <c r="G190" s="4">
        <f t="shared" si="47"/>
        <v>24.860235294117636</v>
      </c>
      <c r="H190" s="4">
        <f t="shared" si="47"/>
        <v>25.623529411764707</v>
      </c>
      <c r="I190" s="4">
        <f t="shared" si="47"/>
        <v>31.248000000000015</v>
      </c>
      <c r="J190" s="4">
        <f t="shared" si="47"/>
        <v>34.765882352941205</v>
      </c>
      <c r="K190" s="4">
        <f t="shared" si="47"/>
        <v>43.064470588235352</v>
      </c>
      <c r="M190" s="53">
        <f t="shared" si="48"/>
        <v>7.5698454502498134</v>
      </c>
      <c r="O190" s="39">
        <f t="shared" si="49"/>
        <v>8.300769217156614E-20</v>
      </c>
      <c r="P190" s="40">
        <f t="shared" si="50"/>
        <v>2.3875078609747757E-2</v>
      </c>
    </row>
    <row r="191" spans="1:30" x14ac:dyDescent="0.25">
      <c r="A191" s="48"/>
      <c r="B191" s="51">
        <f>SUM(B175:B188)</f>
        <v>2012.9915294117648</v>
      </c>
      <c r="C191" s="51">
        <f t="shared" ref="C191:K191" si="51">SUM(C175:C188)</f>
        <v>2201.4418823529418</v>
      </c>
      <c r="D191" s="51">
        <f t="shared" si="51"/>
        <v>2417.5152941176489</v>
      </c>
      <c r="E191" s="51">
        <f t="shared" si="51"/>
        <v>2670.9077647058848</v>
      </c>
      <c r="F191" s="51">
        <f t="shared" si="51"/>
        <v>2949.8595294117695</v>
      </c>
      <c r="G191" s="51">
        <f t="shared" si="51"/>
        <v>3265.1538823529399</v>
      </c>
      <c r="H191" s="51">
        <f t="shared" si="51"/>
        <v>3583.9630588235295</v>
      </c>
      <c r="I191" s="51">
        <f t="shared" si="51"/>
        <v>3965.0240000000022</v>
      </c>
      <c r="J191" s="51">
        <f t="shared" si="51"/>
        <v>4323.9167058823568</v>
      </c>
      <c r="K191" s="51">
        <f t="shared" si="51"/>
        <v>4721.1162352941237</v>
      </c>
      <c r="M191" s="45">
        <f>SUM(M175:M188)</f>
        <v>1248.1232896458346</v>
      </c>
    </row>
    <row r="192" spans="1:30" ht="45" x14ac:dyDescent="0.25">
      <c r="A192" s="49" t="s">
        <v>93</v>
      </c>
      <c r="B192" s="42">
        <f>B171+B191</f>
        <v>4065.4115294117646</v>
      </c>
      <c r="C192" s="42">
        <f t="shared" ref="C192:K192" si="52">C171+C191</f>
        <v>4421.9181176470593</v>
      </c>
      <c r="D192" s="42">
        <f t="shared" si="52"/>
        <v>4836.7656470588263</v>
      </c>
      <c r="E192" s="42">
        <f t="shared" si="52"/>
        <v>5328.8922352941227</v>
      </c>
      <c r="F192" s="42">
        <f t="shared" si="52"/>
        <v>5889.6289411764801</v>
      </c>
      <c r="G192" s="42">
        <f t="shared" si="52"/>
        <v>6524.2249411764687</v>
      </c>
      <c r="H192" s="42">
        <f t="shared" si="52"/>
        <v>7158.7016470588242</v>
      </c>
      <c r="I192" s="42">
        <f t="shared" si="52"/>
        <v>7926.8240000000042</v>
      </c>
      <c r="J192" s="42">
        <f t="shared" si="52"/>
        <v>8620.0207058823598</v>
      </c>
      <c r="K192" s="42">
        <f t="shared" si="52"/>
        <v>9355.1774117647183</v>
      </c>
      <c r="M192" s="46">
        <f>M171+M191</f>
        <v>2526.6301487174405</v>
      </c>
    </row>
  </sheetData>
  <mergeCells count="17">
    <mergeCell ref="AA90:AE90"/>
    <mergeCell ref="T90:X90"/>
    <mergeCell ref="A153:K153"/>
    <mergeCell ref="A173:K173"/>
    <mergeCell ref="A145:A146"/>
    <mergeCell ref="I90:J90"/>
    <mergeCell ref="AC153:AE155"/>
    <mergeCell ref="O153:P153"/>
    <mergeCell ref="A58:P58"/>
    <mergeCell ref="A79:Q79"/>
    <mergeCell ref="A86:H86"/>
    <mergeCell ref="A150:H150"/>
    <mergeCell ref="A1:H1"/>
    <mergeCell ref="A2:H2"/>
    <mergeCell ref="A36:H36"/>
    <mergeCell ref="A37:H37"/>
    <mergeCell ref="A38:P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2020-03-05T17:14:30Z</dcterms:modified>
</cp:coreProperties>
</file>