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Kenya_model_Feb20\HHCoM\Config\"/>
    </mc:Choice>
  </mc:AlternateContent>
  <bookViews>
    <workbookView xWindow="0" yWindow="0" windowWidth="13650" windowHeight="8100" tabRatio="835"/>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28" i="10" l="1"/>
  <c r="E231" i="10"/>
  <c r="E225" i="10"/>
  <c r="E230" i="10"/>
  <c r="E224" i="10"/>
  <c r="E229" i="10"/>
  <c r="E223" i="10"/>
  <c r="E222" i="10"/>
  <c r="D231" i="10"/>
  <c r="D230" i="10"/>
  <c r="D229" i="10"/>
  <c r="C231" i="10"/>
  <c r="C229" i="10"/>
  <c r="C230" i="10"/>
  <c r="C228" i="10"/>
  <c r="C222" i="10"/>
  <c r="D225" i="10"/>
  <c r="D224" i="10"/>
  <c r="D223" i="10"/>
  <c r="C225" i="10"/>
  <c r="C223" i="10"/>
  <c r="C224" i="10"/>
  <c r="C212" i="10"/>
  <c r="E57" i="10"/>
  <c r="E53" i="10"/>
  <c r="E55" i="10"/>
  <c r="E56" i="10"/>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184" i="11"/>
  <c r="J118" i="7"/>
  <c r="J114" i="7"/>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8" i="7"/>
  <c r="E119" i="7"/>
  <c r="E114" i="7"/>
  <c r="S118" i="7"/>
  <c r="S114" i="7"/>
  <c r="O114" i="7"/>
  <c r="O118" i="7"/>
  <c r="M123" i="7"/>
  <c r="M124" i="7" s="1"/>
  <c r="J68" i="7"/>
  <c r="J67" i="7"/>
  <c r="J66" i="7"/>
  <c r="B132" i="7"/>
  <c r="B131" i="7"/>
  <c r="B130" i="7"/>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9" i="10"/>
  <c r="D218" i="10"/>
  <c r="D217" i="10"/>
  <c r="C219" i="10"/>
  <c r="C217" i="10"/>
  <c r="C205" i="10"/>
  <c r="C218" i="10"/>
  <c r="C216" i="10"/>
  <c r="C210" i="10"/>
  <c r="E207" i="10"/>
  <c r="E206" i="10"/>
  <c r="E205" i="10"/>
  <c r="E204" i="10"/>
  <c r="E201" i="10"/>
  <c r="E200" i="10"/>
  <c r="E199" i="10"/>
  <c r="E198" i="10"/>
  <c r="D213" i="10"/>
  <c r="D212" i="10"/>
  <c r="D211" i="10"/>
  <c r="C213" i="10"/>
  <c r="C211" i="10"/>
  <c r="D207" i="10"/>
  <c r="D206" i="10"/>
  <c r="D205" i="10"/>
  <c r="C207" i="10"/>
  <c r="C206" i="10"/>
  <c r="C204" i="10"/>
  <c r="D201" i="10"/>
  <c r="D200" i="10"/>
  <c r="D199" i="10"/>
  <c r="C201" i="10"/>
  <c r="C200" i="10"/>
  <c r="C199" i="10"/>
  <c r="C198"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9" i="7" s="1"/>
  <c r="I115" i="7"/>
  <c r="AE112" i="5"/>
  <c r="AE110" i="5"/>
  <c r="O170" i="10" l="1"/>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L100" i="4"/>
  <c r="N100" i="4"/>
  <c r="M100" i="4"/>
  <c r="O175" i="10"/>
  <c r="N175" i="10"/>
  <c r="M175" i="10"/>
  <c r="L175" i="10"/>
  <c r="K175" i="10"/>
  <c r="J175" i="10"/>
  <c r="I175" i="10"/>
  <c r="N119" i="7"/>
  <c r="P94" i="7" s="1"/>
  <c r="N115" i="7"/>
  <c r="N98" i="4"/>
  <c r="M98" i="4"/>
  <c r="N97" i="4"/>
  <c r="M97" i="4"/>
  <c r="N99" i="4"/>
  <c r="M99" i="4"/>
  <c r="F123" i="7"/>
  <c r="G123" i="7" s="1"/>
  <c r="E123" i="7"/>
  <c r="D122" i="7"/>
  <c r="E122" i="7" s="1"/>
  <c r="F122" i="7" s="1"/>
  <c r="G122" i="7" s="1"/>
  <c r="D119" i="7"/>
  <c r="D115" i="7"/>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56" i="12" l="1"/>
  <c r="F45" i="12"/>
  <c r="G37" i="12"/>
  <c r="G38" i="12"/>
  <c r="G39" i="12"/>
  <c r="G40" i="12"/>
  <c r="G41" i="12"/>
  <c r="G36" i="12"/>
  <c r="I42"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E16" i="15"/>
  <c r="E17" i="15"/>
  <c r="E15" i="1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E51" i="16" l="1"/>
  <c r="E50" i="16"/>
  <c r="E49" i="16"/>
  <c r="C52" i="16"/>
  <c r="C51" i="16"/>
  <c r="C50" i="16"/>
  <c r="C49" i="16"/>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C24" i="15"/>
  <c r="C23" i="15"/>
  <c r="C22" i="15"/>
  <c r="D25" i="15"/>
  <c r="D24" i="15"/>
  <c r="D23" i="15"/>
  <c r="D22" i="15"/>
  <c r="C17" i="15"/>
  <c r="C16" i="15"/>
  <c r="C15" i="15"/>
  <c r="D17" i="15"/>
  <c r="D16" i="15"/>
  <c r="D15" i="15"/>
  <c r="K72" i="9"/>
  <c r="K73" i="9"/>
  <c r="F191" i="4" l="1"/>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G42" i="12" s="1"/>
  <c r="L41" i="12"/>
  <c r="L38" i="12"/>
  <c r="L39" i="12"/>
  <c r="L40" i="12"/>
  <c r="L36" i="12"/>
  <c r="D42" i="12"/>
  <c r="C42" i="12"/>
  <c r="E42" i="12" s="1"/>
  <c r="E40" i="12"/>
  <c r="E41" i="12"/>
  <c r="E37" i="12"/>
  <c r="E38" i="12"/>
  <c r="E39" i="12"/>
  <c r="E36" i="12"/>
  <c r="J42" i="12" l="1"/>
  <c r="L37" i="12"/>
  <c r="K42" i="12"/>
  <c r="M42" i="12" s="1"/>
  <c r="F44" i="12" s="1"/>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C114" i="10" s="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E109" i="10" l="1"/>
  <c r="O99" i="10" s="1"/>
  <c r="J109" i="10"/>
  <c r="M92" i="10" s="1"/>
  <c r="N104" i="10"/>
  <c r="O97" i="10"/>
  <c r="N97" i="10"/>
  <c r="N96" i="10"/>
  <c r="E85" i="10"/>
  <c r="L71" i="10" s="1"/>
  <c r="O106" i="10"/>
  <c r="O98" i="10"/>
  <c r="L47" i="10"/>
  <c r="N103" i="10"/>
  <c r="N95" i="10"/>
  <c r="N94" i="10"/>
  <c r="O102" i="10"/>
  <c r="O94" i="10"/>
  <c r="N91" i="10"/>
  <c r="N101" i="10"/>
  <c r="O93" i="10"/>
  <c r="O91" i="10"/>
  <c r="N100" i="10"/>
  <c r="N92" i="10"/>
  <c r="O100" i="10"/>
  <c r="O92" i="10"/>
  <c r="O107"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8" i="10" l="1"/>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<sst xmlns="http://schemas.openxmlformats.org/spreadsheetml/2006/main" count="3147" uniqueCount="1333">
  <si>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</si>
  <si>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</si>
  <si>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</si>
  <si>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</si>
  <si>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</si>
  <si>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</si>
  <si>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</si>
  <si>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</si>
  <si>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</si>
  <si>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</si>
  <si>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</si>
  <si>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</si>
  <si>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</si>
  <si>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</si>
  <si>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</si>
  <si>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</si>
  <si>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</si>
  <si>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</si>
  <si>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</si>
  <si>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</si>
  <si>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</si>
  <si>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</si>
  <si>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</si>
  <si>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</si>
  <si>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</si>
  <si>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</si>
  <si>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</si>
  <si>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</si>
  <si>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</si>
  <si>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</si>
  <si>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</si>
  <si>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</si>
  <si>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</si>
  <si>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</si>
  <si>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</si>
  <si>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</si>
  <si>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</si>
  <si>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</si>
  <si>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</si>
  <si>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</si>
  <si>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</si>
  <si>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</si>
  <si>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</si>
  <si>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</si>
  <si>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</si>
  <si>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</si>
  <si>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</si>
  <si>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</si>
  <si>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</si>
  <si>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</si>
  <si>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</si>
  <si>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</si>
  <si>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</si>
  <si>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</si>
  <si>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</si>
  <si>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</si>
  <si>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</si>
  <si>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</si>
  <si>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</si>
  <si>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</si>
  <si>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</si>
  <si>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</si>
  <si>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</si>
  <si>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</si>
  <si>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</si>
  <si>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</si>
  <si>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</si>
  <si>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</si>
  <si>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</si>
  <si>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</si>
  <si>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</si>
  <si>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</si>
  <si>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</si>
  <si>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</si>
  <si>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</si>
  <si>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</si>
  <si>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</si>
  <si>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</si>
  <si>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</si>
  <si>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</si>
  <si>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</si>
  <si>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</si>
  <si>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</si>
  <si>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</si>
  <si>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</si>
  <si>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</si>
  <si>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</si>
  <si>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</si>
  <si>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</si>
  <si>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</si>
  <si>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</si>
  <si>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</si>
  <si>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</si>
  <si>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</si>
  <si>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</si>
  <si>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</si>
  <si>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</si>
  <si>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</si>
  <si>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</si>
  <si>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</si>
  <si>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</si>
  <si>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</si>
  <si>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</si>
  <si>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</si>
  <si>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</si>
  <si>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</si>
  <si>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</si>
  <si>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</si>
  <si>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</si>
  <si>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</si>
  <si>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</si>
  <si>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</si>
  <si>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</si>
  <si>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</si>
  <si>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</si>
  <si>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</si>
  <si>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</si>
  <si>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</si>
  <si>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</si>
  <si>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</si>
  <si>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</si>
  <si>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</si>
  <si>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</si>
  <si>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</si>
  <si>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</si>
  <si>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</si>
  <si>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</si>
  <si>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</si>
  <si>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</si>
  <si>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</si>
  <si>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</si>
  <si>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</si>
  <si>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</si>
  <si>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</si>
  <si>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</si>
  <si>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</si>
  <si>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</si>
  <si>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</si>
  <si>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</si>
  <si>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</si>
  <si>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</si>
  <si>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</si>
  <si>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</si>
  <si>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</si>
  <si>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</si>
  <si>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</si>
  <si>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</si>
  <si>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</si>
  <si>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</si>
  <si>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</si>
  <si>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</si>
  <si>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</si>
  <si>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</si>
  <si>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</si>
  <si>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</si>
  <si>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</si>
  <si>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</si>
  <si>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</si>
  <si>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</si>
  <si>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</si>
  <si>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</si>
  <si>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</si>
  <si>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</si>
  <si>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</si>
  <si>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</si>
  <si>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</si>
  <si>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</si>
  <si>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</si>
  <si>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</si>
  <si>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</si>
  <si>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</si>
  <si>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</si>
  <si>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</si>
  <si>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</si>
  <si>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</si>
  <si>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</si>
  <si>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</si>
  <si>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</si>
  <si>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</si>
  <si>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</si>
  <si>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</si>
  <si>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</si>
  <si>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</si>
  <si>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</si>
  <si>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</si>
  <si>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</si>
  <si>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</si>
  <si>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</si>
  <si>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</si>
  <si>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</si>
  <si>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</si>
  <si>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</si>
  <si>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</si>
  <si>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</si>
  <si>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</si>
  <si>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</si>
  <si>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</si>
  <si>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</si>
  <si>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</si>
  <si>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</si>
  <si>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</si>
  <si>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</si>
  <si>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</si>
  <si>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</si>
  <si>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</si>
  <si>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</si>
  <si>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</si>
  <si>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</si>
  <si>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</si>
  <si>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</si>
  <si>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</si>
  <si>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</si>
  <si>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</si>
  <si>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</si>
  <si>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</si>
  <si>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</si>
  <si>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</si>
  <si>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</si>
  <si>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</si>
  <si>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</si>
  <si>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</si>
  <si>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</si>
  <si>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</si>
  <si>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</si>
  <si>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</si>
  <si>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</si>
  <si>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</si>
  <si>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</si>
  <si>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</si>
  <si>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</si>
  <si>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</si>
  <si>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</si>
  <si>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</si>
  <si>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</si>
  <si>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</si>
  <si>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</si>
  <si>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</si>
  <si>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</si>
  <si>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</si>
  <si>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</si>
  <si>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</si>
  <si>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</si>
  <si>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</si>
  <si>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</si>
  <si>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</si>
  <si>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</si>
  <si>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</si>
  <si>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</si>
  <si>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</si>
  <si>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</si>
  <si>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</si>
  <si>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</si>
  <si>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</si>
  <si>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</si>
  <si>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</si>
  <si>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</si>
  <si>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</si>
  <si>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</si>
  <si>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</si>
  <si>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</si>
  <si>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</si>
  <si>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</si>
  <si>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</si>
  <si>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</si>
  <si>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</si>
  <si>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</si>
  <si>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</si>
  <si>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</si>
  <si>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</si>
  <si>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</si>
  <si>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</si>
  <si>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</si>
  <si>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</si>
  <si>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</si>
  <si>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</si>
  <si>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</si>
  <si>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</si>
  <si>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</si>
  <si>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</si>
  <si>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</si>
  <si>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</si>
  <si>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</si>
  <si>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</si>
  <si>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</si>
  <si>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</si>
  <si>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</si>
  <si>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</si>
  <si>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</si>
  <si>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</si>
  <si>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</si>
  <si>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</si>
  <si>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</si>
  <si>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</si>
  <si>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</si>
  <si>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</si>
  <si>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</si>
  <si>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</si>
  <si>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</si>
  <si>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</si>
  <si>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</si>
  <si>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</si>
  <si>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</si>
  <si>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</si>
  <si>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</si>
  <si>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</si>
  <si>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</si>
  <si>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</si>
  <si>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</si>
  <si>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</si>
  <si>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</si>
  <si>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</si>
  <si>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</si>
  <si>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</si>
  <si>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</si>
  <si>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</si>
  <si>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</si>
  <si>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</si>
  <si>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</si>
  <si>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</si>
  <si>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</si>
  <si>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</si>
  <si>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</si>
  <si>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</si>
  <si>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</si>
  <si>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</si>
  <si>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</si>
  <si>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</si>
  <si>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</si>
  <si>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</si>
  <si>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</si>
  <si>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</si>
  <si>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</si>
  <si>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</si>
  <si>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</si>
  <si>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</si>
  <si>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</si>
  <si>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</si>
  <si>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</si>
  <si>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</si>
  <si>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</si>
  <si>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</si>
  <si>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</si>
  <si>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</si>
  <si>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</si>
  <si>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</si>
  <si>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</si>
  <si>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</si>
  <si>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</si>
  <si>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</si>
  <si>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</si>
  <si>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</si>
  <si>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</si>
  <si>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</si>
  <si>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</si>
  <si>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</si>
  <si>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</si>
  <si>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</si>
  <si>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</si>
  <si>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</si>
  <si>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</si>
  <si>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</si>
  <si>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</si>
  <si>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</si>
  <si>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</si>
  <si>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</si>
  <si>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</si>
  <si>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</si>
  <si>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</si>
  <si>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</si>
  <si>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</si>
  <si>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</si>
  <si>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</si>
  <si>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</si>
  <si>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</si>
  <si>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</si>
  <si>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</si>
  <si>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</si>
  <si>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</si>
  <si>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</si>
  <si>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</si>
  <si>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</si>
  <si>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</si>
  <si>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</si>
  <si>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</si>
  <si>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</si>
  <si>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</si>
  <si>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</si>
  <si>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</si>
  <si>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</si>
  <si>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</si>
  <si>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</si>
  <si>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</si>
  <si>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</si>
  <si>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</si>
  <si>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</si>
  <si>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</si>
  <si>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</si>
  <si>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</si>
  <si>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</si>
  <si>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</si>
  <si>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</si>
  <si>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</si>
  <si>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</si>
  <si>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</si>
  <si>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</si>
  <si>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</si>
  <si>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</si>
  <si>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</si>
  <si>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</si>
  <si>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</si>
  <si>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</si>
  <si>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</si>
  <si>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</si>
  <si>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</si>
  <si>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</si>
  <si>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</si>
  <si>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</si>
  <si>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</si>
  <si>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</si>
  <si>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</si>
  <si>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</si>
  <si>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</si>
  <si>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</si>
  <si>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</si>
  <si>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</si>
  <si>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</si>
  <si>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</si>
  <si>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</si>
  <si>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</si>
  <si>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</si>
  <si>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</si>
  <si>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</si>
  <si>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</si>
  <si>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</si>
  <si>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</si>
  <si>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</si>
  <si>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</si>
  <si>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</si>
  <si>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</si>
  <si>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</si>
  <si>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</si>
  <si>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</si>
  <si>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</si>
  <si>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</si>
  <si>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</si>
  <si>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</si>
  <si>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</si>
  <si>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</si>
  <si>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</si>
  <si>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</si>
  <si>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</si>
  <si>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</si>
  <si>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</si>
  <si>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</si>
  <si>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</si>
  <si>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</si>
  <si>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</si>
  <si>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</si>
  <si>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</si>
  <si>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</si>
  <si>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</si>
  <si>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</si>
  <si>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</si>
  <si>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</si>
  <si>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</si>
  <si>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</si>
  <si>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</si>
  <si>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</si>
  <si>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</si>
  <si>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</si>
  <si>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</si>
  <si>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</si>
  <si>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</si>
  <si>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</si>
  <si>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</si>
  <si>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</si>
  <si>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</si>
  <si>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</si>
  <si>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</si>
  <si>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</si>
  <si>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</si>
  <si>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</si>
  <si>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</si>
  <si>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</si>
  <si>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</si>
  <si>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</si>
  <si>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</si>
  <si>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</si>
  <si>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</si>
  <si>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</si>
  <si>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</si>
  <si>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</si>
  <si>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</si>
  <si>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</si>
  <si>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</si>
  <si>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</si>
  <si>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</si>
  <si>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</si>
  <si>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</si>
  <si>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</si>
  <si>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</si>
  <si>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</si>
  <si>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</si>
  <si>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</si>
  <si>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</si>
  <si>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</si>
  <si>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</si>
  <si>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</si>
  <si>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</si>
  <si>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</si>
  <si>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</si>
  <si>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</si>
  <si>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</si>
  <si>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</si>
  <si>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</si>
  <si>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</si>
  <si>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</si>
  <si>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</si>
  <si>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</si>
  <si>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</si>
  <si>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</si>
  <si>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</si>
  <si>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</si>
  <si>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</si>
  <si>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</si>
  <si>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</si>
  <si>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</si>
  <si>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</si>
  <si>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</si>
  <si>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</si>
  <si>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</si>
  <si>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</si>
  <si>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</si>
  <si>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</si>
  <si>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</si>
  <si>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</si>
  <si>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</si>
  <si>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</si>
  <si>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</si>
  <si>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</si>
  <si>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</si>
  <si>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</si>
  <si>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</si>
  <si>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</si>
  <si>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</si>
  <si>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</si>
  <si>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</si>
  <si>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</si>
  <si>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</si>
  <si>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</si>
  <si>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</si>
  <si>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</si>
  <si>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</si>
  <si>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</si>
  <si>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</si>
  <si>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</si>
  <si>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</si>
  <si>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</si>
  <si>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</si>
  <si>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</si>
  <si>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</si>
  <si>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</si>
  <si>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</si>
  <si>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</si>
  <si>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</si>
  <si>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</si>
  <si>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</si>
  <si>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</si>
  <si>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</si>
  <si>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</si>
  <si>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</si>
  <si>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</si>
  <si>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</si>
  <si>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</si>
  <si>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</si>
  <si>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</si>
  <si>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</si>
  <si>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</si>
  <si>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</si>
  <si>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</si>
  <si>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</si>
  <si>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</si>
  <si>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</si>
  <si>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</si>
  <si>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</si>
  <si>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</si>
  <si>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</si>
  <si>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</si>
  <si>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</si>
  <si>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</si>
  <si>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</si>
  <si>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</si>
  <si>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</si>
  <si>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</si>
  <si>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</si>
  <si>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</si>
  <si>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</si>
  <si>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</si>
  <si>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</si>
  <si>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</si>
  <si>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</si>
  <si>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</si>
  <si>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</si>
  <si>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</si>
  <si>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</si>
  <si>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</si>
  <si>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</si>
  <si>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</si>
  <si>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</si>
  <si>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</si>
  <si>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</si>
  <si>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</si>
  <si>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</si>
  <si>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</si>
  <si>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</si>
  <si>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</si>
  <si>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</si>
  <si>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</si>
  <si>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</si>
  <si>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</si>
  <si>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</si>
  <si>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</si>
  <si>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</si>
  <si>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</si>
  <si>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</si>
  <si>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</si>
  <si>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</si>
  <si>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</si>
  <si>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</si>
  <si>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</si>
  <si>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</si>
  <si>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</si>
  <si>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</si>
  <si>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</si>
  <si>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</si>
  <si>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</si>
  <si>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</si>
  <si>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</si>
  <si>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</si>
  <si>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</si>
  <si>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</si>
  <si>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</si>
  <si>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</si>
  <si>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</si>
  <si>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</si>
  <si>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</si>
  <si>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</si>
  <si>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</si>
  <si>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</si>
  <si>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</si>
  <si>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</si>
  <si>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</si>
  <si>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</si>
  <si>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</si>
  <si>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</si>
  <si>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</si>
  <si>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</si>
  <si>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</si>
  <si>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</si>
  <si>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</si>
  <si>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</si>
  <si>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</si>
  <si>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</si>
  <si>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</si>
  <si>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</si>
  <si>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</si>
  <si>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</si>
  <si>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</si>
  <si>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</si>
  <si>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</si>
  <si>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</si>
  <si>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</si>
  <si>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</si>
  <si>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</si>
  <si>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</si>
  <si>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</si>
  <si>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</si>
  <si>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</si>
  <si>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</si>
  <si>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</si>
  <si>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</si>
  <si>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</si>
  <si>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</si>
  <si>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</si>
  <si>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</si>
  <si>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</si>
  <si>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</si>
  <si>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</si>
  <si>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</si>
  <si>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</si>
  <si>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</si>
  <si>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</si>
  <si>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</si>
  <si>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</si>
  <si>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</si>
  <si>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</si>
  <si>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</si>
  <si>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</si>
  <si>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</si>
  <si>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</si>
  <si>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</si>
  <si>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</si>
  <si>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</si>
  <si>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</si>
  <si>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</si>
  <si>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</si>
  <si>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</si>
  <si>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</si>
  <si>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</si>
  <si>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</si>
  <si>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</si>
  <si>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</si>
  <si>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</si>
  <si>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</si>
  <si>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</si>
  <si>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</si>
  <si>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</si>
  <si>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</si>
  <si>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</si>
  <si>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</si>
  <si>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</si>
  <si>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</si>
  <si>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</si>
  <si>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</si>
  <si>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</si>
  <si>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</si>
  <si>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</si>
  <si>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</si>
  <si>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</si>
  <si>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</si>
  <si>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</si>
  <si>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</si>
  <si>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</si>
  <si>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</si>
  <si>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</si>
  <si>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</si>
  <si>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</si>
  <si>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</si>
  <si>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</si>
  <si>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</si>
  <si>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</si>
  <si>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</si>
  <si>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</si>
  <si>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</si>
  <si>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</si>
  <si>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</si>
  <si>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</si>
  <si>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</si>
  <si>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</si>
  <si>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</si>
  <si>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</si>
  <si>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</si>
  <si>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</si>
  <si>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</si>
  <si>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</si>
  <si>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</si>
  <si>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</si>
  <si>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</si>
  <si>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</si>
  <si>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</si>
  <si>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</si>
  <si>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</si>
  <si>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</si>
  <si>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</si>
  <si>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</si>
  <si>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</si>
  <si>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</si>
  <si>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</si>
  <si>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</si>
  <si>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</si>
  <si>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</si>
  <si>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</si>
  <si>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</si>
  <si>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</si>
  <si>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</si>
  <si>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</si>
  <si>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</si>
  <si>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</si>
  <si>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</si>
  <si>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</si>
  <si>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</si>
  <si>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</si>
  <si>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</si>
  <si>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</si>
  <si>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</si>
  <si>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</si>
  <si>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</si>
  <si>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</si>
  <si>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</si>
  <si>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</si>
  <si>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</si>
  <si>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</si>
  <si>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</si>
  <si>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</si>
  <si>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</si>
  <si>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</si>
  <si>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</si>
  <si>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</si>
  <si>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</si>
  <si>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</si>
  <si>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</si>
  <si>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</si>
  <si>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</si>
  <si>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</si>
  <si>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</si>
  <si>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</si>
  <si>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</si>
  <si>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</si>
  <si>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</si>
  <si>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</si>
  <si>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</si>
  <si>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</si>
  <si>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</si>
  <si>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</si>
  <si>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</si>
  <si>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</si>
  <si>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</si>
  <si>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</si>
  <si>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</si>
  <si>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</si>
  <si>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</si>
  <si>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</si>
  <si>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</si>
  <si>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</si>
  <si>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</si>
  <si>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</si>
  <si>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</si>
  <si>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</si>
  <si>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</si>
  <si>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</si>
  <si>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</si>
  <si>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</si>
  <si>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</si>
  <si>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</si>
  <si>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</si>
  <si>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</si>
  <si>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</si>
  <si>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</si>
  <si>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</si>
  <si>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</si>
  <si>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</si>
  <si>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</si>
  <si>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</si>
  <si>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</si>
  <si>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</si>
  <si>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</si>
  <si>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</si>
  <si>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</si>
  <si>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</si>
  <si>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</si>
  <si>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</si>
  <si>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</si>
  <si>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</si>
  <si>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</si>
  <si>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</si>
  <si>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</si>
  <si>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</si>
  <si>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</si>
  <si>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</si>
  <si>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</si>
  <si>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</si>
  <si>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</si>
  <si>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</si>
  <si>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</si>
  <si>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</si>
  <si>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</si>
  <si>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</si>
  <si>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</si>
  <si>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</si>
  <si>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</si>
  <si>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</si>
  <si>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</si>
  <si>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</si>
  <si>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</si>
  <si>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</si>
  <si>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</si>
  <si>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</si>
  <si>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</si>
  <si>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</si>
  <si>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</si>
  <si>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</si>
  <si>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</si>
  <si>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</si>
  <si>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</si>
  <si>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</si>
  <si>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</si>
  <si>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</si>
  <si>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</si>
  <si>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</si>
  <si>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</si>
  <si>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</si>
  <si>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</si>
  <si>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</si>
  <si>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</si>
  <si>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</si>
  <si>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</si>
  <si>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</si>
  <si>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</si>
  <si>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</si>
  <si>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</si>
  <si>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</si>
  <si>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</si>
  <si>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</si>
  <si>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</si>
  <si>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</si>
  <si>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</si>
  <si>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</si>
  <si>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</si>
  <si>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</si>
  <si>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</si>
  <si>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</si>
  <si>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</si>
  <si>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</si>
  <si>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</si>
  <si>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</si>
  <si>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</si>
  <si>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</si>
  <si>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</si>
  <si>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</si>
  <si>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</si>
  <si>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</si>
  <si>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</si>
  <si>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</si>
  <si>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</si>
  <si>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</si>
  <si>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</si>
  <si>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</si>
  <si>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</si>
  <si>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</si>
  <si>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</si>
  <si>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</si>
  <si>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</si>
  <si>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</si>
  <si>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</si>
  <si>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</si>
  <si>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</si>
  <si>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</si>
  <si>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</si>
  <si>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</si>
  <si>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</si>
  <si>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</si>
  <si>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</si>
  <si>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</si>
  <si>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</si>
  <si>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</si>
  <si>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</si>
  <si>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</si>
  <si>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</si>
  <si>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</si>
  <si>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</si>
  <si>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</si>
  <si>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</si>
  <si>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</si>
  <si>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</si>
  <si>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</si>
  <si>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</si>
  <si>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</si>
  <si>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</si>
  <si>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</si>
  <si>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</si>
  <si>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</si>
  <si>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</si>
  <si>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</si>
  <si>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</si>
  <si>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</si>
  <si>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</si>
  <si>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</si>
  <si>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</si>
  <si>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</si>
  <si>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</si>
  <si>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</si>
  <si>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</si>
  <si>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</si>
  <si>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</si>
  <si>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</si>
  <si>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</si>
  <si>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</si>
  <si>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</si>
  <si>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</si>
  <si>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</si>
  <si>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</si>
  <si>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</si>
  <si>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</si>
  <si>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</si>
  <si>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</si>
  <si>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</si>
  <si>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</si>
  <si>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</si>
  <si>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</si>
  <si>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</si>
  <si>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</si>
  <si>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</si>
  <si>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</si>
  <si>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</si>
  <si>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</si>
  <si>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</si>
  <si>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</si>
  <si>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</si>
  <si>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</si>
  <si>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</si>
  <si>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</si>
  <si>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</si>
  <si>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</si>
  <si>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</si>
  <si>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</si>
  <si>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</si>
  <si>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</si>
  <si>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</si>
  <si>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</si>
  <si>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</si>
  <si>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</si>
  <si>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</si>
  <si>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</si>
  <si>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</si>
  <si>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</si>
  <si>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</si>
  <si>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</si>
  <si>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</si>
  <si>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</si>
  <si>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</si>
  <si>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</si>
  <si>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</si>
  <si>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</si>
  <si>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</si>
  <si>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</si>
  <si>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</si>
  <si>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</si>
  <si>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</si>
  <si>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</si>
  <si>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</si>
  <si>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</si>
  <si>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</si>
  <si>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</si>
  <si>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</si>
  <si>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</si>
  <si>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</si>
  <si>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</si>
  <si>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</si>
  <si>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</si>
  <si>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</si>
  <si>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</si>
  <si>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</si>
  <si>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</si>
  <si>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</si>
  <si>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</si>
  <si>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</si>
  <si>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</si>
  <si>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</si>
  <si>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</si>
  <si>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</si>
  <si>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</si>
  <si>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</si>
  <si>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</si>
  <si>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</si>
  <si>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</si>
  <si>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</si>
  <si>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</si>
  <si>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</si>
  <si>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</si>
  <si>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</si>
  <si>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</si>
  <si>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</si>
  <si>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</si>
  <si>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</si>
  <si>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</si>
  <si>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</si>
  <si>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</si>
  <si>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</si>
  <si>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</si>
  <si>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</si>
  <si>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</si>
  <si>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</si>
  <si>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</si>
  <si>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</si>
  <si>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</si>
  <si>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</si>
  <si>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</si>
  <si>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</si>
  <si>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</si>
  <si>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</si>
  <si>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</si>
  <si>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</si>
  <si>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</si>
  <si>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</si>
  <si>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</si>
  <si>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</si>
  <si>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</si>
  <si>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</si>
  <si>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</si>
  <si>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</si>
  <si>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</si>
  <si>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</si>
  <si>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</si>
  <si>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</si>
  <si>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</si>
  <si>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</si>
  <si>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</si>
  <si>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</si>
  <si>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</si>
  <si>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</si>
  <si>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</si>
  <si>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</si>
  <si>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</si>
  <si>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</si>
  <si>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</si>
  <si>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</si>
  <si>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</si>
  <si>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</si>
  <si>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</si>
  <si>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</si>
  <si>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</si>
  <si>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</si>
  <si>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</si>
  <si>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</si>
  <si>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</si>
  <si>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</si>
  <si>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</si>
  <si>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</si>
  <si>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</si>
  <si>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</si>
  <si>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</si>
  <si>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</si>
  <si>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</si>
  <si>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</si>
  <si>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</si>
  <si>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</si>
  <si>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</si>
  <si>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</si>
  <si>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</si>
  <si>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</si>
  <si>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</si>
  <si>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</si>
  <si>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</si>
  <si>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</si>
  <si>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</si>
  <si>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</si>
  <si>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</si>
  <si>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</si>
  <si>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 xml:space="preserve">Source: </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</si>
  <si>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</si>
  <si>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</si>
  <si>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</si>
  <si>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</si>
  <si>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</si>
  <si>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</si>
  <si>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</si>
  <si>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</si>
  <si>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</si>
  <si>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</si>
  <si>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</si>
  <si>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</si>
  <si>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</si>
  <si>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</si>
  <si>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</si>
  <si>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</si>
  <si>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</si>
  <si>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</si>
  <si>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</si>
  <si>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</si>
  <si>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</si>
  <si>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</si>
  <si>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</si>
  <si>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</si>
  <si>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</si>
  <si>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</si>
  <si>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</si>
  <si>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</si>
  <si>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</si>
  <si>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</si>
  <si>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</si>
  <si>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</si>
  <si>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</si>
  <si>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</si>
  <si>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</si>
  <si>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</si>
  <si>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</si>
  <si>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</si>
  <si>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</si>
  <si>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</si>
  <si>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</si>
  <si>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</si>
  <si>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</si>
  <si>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</si>
  <si>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</si>
  <si>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</si>
  <si>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</si>
  <si>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</si>
  <si>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</si>
  <si>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</si>
  <si>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</si>
  <si>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</si>
  <si>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</si>
  <si>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</si>
  <si>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</si>
  <si>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</si>
  <si>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</si>
  <si>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</si>
  <si>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</si>
  <si>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</si>
  <si>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</si>
  <si>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</si>
  <si>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</si>
  <si>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</si>
  <si>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</si>
  <si>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</si>
  <si>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</si>
  <si>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</si>
  <si>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</si>
  <si>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</si>
  <si>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</si>
  <si>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</si>
  <si>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</si>
  <si>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</si>
  <si>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</si>
  <si>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</si>
  <si>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</si>
  <si>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</si>
  <si>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</si>
  <si>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</si>
  <si>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</si>
  <si>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</si>
  <si>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</si>
  <si>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</si>
  <si>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</si>
  <si>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</si>
  <si>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</si>
  <si>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</si>
  <si>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</si>
  <si>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</si>
  <si>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</si>
  <si>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</si>
  <si>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</si>
  <si>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</si>
  <si>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</si>
  <si>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</si>
  <si>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</si>
  <si>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</si>
  <si>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</si>
  <si>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</si>
  <si>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</si>
  <si>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</si>
  <si>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</si>
  <si>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</si>
  <si>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</si>
  <si>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</si>
  <si>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</si>
  <si>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</si>
  <si>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</si>
  <si>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</si>
  <si>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</si>
  <si>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</si>
  <si>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</si>
  <si>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</si>
  <si>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</si>
  <si>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</si>
  <si>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</si>
  <si>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</si>
  <si>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</si>
  <si>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</si>
  <si>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</si>
  <si>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</si>
  <si>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</si>
  <si>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</si>
  <si>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</si>
  <si>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</si>
  <si>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</si>
  <si>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</si>
  <si>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</si>
  <si>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</si>
  <si>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</si>
  <si>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</si>
  <si>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</si>
  <si>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</si>
  <si>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</si>
  <si>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</si>
  <si>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</si>
  <si>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</si>
  <si>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</si>
  <si>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</si>
  <si>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</si>
  <si>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</si>
  <si>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</si>
  <si>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</si>
  <si>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</si>
  <si>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</si>
  <si>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</si>
  <si>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</si>
  <si>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</si>
  <si>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</si>
  <si>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</si>
  <si>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</si>
  <si>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</si>
  <si>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</si>
  <si>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</si>
  <si>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</si>
  <si>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</si>
  <si>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</si>
  <si>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</si>
  <si>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</si>
  <si>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</si>
  <si>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</si>
  <si>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</si>
  <si>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</si>
  <si>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</si>
  <si>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</si>
  <si>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</si>
  <si>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</si>
  <si>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</si>
  <si>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</si>
  <si>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</si>
  <si>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</si>
  <si>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</si>
  <si>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</si>
  <si>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</si>
  <si>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</si>
  <si>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</si>
  <si>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</si>
  <si>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</si>
  <si>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</si>
  <si>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</si>
  <si>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</si>
  <si>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</si>
  <si>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</si>
  <si>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</si>
  <si>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</si>
  <si>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AIDSinfo, UNAIDS (2020). Kenya national HIV prevalence </t>
  </si>
  <si>
    <t xml:space="preserve">CI </t>
  </si>
  <si>
    <t>40-49, Kenya KNBS</t>
  </si>
  <si>
    <t>40-49, UN Kenya</t>
  </si>
  <si>
    <t>40-49, Nyanza KNBS</t>
  </si>
  <si>
    <t>50+, Kenya KNBS</t>
  </si>
  <si>
    <t>50+, Nyanza KNBS</t>
  </si>
  <si>
    <t>50+, UN Kenya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</si>
</sst>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5">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cellStyleXfs>
  <cellXfs count="84">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0" fontId="0" fillId="0" borderId="0" xfId="0" applyAlignment="1">
      <alignment horizontal="center"/>
    </xf>
    <xf numFmtId="1" fontId="0" fillId="0" borderId="0" xfId="54" applyNumberFormat="1" applyFont="1"/>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54" builtinId="3"/>
    <cellStyle name="Data" xfId="46"/>
    <cellStyle name="Data 2" xfId="48"/>
    <cellStyle name="Explanatory Text" xfId="16" builtinId="53" customBuiltin="1"/>
    <cellStyle name="Good" xfId="6" builtinId="26" customBuiltin="1"/>
    <cellStyle name="Header" xfId="45"/>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te" xfId="15" builtinId="10" customBuiltin="1"/>
    <cellStyle name="Note 2" xfId="51"/>
    <cellStyle name="Note 3" xfId="52"/>
    <cellStyle name="Note 4" xfId="53"/>
    <cellStyle name="Output" xfId="10" builtinId="21" customBuiltin="1"/>
    <cellStyle name="Percent" xfId="1" builtinId="5"/>
    <cellStyle name="Percent 2" xfId="44"/>
    <cellStyle name="Style 1" xfId="50"/>
    <cellStyle name="Title 2" xfId="42"/>
    <cellStyle name="Total" xfId="17" builtinId="25" customBuiltin="1"/>
    <cellStyle name="Warning Text" xfId="14" builtinId="11" customBuiltin="1"/>
  </cellStyles>
  <dxfs count="0"/>
  <tableStyles count="0" defaultTableStyle="TableStyleMedium2" defaultPivotStyle="PivotStyleLight16"/>
  <colors>
    <mruColors>
      <color rgb="FFC59EE2"/>
      <color rgb="FFFF938B"/>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4.7</c:v>
                </c:pt>
                <c:pt idx="1">
                  <c:v>6</c:v>
                </c:pt>
                <c:pt idx="2">
                  <c:v>7.1</c:v>
                </c:pt>
                <c:pt idx="3">
                  <c:v>8.1</c:v>
                </c:pt>
                <c:pt idx="4">
                  <c:v>8.8000000000000007</c:v>
                </c:pt>
                <c:pt idx="5">
                  <c:v>9.3000000000000007</c:v>
                </c:pt>
                <c:pt idx="6">
                  <c:v>9.4</c:v>
                </c:pt>
                <c:pt idx="7">
                  <c:v>9.3000000000000007</c:v>
                </c:pt>
                <c:pt idx="8">
                  <c:v>9.1</c:v>
                </c:pt>
                <c:pt idx="9">
                  <c:v>8.8000000000000007</c:v>
                </c:pt>
                <c:pt idx="10">
                  <c:v>8.4</c:v>
                </c:pt>
                <c:pt idx="11">
                  <c:v>7.9</c:v>
                </c:pt>
                <c:pt idx="12">
                  <c:v>7.5</c:v>
                </c:pt>
                <c:pt idx="13">
                  <c:v>7</c:v>
                </c:pt>
                <c:pt idx="14">
                  <c:v>6.5</c:v>
                </c:pt>
                <c:pt idx="15">
                  <c:v>6.2</c:v>
                </c:pt>
                <c:pt idx="16">
                  <c:v>5.9</c:v>
                </c:pt>
                <c:pt idx="17">
                  <c:v>5.6</c:v>
                </c:pt>
                <c:pt idx="18">
                  <c:v>5.4</c:v>
                </c:pt>
                <c:pt idx="19">
                  <c:v>5.2</c:v>
                </c:pt>
                <c:pt idx="20">
                  <c:v>5.0999999999999996</c:v>
                </c:pt>
                <c:pt idx="21">
                  <c:v>4.9000000000000004</c:v>
                </c:pt>
                <c:pt idx="22">
                  <c:v>4.8</c:v>
                </c:pt>
                <c:pt idx="23">
                  <c:v>4.7</c:v>
                </c:pt>
                <c:pt idx="24">
                  <c:v>4.5999999999999996</c:v>
                </c:pt>
                <c:pt idx="25">
                  <c:v>4.4000000000000004</c:v>
                </c:pt>
                <c:pt idx="26">
                  <c:v>4.3</c:v>
                </c:pt>
                <c:pt idx="27">
                  <c:v>4.2</c:v>
                </c:pt>
                <c:pt idx="28">
                  <c:v>4</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2</c:v>
                </c:pt>
                <c:pt idx="1">
                  <c:v>2.4000000000000004</c:v>
                </c:pt>
                <c:pt idx="2">
                  <c:v>2.9000000000000004</c:v>
                </c:pt>
                <c:pt idx="3">
                  <c:v>3.3000000000000007</c:v>
                </c:pt>
                <c:pt idx="4">
                  <c:v>3.5999999999999996</c:v>
                </c:pt>
                <c:pt idx="5">
                  <c:v>3.6999999999999993</c:v>
                </c:pt>
                <c:pt idx="6">
                  <c:v>3.7999999999999989</c:v>
                </c:pt>
                <c:pt idx="7">
                  <c:v>3.7999999999999989</c:v>
                </c:pt>
                <c:pt idx="8">
                  <c:v>3.7000000000000011</c:v>
                </c:pt>
                <c:pt idx="9">
                  <c:v>3.5</c:v>
                </c:pt>
                <c:pt idx="10">
                  <c:v>3.2999999999999989</c:v>
                </c:pt>
                <c:pt idx="11">
                  <c:v>3.1999999999999993</c:v>
                </c:pt>
                <c:pt idx="12">
                  <c:v>3</c:v>
                </c:pt>
                <c:pt idx="13">
                  <c:v>2.8000000000000007</c:v>
                </c:pt>
                <c:pt idx="14">
                  <c:v>2.6999999999999993</c:v>
                </c:pt>
                <c:pt idx="15">
                  <c:v>2.4999999999999991</c:v>
                </c:pt>
                <c:pt idx="16">
                  <c:v>2.2999999999999989</c:v>
                </c:pt>
                <c:pt idx="17">
                  <c:v>2.3000000000000007</c:v>
                </c:pt>
                <c:pt idx="18">
                  <c:v>2.1999999999999993</c:v>
                </c:pt>
                <c:pt idx="19">
                  <c:v>2.0999999999999996</c:v>
                </c:pt>
                <c:pt idx="20">
                  <c:v>2</c:v>
                </c:pt>
                <c:pt idx="21">
                  <c:v>2</c:v>
                </c:pt>
                <c:pt idx="22">
                  <c:v>1.9000000000000004</c:v>
                </c:pt>
                <c:pt idx="23">
                  <c:v>1.8999999999999995</c:v>
                </c:pt>
                <c:pt idx="24">
                  <c:v>1.8000000000000007</c:v>
                </c:pt>
                <c:pt idx="25">
                  <c:v>1.7999999999999998</c:v>
                </c:pt>
                <c:pt idx="26">
                  <c:v>1.7000000000000002</c:v>
                </c:pt>
                <c:pt idx="27">
                  <c:v>1.5999999999999996</c:v>
                </c:pt>
                <c:pt idx="28">
                  <c:v>1.7000000000000002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6.7</c:v>
                      </c:pt>
                      <c:pt idx="1">
                        <c:v>8.4</c:v>
                      </c:pt>
                      <c:pt idx="2">
                        <c:v>10</c:v>
                      </c:pt>
                      <c:pt idx="3">
                        <c:v>11.4</c:v>
                      </c:pt>
                      <c:pt idx="4">
                        <c:v>12.4</c:v>
                      </c:pt>
                      <c:pt idx="5">
                        <c:v>13</c:v>
                      </c:pt>
                      <c:pt idx="6">
                        <c:v>13.2</c:v>
                      </c:pt>
                      <c:pt idx="7">
                        <c:v>13.1</c:v>
                      </c:pt>
                      <c:pt idx="8">
                        <c:v>12.8</c:v>
                      </c:pt>
                      <c:pt idx="9">
                        <c:v>12.3</c:v>
                      </c:pt>
                      <c:pt idx="10">
                        <c:v>11.7</c:v>
                      </c:pt>
                      <c:pt idx="11">
                        <c:v>11.1</c:v>
                      </c:pt>
                      <c:pt idx="12">
                        <c:v>10.5</c:v>
                      </c:pt>
                      <c:pt idx="13">
                        <c:v>9.8000000000000007</c:v>
                      </c:pt>
                      <c:pt idx="14">
                        <c:v>9.1999999999999993</c:v>
                      </c:pt>
                      <c:pt idx="15">
                        <c:v>8.6999999999999993</c:v>
                      </c:pt>
                      <c:pt idx="16">
                        <c:v>8.1999999999999993</c:v>
                      </c:pt>
                      <c:pt idx="17">
                        <c:v>7.9</c:v>
                      </c:pt>
                      <c:pt idx="18">
                        <c:v>7.6</c:v>
                      </c:pt>
                      <c:pt idx="19">
                        <c:v>7.3</c:v>
                      </c:pt>
                      <c:pt idx="20">
                        <c:v>7.1</c:v>
                      </c:pt>
                      <c:pt idx="21">
                        <c:v>6.9</c:v>
                      </c:pt>
                      <c:pt idx="22">
                        <c:v>6.7</c:v>
                      </c:pt>
                      <c:pt idx="23">
                        <c:v>6.6</c:v>
                      </c:pt>
                      <c:pt idx="24">
                        <c:v>6.4</c:v>
                      </c:pt>
                      <c:pt idx="25">
                        <c:v>6.2</c:v>
                      </c:pt>
                      <c:pt idx="26">
                        <c:v>6</c:v>
                      </c:pt>
                      <c:pt idx="27">
                        <c:v>5.8</c:v>
                      </c:pt>
                      <c:pt idx="28">
                        <c:v>5.7</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5.6</c:v>
                </c:pt>
                <c:pt idx="1">
                  <c:v>7</c:v>
                </c:pt>
                <c:pt idx="2">
                  <c:v>8.4</c:v>
                </c:pt>
                <c:pt idx="3">
                  <c:v>9.6</c:v>
                </c:pt>
                <c:pt idx="4">
                  <c:v>10.4</c:v>
                </c:pt>
                <c:pt idx="5">
                  <c:v>10.9</c:v>
                </c:pt>
                <c:pt idx="6">
                  <c:v>11</c:v>
                </c:pt>
                <c:pt idx="7">
                  <c:v>11</c:v>
                </c:pt>
                <c:pt idx="8">
                  <c:v>10.7</c:v>
                </c:pt>
                <c:pt idx="9">
                  <c:v>10.3</c:v>
                </c:pt>
                <c:pt idx="10">
                  <c:v>9.8000000000000007</c:v>
                </c:pt>
                <c:pt idx="11">
                  <c:v>9.3000000000000007</c:v>
                </c:pt>
                <c:pt idx="12">
                  <c:v>8.8000000000000007</c:v>
                </c:pt>
                <c:pt idx="13">
                  <c:v>8.1999999999999993</c:v>
                </c:pt>
                <c:pt idx="14">
                  <c:v>7.7</c:v>
                </c:pt>
                <c:pt idx="15">
                  <c:v>7.3</c:v>
                </c:pt>
                <c:pt idx="16">
                  <c:v>6.9</c:v>
                </c:pt>
                <c:pt idx="17">
                  <c:v>6.6</c:v>
                </c:pt>
                <c:pt idx="18">
                  <c:v>6.4</c:v>
                </c:pt>
                <c:pt idx="19">
                  <c:v>6.2</c:v>
                </c:pt>
                <c:pt idx="20">
                  <c:v>6</c:v>
                </c:pt>
                <c:pt idx="21">
                  <c:v>5.8</c:v>
                </c:pt>
                <c:pt idx="22">
                  <c:v>5.6</c:v>
                </c:pt>
                <c:pt idx="23">
                  <c:v>5.5</c:v>
                </c:pt>
                <c:pt idx="24">
                  <c:v>5.4</c:v>
                </c:pt>
                <c:pt idx="25">
                  <c:v>5.2</c:v>
                </c:pt>
                <c:pt idx="26">
                  <c:v>5.0999999999999996</c:v>
                </c:pt>
                <c:pt idx="27">
                  <c:v>4.9000000000000004</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5" Type="http://schemas.openxmlformats.org/officeDocument/2006/relationships/image" Target="../media/image25.png"/><Relationship Id="rId4" Type="http://schemas.openxmlformats.org/officeDocument/2006/relationships/image" Target="../media/image24.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6.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 Id="rId9"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290511</xdr:colOff>
      <xdr:row>196</xdr:row>
      <xdr:rowOff>173830</xdr:rowOff>
    </xdr:from>
    <xdr:to>
      <xdr:col>16</xdr:col>
      <xdr:colOff>476249</xdr:colOff>
      <xdr:row>222</xdr:row>
      <xdr:rowOff>83343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466725</xdr:colOff>
      <xdr:row>27</xdr:row>
      <xdr:rowOff>0</xdr:rowOff>
    </xdr:from>
    <xdr:to>
      <xdr:col>19</xdr:col>
      <xdr:colOff>447675</xdr:colOff>
      <xdr:row>33</xdr:row>
      <xdr:rowOff>57150</xdr:rowOff>
    </xdr:to>
    <xdr:sp macro="" textlink="">
      <xdr:nvSpPr>
        <xdr:cNvPr id="3" name="TextBox 2"/>
        <xdr:cNvSpPr txBox="1"/>
      </xdr:nvSpPr>
      <xdr:spPr>
        <a:xfrm>
          <a:off x="8067675" y="5143500"/>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594032</xdr:colOff>
      <xdr:row>13</xdr:row>
      <xdr:rowOff>104775</xdr:rowOff>
    </xdr:from>
    <xdr:to>
      <xdr:col>16</xdr:col>
      <xdr:colOff>114300</xdr:colOff>
      <xdr:row>33</xdr:row>
      <xdr:rowOff>92036</xdr:rowOff>
    </xdr:to>
    <xdr:pic>
      <xdr:nvPicPr>
        <xdr:cNvPr id="2" name="Picture 1"/>
        <xdr:cNvPicPr>
          <a:picLocks noChangeAspect="1"/>
        </xdr:cNvPicPr>
      </xdr:nvPicPr>
      <xdr:blipFill>
        <a:blip xmlns:r="http://schemas.openxmlformats.org/officeDocument/2006/relationships" r:embed="rId1"/>
        <a:stretch>
          <a:fillRect/>
        </a:stretch>
      </xdr:blipFill>
      <xdr:spPr>
        <a:xfrm>
          <a:off x="4251632" y="2581275"/>
          <a:ext cx="5682943" cy="3835361"/>
        </a:xfrm>
        <a:prstGeom prst="rect">
          <a:avLst/>
        </a:prstGeom>
      </xdr:spPr>
    </xdr:pic>
    <xdr:clientData/>
  </xdr:twoCellAnchor>
  <xdr:twoCellAnchor editAs="oneCell">
    <xdr:from>
      <xdr:col>16</xdr:col>
      <xdr:colOff>219076</xdr:colOff>
      <xdr:row>13</xdr:row>
      <xdr:rowOff>152402</xdr:rowOff>
    </xdr:from>
    <xdr:to>
      <xdr:col>24</xdr:col>
      <xdr:colOff>438150</xdr:colOff>
      <xdr:row>33</xdr:row>
      <xdr:rowOff>84928</xdr:rowOff>
    </xdr:to>
    <xdr:pic>
      <xdr:nvPicPr>
        <xdr:cNvPr id="3" name="Picture 2"/>
        <xdr:cNvPicPr>
          <a:picLocks noChangeAspect="1"/>
        </xdr:cNvPicPr>
      </xdr:nvPicPr>
      <xdr:blipFill>
        <a:blip xmlns:r="http://schemas.openxmlformats.org/officeDocument/2006/relationships" r:embed="rId2"/>
        <a:stretch>
          <a:fillRect/>
        </a:stretch>
      </xdr:blipFill>
      <xdr:spPr>
        <a:xfrm>
          <a:off x="10039351" y="2628902"/>
          <a:ext cx="5095874" cy="3780626"/>
        </a:xfrm>
        <a:prstGeom prst="rect">
          <a:avLst/>
        </a:prstGeom>
      </xdr:spPr>
    </xdr:pic>
    <xdr:clientData/>
  </xdr:twoCellAnchor>
  <xdr:twoCellAnchor editAs="oneCell">
    <xdr:from>
      <xdr:col>8</xdr:col>
      <xdr:colOff>638174</xdr:colOff>
      <xdr:row>34</xdr:row>
      <xdr:rowOff>47625</xdr:rowOff>
    </xdr:from>
    <xdr:to>
      <xdr:col>16</xdr:col>
      <xdr:colOff>256148</xdr:colOff>
      <xdr:row>51</xdr:row>
      <xdr:rowOff>142899</xdr:rowOff>
    </xdr:to>
    <xdr:pic>
      <xdr:nvPicPr>
        <xdr:cNvPr id="4" name="Picture 3"/>
        <xdr:cNvPicPr>
          <a:picLocks noChangeAspect="1"/>
        </xdr:cNvPicPr>
      </xdr:nvPicPr>
      <xdr:blipFill>
        <a:blip xmlns:r="http://schemas.openxmlformats.org/officeDocument/2006/relationships" r:embed="rId3"/>
        <a:stretch>
          <a:fillRect/>
        </a:stretch>
      </xdr:blipFill>
      <xdr:spPr>
        <a:xfrm>
          <a:off x="5514974" y="6562725"/>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xdr:cNvGrpSpPr/>
      </xdr:nvGrpSpPr>
      <xdr:grpSpPr>
        <a:xfrm>
          <a:off x="4772025" y="14487525"/>
          <a:ext cx="5391150" cy="4200525"/>
          <a:chOff x="6115050" y="11201400"/>
          <a:chExt cx="7561905" cy="5780952"/>
        </a:xfrm>
      </xdr:grpSpPr>
      <xdr:pic>
        <xdr:nvPicPr>
          <xdr:cNvPr id="5" name="Picture 4"/>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161925</xdr:colOff>
      <xdr:row>183</xdr:row>
      <xdr:rowOff>180975</xdr:rowOff>
    </xdr:from>
    <xdr:to>
      <xdr:col>15</xdr:col>
      <xdr:colOff>400050</xdr:colOff>
      <xdr:row>198</xdr:row>
      <xdr:rowOff>66675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1"/>
  <sheetViews>
    <sheetView tabSelected="1" topLeftCell="A196" zoomScale="80" zoomScaleNormal="80" workbookViewId="0">
      <selection activeCell="E229" sqref="E229"/>
    </sheetView>
  </sheetViews>
  <sheetFormatPr defaultRowHeight="15" x14ac:dyDescent="0.25"/>
  <cols>
    <col min="3" max="3" width="13.28515625" bestFit="1" customWidth="1"/>
    <col min="4" max="4" width="11.7109375" bestFit="1" customWidth="1"/>
    <col min="5" max="8" width="10.140625" bestFit="1" customWidth="1"/>
    <col min="9" max="9" width="12.85546875" bestFit="1" customWidth="1"/>
    <col min="10" max="10" width="12" customWidth="1"/>
    <col min="13" max="13" width="9.8554687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c r="E53">
        <f>C53/D53</f>
        <v>0.19392325754920745</v>
      </c>
    </row>
    <row r="54" spans="1:18" x14ac:dyDescent="0.25">
      <c r="B54">
        <v>1979</v>
      </c>
      <c r="C54" s="4">
        <v>2643956</v>
      </c>
      <c r="D54" s="4">
        <v>15327061</v>
      </c>
      <c r="E54">
        <f>C54/D54</f>
        <v>0.17250247780706296</v>
      </c>
    </row>
    <row r="55" spans="1:18" x14ac:dyDescent="0.25">
      <c r="B55">
        <v>1989</v>
      </c>
      <c r="C55" s="4">
        <v>3507160</v>
      </c>
      <c r="D55" s="4">
        <v>21448774</v>
      </c>
      <c r="E55" s="37">
        <f t="shared" ref="E55:E57" si="17">C55/D55</f>
        <v>0.1635133084995907</v>
      </c>
    </row>
    <row r="56" spans="1:18" x14ac:dyDescent="0.25">
      <c r="B56">
        <v>1999</v>
      </c>
      <c r="C56" s="4">
        <v>4392196</v>
      </c>
      <c r="D56" s="4">
        <v>28686607</v>
      </c>
      <c r="E56" s="37">
        <f t="shared" si="17"/>
        <v>0.15310963753921822</v>
      </c>
    </row>
    <row r="57" spans="1:18" x14ac:dyDescent="0.25">
      <c r="B57">
        <v>2009</v>
      </c>
      <c r="C57" s="83">
        <v>5442711</v>
      </c>
      <c r="D57">
        <v>38610097</v>
      </c>
      <c r="E57" s="37">
        <f t="shared" si="17"/>
        <v>0.1409660017171156</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8">SUM(C67:D67)</f>
        <v>707582</v>
      </c>
      <c r="G67" t="s">
        <v>322</v>
      </c>
      <c r="H67" s="4">
        <v>2242966</v>
      </c>
      <c r="I67" s="4">
        <v>2291936</v>
      </c>
      <c r="J67" s="4">
        <v>4534902</v>
      </c>
      <c r="L67">
        <f t="shared" ref="L67:L83" si="19">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8"/>
        <v>619950</v>
      </c>
      <c r="G68" s="15" t="s">
        <v>323</v>
      </c>
      <c r="H68" s="4">
        <v>1962556</v>
      </c>
      <c r="I68" s="4">
        <v>2000580</v>
      </c>
      <c r="J68" s="4">
        <v>3963136</v>
      </c>
      <c r="K68" s="4"/>
      <c r="L68">
        <f t="shared" si="19"/>
        <v>7.0357288244877951</v>
      </c>
      <c r="M68">
        <f t="shared" ref="M68:M83" si="20">D68/E$85*100</f>
        <v>7.0790784382117735</v>
      </c>
      <c r="O68">
        <f t="shared" ref="O68:O83" si="21">H68/J$85*100</f>
        <v>6.8415115387296943</v>
      </c>
      <c r="P68">
        <f t="shared" ref="P68:P83" si="22">I68/J$85*100</f>
        <v>6.9740640033465802</v>
      </c>
      <c r="R68" s="7">
        <f t="shared" ref="R68:R83" si="23">C68/H68*100</f>
        <v>15.745945593399627</v>
      </c>
      <c r="S68" s="7">
        <f t="shared" ref="S68:S83" si="24">D68/I68*100</f>
        <v>15.541842865568986</v>
      </c>
    </row>
    <row r="69" spans="2:19" x14ac:dyDescent="0.25">
      <c r="B69" s="15" t="s">
        <v>320</v>
      </c>
      <c r="C69" s="4">
        <v>337015</v>
      </c>
      <c r="D69" s="4">
        <v>344306</v>
      </c>
      <c r="E69" s="4">
        <f t="shared" si="18"/>
        <v>681321</v>
      </c>
      <c r="G69" s="15" t="s">
        <v>320</v>
      </c>
      <c r="H69" s="4">
        <v>2003655</v>
      </c>
      <c r="I69" s="4">
        <v>2034980</v>
      </c>
      <c r="J69" s="4">
        <f>SUM(H69:I69)</f>
        <v>4038635</v>
      </c>
      <c r="L69">
        <f t="shared" si="19"/>
        <v>7.673041002723922</v>
      </c>
      <c r="M69">
        <f t="shared" si="20"/>
        <v>7.8390399699831246</v>
      </c>
      <c r="O69">
        <f t="shared" si="21"/>
        <v>6.9847835180924491</v>
      </c>
      <c r="P69">
        <f t="shared" si="22"/>
        <v>7.0939831276580909</v>
      </c>
      <c r="R69" s="7">
        <f t="shared" si="23"/>
        <v>16.820011429113297</v>
      </c>
      <c r="S69" s="7">
        <f t="shared" si="24"/>
        <v>16.919380043047106</v>
      </c>
    </row>
    <row r="70" spans="2:19" x14ac:dyDescent="0.25">
      <c r="B70" t="s">
        <v>311</v>
      </c>
      <c r="C70" s="4">
        <v>281107</v>
      </c>
      <c r="D70" s="4">
        <v>275864</v>
      </c>
      <c r="E70" s="4">
        <f t="shared" si="18"/>
        <v>556971</v>
      </c>
      <c r="G70" t="s">
        <v>311</v>
      </c>
      <c r="H70" s="4">
        <v>1721194</v>
      </c>
      <c r="I70" s="4">
        <v>1681984</v>
      </c>
      <c r="J70" s="4">
        <f t="shared" ref="J70:J85" si="25">SUM(H70:I70)</f>
        <v>3403178</v>
      </c>
      <c r="L70">
        <f t="shared" si="19"/>
        <v>6.4001469879759467</v>
      </c>
      <c r="M70">
        <f t="shared" si="20"/>
        <v>6.2807761766551398</v>
      </c>
      <c r="O70">
        <f t="shared" si="21"/>
        <v>6.0001185247158899</v>
      </c>
      <c r="P70">
        <f t="shared" si="22"/>
        <v>5.8634316391271</v>
      </c>
      <c r="R70" s="7">
        <f t="shared" si="23"/>
        <v>16.332092721680418</v>
      </c>
      <c r="S70" s="7">
        <f t="shared" si="24"/>
        <v>16.401107263802746</v>
      </c>
    </row>
    <row r="71" spans="2:19" x14ac:dyDescent="0.25">
      <c r="B71" t="s">
        <v>312</v>
      </c>
      <c r="C71" s="4">
        <v>224623</v>
      </c>
      <c r="D71" s="4">
        <v>176491</v>
      </c>
      <c r="E71" s="4">
        <f t="shared" si="18"/>
        <v>401114</v>
      </c>
      <c r="G71" t="s">
        <v>312</v>
      </c>
      <c r="H71" s="4">
        <v>1504389</v>
      </c>
      <c r="I71" s="4">
        <v>1328529</v>
      </c>
      <c r="J71" s="4">
        <f t="shared" si="25"/>
        <v>2832918</v>
      </c>
      <c r="L71">
        <f t="shared" si="19"/>
        <v>5.1141388043702971</v>
      </c>
      <c r="M71">
        <f t="shared" si="20"/>
        <v>4.0182860692009195</v>
      </c>
      <c r="O71">
        <f t="shared" si="21"/>
        <v>5.2443317297636485</v>
      </c>
      <c r="P71">
        <f t="shared" si="22"/>
        <v>4.6312800669316045</v>
      </c>
      <c r="R71" s="7">
        <f t="shared" si="23"/>
        <v>14.93117803972244</v>
      </c>
      <c r="S71" s="7">
        <f t="shared" si="24"/>
        <v>13.284693070305579</v>
      </c>
    </row>
    <row r="72" spans="2:19" x14ac:dyDescent="0.25">
      <c r="B72" t="s">
        <v>313</v>
      </c>
      <c r="C72" s="4">
        <v>162798</v>
      </c>
      <c r="D72" s="4">
        <v>127695</v>
      </c>
      <c r="E72" s="4">
        <f t="shared" si="18"/>
        <v>290493</v>
      </c>
      <c r="G72" t="s">
        <v>313</v>
      </c>
      <c r="H72" s="4">
        <v>1164594</v>
      </c>
      <c r="I72" s="4">
        <v>1094909</v>
      </c>
      <c r="J72" s="4">
        <f t="shared" si="25"/>
        <v>2259503</v>
      </c>
      <c r="L72">
        <f t="shared" si="19"/>
        <v>3.706528579325695</v>
      </c>
      <c r="M72">
        <f t="shared" si="20"/>
        <v>2.9073156115983894</v>
      </c>
      <c r="O72">
        <f t="shared" si="21"/>
        <v>4.0597992051871996</v>
      </c>
      <c r="P72">
        <f t="shared" si="22"/>
        <v>3.8168758279300006</v>
      </c>
      <c r="R72" s="7">
        <f t="shared" si="23"/>
        <v>13.978948886908228</v>
      </c>
      <c r="S72" s="7">
        <f t="shared" si="24"/>
        <v>11.662613057340838</v>
      </c>
    </row>
    <row r="73" spans="2:19" x14ac:dyDescent="0.25">
      <c r="B73" t="s">
        <v>314</v>
      </c>
      <c r="C73" s="4">
        <v>123137</v>
      </c>
      <c r="D73" s="4">
        <v>100423</v>
      </c>
      <c r="E73" s="4">
        <f t="shared" si="18"/>
        <v>223560</v>
      </c>
      <c r="G73" t="s">
        <v>314</v>
      </c>
      <c r="H73" s="4">
        <v>845230</v>
      </c>
      <c r="I73" s="4">
        <v>840692</v>
      </c>
      <c r="J73" s="4">
        <f t="shared" si="25"/>
        <v>1685922</v>
      </c>
      <c r="L73">
        <f t="shared" si="19"/>
        <v>2.8035406434503378</v>
      </c>
      <c r="M73">
        <f t="shared" si="20"/>
        <v>2.2863961444343559</v>
      </c>
      <c r="O73">
        <f t="shared" si="21"/>
        <v>2.946489576797044</v>
      </c>
      <c r="P73">
        <f t="shared" si="22"/>
        <v>2.9306700132468801</v>
      </c>
      <c r="R73" s="7">
        <f t="shared" si="23"/>
        <v>14.56846065567952</v>
      </c>
      <c r="S73" s="7">
        <f t="shared" si="24"/>
        <v>11.945278413497453</v>
      </c>
    </row>
    <row r="74" spans="2:19" x14ac:dyDescent="0.25">
      <c r="B74" t="s">
        <v>315</v>
      </c>
      <c r="C74" s="4">
        <v>113502</v>
      </c>
      <c r="D74" s="4">
        <v>90340</v>
      </c>
      <c r="E74" s="4">
        <f t="shared" si="18"/>
        <v>203842</v>
      </c>
      <c r="G74" t="s">
        <v>315</v>
      </c>
      <c r="H74" s="4">
        <v>723749</v>
      </c>
      <c r="I74" s="4">
        <v>695263</v>
      </c>
      <c r="J74" s="4">
        <f t="shared" si="25"/>
        <v>1419012</v>
      </c>
      <c r="L74">
        <f t="shared" si="19"/>
        <v>2.5841742945897677</v>
      </c>
      <c r="M74">
        <f t="shared" si="20"/>
        <v>2.0568298864622614</v>
      </c>
      <c r="O74">
        <f t="shared" si="21"/>
        <v>2.5230042529456878</v>
      </c>
      <c r="P74">
        <f t="shared" si="22"/>
        <v>2.4237014571568012</v>
      </c>
      <c r="R74" s="7">
        <f t="shared" si="23"/>
        <v>15.682508715037949</v>
      </c>
      <c r="S74" s="7">
        <f t="shared" si="24"/>
        <v>12.993644131788978</v>
      </c>
    </row>
    <row r="75" spans="2:19" x14ac:dyDescent="0.25">
      <c r="B75" t="s">
        <v>316</v>
      </c>
      <c r="C75" s="4">
        <v>84192</v>
      </c>
      <c r="D75" s="4">
        <v>70808</v>
      </c>
      <c r="E75" s="4">
        <f t="shared" si="18"/>
        <v>155000</v>
      </c>
      <c r="G75" t="s">
        <v>316</v>
      </c>
      <c r="H75" s="4">
        <v>516989</v>
      </c>
      <c r="I75" s="4">
        <v>516502</v>
      </c>
      <c r="J75" s="4">
        <f t="shared" si="25"/>
        <v>1033491</v>
      </c>
      <c r="L75">
        <f t="shared" si="19"/>
        <v>1.916854348030006</v>
      </c>
      <c r="M75">
        <f t="shared" si="20"/>
        <v>1.6121320633232215</v>
      </c>
      <c r="O75">
        <f t="shared" si="21"/>
        <v>1.8022345394966186</v>
      </c>
      <c r="P75">
        <f t="shared" si="22"/>
        <v>1.8005368472425576</v>
      </c>
      <c r="R75" s="7">
        <f t="shared" si="23"/>
        <v>16.285066026549888</v>
      </c>
      <c r="S75" s="7">
        <f t="shared" si="24"/>
        <v>13.709143430228732</v>
      </c>
    </row>
    <row r="76" spans="2:19" x14ac:dyDescent="0.25">
      <c r="B76" t="s">
        <v>317</v>
      </c>
      <c r="C76" s="4">
        <v>69798</v>
      </c>
      <c r="D76" s="4">
        <v>58367</v>
      </c>
      <c r="E76" s="4">
        <f t="shared" si="18"/>
        <v>128165</v>
      </c>
      <c r="G76" t="s">
        <v>317</v>
      </c>
      <c r="H76" s="4">
        <v>418987</v>
      </c>
      <c r="I76" s="4">
        <v>419341</v>
      </c>
      <c r="J76" s="4">
        <f t="shared" si="25"/>
        <v>838328</v>
      </c>
      <c r="L76">
        <f t="shared" si="19"/>
        <v>1.5891367325137584</v>
      </c>
      <c r="M76">
        <f t="shared" si="20"/>
        <v>1.3288796765900246</v>
      </c>
      <c r="O76">
        <f t="shared" si="21"/>
        <v>1.4605975040089243</v>
      </c>
      <c r="P76">
        <f t="shared" si="22"/>
        <v>1.4618315554625949</v>
      </c>
      <c r="R76" s="7">
        <f t="shared" si="23"/>
        <v>16.658750748829913</v>
      </c>
      <c r="S76" s="7">
        <f t="shared" si="24"/>
        <v>13.918743933934435</v>
      </c>
    </row>
    <row r="77" spans="2:19" x14ac:dyDescent="0.25">
      <c r="B77" t="s">
        <v>318</v>
      </c>
      <c r="C77" s="4">
        <v>54840</v>
      </c>
      <c r="D77" s="4">
        <v>48982</v>
      </c>
      <c r="E77" s="4">
        <f t="shared" si="18"/>
        <v>103822</v>
      </c>
      <c r="G77" t="s">
        <v>318</v>
      </c>
      <c r="H77" s="4">
        <v>340167</v>
      </c>
      <c r="I77" s="4">
        <v>344639</v>
      </c>
      <c r="J77" s="4">
        <f t="shared" si="25"/>
        <v>684806</v>
      </c>
      <c r="L77">
        <f t="shared" si="19"/>
        <v>1.2485781599910386</v>
      </c>
      <c r="M77">
        <f t="shared" si="20"/>
        <v>1.1152052412961533</v>
      </c>
      <c r="O77">
        <f t="shared" si="21"/>
        <v>1.1858293244091194</v>
      </c>
      <c r="P77">
        <f t="shared" si="22"/>
        <v>1.201418810569616</v>
      </c>
      <c r="R77" s="7">
        <f t="shared" si="23"/>
        <v>16.121493266542611</v>
      </c>
      <c r="S77" s="7">
        <f t="shared" si="24"/>
        <v>14.212552845151013</v>
      </c>
    </row>
    <row r="78" spans="2:19" x14ac:dyDescent="0.25">
      <c r="B78" t="s">
        <v>319</v>
      </c>
      <c r="C78" s="4">
        <v>40107</v>
      </c>
      <c r="D78" s="4">
        <v>33143</v>
      </c>
      <c r="E78" s="4">
        <f t="shared" si="18"/>
        <v>73250</v>
      </c>
      <c r="G78" t="s">
        <v>319</v>
      </c>
      <c r="H78" s="4">
        <v>236325</v>
      </c>
      <c r="I78" s="4">
        <v>223591</v>
      </c>
      <c r="J78" s="4">
        <f t="shared" si="25"/>
        <v>459916</v>
      </c>
      <c r="L78">
        <f t="shared" si="19"/>
        <v>0.91314230967834764</v>
      </c>
      <c r="M78">
        <f t="shared" si="20"/>
        <v>0.75458836536438723</v>
      </c>
      <c r="O78">
        <f t="shared" si="21"/>
        <v>0.82383392595691274</v>
      </c>
      <c r="P78">
        <f t="shared" si="22"/>
        <v>0.77944293383532037</v>
      </c>
      <c r="R78" s="7">
        <f t="shared" si="23"/>
        <v>16.97112027927642</v>
      </c>
      <c r="S78" s="7">
        <f t="shared" si="24"/>
        <v>14.823047439297646</v>
      </c>
    </row>
    <row r="79" spans="2:19" x14ac:dyDescent="0.25">
      <c r="B79" t="s">
        <v>324</v>
      </c>
      <c r="C79" s="4">
        <v>39207</v>
      </c>
      <c r="D79" s="4">
        <v>30966</v>
      </c>
      <c r="E79" s="4">
        <f t="shared" si="18"/>
        <v>70173</v>
      </c>
      <c r="G79" t="s">
        <v>324</v>
      </c>
      <c r="H79" s="4">
        <v>214715</v>
      </c>
      <c r="I79" s="4">
        <v>194513</v>
      </c>
      <c r="J79" s="4">
        <f t="shared" si="25"/>
        <v>409228</v>
      </c>
      <c r="L79">
        <f t="shared" si="19"/>
        <v>0.89265142083823212</v>
      </c>
      <c r="M79">
        <f t="shared" si="20"/>
        <v>0.70502318202557446</v>
      </c>
      <c r="O79">
        <f t="shared" si="21"/>
        <v>0.7485010109461061</v>
      </c>
      <c r="P79">
        <f t="shared" si="22"/>
        <v>0.67807641358153803</v>
      </c>
      <c r="R79" s="7">
        <f t="shared" si="23"/>
        <v>18.260019095079524</v>
      </c>
      <c r="S79" s="7">
        <f t="shared" si="24"/>
        <v>15.919758576547583</v>
      </c>
    </row>
    <row r="80" spans="2:19" x14ac:dyDescent="0.25">
      <c r="B80" t="s">
        <v>325</v>
      </c>
      <c r="C80" s="4">
        <v>33400</v>
      </c>
      <c r="D80" s="4">
        <v>25395</v>
      </c>
      <c r="E80" s="4">
        <f t="shared" si="18"/>
        <v>58795</v>
      </c>
      <c r="G80" t="s">
        <v>325</v>
      </c>
      <c r="H80" s="4">
        <v>160364</v>
      </c>
      <c r="I80" s="4">
        <v>140969</v>
      </c>
      <c r="J80" s="4">
        <f t="shared" si="25"/>
        <v>301333</v>
      </c>
      <c r="L80">
        <f t="shared" si="19"/>
        <v>0.76043965251095347</v>
      </c>
      <c r="M80">
        <f t="shared" si="20"/>
        <v>0.57818458010525942</v>
      </c>
      <c r="O80">
        <f t="shared" si="21"/>
        <v>0.55903228055497456</v>
      </c>
      <c r="P80">
        <f t="shared" si="22"/>
        <v>0.49142090218224921</v>
      </c>
      <c r="R80" s="7">
        <f t="shared" si="23"/>
        <v>20.827617170936119</v>
      </c>
      <c r="S80" s="7">
        <f t="shared" si="24"/>
        <v>18.014598954380041</v>
      </c>
    </row>
    <row r="81" spans="1:19" x14ac:dyDescent="0.25">
      <c r="B81" t="s">
        <v>326</v>
      </c>
      <c r="C81" s="4">
        <v>22683</v>
      </c>
      <c r="D81" s="4">
        <v>18984</v>
      </c>
      <c r="E81" s="4">
        <f t="shared" si="18"/>
        <v>41667</v>
      </c>
      <c r="G81" t="s">
        <v>326</v>
      </c>
      <c r="H81" s="4">
        <v>135524</v>
      </c>
      <c r="I81" s="4">
        <v>118601</v>
      </c>
      <c r="J81" s="4">
        <f t="shared" si="25"/>
        <v>254125</v>
      </c>
      <c r="L81">
        <f t="shared" si="19"/>
        <v>0.51643870173371131</v>
      </c>
      <c r="M81">
        <f t="shared" si="20"/>
        <v>0.4322211486008366</v>
      </c>
      <c r="O81">
        <f t="shared" si="21"/>
        <v>0.47243951753468588</v>
      </c>
      <c r="P81">
        <f t="shared" si="22"/>
        <v>0.41344558321132258</v>
      </c>
      <c r="R81" s="7">
        <f t="shared" si="23"/>
        <v>16.737256869631949</v>
      </c>
      <c r="S81" s="7">
        <f t="shared" si="24"/>
        <v>16.006610399575045</v>
      </c>
    </row>
    <row r="82" spans="1:19" x14ac:dyDescent="0.25">
      <c r="B82" t="s">
        <v>327</v>
      </c>
      <c r="C82" s="4">
        <v>13422</v>
      </c>
      <c r="D82" s="4">
        <v>12388</v>
      </c>
      <c r="E82" s="4">
        <f t="shared" si="18"/>
        <v>25810</v>
      </c>
      <c r="G82" t="s">
        <v>327</v>
      </c>
      <c r="H82" s="4">
        <v>81620</v>
      </c>
      <c r="I82" s="4">
        <v>79166</v>
      </c>
      <c r="J82" s="4">
        <f t="shared" si="25"/>
        <v>160786</v>
      </c>
      <c r="L82">
        <f t="shared" si="19"/>
        <v>0.30558745556892269</v>
      </c>
      <c r="M82">
        <f t="shared" si="20"/>
        <v>0.28204570105705667</v>
      </c>
      <c r="O82">
        <f t="shared" si="21"/>
        <v>0.28452903855539291</v>
      </c>
      <c r="P82">
        <f t="shared" si="22"/>
        <v>0.27597434288503103</v>
      </c>
      <c r="R82" s="7">
        <f t="shared" si="23"/>
        <v>16.444498897329083</v>
      </c>
      <c r="S82" s="7">
        <f t="shared" si="24"/>
        <v>15.648131773741254</v>
      </c>
    </row>
    <row r="83" spans="1:19" x14ac:dyDescent="0.25">
      <c r="B83" t="s">
        <v>328</v>
      </c>
      <c r="C83" s="4">
        <v>14731</v>
      </c>
      <c r="D83" s="4">
        <v>12850</v>
      </c>
      <c r="E83" s="4">
        <f t="shared" si="18"/>
        <v>27581</v>
      </c>
      <c r="G83" t="s">
        <v>328</v>
      </c>
      <c r="H83" s="4">
        <v>121038</v>
      </c>
      <c r="I83" s="4">
        <v>95300</v>
      </c>
      <c r="J83" s="4">
        <f t="shared" si="25"/>
        <v>216338</v>
      </c>
      <c r="L83">
        <f t="shared" si="19"/>
        <v>0.33539031500415739</v>
      </c>
      <c r="M83">
        <f t="shared" si="20"/>
        <v>0.29256435732831598</v>
      </c>
      <c r="O83">
        <f t="shared" si="21"/>
        <v>0.42194101652373983</v>
      </c>
      <c r="P83">
        <f t="shared" si="22"/>
        <v>0.33221780659555183</v>
      </c>
      <c r="R83" s="7">
        <f t="shared" si="23"/>
        <v>12.170558006576448</v>
      </c>
      <c r="S83" s="7">
        <f t="shared" si="24"/>
        <v>13.483735571878281</v>
      </c>
    </row>
    <row r="84" spans="1:19" x14ac:dyDescent="0.25">
      <c r="B84" t="s">
        <v>321</v>
      </c>
      <c r="C84" s="4">
        <v>11843</v>
      </c>
      <c r="D84" s="4">
        <v>11257</v>
      </c>
      <c r="E84" s="4">
        <f t="shared" si="18"/>
        <v>23100</v>
      </c>
      <c r="G84" t="s">
        <v>321</v>
      </c>
      <c r="H84" s="4">
        <v>86956</v>
      </c>
      <c r="I84" s="4">
        <v>103487</v>
      </c>
      <c r="J84" s="4">
        <f t="shared" si="25"/>
        <v>190443</v>
      </c>
    </row>
    <row r="85" spans="1:19" x14ac:dyDescent="0.25">
      <c r="B85" t="s">
        <v>144</v>
      </c>
      <c r="C85" s="4">
        <f>SUM(C67:C84)</f>
        <v>2287890</v>
      </c>
      <c r="D85" s="4">
        <f>SUM(D67:D84)</f>
        <v>2104306</v>
      </c>
      <c r="E85" s="4">
        <f t="shared" si="18"/>
        <v>4392196</v>
      </c>
      <c r="G85" t="s">
        <v>144</v>
      </c>
      <c r="H85" s="4">
        <f>SUM(H67:H84)</f>
        <v>14481018</v>
      </c>
      <c r="I85" s="4">
        <f>SUM(I67:I84)</f>
        <v>14204982</v>
      </c>
      <c r="J85" s="4">
        <f t="shared" si="25"/>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6">SUM(C91:D91)</f>
        <v>947849</v>
      </c>
      <c r="G91" t="s">
        <v>322</v>
      </c>
      <c r="H91" s="4">
        <v>2938867</v>
      </c>
      <c r="I91" s="4">
        <v>3000439</v>
      </c>
      <c r="J91" s="4">
        <f>SUM(H91:I91)</f>
        <v>5939306</v>
      </c>
      <c r="L91" s="4">
        <f>H91/J$109*100</f>
        <v>7.6116540188956279</v>
      </c>
      <c r="M91" s="4">
        <f>-(I91/J$109)*100</f>
        <v>-7.771125257727272</v>
      </c>
      <c r="N91" s="8">
        <f t="shared" ref="N91:N107" si="27">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6"/>
        <v>814940</v>
      </c>
      <c r="G92" s="15" t="s">
        <v>323</v>
      </c>
      <c r="H92" s="4">
        <v>2765047</v>
      </c>
      <c r="I92" s="4">
        <v>2832669</v>
      </c>
      <c r="J92" s="4">
        <f t="shared" ref="J92:J109" si="28">SUM(H92:I92)</f>
        <v>5597716</v>
      </c>
      <c r="L92" s="4">
        <f t="shared" ref="L92:L106" si="29">H92/J$109*100</f>
        <v>7.1614608997226812</v>
      </c>
      <c r="M92" s="4">
        <f t="shared" ref="M92:M107" si="30">-(I92/J$109)*100</f>
        <v>-7.3366016148573783</v>
      </c>
      <c r="N92" s="8">
        <f t="shared" si="27"/>
        <v>7.4885107807487845</v>
      </c>
      <c r="O92" s="8">
        <f t="shared" ref="O92:O107" si="31">-(D92/E$109)*100</f>
        <v>-7.4845421702530226</v>
      </c>
      <c r="Q92" s="7">
        <f t="shared" ref="Q92:Q107" si="32">C92/H92*100</f>
        <v>14.740364268672469</v>
      </c>
      <c r="R92" s="7">
        <f t="shared" ref="R92:R107" si="33">D92/I92*100</f>
        <v>14.380854240294225</v>
      </c>
    </row>
    <row r="93" spans="1:19" x14ac:dyDescent="0.25">
      <c r="B93" s="15" t="s">
        <v>320</v>
      </c>
      <c r="C93">
        <v>365861</v>
      </c>
      <c r="D93">
        <v>370855</v>
      </c>
      <c r="E93" s="4">
        <f t="shared" si="26"/>
        <v>736716</v>
      </c>
      <c r="G93" s="15" t="s">
        <v>320</v>
      </c>
      <c r="H93" s="4">
        <v>2469542</v>
      </c>
      <c r="I93" s="4">
        <v>2565313</v>
      </c>
      <c r="J93" s="4">
        <f t="shared" si="28"/>
        <v>5034855</v>
      </c>
      <c r="L93" s="4">
        <f t="shared" si="29"/>
        <v>6.3961041071717588</v>
      </c>
      <c r="M93" s="4">
        <f t="shared" si="30"/>
        <v>-6.6441506220510149</v>
      </c>
      <c r="N93" s="8">
        <f t="shared" si="27"/>
        <v>6.7220361323612448</v>
      </c>
      <c r="O93" s="8">
        <f t="shared" si="31"/>
        <v>-6.8137918768790033</v>
      </c>
      <c r="Q93" s="7">
        <f t="shared" si="32"/>
        <v>14.814933295323588</v>
      </c>
      <c r="R93" s="7">
        <f t="shared" si="33"/>
        <v>14.456520510362672</v>
      </c>
    </row>
    <row r="94" spans="1:19" x14ac:dyDescent="0.25">
      <c r="B94" t="s">
        <v>311</v>
      </c>
      <c r="C94">
        <v>313668</v>
      </c>
      <c r="D94">
        <v>316129</v>
      </c>
      <c r="E94" s="4">
        <f t="shared" si="26"/>
        <v>629797</v>
      </c>
      <c r="G94" t="s">
        <v>311</v>
      </c>
      <c r="H94" s="4">
        <v>2045890</v>
      </c>
      <c r="I94" s="4">
        <v>2123653</v>
      </c>
      <c r="J94" s="4">
        <f t="shared" si="28"/>
        <v>4169543</v>
      </c>
      <c r="L94" s="4">
        <f t="shared" si="29"/>
        <v>5.2988470865535504</v>
      </c>
      <c r="M94" s="4">
        <f t="shared" si="30"/>
        <v>-5.500252951967461</v>
      </c>
      <c r="N94" s="8">
        <f t="shared" si="27"/>
        <v>5.7630838749292401</v>
      </c>
      <c r="O94" s="8">
        <f t="shared" si="31"/>
        <v>-5.8083003121054935</v>
      </c>
      <c r="Q94" s="7">
        <f t="shared" si="32"/>
        <v>15.331616069290138</v>
      </c>
      <c r="R94" s="7">
        <f t="shared" si="33"/>
        <v>14.886094856363069</v>
      </c>
    </row>
    <row r="95" spans="1:19" x14ac:dyDescent="0.25">
      <c r="B95" t="s">
        <v>312</v>
      </c>
      <c r="C95">
        <v>294691</v>
      </c>
      <c r="D95">
        <v>227933</v>
      </c>
      <c r="E95" s="4">
        <f t="shared" si="26"/>
        <v>522624</v>
      </c>
      <c r="G95" t="s">
        <v>312</v>
      </c>
      <c r="H95" s="4">
        <v>2020998</v>
      </c>
      <c r="I95" s="4">
        <v>1754105</v>
      </c>
      <c r="J95" s="4">
        <f t="shared" si="28"/>
        <v>3775103</v>
      </c>
      <c r="L95" s="4">
        <f t="shared" si="29"/>
        <v>5.2343769040518078</v>
      </c>
      <c r="M95" s="4">
        <f t="shared" si="30"/>
        <v>-4.5431250794319418</v>
      </c>
      <c r="N95" s="8">
        <f t="shared" si="27"/>
        <v>5.4144157204011014</v>
      </c>
      <c r="O95" s="8">
        <f t="shared" si="31"/>
        <v>-4.187857852456248</v>
      </c>
      <c r="Q95" s="7">
        <f t="shared" si="32"/>
        <v>14.581459259237267</v>
      </c>
      <c r="R95" s="7">
        <f t="shared" si="33"/>
        <v>12.994262031064274</v>
      </c>
    </row>
    <row r="96" spans="1:19" x14ac:dyDescent="0.25">
      <c r="B96" t="s">
        <v>313</v>
      </c>
      <c r="C96">
        <v>215455</v>
      </c>
      <c r="D96">
        <v>183083</v>
      </c>
      <c r="E96" s="4">
        <f t="shared" si="26"/>
        <v>398538</v>
      </c>
      <c r="G96" t="s">
        <v>313</v>
      </c>
      <c r="H96" s="4">
        <v>1672110</v>
      </c>
      <c r="I96" s="4">
        <v>1529116</v>
      </c>
      <c r="J96" s="4">
        <f t="shared" si="28"/>
        <v>3201226</v>
      </c>
      <c r="L96" s="4">
        <f t="shared" si="29"/>
        <v>4.3307583505941469</v>
      </c>
      <c r="M96" s="4">
        <f t="shared" si="30"/>
        <v>-3.9604044506803495</v>
      </c>
      <c r="N96" s="8">
        <f t="shared" si="27"/>
        <v>3.9585971035390264</v>
      </c>
      <c r="O96" s="8">
        <f t="shared" si="31"/>
        <v>-3.3638199786834173</v>
      </c>
      <c r="Q96" s="7">
        <f t="shared" si="32"/>
        <v>12.885216881664482</v>
      </c>
      <c r="R96" s="7">
        <f t="shared" si="33"/>
        <v>11.973126957013072</v>
      </c>
    </row>
    <row r="97" spans="2:18" x14ac:dyDescent="0.25">
      <c r="B97" t="s">
        <v>314</v>
      </c>
      <c r="C97">
        <v>153975</v>
      </c>
      <c r="D97">
        <v>142868</v>
      </c>
      <c r="E97" s="4">
        <f t="shared" si="26"/>
        <v>296843</v>
      </c>
      <c r="G97" t="s">
        <v>314</v>
      </c>
      <c r="H97" s="4">
        <v>1262471</v>
      </c>
      <c r="I97" s="4">
        <v>1257035</v>
      </c>
      <c r="J97" s="4">
        <f t="shared" si="28"/>
        <v>2519506</v>
      </c>
      <c r="L97" s="4">
        <f t="shared" si="29"/>
        <v>3.2697949450891044</v>
      </c>
      <c r="M97" s="4">
        <f t="shared" si="30"/>
        <v>-3.2557157263811067</v>
      </c>
      <c r="N97" s="8">
        <f t="shared" si="27"/>
        <v>2.829012967985991</v>
      </c>
      <c r="O97" s="8">
        <f t="shared" si="31"/>
        <v>-2.6249418717988147</v>
      </c>
      <c r="Q97" s="7">
        <f t="shared" si="32"/>
        <v>12.196319757047885</v>
      </c>
      <c r="R97" s="7">
        <f t="shared" si="33"/>
        <v>11.365475106102853</v>
      </c>
    </row>
    <row r="98" spans="2:18" x14ac:dyDescent="0.25">
      <c r="B98" t="s">
        <v>315</v>
      </c>
      <c r="C98">
        <v>123409</v>
      </c>
      <c r="D98">
        <v>106733</v>
      </c>
      <c r="E98" s="4">
        <f t="shared" si="26"/>
        <v>230142</v>
      </c>
      <c r="G98" t="s">
        <v>315</v>
      </c>
      <c r="H98" s="4">
        <v>1004271</v>
      </c>
      <c r="I98" s="4">
        <v>1004361</v>
      </c>
      <c r="J98" s="4">
        <f t="shared" si="28"/>
        <v>2008632</v>
      </c>
      <c r="L98" s="4">
        <f t="shared" si="29"/>
        <v>2.6010579564200524</v>
      </c>
      <c r="M98" s="4">
        <f t="shared" si="30"/>
        <v>-2.6012910560675362</v>
      </c>
      <c r="N98" s="8">
        <f t="shared" si="27"/>
        <v>2.2674178364421702</v>
      </c>
      <c r="O98" s="8">
        <f t="shared" si="31"/>
        <v>-1.9610264076119419</v>
      </c>
      <c r="Q98" s="7">
        <f t="shared" si="32"/>
        <v>12.28841617451863</v>
      </c>
      <c r="R98" s="7">
        <f t="shared" si="33"/>
        <v>10.626955845557523</v>
      </c>
    </row>
    <row r="99" spans="2:18" x14ac:dyDescent="0.25">
      <c r="B99" t="s">
        <v>316</v>
      </c>
      <c r="C99">
        <v>95638</v>
      </c>
      <c r="D99">
        <v>77883</v>
      </c>
      <c r="E99" s="4">
        <f t="shared" si="26"/>
        <v>173521</v>
      </c>
      <c r="G99" t="s">
        <v>316</v>
      </c>
      <c r="H99" s="4">
        <v>732575</v>
      </c>
      <c r="I99" s="4">
        <v>743594</v>
      </c>
      <c r="J99" s="4">
        <f t="shared" si="28"/>
        <v>1476169</v>
      </c>
      <c r="L99" s="4">
        <f t="shared" si="29"/>
        <v>1.8973663806128225</v>
      </c>
      <c r="M99" s="4">
        <f t="shared" si="30"/>
        <v>-1.9259055474530404</v>
      </c>
      <c r="N99" s="8">
        <f t="shared" si="27"/>
        <v>1.7571757897856417</v>
      </c>
      <c r="O99" s="8">
        <f t="shared" si="31"/>
        <v>-1.4309596816733428</v>
      </c>
      <c r="Q99" s="7">
        <f t="shared" si="32"/>
        <v>13.055045558475243</v>
      </c>
      <c r="R99" s="7">
        <f t="shared" si="33"/>
        <v>10.47386073583165</v>
      </c>
    </row>
    <row r="100" spans="2:18" x14ac:dyDescent="0.25">
      <c r="B100" t="s">
        <v>317</v>
      </c>
      <c r="C100">
        <v>91784</v>
      </c>
      <c r="D100">
        <v>75090</v>
      </c>
      <c r="E100" s="4">
        <f t="shared" si="26"/>
        <v>166874</v>
      </c>
      <c r="G100" t="s">
        <v>317</v>
      </c>
      <c r="H100" s="4">
        <v>637469</v>
      </c>
      <c r="I100" s="4">
        <v>635276</v>
      </c>
      <c r="J100" s="4">
        <f t="shared" si="28"/>
        <v>1272745</v>
      </c>
      <c r="L100" s="4">
        <f t="shared" si="29"/>
        <v>1.6510422131288611</v>
      </c>
      <c r="M100" s="4">
        <f t="shared" si="30"/>
        <v>-1.6453623517185156</v>
      </c>
      <c r="N100" s="8">
        <f t="shared" si="27"/>
        <v>1.6863654895510714</v>
      </c>
      <c r="O100" s="8">
        <f t="shared" si="31"/>
        <v>-1.3796433431795294</v>
      </c>
      <c r="Q100" s="7">
        <f t="shared" si="32"/>
        <v>14.39819034337356</v>
      </c>
      <c r="R100" s="7">
        <f t="shared" si="33"/>
        <v>11.820059312802625</v>
      </c>
    </row>
    <row r="101" spans="2:18" x14ac:dyDescent="0.25">
      <c r="B101" t="s">
        <v>318</v>
      </c>
      <c r="C101">
        <v>74474</v>
      </c>
      <c r="D101">
        <v>60986</v>
      </c>
      <c r="E101" s="4">
        <f t="shared" si="26"/>
        <v>135460</v>
      </c>
      <c r="G101" t="s">
        <v>318</v>
      </c>
      <c r="H101" s="4">
        <v>477860</v>
      </c>
      <c r="I101" s="4">
        <v>478346</v>
      </c>
      <c r="J101" s="4">
        <f t="shared" si="28"/>
        <v>956206</v>
      </c>
      <c r="L101" s="4">
        <f t="shared" si="29"/>
        <v>1.2376555282935444</v>
      </c>
      <c r="M101" s="4">
        <f t="shared" si="30"/>
        <v>-1.2389142663899548</v>
      </c>
      <c r="N101" s="8">
        <f t="shared" si="27"/>
        <v>1.3683254539879115</v>
      </c>
      <c r="O101" s="8">
        <f t="shared" si="31"/>
        <v>-1.120507776363654</v>
      </c>
      <c r="Q101" s="7">
        <f t="shared" si="32"/>
        <v>15.58489934290378</v>
      </c>
      <c r="R101" s="7">
        <f t="shared" si="33"/>
        <v>12.749348797732186</v>
      </c>
    </row>
    <row r="102" spans="2:18" x14ac:dyDescent="0.25">
      <c r="B102" t="s">
        <v>319</v>
      </c>
      <c r="C102">
        <v>55205</v>
      </c>
      <c r="D102">
        <v>48144</v>
      </c>
      <c r="E102" s="4">
        <f t="shared" si="26"/>
        <v>103349</v>
      </c>
      <c r="G102" t="s">
        <v>319</v>
      </c>
      <c r="H102" s="4">
        <v>352487</v>
      </c>
      <c r="I102" s="4">
        <v>359466</v>
      </c>
      <c r="J102" s="4">
        <f t="shared" si="28"/>
        <v>711953</v>
      </c>
      <c r="L102" s="4">
        <f t="shared" si="29"/>
        <v>0.9129399493609146</v>
      </c>
      <c r="M102" s="4">
        <f t="shared" si="30"/>
        <v>-0.93101553202521081</v>
      </c>
      <c r="N102" s="8">
        <f t="shared" si="27"/>
        <v>1.0142923260117982</v>
      </c>
      <c r="O102" s="8">
        <f t="shared" si="31"/>
        <v>-0.88455918383320375</v>
      </c>
      <c r="Q102" s="7">
        <f t="shared" si="32"/>
        <v>15.661570497635374</v>
      </c>
      <c r="R102" s="7">
        <f t="shared" si="33"/>
        <v>13.393199913204587</v>
      </c>
    </row>
    <row r="103" spans="2:18" x14ac:dyDescent="0.25">
      <c r="B103" t="s">
        <v>324</v>
      </c>
      <c r="C103">
        <v>46773</v>
      </c>
      <c r="D103">
        <v>40141</v>
      </c>
      <c r="E103" s="4">
        <f t="shared" si="26"/>
        <v>86914</v>
      </c>
      <c r="G103" t="s">
        <v>324</v>
      </c>
      <c r="H103" s="4">
        <v>298581</v>
      </c>
      <c r="I103" s="4">
        <v>295197</v>
      </c>
      <c r="J103" s="4">
        <f t="shared" si="28"/>
        <v>593778</v>
      </c>
      <c r="L103" s="4">
        <f t="shared" si="29"/>
        <v>0.77332362050268866</v>
      </c>
      <c r="M103" s="4">
        <f t="shared" si="30"/>
        <v>-0.76455907375731269</v>
      </c>
      <c r="N103" s="8">
        <f t="shared" si="27"/>
        <v>0.85936953110315795</v>
      </c>
      <c r="O103" s="8">
        <f t="shared" si="31"/>
        <v>-0.7375184903258688</v>
      </c>
      <c r="Q103" s="7">
        <f t="shared" si="32"/>
        <v>15.665095903624144</v>
      </c>
      <c r="R103" s="7">
        <f t="shared" si="33"/>
        <v>13.598037920439571</v>
      </c>
    </row>
    <row r="104" spans="2:18" x14ac:dyDescent="0.25">
      <c r="B104" t="s">
        <v>325</v>
      </c>
      <c r="C104">
        <v>32792</v>
      </c>
      <c r="D104">
        <v>25151</v>
      </c>
      <c r="E104" s="4">
        <f t="shared" si="26"/>
        <v>57943</v>
      </c>
      <c r="G104" t="s">
        <v>325</v>
      </c>
      <c r="H104" s="4">
        <v>207612</v>
      </c>
      <c r="I104" s="4">
        <v>183151</v>
      </c>
      <c r="J104" s="4">
        <f t="shared" si="28"/>
        <v>390763</v>
      </c>
      <c r="L104" s="4">
        <f t="shared" si="29"/>
        <v>0.53771426681471435</v>
      </c>
      <c r="M104" s="4">
        <f t="shared" si="30"/>
        <v>-0.47436037262480851</v>
      </c>
      <c r="N104" s="8">
        <f t="shared" si="27"/>
        <v>0.60249386748625822</v>
      </c>
      <c r="O104" s="8">
        <f t="shared" si="31"/>
        <v>-0.46210427119867287</v>
      </c>
      <c r="Q104" s="7">
        <f t="shared" si="32"/>
        <v>15.794848081999113</v>
      </c>
      <c r="R104" s="7">
        <f t="shared" si="33"/>
        <v>13.732384753564</v>
      </c>
    </row>
    <row r="105" spans="2:18" x14ac:dyDescent="0.25">
      <c r="B105" t="s">
        <v>326</v>
      </c>
      <c r="C105">
        <v>29504</v>
      </c>
      <c r="D105">
        <v>23013</v>
      </c>
      <c r="E105" s="4">
        <f t="shared" si="26"/>
        <v>52517</v>
      </c>
      <c r="G105" t="s">
        <v>326</v>
      </c>
      <c r="H105" s="4">
        <v>179000</v>
      </c>
      <c r="I105" s="4">
        <v>160301</v>
      </c>
      <c r="J105" s="4">
        <f t="shared" si="28"/>
        <v>339301</v>
      </c>
      <c r="L105" s="4">
        <f t="shared" si="29"/>
        <v>0.46360929888365732</v>
      </c>
      <c r="M105" s="4">
        <f t="shared" si="30"/>
        <v>-0.41517896212485556</v>
      </c>
      <c r="N105" s="8">
        <f t="shared" si="27"/>
        <v>0.54208279660632364</v>
      </c>
      <c r="O105" s="8">
        <f t="shared" si="31"/>
        <v>-0.42282237656932359</v>
      </c>
      <c r="Q105" s="7">
        <f t="shared" si="32"/>
        <v>16.482681564245809</v>
      </c>
      <c r="R105" s="7">
        <f t="shared" si="33"/>
        <v>14.356117553851815</v>
      </c>
    </row>
    <row r="106" spans="2:18" x14ac:dyDescent="0.25">
      <c r="B106" t="s">
        <v>327</v>
      </c>
      <c r="C106">
        <v>21238</v>
      </c>
      <c r="D106">
        <v>15594</v>
      </c>
      <c r="E106" s="4">
        <f t="shared" si="26"/>
        <v>36832</v>
      </c>
      <c r="G106" t="s">
        <v>327</v>
      </c>
      <c r="H106" s="4">
        <v>118675</v>
      </c>
      <c r="I106" s="4">
        <v>99833</v>
      </c>
      <c r="J106" s="4">
        <f t="shared" si="28"/>
        <v>218508</v>
      </c>
      <c r="L106" s="4">
        <f t="shared" si="29"/>
        <v>0.30736778516769847</v>
      </c>
      <c r="M106" s="4">
        <f t="shared" si="30"/>
        <v>-0.25856707896900644</v>
      </c>
      <c r="N106" s="8">
        <f t="shared" si="27"/>
        <v>0.3902099523564635</v>
      </c>
      <c r="O106" s="8">
        <f t="shared" si="31"/>
        <v>-0.28651162995793827</v>
      </c>
      <c r="Q106" s="7">
        <f t="shared" si="32"/>
        <v>17.895934274278492</v>
      </c>
      <c r="R106" s="7">
        <f t="shared" si="33"/>
        <v>15.620085542856572</v>
      </c>
    </row>
    <row r="107" spans="2:18" x14ac:dyDescent="0.25">
      <c r="B107" t="s">
        <v>328</v>
      </c>
      <c r="C107" s="4">
        <v>29637</v>
      </c>
      <c r="D107" s="4">
        <v>19734</v>
      </c>
      <c r="E107" s="4">
        <f t="shared" si="26"/>
        <v>49371</v>
      </c>
      <c r="G107" t="s">
        <v>328</v>
      </c>
      <c r="H107" s="4">
        <v>224576</v>
      </c>
      <c r="I107" s="4">
        <v>159125</v>
      </c>
      <c r="J107" s="4">
        <f t="shared" si="28"/>
        <v>383701</v>
      </c>
      <c r="L107" s="4">
        <f>H107/J$109*100</f>
        <v>0.58165096036925268</v>
      </c>
      <c r="M107" s="4">
        <f t="shared" si="30"/>
        <v>-0.41213312673107244</v>
      </c>
      <c r="N107" s="8">
        <f t="shared" si="27"/>
        <v>0.54452643177269555</v>
      </c>
      <c r="O107" s="8">
        <f t="shared" si="31"/>
        <v>-0.36257666446004577</v>
      </c>
      <c r="Q107" s="7">
        <f t="shared" si="32"/>
        <v>13.196868766030208</v>
      </c>
      <c r="R107" s="7">
        <f t="shared" si="33"/>
        <v>12.401571091908876</v>
      </c>
    </row>
    <row r="108" spans="2:18" x14ac:dyDescent="0.25">
      <c r="B108" t="s">
        <v>321</v>
      </c>
      <c r="C108" s="4">
        <v>1163</v>
      </c>
      <c r="D108" s="4">
        <v>1318</v>
      </c>
      <c r="E108" s="4">
        <f t="shared" si="26"/>
        <v>2481</v>
      </c>
      <c r="G108" t="s">
        <v>321</v>
      </c>
      <c r="H108" s="4">
        <v>9608</v>
      </c>
      <c r="I108" s="4">
        <v>11478</v>
      </c>
      <c r="J108" s="4">
        <f t="shared" si="28"/>
        <v>21086</v>
      </c>
    </row>
    <row r="109" spans="2:18" x14ac:dyDescent="0.25">
      <c r="B109" t="s">
        <v>144</v>
      </c>
      <c r="C109" s="4">
        <f>SUM(C91:C108)</f>
        <v>2824977</v>
      </c>
      <c r="D109" s="4">
        <f>SUM(D91:D108)</f>
        <v>2617734</v>
      </c>
      <c r="E109" s="4">
        <f t="shared" si="26"/>
        <v>5442711</v>
      </c>
      <c r="G109" t="s">
        <v>144</v>
      </c>
      <c r="H109" s="4">
        <f>SUM(H91:H108)</f>
        <v>19417639</v>
      </c>
      <c r="I109" s="4">
        <f>SUM(I91:I108)</f>
        <v>19192458</v>
      </c>
      <c r="J109" s="4">
        <f t="shared" si="28"/>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1139</v>
      </c>
      <c r="B167" s="49"/>
      <c r="C167" s="49"/>
      <c r="D167" s="49"/>
      <c r="E167" s="49"/>
      <c r="F167" s="49"/>
      <c r="G167" s="77"/>
      <c r="H167" s="77" t="s">
        <v>1290</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1243</v>
      </c>
      <c r="J168" s="76" t="s">
        <v>1244</v>
      </c>
      <c r="K168" s="76" t="s">
        <v>1011</v>
      </c>
      <c r="L168" s="76" t="s">
        <v>156</v>
      </c>
      <c r="M168" s="76" t="s">
        <v>157</v>
      </c>
      <c r="N168" s="76" t="s">
        <v>1152</v>
      </c>
      <c r="O168" s="49" t="s">
        <v>1245</v>
      </c>
      <c r="P168" s="37"/>
      <c r="Q168" s="16"/>
      <c r="R168" s="37"/>
    </row>
    <row r="169" spans="1:18" x14ac:dyDescent="0.25">
      <c r="B169">
        <v>237.96555161467322</v>
      </c>
      <c r="C169" s="50">
        <v>240.16582243333008</v>
      </c>
      <c r="H169">
        <v>1990</v>
      </c>
      <c r="I169">
        <f>SUM(C$148:D$149)/SUM($C$148:$D$163)</f>
        <v>0.35549337624979127</v>
      </c>
      <c r="J169" s="37">
        <f>SUM(C$150:D$151)/SUM($C$148:$D$163)</f>
        <v>0.2487095769816785</v>
      </c>
      <c r="K169" s="37">
        <f>SUM(C$152:D$153)/SUM($C$148:$D$163)</f>
        <v>0.16036853215010419</v>
      </c>
      <c r="L169" s="37">
        <f>SUM(C$154:D$155)/SUM($C$148:$D$163)</f>
        <v>0.10367995328041812</v>
      </c>
      <c r="M169" s="37">
        <f>SUM(C$156:D$157)/SUM($C$148:$D$163)</f>
        <v>5.6436483847615897E-2</v>
      </c>
      <c r="N169" s="37">
        <f>SUM(C$158:D$159)/SUM($C$148:$D$163)</f>
        <v>3.896677223603634E-2</v>
      </c>
      <c r="O169" s="37">
        <f>SUM(C$160:D$163)/SUM($C$148:$D$163)</f>
        <v>3.6345305254355149E-2</v>
      </c>
      <c r="P169" s="50"/>
      <c r="Q169" s="50"/>
      <c r="R169" s="50"/>
    </row>
    <row r="170" spans="1:18" x14ac:dyDescent="0.25">
      <c r="B170">
        <v>143.5336735871974</v>
      </c>
      <c r="C170">
        <v>145.29123968058661</v>
      </c>
      <c r="D170" s="50"/>
      <c r="E170" s="50"/>
      <c r="F170" s="50"/>
      <c r="G170" s="50"/>
      <c r="H170">
        <v>1995</v>
      </c>
      <c r="I170">
        <f>SUM(E148:F149)/SUM($E$148:$F$163)</f>
        <v>0.329724598997091</v>
      </c>
      <c r="J170" s="37">
        <f>SUM(E150:F151)/SUM($E$148:$F$163)</f>
        <v>0.25572087374171532</v>
      </c>
      <c r="K170" s="37">
        <f>SUM(E152:F153)/SUM($E$148:$F$163)</f>
        <v>0.17060427628122893</v>
      </c>
      <c r="L170" s="37">
        <f>SUM(E154:F155)/SUM($E$148:$F$163)</f>
        <v>0.10858198757068795</v>
      </c>
      <c r="M170" s="37">
        <f>SUM(E156:F157)/SUM($E$148:$F$163)</f>
        <v>6.5205652654415941E-2</v>
      </c>
      <c r="N170" s="37">
        <f>SUM(E158:F159)/SUM($E$148:$F$163)</f>
        <v>3.4783877060073805E-2</v>
      </c>
      <c r="O170" s="37">
        <f>SUM(E160:F163)/SUM($E$148:$F$163)</f>
        <v>3.5378733694786835E-2</v>
      </c>
      <c r="P170" s="50"/>
      <c r="Q170" s="50"/>
      <c r="R170" s="50"/>
    </row>
    <row r="171" spans="1:18" x14ac:dyDescent="0.25">
      <c r="B171">
        <v>110.24191683969217</v>
      </c>
      <c r="C171">
        <v>110.9988196360878</v>
      </c>
      <c r="H171">
        <v>2000</v>
      </c>
      <c r="I171">
        <f>SUM(G148:H149)/SUM($G$148:$H$163)</f>
        <v>0.31791370276114633</v>
      </c>
      <c r="J171" s="37">
        <f>SUM(G150:H151)/SUM($G$148:$H$163)</f>
        <v>0.2550967008423784</v>
      </c>
      <c r="K171" s="37">
        <f>SUM(G152:H153)/SUM($G$148:$H$163)</f>
        <v>0.17860301741785722</v>
      </c>
      <c r="L171" s="37">
        <f>SUM(G154:H155)/SUM($G$148:$H$163)</f>
        <v>0.11147734029810565</v>
      </c>
      <c r="M171" s="37">
        <f>SUM(G156:H157)/SUM($G$148:$H$163)</f>
        <v>6.8597356533520656E-2</v>
      </c>
      <c r="N171" s="37">
        <f>SUM(G158:H159)/SUM($G$148:$H$163)</f>
        <v>3.5690977363141703E-2</v>
      </c>
      <c r="O171" s="37">
        <f>SUM(G$160:H$163)/SUM($G$148:$H$163)</f>
        <v>3.2620904783850206E-2</v>
      </c>
      <c r="P171" s="50"/>
      <c r="Q171" s="50"/>
      <c r="R171" s="50"/>
    </row>
    <row r="172" spans="1:18" x14ac:dyDescent="0.25">
      <c r="B172">
        <v>99.096251769889548</v>
      </c>
      <c r="C172">
        <v>97.33925564881072</v>
      </c>
      <c r="H172">
        <v>2005</v>
      </c>
      <c r="I172">
        <f>SUM(I148:J149)/SUM($I$148:$J$163)</f>
        <v>0.31717005556362726</v>
      </c>
      <c r="J172" s="37">
        <f>SUM(I150:J151)/SUM($I$148:$J$163)</f>
        <v>0.24080056277770526</v>
      </c>
      <c r="K172" s="37">
        <f>SUM(I152:J153)/SUM($I$148:$J$163)</f>
        <v>0.185498404943294</v>
      </c>
      <c r="L172" s="37">
        <f>SUM(I154:J155)/SUM($I$148:$J$163)</f>
        <v>0.11701056357393393</v>
      </c>
      <c r="M172" s="37">
        <f>SUM(I156:J157)/SUM($I$148:$J$163)</f>
        <v>6.9963874202437451E-2</v>
      </c>
      <c r="N172" s="37">
        <f>SUM(I158:J159)/SUM($I$148:$J$163)</f>
        <v>4.0111619767156471E-2</v>
      </c>
      <c r="O172" s="37">
        <f>SUM(I160:J163)/SUM($I$148:$J$163)</f>
        <v>2.9444919171845576E-2</v>
      </c>
      <c r="P172" s="50"/>
      <c r="Q172" s="50"/>
      <c r="R172" s="50"/>
    </row>
    <row r="173" spans="1:18" x14ac:dyDescent="0.25">
      <c r="B173">
        <v>91.12132295655455</v>
      </c>
      <c r="C173">
        <v>86.235432425086415</v>
      </c>
      <c r="H173">
        <v>2010</v>
      </c>
      <c r="I173">
        <f>SUM(K148:L149)/SUM(K148:L163)</f>
        <v>0.30836194815624002</v>
      </c>
      <c r="J173" s="37">
        <f>SUM(K150:L151)/SUM(K148:L163)</f>
        <v>0.23369136293850706</v>
      </c>
      <c r="K173" s="37">
        <f>SUM(K152:L153)/SUM(K148:L163)</f>
        <v>0.18557385199250581</v>
      </c>
      <c r="L173" s="37">
        <f>SUM(K154:L155)/SUM(K148:L163)</f>
        <v>0.12474426428389926</v>
      </c>
      <c r="M173" s="37">
        <f>SUM(K156:L157)/SUM(K148:L163)</f>
        <v>7.4102333959600239E-2</v>
      </c>
      <c r="N173" s="37">
        <f>SUM(K158:L159)/SUM(K148:L163)</f>
        <v>4.3525843368171176E-2</v>
      </c>
      <c r="O173" s="37">
        <f>SUM(K160:L163)/SUM(K148:L163)</f>
        <v>3.0000395301076618E-2</v>
      </c>
      <c r="P173" s="50"/>
      <c r="Q173" s="50"/>
      <c r="R173" s="50"/>
    </row>
    <row r="174" spans="1:18" x14ac:dyDescent="0.25">
      <c r="B174">
        <v>84.684848684181148</v>
      </c>
      <c r="C174">
        <v>75.946598869604159</v>
      </c>
      <c r="H174" s="16">
        <v>2015</v>
      </c>
      <c r="I174">
        <f>SUM(M148:N149)/SUM($M$148:$N$163)</f>
        <v>0.28891821483642321</v>
      </c>
      <c r="J174" s="37">
        <f>SUM(M150:N151)/SUM($M$148:$N$163)</f>
        <v>0.23718746949260416</v>
      </c>
      <c r="K174" s="37">
        <f>SUM(M152:N153)/SUM($M$148:$N$163)</f>
        <v>0.17828937166347358</v>
      </c>
      <c r="L174" s="37">
        <f>SUM(M154:N155)/SUM($M$148:$N$163)</f>
        <v>0.13331999164158853</v>
      </c>
      <c r="M174" s="37">
        <f>SUM(M156:N157)/SUM($M$148:$N$163)</f>
        <v>8.1694197496718149E-2</v>
      </c>
      <c r="N174" s="37">
        <f>SUM(M158:N159)/SUM($M$148:$N$163)</f>
        <v>4.6954659763098365E-2</v>
      </c>
      <c r="O174" s="37">
        <f>SUM(M160:N163)/SUM($M$148:$N$163)</f>
        <v>3.3636095106093979E-2</v>
      </c>
    </row>
    <row r="175" spans="1:18" x14ac:dyDescent="0.25">
      <c r="B175">
        <v>80.169709605596097</v>
      </c>
      <c r="C175">
        <v>68.470328142000795</v>
      </c>
      <c r="H175">
        <v>2020</v>
      </c>
      <c r="I175">
        <f>SUM(O148:P149)/SUM($O$148:$P$163)</f>
        <v>0.26132180153505447</v>
      </c>
      <c r="J175" s="37">
        <f>SUM(O150:P151)/SUM($O$148:$P$163)</f>
        <v>0.23769507469573828</v>
      </c>
      <c r="K175" s="37">
        <f>SUM(O152:P153)/SUM($O$148:$P$163)</f>
        <v>0.17890745452917378</v>
      </c>
      <c r="L175" s="37">
        <f>SUM(O154:P155)/SUM($O$148:$P$163)</f>
        <v>0.13929816949373025</v>
      </c>
      <c r="M175" s="37">
        <f>SUM(O156:P157)/SUM($O$148:$P$163)</f>
        <v>9.1428627157405837E-2</v>
      </c>
      <c r="N175" s="37">
        <f>SUM(O158:P159)/SUM($O$148:$P$163)</f>
        <v>5.231696438411218E-2</v>
      </c>
      <c r="O175" s="37">
        <f>SUM(O160:P163)/SUM($O$148:$P$163)</f>
        <v>3.9031908204785269E-2</v>
      </c>
    </row>
    <row r="176" spans="1:18" x14ac:dyDescent="0.25">
      <c r="B176">
        <v>78.914366008321068</v>
      </c>
      <c r="C176">
        <v>63.501959516313946</v>
      </c>
      <c r="H176" s="77" t="s">
        <v>1291</v>
      </c>
      <c r="J176" s="37"/>
      <c r="K176" s="37"/>
      <c r="L176" s="37"/>
    </row>
    <row r="177" spans="2:15" x14ac:dyDescent="0.25">
      <c r="B177">
        <v>79.281505233843589</v>
      </c>
      <c r="C177">
        <v>61.808893525808607</v>
      </c>
      <c r="H177" s="49" t="s">
        <v>196</v>
      </c>
      <c r="I177" s="37" t="s">
        <v>1243</v>
      </c>
      <c r="J177" s="76" t="s">
        <v>1244</v>
      </c>
      <c r="K177" s="76" t="s">
        <v>1011</v>
      </c>
      <c r="L177" s="76" t="s">
        <v>156</v>
      </c>
      <c r="M177" s="76" t="s">
        <v>157</v>
      </c>
      <c r="N177" s="76" t="s">
        <v>1152</v>
      </c>
      <c r="O177" s="49" t="s">
        <v>1245</v>
      </c>
    </row>
    <row r="178" spans="2:15" x14ac:dyDescent="0.25">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25">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25">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25">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25">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25">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25">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25">
      <c r="H185" s="37"/>
    </row>
    <row r="186" spans="2:15" x14ac:dyDescent="0.25">
      <c r="H186" s="77" t="s">
        <v>1292</v>
      </c>
      <c r="I186" s="37"/>
      <c r="J186" s="37"/>
      <c r="K186" s="37"/>
      <c r="L186" s="37"/>
      <c r="M186" s="37"/>
      <c r="N186" s="37"/>
      <c r="O186" s="37"/>
    </row>
    <row r="187" spans="2:15" x14ac:dyDescent="0.25">
      <c r="H187" s="49" t="s">
        <v>196</v>
      </c>
      <c r="I187" s="37" t="s">
        <v>1243</v>
      </c>
      <c r="J187" s="76" t="s">
        <v>1244</v>
      </c>
      <c r="K187" s="76" t="s">
        <v>1011</v>
      </c>
      <c r="L187" s="76" t="s">
        <v>156</v>
      </c>
      <c r="M187" s="76" t="s">
        <v>157</v>
      </c>
      <c r="N187" s="76" t="s">
        <v>1152</v>
      </c>
      <c r="O187" s="49" t="s">
        <v>1245</v>
      </c>
    </row>
    <row r="188" spans="2:15" x14ac:dyDescent="0.2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2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2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2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2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2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2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25">
      <c r="A196" t="s">
        <v>1297</v>
      </c>
    </row>
    <row r="197" spans="1:15" x14ac:dyDescent="0.25">
      <c r="B197" t="s">
        <v>1072</v>
      </c>
      <c r="C197" t="s">
        <v>1298</v>
      </c>
      <c r="D197" t="s">
        <v>1306</v>
      </c>
      <c r="E197" t="s">
        <v>1299</v>
      </c>
      <c r="F197" s="37"/>
      <c r="G197" s="37"/>
    </row>
    <row r="198" spans="1:15" x14ac:dyDescent="0.25">
      <c r="B198">
        <v>1979</v>
      </c>
      <c r="C198" s="26">
        <f>(I4+I5+H4+H5)/(I$22+H22)*100</f>
        <v>34.876414407092994</v>
      </c>
      <c r="E198" s="8">
        <f>SUM(O128:P129)/SUM(O128:P144)*100</f>
        <v>36.984089189857748</v>
      </c>
      <c r="F198" s="8"/>
      <c r="G198" s="8"/>
    </row>
    <row r="199" spans="1:15" x14ac:dyDescent="0.25">
      <c r="B199">
        <v>1989</v>
      </c>
      <c r="C199" s="26">
        <f>(H30+H31+I30+I31)/(H48+I48)*100</f>
        <v>33.898080530745808</v>
      </c>
      <c r="D199" s="8">
        <f>(C30+C31+D30+D31)/(C48+D48)*100</f>
        <v>35.417126440124527</v>
      </c>
      <c r="E199" s="8">
        <f>SUM(C148:D149)/SUM(C148:D164)*100</f>
        <v>35.449201321802434</v>
      </c>
      <c r="F199" s="8"/>
      <c r="G199" s="8"/>
    </row>
    <row r="200" spans="1:15" x14ac:dyDescent="0.25">
      <c r="B200">
        <v>1999</v>
      </c>
      <c r="C200" s="26">
        <f>(H67+H68+I67+I68)/(H85+I85)*100</f>
        <v>29.624339399009969</v>
      </c>
      <c r="D200" s="8">
        <f>(C67+C68+D67+D68)/(C85+D85)*100</f>
        <v>30.22478960410692</v>
      </c>
      <c r="E200" s="8">
        <f>SUM(G148:H149)/SUM(G148:H164)*100</f>
        <v>31.717990022511501</v>
      </c>
      <c r="F200" s="8"/>
      <c r="G200" s="8"/>
    </row>
    <row r="201" spans="1:15" x14ac:dyDescent="0.25">
      <c r="B201">
        <v>2009</v>
      </c>
      <c r="C201" s="26">
        <f>(H91+H92+I91+I92)/(H109+I109)*100</f>
        <v>29.880841791202961</v>
      </c>
      <c r="D201" s="8">
        <f>(C91+C92+D91+D92)/(D109+C109)*100</f>
        <v>32.388069107472361</v>
      </c>
      <c r="E201" s="8">
        <f>SUM(K148:L149)/SUM(K148:L164)*100</f>
        <v>30.771654822462569</v>
      </c>
      <c r="F201" s="8"/>
      <c r="G201" s="8"/>
    </row>
    <row r="203" spans="1:15" x14ac:dyDescent="0.25">
      <c r="B203" s="37" t="s">
        <v>1072</v>
      </c>
      <c r="C203" s="37" t="s">
        <v>1300</v>
      </c>
      <c r="D203" s="37" t="s">
        <v>1307</v>
      </c>
      <c r="E203" s="37" t="s">
        <v>1301</v>
      </c>
      <c r="F203" s="37"/>
      <c r="G203" s="37"/>
    </row>
    <row r="204" spans="1:15" x14ac:dyDescent="0.25">
      <c r="B204" s="37">
        <v>1979</v>
      </c>
      <c r="C204" s="26">
        <f>(I6+I7+H6+H7)/(H22+I$22)*100</f>
        <v>24.949155343304064</v>
      </c>
      <c r="D204" s="37"/>
      <c r="E204" s="8">
        <f>SUM(O130:P131)/SUM(O128:P144)*100</f>
        <v>23.759083688007031</v>
      </c>
      <c r="F204" s="8"/>
      <c r="G204" s="8"/>
    </row>
    <row r="205" spans="1:15" x14ac:dyDescent="0.25">
      <c r="B205" s="37">
        <v>1989</v>
      </c>
      <c r="C205" s="26">
        <f>(I32+I33+H32+H33)/(I48+H48)*100</f>
        <v>25.034877480666058</v>
      </c>
      <c r="D205" s="8">
        <f>(C32+C33+D32+D33)/(D48+C48)*100</f>
        <v>25.551457275141555</v>
      </c>
      <c r="E205" s="8">
        <f>SUM(C150:D151)/SUM(C148:D164)*100</f>
        <v>24.800900534610221</v>
      </c>
      <c r="F205" s="8"/>
      <c r="G205" s="8"/>
    </row>
    <row r="206" spans="1:15" x14ac:dyDescent="0.25">
      <c r="B206" s="37">
        <v>1999</v>
      </c>
      <c r="C206" s="26">
        <f>(H69+H70+I69+I70)/(I85+H85)*100</f>
        <v>25.942316809593528</v>
      </c>
      <c r="D206" s="8">
        <f>(C69+C70+D69+D70)/(C85+D85)*100</f>
        <v>28.193004137338136</v>
      </c>
      <c r="E206" s="8">
        <f>SUM(G150:H151)/SUM(G148:H164)*100</f>
        <v>25.450789134978475</v>
      </c>
      <c r="F206" s="8"/>
      <c r="G206" s="8"/>
    </row>
    <row r="207" spans="1:15" x14ac:dyDescent="0.25">
      <c r="B207" s="37">
        <v>2009</v>
      </c>
      <c r="C207" s="26">
        <f>(H93+H94+I93+I94)/(I109+H109)*100</f>
        <v>23.839354767743785</v>
      </c>
      <c r="D207" s="8">
        <f>(C93+C94+D93+D94)/(D109+C109)*100</f>
        <v>25.107212196274979</v>
      </c>
      <c r="E207" s="8">
        <f>SUM(K150:L151)/SUM(K148:L164)*100</f>
        <v>23.320224814804348</v>
      </c>
      <c r="F207" s="8"/>
      <c r="G207" s="8"/>
    </row>
    <row r="209" spans="2:5" x14ac:dyDescent="0.25">
      <c r="B209" s="37" t="s">
        <v>1072</v>
      </c>
      <c r="C209" s="37" t="s">
        <v>1302</v>
      </c>
      <c r="D209" s="37" t="s">
        <v>1308</v>
      </c>
      <c r="E209" s="37" t="s">
        <v>1303</v>
      </c>
    </row>
    <row r="210" spans="2:5" x14ac:dyDescent="0.25">
      <c r="B210" s="37">
        <v>1979</v>
      </c>
      <c r="C210" s="26">
        <f>SUM(H8:I9)/J22*100</f>
        <v>15.578389674285651</v>
      </c>
      <c r="D210" s="37"/>
      <c r="E210" s="8">
        <f>SUM(O132:P133)/SUM(O128:P144)*100</f>
        <v>15.619140483308886</v>
      </c>
    </row>
    <row r="211" spans="2:5" x14ac:dyDescent="0.25">
      <c r="B211" s="37">
        <v>1989</v>
      </c>
      <c r="C211" s="26">
        <f>SUM(H34:I35)/J48*100</f>
        <v>16.474332990916281</v>
      </c>
      <c r="D211" s="8">
        <f>SUM(C34:D35)/E48*100</f>
        <v>14.68945546285002</v>
      </c>
      <c r="E211" s="8">
        <f>SUM(C152:D153)/SUM(C148:D164)*100</f>
        <v>15.991680187808635</v>
      </c>
    </row>
    <row r="212" spans="2:5" x14ac:dyDescent="0.25">
      <c r="B212" s="37">
        <v>1999</v>
      </c>
      <c r="C212" s="26">
        <f>SUM(H71:I72)/J85*100</f>
        <v>17.752286829812451</v>
      </c>
      <c r="D212" s="8">
        <f>SUM(C71:D72)/E85*100</f>
        <v>15.7462690644953</v>
      </c>
      <c r="E212" s="8">
        <f>SUM(G152:H153)/SUM(G148:H164)*100</f>
        <v>17.819076923230941</v>
      </c>
    </row>
    <row r="213" spans="2:5" x14ac:dyDescent="0.25">
      <c r="B213" s="37">
        <v>2009</v>
      </c>
      <c r="C213" s="26">
        <f>SUM(H95:I96)/J109*100</f>
        <v>18.068664784758244</v>
      </c>
      <c r="D213" s="8">
        <f>SUM(C95:D96)/E109*100</f>
        <v>16.924690655079793</v>
      </c>
      <c r="E213" s="8">
        <f>SUM(K152:L153)/SUM(K148:L164)*100</f>
        <v>18.518544689874666</v>
      </c>
    </row>
    <row r="215" spans="2:5" x14ac:dyDescent="0.25">
      <c r="B215" t="s">
        <v>1072</v>
      </c>
      <c r="C215" t="s">
        <v>1304</v>
      </c>
      <c r="D215" t="s">
        <v>1309</v>
      </c>
      <c r="E215" t="s">
        <v>1305</v>
      </c>
    </row>
    <row r="216" spans="2:5" x14ac:dyDescent="0.25">
      <c r="B216">
        <v>1979</v>
      </c>
      <c r="C216" s="8">
        <f>SUM(H10:I11)/J22*100</f>
        <v>9.3718769561922759</v>
      </c>
      <c r="D216" s="8"/>
      <c r="E216" s="8">
        <f>SUM(O134:P135)/SUM(O128:P144)*100</f>
        <v>8.6790788906003087</v>
      </c>
    </row>
    <row r="217" spans="2:5" x14ac:dyDescent="0.25">
      <c r="B217">
        <v>1989</v>
      </c>
      <c r="C217" s="8">
        <f>SUM(H36:I37)/J48*100</f>
        <v>9.6919943987111132</v>
      </c>
      <c r="D217" s="8">
        <f>SUM(C36:D37)/E48*100</f>
        <v>9.0125862449467693</v>
      </c>
      <c r="E217" s="8">
        <f>SUM(C154:D155)/SUM(C148:D164)*100</f>
        <v>10.338790487871348</v>
      </c>
    </row>
    <row r="218" spans="2:5" x14ac:dyDescent="0.25">
      <c r="B218">
        <v>1999</v>
      </c>
      <c r="C218" s="8">
        <f>SUM(H73:I74)/J85*100</f>
        <v>10.823865300146412</v>
      </c>
      <c r="D218" s="8">
        <f>SUM(C73:D74)/E85*100</f>
        <v>9.7309409689367232</v>
      </c>
      <c r="E218" s="8">
        <f>SUM(G154:H155)/SUM(G148:H164)*100</f>
        <v>11.122003036050213</v>
      </c>
    </row>
    <row r="219" spans="2:5" x14ac:dyDescent="0.25">
      <c r="B219">
        <v>2009</v>
      </c>
      <c r="C219" s="8">
        <f>SUM(H97:I98)/J109*100</f>
        <v>11.727859683957801</v>
      </c>
      <c r="D219" s="8">
        <f>SUM(C97:D98)/E109*100</f>
        <v>9.6823990838389182</v>
      </c>
      <c r="E219" s="8">
        <f>SUM(K154:L155)/SUM(K148:L164)*100</f>
        <v>12.448317519648267</v>
      </c>
    </row>
    <row r="221" spans="2:5" x14ac:dyDescent="0.25">
      <c r="B221" s="37" t="s">
        <v>1072</v>
      </c>
      <c r="C221" s="37" t="s">
        <v>1327</v>
      </c>
      <c r="D221" s="37" t="s">
        <v>1329</v>
      </c>
      <c r="E221" s="37" t="s">
        <v>1328</v>
      </c>
    </row>
    <row r="222" spans="2:5" x14ac:dyDescent="0.25">
      <c r="B222" s="37">
        <v>1979</v>
      </c>
      <c r="C222">
        <f>SUM(H12:I13)/J$22*100</f>
        <v>6.3804945306367493</v>
      </c>
      <c r="E222">
        <f>SUM(O136:P137)/SUM(O128:P144)*100</f>
        <v>6.2283021048104255</v>
      </c>
    </row>
    <row r="223" spans="2:5" x14ac:dyDescent="0.25">
      <c r="B223" s="37">
        <v>1989</v>
      </c>
      <c r="C223">
        <f>SUM(H38:I39)/J48*100</f>
        <v>6.093696050427269</v>
      </c>
      <c r="D223">
        <f>SUM(C38:D39)/E48*100</f>
        <v>5.8398499983747545</v>
      </c>
      <c r="E223">
        <f>SUM(C156:D157)/SUM(C148:D164)*100</f>
        <v>5.6277512085148489</v>
      </c>
    </row>
    <row r="224" spans="2:5" x14ac:dyDescent="0.25">
      <c r="B224" s="37">
        <v>1999</v>
      </c>
      <c r="C224">
        <f>SUM(H75:I76)/J85*100</f>
        <v>6.5252004462106949</v>
      </c>
      <c r="D224">
        <f>SUM(C75:D76)/E85*100</f>
        <v>6.4470028204570111</v>
      </c>
      <c r="E224">
        <f>SUM(G156:H157)/SUM(G148:H164)*100</f>
        <v>6.8439021382339202</v>
      </c>
    </row>
    <row r="225" spans="2:6" x14ac:dyDescent="0.25">
      <c r="B225" s="37">
        <v>2009</v>
      </c>
      <c r="C225">
        <f>SUM(H99:I100)/J109*100</f>
        <v>7.1196764929132392</v>
      </c>
      <c r="D225">
        <f>SUM(C99:D100)/E109*100</f>
        <v>6.2541443041895848</v>
      </c>
      <c r="E225">
        <f>SUM(K156:L157)/SUM(K148:L164)*100</f>
        <v>7.3947238165336548</v>
      </c>
    </row>
    <row r="226" spans="2:6" x14ac:dyDescent="0.25">
      <c r="B226" s="37"/>
    </row>
    <row r="227" spans="2:6" x14ac:dyDescent="0.25">
      <c r="B227" s="37" t="s">
        <v>1072</v>
      </c>
      <c r="C227" s="37" t="s">
        <v>1330</v>
      </c>
      <c r="D227" s="37" t="s">
        <v>1331</v>
      </c>
      <c r="E227" s="37" t="s">
        <v>1332</v>
      </c>
    </row>
    <row r="228" spans="2:6" x14ac:dyDescent="0.25">
      <c r="B228" s="37">
        <v>1979</v>
      </c>
      <c r="C228" s="37">
        <f>SUM(H14:I19)/J22*100</f>
        <v>8.8436690884882676</v>
      </c>
      <c r="D228" s="37"/>
      <c r="E228" s="37">
        <f>SUM(O138:P144)/SUM(O128:P144)*100</f>
        <v>8.7303056434156332</v>
      </c>
      <c r="F228" s="37"/>
    </row>
    <row r="229" spans="2:6" x14ac:dyDescent="0.25">
      <c r="B229" s="37">
        <v>1989</v>
      </c>
      <c r="C229" s="37">
        <f>SUM(H40:I46)/J48*100</f>
        <v>8.6892726587972291</v>
      </c>
      <c r="D229" s="37">
        <f>SUM(C40:D46)/E48*100</f>
        <v>9.3887023182846985</v>
      </c>
      <c r="E229" s="37">
        <f>SUM(C158:D164)/SUM(C148:D164)*100</f>
        <v>7.7916762593924753</v>
      </c>
      <c r="F229" s="37"/>
    </row>
    <row r="230" spans="2:6" x14ac:dyDescent="0.25">
      <c r="B230" s="37">
        <v>1999</v>
      </c>
      <c r="C230" s="37">
        <f>SUM(H77:I83)/J85*100</f>
        <v>8.6681029073415594</v>
      </c>
      <c r="D230" s="37">
        <f>SUM(C77:D83)/E85*100</f>
        <v>9.1320605911029471</v>
      </c>
      <c r="E230" s="37">
        <f>SUM(G158:H164)/SUM(G148:H164)*100</f>
        <v>7.0462387449949659</v>
      </c>
      <c r="F230" s="37"/>
    </row>
    <row r="231" spans="2:6" x14ac:dyDescent="0.25">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2"/>
  <sheetViews>
    <sheetView workbookViewId="0">
      <selection activeCell="J203" sqref="J203"/>
    </sheetView>
  </sheetViews>
  <sheetFormatPr defaultRowHeight="15" x14ac:dyDescent="0.25"/>
  <cols>
    <col min="9" max="9" width="10.140625" bestFit="1" customWidth="1"/>
  </cols>
  <sheetData>
    <row r="1" spans="1:26" x14ac:dyDescent="0.25">
      <c r="A1" s="2" t="s">
        <v>390</v>
      </c>
    </row>
    <row r="2" spans="1:26" ht="15" customHeight="1" x14ac:dyDescent="0.25">
      <c r="B2" t="s">
        <v>391</v>
      </c>
      <c r="J2" t="s">
        <v>158</v>
      </c>
      <c r="T2" s="21"/>
      <c r="U2" s="21"/>
      <c r="V2" s="21"/>
      <c r="W2" s="21"/>
      <c r="X2" s="21"/>
      <c r="Y2" s="21"/>
      <c r="Z2" s="21"/>
    </row>
    <row r="3" spans="1:26" ht="15" customHeight="1" x14ac:dyDescent="0.25">
      <c r="B3" t="s">
        <v>80</v>
      </c>
      <c r="C3" t="s">
        <v>222</v>
      </c>
      <c r="D3" t="s">
        <v>217</v>
      </c>
      <c r="E3" t="s">
        <v>144</v>
      </c>
      <c r="J3" s="21" t="s">
        <v>80</v>
      </c>
      <c r="K3" s="21" t="s">
        <v>222</v>
      </c>
      <c r="L3" t="s">
        <v>1246</v>
      </c>
      <c r="M3" t="s">
        <v>1247</v>
      </c>
      <c r="N3" s="21" t="s">
        <v>217</v>
      </c>
      <c r="O3" t="s">
        <v>1246</v>
      </c>
      <c r="P3" t="s">
        <v>1247</v>
      </c>
      <c r="Q3" s="21" t="s">
        <v>144</v>
      </c>
      <c r="R3" t="s">
        <v>1246</v>
      </c>
      <c r="S3" t="s">
        <v>1247</v>
      </c>
    </row>
    <row r="4" spans="1:26" x14ac:dyDescent="0.25">
      <c r="B4" t="s">
        <v>137</v>
      </c>
      <c r="C4">
        <v>3</v>
      </c>
      <c r="D4">
        <v>0.4</v>
      </c>
      <c r="E4">
        <v>1.6</v>
      </c>
      <c r="J4" s="21" t="s">
        <v>137</v>
      </c>
      <c r="K4" s="8">
        <v>4.3395999999999999</v>
      </c>
      <c r="L4" s="8">
        <v>0.63719999999999999</v>
      </c>
      <c r="M4" s="8">
        <v>8.0419999999999998</v>
      </c>
      <c r="N4" s="8">
        <v>0.1419</v>
      </c>
      <c r="O4" s="37">
        <v>0</v>
      </c>
      <c r="P4" s="8">
        <v>0.43490000000000001</v>
      </c>
      <c r="Q4" s="8">
        <v>4.0270000000000001</v>
      </c>
      <c r="R4" s="7">
        <v>0.75009999999999999</v>
      </c>
      <c r="S4" s="7">
        <v>7.3038999999999996</v>
      </c>
      <c r="T4" s="21"/>
      <c r="U4" s="21"/>
      <c r="V4" s="21"/>
      <c r="W4" s="21"/>
      <c r="X4" s="21"/>
      <c r="Y4" s="21"/>
      <c r="Z4" s="21"/>
    </row>
    <row r="5" spans="1:26" x14ac:dyDescent="0.25">
      <c r="B5" t="s">
        <v>138</v>
      </c>
      <c r="C5">
        <v>9</v>
      </c>
      <c r="D5">
        <v>2.4</v>
      </c>
      <c r="E5">
        <v>6</v>
      </c>
      <c r="J5" s="21" t="s">
        <v>138</v>
      </c>
      <c r="K5" s="8">
        <v>29.970300000000002</v>
      </c>
      <c r="L5" s="8">
        <v>19.9102</v>
      </c>
      <c r="M5" s="8">
        <v>40.0304</v>
      </c>
      <c r="N5" s="8">
        <v>5.6208</v>
      </c>
      <c r="O5" s="37">
        <v>0</v>
      </c>
      <c r="P5" s="8">
        <v>11.2532</v>
      </c>
      <c r="Q5" s="8">
        <v>21.856100000000001</v>
      </c>
      <c r="R5" s="7">
        <v>14.6593</v>
      </c>
      <c r="S5" s="7">
        <v>29.052900000000001</v>
      </c>
      <c r="T5" s="21"/>
      <c r="U5" s="21"/>
      <c r="V5" s="21"/>
      <c r="W5" s="21"/>
      <c r="X5" s="21"/>
      <c r="Y5" s="21"/>
      <c r="Z5" s="21"/>
    </row>
    <row r="6" spans="1:26" x14ac:dyDescent="0.25">
      <c r="B6" t="s">
        <v>139</v>
      </c>
      <c r="C6">
        <v>12.9</v>
      </c>
      <c r="D6">
        <v>7.3</v>
      </c>
      <c r="E6">
        <v>10.4</v>
      </c>
      <c r="J6" s="21" t="s">
        <v>139</v>
      </c>
      <c r="K6" s="8">
        <v>21.8535</v>
      </c>
      <c r="L6" s="8">
        <v>9.8117999999999999</v>
      </c>
      <c r="M6" s="8">
        <v>33.895200000000003</v>
      </c>
      <c r="N6" s="8">
        <v>23.183499999999999</v>
      </c>
      <c r="O6" s="8">
        <v>10.3553</v>
      </c>
      <c r="P6" s="8">
        <v>36.011600000000001</v>
      </c>
      <c r="Q6" s="8">
        <v>18.897300000000001</v>
      </c>
      <c r="R6" s="7">
        <v>12.1366</v>
      </c>
      <c r="S6" s="7">
        <v>25.658000000000001</v>
      </c>
      <c r="T6" s="21"/>
      <c r="U6" s="21"/>
      <c r="V6" s="21"/>
      <c r="W6" s="21"/>
      <c r="X6" s="21"/>
      <c r="Y6" s="21"/>
      <c r="Z6" s="21"/>
    </row>
    <row r="7" spans="1:26" x14ac:dyDescent="0.25">
      <c r="B7" t="s">
        <v>140</v>
      </c>
      <c r="C7">
        <v>11.7</v>
      </c>
      <c r="D7">
        <v>6.6</v>
      </c>
      <c r="E7">
        <v>9.4</v>
      </c>
      <c r="J7" s="21" t="s">
        <v>140</v>
      </c>
      <c r="K7" s="8">
        <v>16.320799999999998</v>
      </c>
      <c r="L7" s="8">
        <v>4.9405000000000001</v>
      </c>
      <c r="M7" s="8">
        <v>27.701000000000001</v>
      </c>
      <c r="N7" s="8">
        <v>17.728400000000001</v>
      </c>
      <c r="O7" s="8">
        <v>1.7278</v>
      </c>
      <c r="P7" s="8">
        <v>33.729100000000003</v>
      </c>
      <c r="Q7" s="8">
        <v>11.5449</v>
      </c>
      <c r="R7" s="7">
        <v>6.8776999999999999</v>
      </c>
      <c r="S7" s="7">
        <v>16.2121</v>
      </c>
      <c r="T7" s="21"/>
      <c r="U7" s="21"/>
      <c r="V7" s="21"/>
      <c r="W7" s="21"/>
      <c r="X7" s="21"/>
      <c r="Y7" s="21"/>
      <c r="Z7" s="21"/>
    </row>
    <row r="8" spans="1:26" x14ac:dyDescent="0.25">
      <c r="B8" t="s">
        <v>141</v>
      </c>
      <c r="C8">
        <v>11.8</v>
      </c>
      <c r="D8">
        <v>8.4</v>
      </c>
      <c r="E8">
        <v>10.1</v>
      </c>
      <c r="J8" s="21" t="s">
        <v>141</v>
      </c>
      <c r="K8" s="8">
        <v>17.982800000000001</v>
      </c>
      <c r="L8" s="8">
        <v>6.2957000000000001</v>
      </c>
      <c r="M8" s="8">
        <v>29.67</v>
      </c>
      <c r="N8" s="8">
        <v>19.689599999999999</v>
      </c>
      <c r="O8" s="8">
        <v>2.7372000000000001</v>
      </c>
      <c r="P8" s="8">
        <v>36.642099999999999</v>
      </c>
      <c r="Q8" s="8">
        <v>13.7293</v>
      </c>
      <c r="R8" s="7">
        <v>6.1853999999999996</v>
      </c>
      <c r="S8" s="7">
        <v>21.273299999999999</v>
      </c>
      <c r="T8" s="21"/>
      <c r="U8" s="21"/>
      <c r="V8" s="21"/>
      <c r="W8" s="21"/>
      <c r="X8" s="21"/>
      <c r="Y8" s="21"/>
      <c r="Z8" s="21"/>
    </row>
    <row r="9" spans="1:26" x14ac:dyDescent="0.25">
      <c r="B9" t="s">
        <v>142</v>
      </c>
      <c r="C9">
        <v>9.5</v>
      </c>
      <c r="D9">
        <v>8.8000000000000007</v>
      </c>
      <c r="E9">
        <v>9.1</v>
      </c>
      <c r="J9" s="21" t="s">
        <v>142</v>
      </c>
      <c r="K9" s="8">
        <v>33.171199999999999</v>
      </c>
      <c r="L9" s="8">
        <v>15.0959</v>
      </c>
      <c r="M9" s="8">
        <v>51.246499999999997</v>
      </c>
      <c r="N9" s="8">
        <v>24.622299999999999</v>
      </c>
      <c r="O9" s="8">
        <v>7.0796999999999999</v>
      </c>
      <c r="P9" s="8">
        <v>42.164999999999999</v>
      </c>
      <c r="Q9" s="8">
        <v>17.517399999999999</v>
      </c>
      <c r="R9" s="7">
        <v>9.5665999999999993</v>
      </c>
      <c r="S9" s="7">
        <v>25.4681</v>
      </c>
      <c r="T9" s="21"/>
      <c r="U9" s="21"/>
      <c r="V9" s="21"/>
      <c r="W9" s="21"/>
      <c r="X9" s="21"/>
      <c r="Y9" s="21"/>
      <c r="Z9" s="21"/>
    </row>
    <row r="10" spans="1:26" x14ac:dyDescent="0.25">
      <c r="B10" t="s">
        <v>143</v>
      </c>
      <c r="C10">
        <v>3.9</v>
      </c>
      <c r="D10">
        <v>5.2</v>
      </c>
      <c r="E10">
        <v>4.4000000000000004</v>
      </c>
      <c r="J10" s="21" t="s">
        <v>143</v>
      </c>
      <c r="K10" s="8">
        <v>15.8049</v>
      </c>
      <c r="L10" s="8">
        <v>0</v>
      </c>
      <c r="M10" s="8">
        <v>33.246600000000001</v>
      </c>
      <c r="N10" s="8">
        <v>18.665800000000001</v>
      </c>
      <c r="O10" s="8">
        <v>3.1282999999999999</v>
      </c>
      <c r="P10" s="8">
        <v>34.203200000000002</v>
      </c>
      <c r="Q10" s="8">
        <v>7.2714999999999996</v>
      </c>
      <c r="R10" s="7">
        <v>2.6181000000000001</v>
      </c>
      <c r="S10" s="7">
        <v>11.924899999999999</v>
      </c>
      <c r="T10" s="21"/>
      <c r="U10" s="21"/>
      <c r="V10" s="21"/>
      <c r="W10" s="21"/>
      <c r="X10" s="21"/>
      <c r="Y10" s="21"/>
      <c r="Z10" s="21"/>
    </row>
    <row r="11" spans="1:26" x14ac:dyDescent="0.25">
      <c r="B11" t="s">
        <v>392</v>
      </c>
      <c r="D11">
        <v>5.7</v>
      </c>
      <c r="J11" s="21" t="s">
        <v>392</v>
      </c>
      <c r="K11" t="s">
        <v>1248</v>
      </c>
      <c r="L11" t="s">
        <v>1248</v>
      </c>
      <c r="M11" t="s">
        <v>1248</v>
      </c>
      <c r="N11" s="8">
        <v>20.7746</v>
      </c>
      <c r="O11" s="8">
        <v>4.2534999999999998</v>
      </c>
      <c r="P11" s="8">
        <v>37.295699999999997</v>
      </c>
      <c r="Q11" s="8">
        <v>5.1565000000000003</v>
      </c>
      <c r="R11" s="7">
        <v>0.3695</v>
      </c>
      <c r="S11" s="7">
        <v>9.9436</v>
      </c>
      <c r="T11" s="21"/>
      <c r="U11" s="21"/>
      <c r="V11" s="21"/>
      <c r="W11" s="21"/>
      <c r="X11" s="21"/>
      <c r="Y11" s="21"/>
      <c r="Z11" s="21"/>
    </row>
    <row r="12" spans="1:26" x14ac:dyDescent="0.25">
      <c r="B12" t="s">
        <v>144</v>
      </c>
      <c r="C12">
        <v>8.6999999999999993</v>
      </c>
      <c r="D12">
        <v>4.5999999999999996</v>
      </c>
      <c r="E12">
        <v>6.7</v>
      </c>
      <c r="J12" t="s">
        <v>144</v>
      </c>
      <c r="K12" s="8">
        <v>18.2517</v>
      </c>
      <c r="L12" s="8">
        <v>13.379</v>
      </c>
      <c r="M12" s="8">
        <v>23.124400000000001</v>
      </c>
      <c r="N12" s="8">
        <v>12.285500000000001</v>
      </c>
      <c r="O12" s="8">
        <v>7.8247999999999998</v>
      </c>
      <c r="P12" s="8">
        <v>16.746300000000002</v>
      </c>
      <c r="Q12" s="8">
        <v>15.355399999999999</v>
      </c>
      <c r="R12" s="7">
        <v>11.407500000000001</v>
      </c>
      <c r="S12" s="7">
        <v>19.3032</v>
      </c>
      <c r="T12" s="21"/>
      <c r="U12" s="21"/>
      <c r="V12" s="21"/>
      <c r="W12" s="21"/>
      <c r="X12" s="21"/>
      <c r="Y12" s="21"/>
      <c r="Z12" s="21"/>
    </row>
    <row r="13" spans="1:26" x14ac:dyDescent="0.25">
      <c r="B13" t="s">
        <v>158</v>
      </c>
      <c r="C13">
        <v>18.3</v>
      </c>
      <c r="D13">
        <v>1.6</v>
      </c>
      <c r="E13">
        <v>15.1</v>
      </c>
      <c r="K13" t="s">
        <v>531</v>
      </c>
      <c r="S13" s="21"/>
      <c r="T13" s="21"/>
      <c r="U13" s="21"/>
      <c r="V13" s="21"/>
      <c r="W13" s="21"/>
      <c r="X13" s="21"/>
      <c r="Y13" s="21"/>
      <c r="Z13" s="21"/>
    </row>
    <row r="14" spans="1:26" x14ac:dyDescent="0.25">
      <c r="S14" s="21"/>
      <c r="T14" s="21"/>
      <c r="U14" s="21"/>
      <c r="V14" s="21"/>
      <c r="W14" s="21"/>
      <c r="X14" s="21"/>
      <c r="Y14" s="21"/>
      <c r="Z14" s="21"/>
    </row>
    <row r="15" spans="1:26" s="21" customFormat="1" x14ac:dyDescent="0.25">
      <c r="A15" s="2" t="s">
        <v>534</v>
      </c>
    </row>
    <row r="16" spans="1:26"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row>
    <row r="29" spans="1:26" s="21" customFormat="1" x14ac:dyDescent="0.25">
      <c r="B29" s="21" t="s">
        <v>158</v>
      </c>
      <c r="C29" s="19">
        <v>0.18</v>
      </c>
      <c r="D29" s="19">
        <v>0.11</v>
      </c>
      <c r="E29" s="19">
        <v>0.14899999999999999</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S32" s="21"/>
      <c r="T32" s="21"/>
      <c r="U32" s="21"/>
      <c r="V32" s="21"/>
      <c r="W32" s="21"/>
      <c r="X32" s="21"/>
      <c r="Y32" s="21"/>
      <c r="Z32" s="21"/>
    </row>
    <row r="33" spans="1:26" x14ac:dyDescent="0.25">
      <c r="A33" s="54"/>
      <c r="B33" s="54" t="s">
        <v>246</v>
      </c>
      <c r="C33" s="54" t="s">
        <v>222</v>
      </c>
      <c r="D33" s="54" t="s">
        <v>223</v>
      </c>
      <c r="E33" s="54"/>
      <c r="T33" s="21"/>
      <c r="U33" s="21"/>
      <c r="V33" s="21"/>
      <c r="W33" s="21"/>
      <c r="X33" s="21"/>
      <c r="Y33" s="21"/>
      <c r="Z33" s="21"/>
    </row>
    <row r="34" spans="1:26" x14ac:dyDescent="0.25">
      <c r="A34" s="54"/>
      <c r="B34" s="54" t="s">
        <v>137</v>
      </c>
      <c r="C34" s="55">
        <v>0.05</v>
      </c>
      <c r="D34" s="55">
        <v>0.02</v>
      </c>
      <c r="E34" s="54"/>
      <c r="T34" s="21"/>
      <c r="U34" s="21"/>
      <c r="V34" s="21"/>
      <c r="W34" s="21"/>
      <c r="X34" s="21"/>
      <c r="Y34" s="21"/>
      <c r="Z34" s="21"/>
    </row>
    <row r="35" spans="1:26" x14ac:dyDescent="0.25">
      <c r="A35" s="54"/>
      <c r="B35" s="54" t="s">
        <v>394</v>
      </c>
      <c r="C35" s="55">
        <v>0.1414</v>
      </c>
      <c r="D35" s="55">
        <v>2.93E-2</v>
      </c>
      <c r="E35" s="54"/>
      <c r="T35" s="21"/>
      <c r="U35" s="21"/>
      <c r="V35" s="21"/>
      <c r="W35" s="21"/>
      <c r="X35" s="21"/>
      <c r="Y35" s="21"/>
      <c r="Z35" s="21"/>
    </row>
    <row r="36" spans="1:26" x14ac:dyDescent="0.25">
      <c r="A36" s="54"/>
      <c r="B36" s="54" t="s">
        <v>139</v>
      </c>
      <c r="C36" s="55">
        <v>0.25</v>
      </c>
      <c r="D36" s="55">
        <v>0.21</v>
      </c>
      <c r="E36" s="54"/>
      <c r="T36" s="21"/>
      <c r="U36" s="21"/>
      <c r="V36" s="21"/>
      <c r="W36" s="21"/>
      <c r="X36" s="21"/>
      <c r="Y36" s="21"/>
      <c r="Z36" s="21"/>
    </row>
    <row r="37" spans="1:26" x14ac:dyDescent="0.25">
      <c r="A37" s="54"/>
      <c r="B37" s="54" t="s">
        <v>140</v>
      </c>
      <c r="C37" s="55">
        <v>0.21</v>
      </c>
      <c r="D37" s="55">
        <v>0.24</v>
      </c>
      <c r="E37" s="54"/>
      <c r="T37" s="21"/>
      <c r="U37" s="21"/>
      <c r="V37" s="21"/>
      <c r="W37" s="21"/>
      <c r="X37" s="21"/>
      <c r="Y37" s="21"/>
      <c r="Z37" s="21"/>
    </row>
    <row r="38" spans="1:26" x14ac:dyDescent="0.25">
      <c r="A38" s="54"/>
      <c r="B38" s="54" t="s">
        <v>141</v>
      </c>
      <c r="C38" s="55">
        <v>0.28000000000000003</v>
      </c>
      <c r="D38" s="55">
        <v>0.2</v>
      </c>
      <c r="E38" s="54"/>
      <c r="T38" s="21"/>
      <c r="U38" s="21"/>
      <c r="V38" s="21"/>
      <c r="W38" s="21"/>
      <c r="X38" s="21"/>
      <c r="Y38" s="21"/>
      <c r="Z38" s="21"/>
    </row>
    <row r="39" spans="1:26" x14ac:dyDescent="0.25">
      <c r="A39" s="54"/>
      <c r="B39" s="54" t="s">
        <v>142</v>
      </c>
      <c r="C39" s="55">
        <v>0.17</v>
      </c>
      <c r="D39" s="55">
        <v>0.31</v>
      </c>
      <c r="E39" s="54"/>
      <c r="T39" s="21"/>
      <c r="U39" s="21"/>
      <c r="V39" s="21"/>
      <c r="W39" s="21"/>
      <c r="X39" s="21"/>
      <c r="Y39" s="21"/>
      <c r="Z39" s="21"/>
    </row>
    <row r="40" spans="1:26" s="21" customFormat="1" x14ac:dyDescent="0.25">
      <c r="A40" s="54"/>
      <c r="B40" s="54" t="s">
        <v>143</v>
      </c>
      <c r="C40" s="55">
        <v>0.23</v>
      </c>
      <c r="D40" s="55">
        <v>0.16</v>
      </c>
      <c r="E40" s="54"/>
    </row>
    <row r="41" spans="1:26" s="21" customFormat="1" x14ac:dyDescent="0.25">
      <c r="A41" s="54"/>
      <c r="B41" s="54" t="s">
        <v>392</v>
      </c>
      <c r="C41" s="55">
        <v>0.12</v>
      </c>
      <c r="D41" s="55">
        <v>0.21</v>
      </c>
      <c r="E41" s="54"/>
    </row>
    <row r="42" spans="1:26" s="21" customFormat="1" x14ac:dyDescent="0.25">
      <c r="A42" s="54"/>
      <c r="B42" s="54" t="s">
        <v>535</v>
      </c>
      <c r="C42" s="55">
        <v>0.06</v>
      </c>
      <c r="D42" s="55">
        <v>0.12</v>
      </c>
      <c r="E42" s="54"/>
    </row>
    <row r="43" spans="1:26" s="21" customFormat="1" x14ac:dyDescent="0.25">
      <c r="A43" s="54"/>
      <c r="B43" s="54" t="s">
        <v>536</v>
      </c>
      <c r="C43" s="55">
        <v>0.04</v>
      </c>
      <c r="D43" s="55">
        <v>0.12</v>
      </c>
      <c r="E43" s="54"/>
    </row>
    <row r="44" spans="1:26" x14ac:dyDescent="0.25">
      <c r="A44" s="54"/>
      <c r="B44" s="54" t="s">
        <v>395</v>
      </c>
      <c r="C44" s="55">
        <v>1E-3</v>
      </c>
      <c r="D44" s="55">
        <v>5.11E-2</v>
      </c>
      <c r="E44" s="54"/>
      <c r="T44" s="21"/>
      <c r="U44" s="21"/>
      <c r="V44" s="21"/>
      <c r="W44" s="21"/>
      <c r="X44" s="21"/>
      <c r="Y44" s="21"/>
      <c r="Z44" s="21"/>
    </row>
    <row r="45" spans="1:26" x14ac:dyDescent="0.25">
      <c r="A45" s="54"/>
      <c r="B45" s="54" t="s">
        <v>396</v>
      </c>
      <c r="C45" s="55">
        <v>0</v>
      </c>
      <c r="D45" s="55">
        <v>1.6500000000000001E-2</v>
      </c>
      <c r="E45" s="54"/>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row>
    <row r="61" spans="1:26" x14ac:dyDescent="0.25">
      <c r="B61" s="21" t="s">
        <v>80</v>
      </c>
      <c r="C61" s="21" t="s">
        <v>222</v>
      </c>
      <c r="D61" t="s">
        <v>1246</v>
      </c>
      <c r="E61" t="s">
        <v>1247</v>
      </c>
      <c r="F61" s="21" t="s">
        <v>217</v>
      </c>
      <c r="G61" t="s">
        <v>1246</v>
      </c>
      <c r="H61" t="s">
        <v>1247</v>
      </c>
      <c r="I61" s="21" t="s">
        <v>144</v>
      </c>
      <c r="J61" t="s">
        <v>1246</v>
      </c>
      <c r="K61" t="s">
        <v>1247</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row>
    <row r="65" spans="1:14"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row>
    <row r="66" spans="1:14"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row>
    <row r="67" spans="1:14"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row>
    <row r="68" spans="1:14"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row>
    <row r="69" spans="1:14" x14ac:dyDescent="0.25">
      <c r="B69" s="21" t="s">
        <v>392</v>
      </c>
      <c r="C69" s="21" t="s">
        <v>1248</v>
      </c>
      <c r="D69" t="s">
        <v>1248</v>
      </c>
      <c r="E69" t="s">
        <v>1248</v>
      </c>
      <c r="F69" s="8">
        <v>15.9094</v>
      </c>
      <c r="G69" s="8">
        <v>3.0767000000000002</v>
      </c>
      <c r="H69" s="8">
        <v>28.742100000000001</v>
      </c>
      <c r="I69" s="31" t="s">
        <v>1248</v>
      </c>
      <c r="J69" s="8">
        <v>3.0767000000000002</v>
      </c>
      <c r="K69" s="8">
        <v>28.742100000000001</v>
      </c>
    </row>
    <row r="70" spans="1:14"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row>
    <row r="72" spans="1:14" x14ac:dyDescent="0.25">
      <c r="A72" s="2" t="s">
        <v>588</v>
      </c>
    </row>
    <row r="73" spans="1:14" x14ac:dyDescent="0.25">
      <c r="N73" s="2"/>
    </row>
    <row r="74" spans="1:14" x14ac:dyDescent="0.25">
      <c r="B74" t="s">
        <v>589</v>
      </c>
    </row>
    <row r="75" spans="1:14" x14ac:dyDescent="0.25">
      <c r="B75" t="s">
        <v>483</v>
      </c>
      <c r="C75" t="s">
        <v>215</v>
      </c>
      <c r="D75" t="s">
        <v>223</v>
      </c>
      <c r="E75" t="s">
        <v>144</v>
      </c>
    </row>
    <row r="76" spans="1:14" x14ac:dyDescent="0.25">
      <c r="B76" s="21" t="s">
        <v>473</v>
      </c>
      <c r="C76" s="18">
        <v>0.224</v>
      </c>
      <c r="D76" s="18">
        <v>0.19400000000000001</v>
      </c>
      <c r="E76" s="18">
        <v>0.21</v>
      </c>
    </row>
    <row r="77" spans="1:14" x14ac:dyDescent="0.25">
      <c r="B77" s="21" t="s">
        <v>480</v>
      </c>
      <c r="C77" s="18">
        <v>4.7E-2</v>
      </c>
      <c r="D77" s="18">
        <v>0.04</v>
      </c>
      <c r="E77" s="18">
        <v>4.3999999999999997E-2</v>
      </c>
    </row>
    <row r="78" spans="1:14" x14ac:dyDescent="0.25">
      <c r="B78" s="21" t="s">
        <v>474</v>
      </c>
      <c r="C78" s="18">
        <v>0.14199999999999999</v>
      </c>
      <c r="D78" s="18">
        <v>0.122</v>
      </c>
      <c r="E78" s="18">
        <v>0.13300000000000001</v>
      </c>
    </row>
    <row r="79" spans="1:14" x14ac:dyDescent="0.25">
      <c r="B79" s="21" t="s">
        <v>472</v>
      </c>
      <c r="C79" s="18">
        <v>0.17399999999999999</v>
      </c>
      <c r="D79" s="18">
        <v>0.15</v>
      </c>
      <c r="E79" s="18">
        <v>0.16300000000000001</v>
      </c>
    </row>
    <row r="80" spans="1:14"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1:8" x14ac:dyDescent="0.25">
      <c r="B177" t="s">
        <v>1011</v>
      </c>
      <c r="C177">
        <v>29.1</v>
      </c>
      <c r="D177">
        <v>25.6</v>
      </c>
      <c r="E177">
        <v>32.6</v>
      </c>
      <c r="F177">
        <v>18.3</v>
      </c>
      <c r="G177">
        <v>13.6</v>
      </c>
      <c r="H177">
        <v>23.7</v>
      </c>
    </row>
    <row r="178" spans="1:8" x14ac:dyDescent="0.25">
      <c r="B178" t="s">
        <v>156</v>
      </c>
      <c r="C178">
        <v>34.5</v>
      </c>
      <c r="D178">
        <v>30.2</v>
      </c>
      <c r="E178">
        <v>38.799999999999997</v>
      </c>
      <c r="F178">
        <v>33.1</v>
      </c>
      <c r="G178">
        <v>25.8</v>
      </c>
      <c r="H178">
        <v>41.1</v>
      </c>
    </row>
    <row r="179" spans="1:8" x14ac:dyDescent="0.25">
      <c r="B179" t="s">
        <v>157</v>
      </c>
      <c r="C179">
        <v>36.5</v>
      </c>
      <c r="D179">
        <v>27.9</v>
      </c>
      <c r="E179">
        <v>45</v>
      </c>
      <c r="F179">
        <v>27.7</v>
      </c>
      <c r="G179">
        <v>18.399999999999999</v>
      </c>
      <c r="H179">
        <v>38.6</v>
      </c>
    </row>
    <row r="180" spans="1:8" x14ac:dyDescent="0.25">
      <c r="B180" t="s">
        <v>1012</v>
      </c>
      <c r="C180">
        <v>23.2</v>
      </c>
      <c r="D180">
        <v>20</v>
      </c>
      <c r="E180">
        <v>26.8</v>
      </c>
      <c r="F180">
        <v>19.8</v>
      </c>
      <c r="G180">
        <v>16.7</v>
      </c>
      <c r="H180">
        <v>23.1</v>
      </c>
    </row>
    <row r="182" spans="1:8" x14ac:dyDescent="0.25">
      <c r="A182" t="s">
        <v>1325</v>
      </c>
    </row>
    <row r="183" spans="1:8" x14ac:dyDescent="0.25">
      <c r="B183" t="s">
        <v>500</v>
      </c>
      <c r="C183" s="37" t="s">
        <v>595</v>
      </c>
      <c r="D183" s="37" t="s">
        <v>575</v>
      </c>
      <c r="E183" t="s">
        <v>576</v>
      </c>
      <c r="G183" t="s">
        <v>1326</v>
      </c>
    </row>
    <row r="184" spans="1:8" x14ac:dyDescent="0.25">
      <c r="B184">
        <v>1990</v>
      </c>
      <c r="C184" s="40">
        <v>5.6</v>
      </c>
      <c r="D184" s="40">
        <v>4.7</v>
      </c>
      <c r="E184" s="40">
        <v>6.7</v>
      </c>
      <c r="G184" s="37">
        <f>E184-D184</f>
        <v>2</v>
      </c>
    </row>
    <row r="185" spans="1:8" x14ac:dyDescent="0.25">
      <c r="B185">
        <v>1991</v>
      </c>
      <c r="C185" s="40">
        <v>7</v>
      </c>
      <c r="D185" s="40">
        <v>6</v>
      </c>
      <c r="E185" s="40">
        <v>8.4</v>
      </c>
      <c r="F185" s="37"/>
      <c r="G185" s="37">
        <f t="shared" ref="G185:G212" si="0">E185-D185</f>
        <v>2.4000000000000004</v>
      </c>
    </row>
    <row r="186" spans="1:8" x14ac:dyDescent="0.25">
      <c r="B186">
        <v>1992</v>
      </c>
      <c r="C186" s="40">
        <v>8.4</v>
      </c>
      <c r="D186" s="40">
        <v>7.1</v>
      </c>
      <c r="E186" s="40">
        <v>10</v>
      </c>
      <c r="F186" s="37"/>
      <c r="G186" s="37">
        <f t="shared" si="0"/>
        <v>2.9000000000000004</v>
      </c>
    </row>
    <row r="187" spans="1:8" x14ac:dyDescent="0.25">
      <c r="B187" s="37">
        <v>1993</v>
      </c>
      <c r="C187" s="40">
        <v>9.6</v>
      </c>
      <c r="D187" s="40">
        <v>8.1</v>
      </c>
      <c r="E187" s="40">
        <v>11.4</v>
      </c>
      <c r="F187" s="37"/>
      <c r="G187" s="37">
        <f t="shared" si="0"/>
        <v>3.3000000000000007</v>
      </c>
    </row>
    <row r="188" spans="1:8" x14ac:dyDescent="0.25">
      <c r="B188" s="37">
        <v>1994</v>
      </c>
      <c r="C188" s="40">
        <v>10.4</v>
      </c>
      <c r="D188" s="40">
        <v>8.8000000000000007</v>
      </c>
      <c r="E188" s="40">
        <v>12.4</v>
      </c>
      <c r="F188" s="37"/>
      <c r="G188" s="37">
        <f t="shared" si="0"/>
        <v>3.5999999999999996</v>
      </c>
    </row>
    <row r="189" spans="1:8" x14ac:dyDescent="0.25">
      <c r="B189" s="37">
        <v>1995</v>
      </c>
      <c r="C189" s="40">
        <v>10.9</v>
      </c>
      <c r="D189" s="40">
        <v>9.3000000000000007</v>
      </c>
      <c r="E189" s="40">
        <v>13</v>
      </c>
      <c r="F189" s="37"/>
      <c r="G189" s="37">
        <f t="shared" si="0"/>
        <v>3.6999999999999993</v>
      </c>
    </row>
    <row r="190" spans="1:8" x14ac:dyDescent="0.25">
      <c r="B190" s="37">
        <v>1996</v>
      </c>
      <c r="C190" s="40">
        <v>11</v>
      </c>
      <c r="D190" s="40">
        <v>9.4</v>
      </c>
      <c r="E190" s="40">
        <v>13.2</v>
      </c>
      <c r="F190" s="37"/>
      <c r="G190" s="37">
        <f t="shared" si="0"/>
        <v>3.7999999999999989</v>
      </c>
    </row>
    <row r="191" spans="1:8" x14ac:dyDescent="0.25">
      <c r="B191" s="37">
        <v>1997</v>
      </c>
      <c r="C191" s="40">
        <v>11</v>
      </c>
      <c r="D191" s="40">
        <v>9.3000000000000007</v>
      </c>
      <c r="E191" s="40">
        <v>13.1</v>
      </c>
      <c r="F191" s="37"/>
      <c r="G191" s="37">
        <f t="shared" si="0"/>
        <v>3.7999999999999989</v>
      </c>
    </row>
    <row r="192" spans="1:8" x14ac:dyDescent="0.25">
      <c r="B192" s="37">
        <v>1998</v>
      </c>
      <c r="C192" s="40">
        <v>10.7</v>
      </c>
      <c r="D192" s="40">
        <v>9.1</v>
      </c>
      <c r="E192" s="40">
        <v>12.8</v>
      </c>
      <c r="F192" s="37"/>
      <c r="G192" s="37">
        <f t="shared" si="0"/>
        <v>3.7000000000000011</v>
      </c>
    </row>
    <row r="193" spans="2:7" x14ac:dyDescent="0.25">
      <c r="B193" s="37">
        <v>1999</v>
      </c>
      <c r="C193" s="40">
        <v>10.3</v>
      </c>
      <c r="D193" s="40">
        <v>8.8000000000000007</v>
      </c>
      <c r="E193" s="40">
        <v>12.3</v>
      </c>
      <c r="F193" s="37"/>
      <c r="G193" s="37">
        <f t="shared" si="0"/>
        <v>3.5</v>
      </c>
    </row>
    <row r="194" spans="2:7" x14ac:dyDescent="0.25">
      <c r="B194" s="37">
        <v>2000</v>
      </c>
      <c r="C194" s="40">
        <v>9.8000000000000007</v>
      </c>
      <c r="D194" s="40">
        <v>8.4</v>
      </c>
      <c r="E194" s="40">
        <v>11.7</v>
      </c>
      <c r="F194" s="37"/>
      <c r="G194" s="37">
        <f t="shared" si="0"/>
        <v>3.2999999999999989</v>
      </c>
    </row>
    <row r="195" spans="2:7" x14ac:dyDescent="0.25">
      <c r="B195" s="37">
        <v>2001</v>
      </c>
      <c r="C195" s="40">
        <v>9.3000000000000007</v>
      </c>
      <c r="D195" s="40">
        <v>7.9</v>
      </c>
      <c r="E195" s="40">
        <v>11.1</v>
      </c>
      <c r="F195" s="37"/>
      <c r="G195" s="37">
        <f t="shared" si="0"/>
        <v>3.1999999999999993</v>
      </c>
    </row>
    <row r="196" spans="2:7" x14ac:dyDescent="0.25">
      <c r="B196" s="37">
        <v>2002</v>
      </c>
      <c r="C196" s="40">
        <v>8.8000000000000007</v>
      </c>
      <c r="D196" s="40">
        <v>7.5</v>
      </c>
      <c r="E196" s="40">
        <v>10.5</v>
      </c>
      <c r="F196" s="37"/>
      <c r="G196" s="37">
        <f t="shared" si="0"/>
        <v>3</v>
      </c>
    </row>
    <row r="197" spans="2:7" x14ac:dyDescent="0.25">
      <c r="B197" s="37">
        <v>2003</v>
      </c>
      <c r="C197" s="40">
        <v>8.1999999999999993</v>
      </c>
      <c r="D197" s="40">
        <v>7</v>
      </c>
      <c r="E197" s="40">
        <v>9.8000000000000007</v>
      </c>
      <c r="F197" s="37"/>
      <c r="G197" s="37">
        <f t="shared" si="0"/>
        <v>2.8000000000000007</v>
      </c>
    </row>
    <row r="198" spans="2:7" x14ac:dyDescent="0.25">
      <c r="B198" s="37">
        <v>2004</v>
      </c>
      <c r="C198" s="40">
        <v>7.7</v>
      </c>
      <c r="D198" s="40">
        <v>6.5</v>
      </c>
      <c r="E198" s="40">
        <v>9.1999999999999993</v>
      </c>
      <c r="F198" s="37"/>
      <c r="G198" s="37">
        <f t="shared" si="0"/>
        <v>2.6999999999999993</v>
      </c>
    </row>
    <row r="199" spans="2:7" x14ac:dyDescent="0.25">
      <c r="B199" s="37">
        <v>2005</v>
      </c>
      <c r="C199" s="40">
        <v>7.3</v>
      </c>
      <c r="D199" s="40">
        <v>6.2</v>
      </c>
      <c r="E199" s="40">
        <v>8.6999999999999993</v>
      </c>
      <c r="F199" s="37"/>
      <c r="G199" s="37">
        <f t="shared" si="0"/>
        <v>2.4999999999999991</v>
      </c>
    </row>
    <row r="200" spans="2:7" x14ac:dyDescent="0.25">
      <c r="B200" s="37">
        <v>2006</v>
      </c>
      <c r="C200" s="40">
        <v>6.9</v>
      </c>
      <c r="D200" s="40">
        <v>5.9</v>
      </c>
      <c r="E200" s="40">
        <v>8.1999999999999993</v>
      </c>
      <c r="F200" s="37"/>
      <c r="G200" s="37">
        <f t="shared" si="0"/>
        <v>2.2999999999999989</v>
      </c>
    </row>
    <row r="201" spans="2:7" x14ac:dyDescent="0.25">
      <c r="B201" s="37">
        <v>2007</v>
      </c>
      <c r="C201" s="40">
        <v>6.6</v>
      </c>
      <c r="D201" s="40">
        <v>5.6</v>
      </c>
      <c r="E201" s="40">
        <v>7.9</v>
      </c>
      <c r="F201" s="37"/>
      <c r="G201" s="37">
        <f t="shared" si="0"/>
        <v>2.3000000000000007</v>
      </c>
    </row>
    <row r="202" spans="2:7" x14ac:dyDescent="0.25">
      <c r="B202" s="37">
        <v>2008</v>
      </c>
      <c r="C202" s="40">
        <v>6.4</v>
      </c>
      <c r="D202" s="40">
        <v>5.4</v>
      </c>
      <c r="E202" s="40">
        <v>7.6</v>
      </c>
      <c r="F202" s="37"/>
      <c r="G202" s="37">
        <f t="shared" si="0"/>
        <v>2.1999999999999993</v>
      </c>
    </row>
    <row r="203" spans="2:7" x14ac:dyDescent="0.25">
      <c r="B203" s="37">
        <v>2009</v>
      </c>
      <c r="C203" s="40">
        <v>6.2</v>
      </c>
      <c r="D203" s="40">
        <v>5.2</v>
      </c>
      <c r="E203" s="40">
        <v>7.3</v>
      </c>
      <c r="F203" s="37"/>
      <c r="G203" s="37">
        <f t="shared" si="0"/>
        <v>2.0999999999999996</v>
      </c>
    </row>
    <row r="204" spans="2:7" x14ac:dyDescent="0.25">
      <c r="B204" s="37">
        <v>2010</v>
      </c>
      <c r="C204" s="40">
        <v>6</v>
      </c>
      <c r="D204" s="40">
        <v>5.0999999999999996</v>
      </c>
      <c r="E204" s="40">
        <v>7.1</v>
      </c>
      <c r="F204" s="37"/>
      <c r="G204" s="37">
        <f t="shared" si="0"/>
        <v>2</v>
      </c>
    </row>
    <row r="205" spans="2:7" x14ac:dyDescent="0.25">
      <c r="B205" s="37">
        <v>2011</v>
      </c>
      <c r="C205" s="40">
        <v>5.8</v>
      </c>
      <c r="D205" s="40">
        <v>4.9000000000000004</v>
      </c>
      <c r="E205" s="40">
        <v>6.9</v>
      </c>
      <c r="F205" s="37"/>
      <c r="G205" s="37">
        <f t="shared" si="0"/>
        <v>2</v>
      </c>
    </row>
    <row r="206" spans="2:7" x14ac:dyDescent="0.25">
      <c r="B206" s="37">
        <v>2012</v>
      </c>
      <c r="C206" s="40">
        <v>5.6</v>
      </c>
      <c r="D206" s="40">
        <v>4.8</v>
      </c>
      <c r="E206" s="40">
        <v>6.7</v>
      </c>
      <c r="F206" s="37"/>
      <c r="G206" s="37">
        <f t="shared" si="0"/>
        <v>1.9000000000000004</v>
      </c>
    </row>
    <row r="207" spans="2:7" x14ac:dyDescent="0.25">
      <c r="B207" s="37">
        <v>2013</v>
      </c>
      <c r="C207" s="40">
        <v>5.5</v>
      </c>
      <c r="D207" s="40">
        <v>4.7</v>
      </c>
      <c r="E207" s="40">
        <v>6.6</v>
      </c>
      <c r="F207" s="37"/>
      <c r="G207" s="37">
        <f t="shared" si="0"/>
        <v>1.8999999999999995</v>
      </c>
    </row>
    <row r="208" spans="2:7" x14ac:dyDescent="0.25">
      <c r="B208" s="37">
        <v>2014</v>
      </c>
      <c r="C208" s="40">
        <v>5.4</v>
      </c>
      <c r="D208" s="40">
        <v>4.5999999999999996</v>
      </c>
      <c r="E208" s="40">
        <v>6.4</v>
      </c>
      <c r="F208" s="37"/>
      <c r="G208" s="37">
        <f t="shared" si="0"/>
        <v>1.8000000000000007</v>
      </c>
    </row>
    <row r="209" spans="2:7" x14ac:dyDescent="0.25">
      <c r="B209" s="37">
        <v>2015</v>
      </c>
      <c r="C209" s="40">
        <v>5.2</v>
      </c>
      <c r="D209" s="40">
        <v>4.4000000000000004</v>
      </c>
      <c r="E209" s="40">
        <v>6.2</v>
      </c>
      <c r="F209" s="37"/>
      <c r="G209" s="37">
        <f t="shared" si="0"/>
        <v>1.7999999999999998</v>
      </c>
    </row>
    <row r="210" spans="2:7" x14ac:dyDescent="0.25">
      <c r="B210" s="37">
        <v>2016</v>
      </c>
      <c r="C210" s="40">
        <v>5.0999999999999996</v>
      </c>
      <c r="D210" s="40">
        <v>4.3</v>
      </c>
      <c r="E210" s="40">
        <v>6</v>
      </c>
      <c r="F210" s="37"/>
      <c r="G210" s="37">
        <f t="shared" si="0"/>
        <v>1.7000000000000002</v>
      </c>
    </row>
    <row r="211" spans="2:7" x14ac:dyDescent="0.25">
      <c r="B211" s="37">
        <v>2017</v>
      </c>
      <c r="C211" s="40">
        <v>4.9000000000000004</v>
      </c>
      <c r="D211" s="40">
        <v>4.2</v>
      </c>
      <c r="E211" s="40">
        <v>5.8</v>
      </c>
      <c r="F211" s="37"/>
      <c r="G211" s="37">
        <f t="shared" si="0"/>
        <v>1.5999999999999996</v>
      </c>
    </row>
    <row r="212" spans="2:7" x14ac:dyDescent="0.25">
      <c r="B212" s="37">
        <v>2018</v>
      </c>
      <c r="C212" s="40">
        <v>4.7</v>
      </c>
      <c r="D212" s="40">
        <v>4</v>
      </c>
      <c r="E212" s="40">
        <v>5.7</v>
      </c>
      <c r="F212" s="37"/>
      <c r="G212" s="37">
        <f t="shared" si="0"/>
        <v>1.7000000000000002</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25">
      <c r="B34" t="s">
        <v>1232</v>
      </c>
    </row>
    <row r="35" spans="1:6" x14ac:dyDescent="0.25">
      <c r="C35" t="s">
        <v>456</v>
      </c>
      <c r="D35" t="s">
        <v>455</v>
      </c>
      <c r="E35" t="s">
        <v>787</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964</v>
      </c>
      <c r="C39">
        <f>AVERAGE(E13,L13)/100</f>
        <v>0.14510000000000001</v>
      </c>
      <c r="D39">
        <f>AVERAGE(F13,M13)/100</f>
        <v>9.2050000000000007E-2</v>
      </c>
      <c r="E39">
        <f>AVERAGE(H13,O13)/100</f>
        <v>8.4199999999999997E-2</v>
      </c>
      <c r="F39">
        <f>AVERAGE(I13,P13)/100</f>
        <v>8.3700000000000011E-2</v>
      </c>
    </row>
    <row r="41" spans="1:6" x14ac:dyDescent="0.25">
      <c r="A41" s="2" t="s">
        <v>967</v>
      </c>
    </row>
    <row r="42" spans="1:6" x14ac:dyDescent="0.25">
      <c r="B42" t="s">
        <v>966</v>
      </c>
    </row>
    <row r="43" spans="1:6" x14ac:dyDescent="0.25">
      <c r="B43" t="s">
        <v>965</v>
      </c>
    </row>
    <row r="45" spans="1:6" x14ac:dyDescent="0.25">
      <c r="A45" s="2" t="s">
        <v>968</v>
      </c>
    </row>
    <row r="46" spans="1:6" x14ac:dyDescent="0.25">
      <c r="B46" t="s">
        <v>969</v>
      </c>
    </row>
    <row r="47" spans="1:6" x14ac:dyDescent="0.25">
      <c r="C47" t="s">
        <v>973</v>
      </c>
      <c r="D47" t="s">
        <v>974</v>
      </c>
      <c r="E47" t="s">
        <v>975</v>
      </c>
    </row>
    <row r="48" spans="1:6"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1233</v>
      </c>
    </row>
    <row r="72" spans="1:11" x14ac:dyDescent="0.25">
      <c r="B72" t="s">
        <v>1238</v>
      </c>
    </row>
    <row r="73" spans="1:11" x14ac:dyDescent="0.25">
      <c r="C73" t="s">
        <v>1239</v>
      </c>
    </row>
    <row r="74" spans="1:11" x14ac:dyDescent="0.25">
      <c r="B74" t="s">
        <v>196</v>
      </c>
      <c r="C74" t="s">
        <v>561</v>
      </c>
      <c r="D74" t="s">
        <v>1234</v>
      </c>
      <c r="E74" t="s">
        <v>1235</v>
      </c>
      <c r="F74" t="s">
        <v>1236</v>
      </c>
      <c r="I74" t="s">
        <v>1237</v>
      </c>
      <c r="J74" t="s">
        <v>1240</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9" x14ac:dyDescent="0.25">
      <c r="B17" t="s">
        <v>438</v>
      </c>
      <c r="C17" s="18">
        <v>0.45900000000000002</v>
      </c>
      <c r="D17" s="18">
        <v>0.39300000000000002</v>
      </c>
      <c r="E17" s="18">
        <v>0.14799999999999999</v>
      </c>
      <c r="H17" t="s">
        <v>1096</v>
      </c>
      <c r="I17">
        <v>157000</v>
      </c>
    </row>
    <row r="18" spans="1:9" x14ac:dyDescent="0.25">
      <c r="H18" t="s">
        <v>1097</v>
      </c>
      <c r="I18">
        <f>I17/I16</f>
        <v>0.47720364741641336</v>
      </c>
    </row>
    <row r="19" spans="1:9" x14ac:dyDescent="0.25">
      <c r="B19" t="s">
        <v>1089</v>
      </c>
      <c r="H19" t="s">
        <v>1098</v>
      </c>
      <c r="I19">
        <v>122000</v>
      </c>
    </row>
    <row r="20" spans="1:9" x14ac:dyDescent="0.25">
      <c r="B20" t="s">
        <v>442</v>
      </c>
      <c r="C20" s="18">
        <v>0.754</v>
      </c>
      <c r="H20" t="s">
        <v>1099</v>
      </c>
      <c r="I20">
        <f>I19/I17</f>
        <v>0.77707006369426757</v>
      </c>
    </row>
    <row r="21" spans="1:9" x14ac:dyDescent="0.25">
      <c r="B21" t="s">
        <v>443</v>
      </c>
      <c r="C21" s="18">
        <v>0.246</v>
      </c>
    </row>
    <row r="23" spans="1:9" s="37" customFormat="1" x14ac:dyDescent="0.25">
      <c r="C23" s="18"/>
    </row>
    <row r="24" spans="1:9" s="37" customFormat="1" x14ac:dyDescent="0.25">
      <c r="A24" s="2" t="s">
        <v>1124</v>
      </c>
      <c r="C24" s="18"/>
    </row>
    <row r="25" spans="1:9" s="37" customFormat="1" x14ac:dyDescent="0.25">
      <c r="B25" s="37" t="s">
        <v>1173</v>
      </c>
      <c r="C25" s="18" t="s">
        <v>1125</v>
      </c>
      <c r="D25" s="37" t="s">
        <v>1126</v>
      </c>
      <c r="E25" s="37" t="s">
        <v>1127</v>
      </c>
      <c r="F25" s="37" t="s">
        <v>1174</v>
      </c>
      <c r="G25" s="18" t="s">
        <v>1125</v>
      </c>
      <c r="H25" s="37" t="s">
        <v>1175</v>
      </c>
      <c r="I25" s="37" t="s">
        <v>1127</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C28/D28*100</f>
        <v>31.39083758325436</v>
      </c>
      <c r="F28" s="37">
        <v>2010</v>
      </c>
      <c r="G28" s="4">
        <v>396525</v>
      </c>
      <c r="H28" s="4">
        <v>1262116</v>
      </c>
      <c r="I28" s="7">
        <f>G28/H28*100</f>
        <v>31.417476682016549</v>
      </c>
    </row>
    <row r="29" spans="1:9" s="37" customFormat="1" x14ac:dyDescent="0.25">
      <c r="B29" s="37">
        <v>2011</v>
      </c>
      <c r="C29" s="16">
        <v>538983</v>
      </c>
      <c r="D29" s="4">
        <v>1525851</v>
      </c>
      <c r="E29" s="7">
        <f>C29/D29*100</f>
        <v>35.323435905602842</v>
      </c>
      <c r="F29" s="37">
        <v>2011</v>
      </c>
      <c r="G29" s="4">
        <v>490437</v>
      </c>
      <c r="H29" s="4">
        <v>1310147</v>
      </c>
      <c r="I29" s="7">
        <f>G29/H29*100</f>
        <v>37.433738351497965</v>
      </c>
    </row>
    <row r="30" spans="1:9" s="37" customFormat="1" x14ac:dyDescent="0.25">
      <c r="B30" s="37">
        <v>2012</v>
      </c>
      <c r="C30" s="16">
        <v>604000</v>
      </c>
      <c r="D30" s="4">
        <v>1560446</v>
      </c>
      <c r="E30" s="7">
        <f>C30/D30*100</f>
        <v>38.706882519484815</v>
      </c>
      <c r="F30" s="37">
        <v>2012</v>
      </c>
      <c r="G30" s="4">
        <v>548561</v>
      </c>
      <c r="H30" s="4">
        <v>1356540</v>
      </c>
      <c r="I30" s="7">
        <f>G30/H30*100</f>
        <v>40.438247305645241</v>
      </c>
    </row>
    <row r="31" spans="1:9" s="37" customFormat="1" x14ac:dyDescent="0.25">
      <c r="B31" s="37">
        <v>2013</v>
      </c>
      <c r="C31" s="4">
        <v>656359</v>
      </c>
      <c r="D31" s="4">
        <v>1592342</v>
      </c>
      <c r="E31" s="7">
        <f>C31/D31*100</f>
        <v>41.219725410747188</v>
      </c>
      <c r="F31" s="37">
        <v>2013</v>
      </c>
      <c r="G31" s="4">
        <v>596228</v>
      </c>
      <c r="H31" s="4">
        <v>1402212</v>
      </c>
      <c r="I31" s="7">
        <f>G31/H31*100</f>
        <v>42.520531845398558</v>
      </c>
    </row>
    <row r="32" spans="1:9" s="37" customFormat="1" x14ac:dyDescent="0.25">
      <c r="C32" s="16"/>
    </row>
    <row r="33" spans="1:26" x14ac:dyDescent="0.25">
      <c r="A33" s="2" t="s">
        <v>470</v>
      </c>
      <c r="W33" s="37"/>
      <c r="X33" s="37"/>
      <c r="Y33" s="37"/>
      <c r="Z33" s="4"/>
    </row>
    <row r="34" spans="1:26" x14ac:dyDescent="0.25">
      <c r="C34" s="82">
        <v>2015</v>
      </c>
      <c r="D34" s="82"/>
      <c r="E34" s="82"/>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7" spans="1:11" x14ac:dyDescent="0.25">
      <c r="A97" s="2" t="s">
        <v>1014</v>
      </c>
    </row>
    <row r="98" spans="1:11" x14ac:dyDescent="0.25">
      <c r="B98" t="s">
        <v>614</v>
      </c>
    </row>
    <row r="99" spans="1:11" x14ac:dyDescent="0.25">
      <c r="B99" t="s">
        <v>196</v>
      </c>
      <c r="C99" t="s">
        <v>215</v>
      </c>
      <c r="D99" t="s">
        <v>575</v>
      </c>
      <c r="E99" t="s">
        <v>576</v>
      </c>
      <c r="F99" s="37" t="s">
        <v>217</v>
      </c>
      <c r="G99" s="37" t="s">
        <v>575</v>
      </c>
      <c r="H99" s="37" t="s">
        <v>576</v>
      </c>
      <c r="J99" t="s">
        <v>1140</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1102</v>
      </c>
    </row>
    <row r="106" spans="1:11" x14ac:dyDescent="0.25">
      <c r="B106" t="s">
        <v>1103</v>
      </c>
    </row>
    <row r="107" spans="1:11" x14ac:dyDescent="0.25">
      <c r="B107" t="s">
        <v>1104</v>
      </c>
      <c r="C107" t="s">
        <v>106</v>
      </c>
      <c r="D107" t="s">
        <v>595</v>
      </c>
      <c r="E107" t="s">
        <v>575</v>
      </c>
      <c r="F107" t="s">
        <v>576</v>
      </c>
      <c r="G107" t="s">
        <v>1105</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1106</v>
      </c>
    </row>
    <row r="118" spans="2:6" x14ac:dyDescent="0.25">
      <c r="C118" t="s">
        <v>222</v>
      </c>
      <c r="D118" t="s">
        <v>223</v>
      </c>
    </row>
    <row r="119" spans="2:6" x14ac:dyDescent="0.25">
      <c r="B119" t="s">
        <v>1107</v>
      </c>
      <c r="C119">
        <v>53.5</v>
      </c>
      <c r="D119">
        <v>43.8</v>
      </c>
    </row>
    <row r="120" spans="2:6" x14ac:dyDescent="0.25">
      <c r="B120" t="s">
        <v>155</v>
      </c>
      <c r="C120">
        <v>59</v>
      </c>
      <c r="D120" s="31" t="s">
        <v>530</v>
      </c>
    </row>
    <row r="121" spans="2:6" x14ac:dyDescent="0.25">
      <c r="B121" t="s">
        <v>550</v>
      </c>
      <c r="C121">
        <v>70.8</v>
      </c>
      <c r="D121">
        <v>52.6</v>
      </c>
    </row>
    <row r="122" spans="2:6" x14ac:dyDescent="0.25">
      <c r="B122" t="s">
        <v>1108</v>
      </c>
      <c r="C122">
        <v>77</v>
      </c>
      <c r="D122">
        <v>65</v>
      </c>
    </row>
    <row r="123" spans="2:6" x14ac:dyDescent="0.25">
      <c r="B123" t="s">
        <v>578</v>
      </c>
      <c r="C123">
        <v>83</v>
      </c>
      <c r="D123">
        <v>72.8</v>
      </c>
    </row>
    <row r="124" spans="2:6" x14ac:dyDescent="0.25">
      <c r="B124" t="s">
        <v>1109</v>
      </c>
      <c r="C124">
        <v>85.1</v>
      </c>
      <c r="D124">
        <v>81.599999999999994</v>
      </c>
    </row>
    <row r="126" spans="2:6" x14ac:dyDescent="0.25">
      <c r="B126" t="s">
        <v>1110</v>
      </c>
    </row>
    <row r="127" spans="2:6" x14ac:dyDescent="0.25">
      <c r="C127" t="s">
        <v>1114</v>
      </c>
      <c r="D127" t="s">
        <v>1115</v>
      </c>
      <c r="E127" t="s">
        <v>1111</v>
      </c>
    </row>
    <row r="128" spans="2:6" x14ac:dyDescent="0.25">
      <c r="B128" t="s">
        <v>1107</v>
      </c>
      <c r="C128">
        <v>78.900000000000006</v>
      </c>
      <c r="D128">
        <v>93.2</v>
      </c>
      <c r="E128">
        <v>67.099999999999994</v>
      </c>
    </row>
    <row r="129" spans="1:5" x14ac:dyDescent="0.25">
      <c r="B129" t="s">
        <v>1112</v>
      </c>
      <c r="C129">
        <v>82.7</v>
      </c>
      <c r="D129">
        <v>96.6</v>
      </c>
      <c r="E129">
        <v>90.6</v>
      </c>
    </row>
    <row r="130" spans="1:5" x14ac:dyDescent="0.25">
      <c r="B130" t="s">
        <v>1113</v>
      </c>
      <c r="C130">
        <v>72.599999999999994</v>
      </c>
      <c r="D130">
        <v>94.5</v>
      </c>
      <c r="E130">
        <v>90.9</v>
      </c>
    </row>
    <row r="132" spans="1:5" x14ac:dyDescent="0.25">
      <c r="B132" t="s">
        <v>1121</v>
      </c>
    </row>
    <row r="133" spans="1:5" x14ac:dyDescent="0.25">
      <c r="B133" s="37"/>
      <c r="C133" s="37" t="s">
        <v>1114</v>
      </c>
      <c r="D133" s="37" t="s">
        <v>1115</v>
      </c>
      <c r="E133" s="37" t="s">
        <v>1111</v>
      </c>
    </row>
    <row r="134" spans="1:5" x14ac:dyDescent="0.25">
      <c r="B134" s="37" t="s">
        <v>1107</v>
      </c>
      <c r="C134" s="37">
        <v>78.900000000000006</v>
      </c>
      <c r="D134" s="8">
        <f>D128*C128/100</f>
        <v>73.534800000000004</v>
      </c>
      <c r="E134" s="8">
        <f>D134*E128/100</f>
        <v>49.341850800000003</v>
      </c>
    </row>
    <row r="135" spans="1:5" x14ac:dyDescent="0.25">
      <c r="B135" s="37" t="s">
        <v>1112</v>
      </c>
      <c r="C135" s="37">
        <v>82.7</v>
      </c>
      <c r="D135" s="8">
        <f>D129*C129/100</f>
        <v>79.888199999999998</v>
      </c>
      <c r="E135" s="8">
        <f>E129*D135/100</f>
        <v>72.378709199999989</v>
      </c>
    </row>
    <row r="136" spans="1:5" x14ac:dyDescent="0.25">
      <c r="B136" s="37" t="s">
        <v>1113</v>
      </c>
      <c r="C136" s="37">
        <v>72.599999999999994</v>
      </c>
      <c r="D136" s="8">
        <f>D130*C130/100</f>
        <v>68.606999999999999</v>
      </c>
      <c r="E136" s="8">
        <f>E130*D136/100</f>
        <v>62.363762999999999</v>
      </c>
    </row>
    <row r="138" spans="1:5" x14ac:dyDescent="0.25">
      <c r="A138" s="2" t="s">
        <v>1128</v>
      </c>
    </row>
    <row r="154" spans="1:1" x14ac:dyDescent="0.25">
      <c r="A154" s="2" t="s">
        <v>1129</v>
      </c>
    </row>
    <row r="155" spans="1:1" x14ac:dyDescent="0.25">
      <c r="A155" s="32" t="s">
        <v>1130</v>
      </c>
    </row>
    <row r="158" spans="1:1" x14ac:dyDescent="0.25">
      <c r="A158" s="2" t="s">
        <v>1131</v>
      </c>
    </row>
    <row r="188" spans="2:14" x14ac:dyDescent="0.25">
      <c r="B188" t="s">
        <v>196</v>
      </c>
      <c r="C188" t="s">
        <v>1133</v>
      </c>
      <c r="D188" t="s">
        <v>1132</v>
      </c>
      <c r="E188" t="s">
        <v>1093</v>
      </c>
      <c r="H188" s="37"/>
      <c r="I188" s="37"/>
      <c r="J188" s="37"/>
      <c r="K188" s="37"/>
      <c r="L188" s="37"/>
      <c r="M188" s="37"/>
      <c r="N188" s="37"/>
    </row>
    <row r="189" spans="2:14" x14ac:dyDescent="0.25">
      <c r="B189">
        <v>2003</v>
      </c>
      <c r="C189" s="37">
        <v>8205</v>
      </c>
      <c r="D189">
        <v>0</v>
      </c>
      <c r="E189">
        <f t="shared" ref="E189:E194" si="4">D189/C189*100</f>
        <v>0</v>
      </c>
      <c r="H189" s="37"/>
      <c r="I189" s="37"/>
      <c r="J189" s="37"/>
      <c r="K189" s="37"/>
      <c r="L189" s="37"/>
      <c r="M189" s="37"/>
      <c r="N189" s="37"/>
    </row>
    <row r="190" spans="2:14" x14ac:dyDescent="0.25">
      <c r="B190">
        <v>2004</v>
      </c>
      <c r="C190" s="37">
        <v>8311</v>
      </c>
      <c r="D190">
        <v>0</v>
      </c>
      <c r="E190" s="37">
        <f t="shared" si="4"/>
        <v>0</v>
      </c>
      <c r="H190" s="37"/>
      <c r="I190" s="37"/>
      <c r="J190" s="37"/>
      <c r="K190" s="37"/>
      <c r="L190" s="37"/>
      <c r="M190" s="37"/>
      <c r="N190" s="37"/>
    </row>
    <row r="191" spans="2:14" x14ac:dyDescent="0.25">
      <c r="B191" s="37">
        <v>2005</v>
      </c>
      <c r="C191" s="37">
        <v>8373</v>
      </c>
      <c r="D191">
        <v>10</v>
      </c>
      <c r="E191" s="8">
        <f t="shared" si="4"/>
        <v>0.11943150603129105</v>
      </c>
      <c r="J191" s="37"/>
      <c r="K191" s="37"/>
      <c r="L191" s="37"/>
    </row>
    <row r="192" spans="2:14" x14ac:dyDescent="0.25">
      <c r="B192" s="37">
        <v>2006</v>
      </c>
      <c r="C192" s="37">
        <v>8568</v>
      </c>
      <c r="D192">
        <v>93</v>
      </c>
      <c r="E192" s="8">
        <f t="shared" si="4"/>
        <v>1.0854341736694677</v>
      </c>
      <c r="J192" s="37"/>
      <c r="K192" s="37"/>
      <c r="L192" s="37"/>
      <c r="M192" s="37"/>
      <c r="N192" s="37"/>
    </row>
    <row r="193" spans="2:14" x14ac:dyDescent="0.25">
      <c r="B193" s="37">
        <v>2007</v>
      </c>
      <c r="C193">
        <v>8702</v>
      </c>
      <c r="D193">
        <v>412</v>
      </c>
      <c r="E193" s="8">
        <f t="shared" si="4"/>
        <v>4.7345437830383821</v>
      </c>
      <c r="H193" s="37"/>
      <c r="I193" s="37"/>
      <c r="J193" s="37"/>
      <c r="K193" s="37"/>
      <c r="L193" s="37"/>
      <c r="M193" s="37"/>
      <c r="N193" s="37"/>
    </row>
    <row r="194" spans="2:14" x14ac:dyDescent="0.25">
      <c r="B194" s="37">
        <v>2008</v>
      </c>
      <c r="C194" s="37">
        <v>9098</v>
      </c>
      <c r="D194">
        <v>735</v>
      </c>
      <c r="E194" s="8">
        <f t="shared" si="4"/>
        <v>8.0786986150802385</v>
      </c>
      <c r="J194" s="37"/>
      <c r="K194" s="37"/>
      <c r="L194" s="37"/>
      <c r="M194" s="37"/>
      <c r="N194" s="37"/>
    </row>
  </sheetData>
  <mergeCells count="1">
    <mergeCell ref="C34:E34"/>
  </mergeCells>
  <hyperlinks>
    <hyperlink ref="A155"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6"/>
  <sheetViews>
    <sheetView topLeftCell="A174" workbookViewId="0">
      <selection activeCell="F188" sqref="F188"/>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1218</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1241</v>
      </c>
    </row>
    <row r="96" spans="1:25" x14ac:dyDescent="0.25">
      <c r="B96" t="s">
        <v>239</v>
      </c>
      <c r="C96">
        <v>2003</v>
      </c>
      <c r="D96">
        <v>17.8</v>
      </c>
      <c r="E96">
        <v>17.100000000000001</v>
      </c>
      <c r="L96" t="s">
        <v>490</v>
      </c>
      <c r="M96" t="s">
        <v>1242</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c r="C168" s="74"/>
      <c r="D168" s="74">
        <v>0</v>
      </c>
      <c r="E168" s="74">
        <v>0</v>
      </c>
      <c r="F168" s="74">
        <v>0</v>
      </c>
      <c r="J168" s="37" t="s">
        <v>601</v>
      </c>
      <c r="K168" s="37"/>
      <c r="L168" s="37"/>
      <c r="M168" s="37">
        <v>0</v>
      </c>
      <c r="N168" s="37">
        <v>0</v>
      </c>
      <c r="O168" s="37">
        <v>0</v>
      </c>
    </row>
    <row r="169" spans="1:15" x14ac:dyDescent="0.25">
      <c r="A169" s="74" t="s">
        <v>459</v>
      </c>
      <c r="B169" s="74"/>
      <c r="C169" s="74"/>
      <c r="D169" s="74">
        <v>0</v>
      </c>
      <c r="E169" s="74">
        <v>0</v>
      </c>
      <c r="F169" s="74">
        <v>0</v>
      </c>
      <c r="J169" s="35" t="s">
        <v>459</v>
      </c>
      <c r="K169" s="37"/>
      <c r="L169" s="37"/>
      <c r="M169" s="37">
        <v>0</v>
      </c>
      <c r="N169" s="37">
        <v>0</v>
      </c>
      <c r="O169" s="37">
        <v>0</v>
      </c>
    </row>
    <row r="170" spans="1:15" x14ac:dyDescent="0.25">
      <c r="A170" s="74" t="s">
        <v>338</v>
      </c>
      <c r="B170" s="74"/>
      <c r="C170" s="74"/>
      <c r="D170" s="74">
        <f>0.8*M170</f>
        <v>2.4960000000000004</v>
      </c>
      <c r="E170" s="74">
        <f>0.8*N170</f>
        <v>1.4976000000000003</v>
      </c>
      <c r="F170" s="74">
        <f>0.8*O170</f>
        <v>0.89856000000000003</v>
      </c>
      <c r="J170" s="35" t="s">
        <v>338</v>
      </c>
      <c r="K170" s="37"/>
      <c r="L170" s="37">
        <v>0.05</v>
      </c>
      <c r="M170" s="37">
        <v>3.12</v>
      </c>
      <c r="N170" s="37">
        <v>1.8720000000000001</v>
      </c>
      <c r="O170" s="37">
        <v>1.1232</v>
      </c>
    </row>
    <row r="171" spans="1:15" x14ac:dyDescent="0.25">
      <c r="A171" s="74" t="s">
        <v>311</v>
      </c>
      <c r="B171" s="74"/>
      <c r="C171" s="74"/>
      <c r="D171" s="74">
        <f t="shared" ref="D171:D183" si="0">0.8*M171</f>
        <v>12.48</v>
      </c>
      <c r="E171" s="74">
        <f t="shared" ref="E171:E183" si="1">0.8*N171</f>
        <v>7.4879999999999995</v>
      </c>
      <c r="F171" s="74">
        <f t="shared" ref="F171:F183" si="2">0.8*O171</f>
        <v>4.4927999999999999</v>
      </c>
      <c r="J171" s="37" t="s">
        <v>311</v>
      </c>
      <c r="K171" s="37"/>
      <c r="L171" s="37">
        <v>0.1</v>
      </c>
      <c r="M171" s="37">
        <v>15.6</v>
      </c>
      <c r="N171" s="37">
        <v>9.36</v>
      </c>
      <c r="O171" s="37">
        <v>5.6159999999999997</v>
      </c>
    </row>
    <row r="172" spans="1:15" x14ac:dyDescent="0.25">
      <c r="A172" s="74" t="s">
        <v>602</v>
      </c>
      <c r="B172" s="74"/>
      <c r="C172" s="74"/>
      <c r="D172" s="74">
        <f t="shared" si="0"/>
        <v>49.92</v>
      </c>
      <c r="E172" s="74">
        <f t="shared" si="1"/>
        <v>29.951999999999998</v>
      </c>
      <c r="F172" s="74">
        <f t="shared" si="2"/>
        <v>17.9712</v>
      </c>
      <c r="J172" s="37" t="s">
        <v>602</v>
      </c>
      <c r="K172" s="37">
        <v>1</v>
      </c>
      <c r="L172" s="37">
        <v>0.4</v>
      </c>
      <c r="M172" s="37">
        <v>62.4</v>
      </c>
      <c r="N172" s="37">
        <v>37.44</v>
      </c>
      <c r="O172" s="37">
        <v>22.463999999999999</v>
      </c>
    </row>
    <row r="173" spans="1:15" x14ac:dyDescent="0.25">
      <c r="A173" s="74" t="s">
        <v>139</v>
      </c>
      <c r="B173" s="74"/>
      <c r="C173" s="74"/>
      <c r="D173" s="74">
        <f t="shared" si="0"/>
        <v>124.80000000000001</v>
      </c>
      <c r="E173" s="74">
        <f t="shared" si="1"/>
        <v>74.88</v>
      </c>
      <c r="F173" s="74">
        <f t="shared" si="2"/>
        <v>44.927999999999997</v>
      </c>
      <c r="J173" s="37" t="s">
        <v>139</v>
      </c>
      <c r="K173" s="37">
        <v>5</v>
      </c>
      <c r="L173" s="37"/>
      <c r="M173" s="37">
        <v>156</v>
      </c>
      <c r="N173" s="37">
        <v>93.6</v>
      </c>
      <c r="O173" s="37">
        <v>56.16</v>
      </c>
    </row>
    <row r="174" spans="1:15" x14ac:dyDescent="0.25">
      <c r="A174" s="74" t="s">
        <v>314</v>
      </c>
      <c r="B174" s="74"/>
      <c r="C174" s="74"/>
      <c r="D174" s="74">
        <f t="shared" si="0"/>
        <v>88.24692632</v>
      </c>
      <c r="E174" s="74">
        <f t="shared" si="1"/>
        <v>52.948155776</v>
      </c>
      <c r="F174" s="74">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c r="C175" s="74"/>
      <c r="D175" s="74">
        <f t="shared" si="0"/>
        <v>62.400000000000006</v>
      </c>
      <c r="E175" s="74">
        <f t="shared" si="1"/>
        <v>37.44</v>
      </c>
      <c r="F175" s="74">
        <f t="shared" si="2"/>
        <v>22.463999999999999</v>
      </c>
      <c r="J175" s="37" t="s">
        <v>315</v>
      </c>
      <c r="K175" s="37">
        <v>15</v>
      </c>
      <c r="L175" s="37">
        <v>0.5</v>
      </c>
      <c r="M175" s="37">
        <v>78</v>
      </c>
      <c r="N175" s="37">
        <v>46.8</v>
      </c>
      <c r="O175" s="37">
        <v>28.08</v>
      </c>
    </row>
    <row r="176" spans="1:15" x14ac:dyDescent="0.25">
      <c r="A176" s="74" t="s">
        <v>316</v>
      </c>
      <c r="B176" s="74"/>
      <c r="C176" s="74"/>
      <c r="D176" s="74">
        <f t="shared" si="0"/>
        <v>44.123463143999999</v>
      </c>
      <c r="E176" s="74">
        <f t="shared" si="1"/>
        <v>26.474077888</v>
      </c>
      <c r="F176" s="74">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c r="C177" s="74"/>
      <c r="D177" s="74">
        <f t="shared" si="0"/>
        <v>31.200000000000003</v>
      </c>
      <c r="E177" s="74">
        <f t="shared" si="1"/>
        <v>18.72</v>
      </c>
      <c r="F177" s="74">
        <f t="shared" si="2"/>
        <v>11.231999999999999</v>
      </c>
      <c r="J177" s="37" t="s">
        <v>317</v>
      </c>
      <c r="K177" s="37">
        <v>25</v>
      </c>
      <c r="L177" s="37">
        <v>0.25</v>
      </c>
      <c r="M177" s="37">
        <v>39</v>
      </c>
      <c r="N177" s="37">
        <v>23.4</v>
      </c>
      <c r="O177" s="37">
        <v>14.04</v>
      </c>
    </row>
    <row r="178" spans="1:15" x14ac:dyDescent="0.25">
      <c r="A178" s="74" t="s">
        <v>603</v>
      </c>
      <c r="B178" s="74"/>
      <c r="C178" s="74"/>
      <c r="D178" s="74">
        <f t="shared" si="0"/>
        <v>22.061731576</v>
      </c>
      <c r="E178" s="74">
        <f t="shared" si="1"/>
        <v>13.237038944</v>
      </c>
      <c r="F178" s="74">
        <f t="shared" si="2"/>
        <v>7.9422233664000004</v>
      </c>
      <c r="J178" s="37" t="s">
        <v>603</v>
      </c>
      <c r="K178" s="37">
        <v>30</v>
      </c>
      <c r="L178" s="37">
        <v>0.17677669500000001</v>
      </c>
      <c r="M178" s="37">
        <v>27.57716447</v>
      </c>
      <c r="N178" s="37">
        <v>16.54629868</v>
      </c>
      <c r="O178" s="37">
        <v>9.9277792080000005</v>
      </c>
    </row>
    <row r="179" spans="1:15" x14ac:dyDescent="0.25">
      <c r="A179" s="74" t="s">
        <v>319</v>
      </c>
      <c r="B179" s="74"/>
      <c r="C179" s="74"/>
      <c r="D179" s="74">
        <f t="shared" si="0"/>
        <v>15.600000000000001</v>
      </c>
      <c r="E179" s="74">
        <f t="shared" si="1"/>
        <v>9.36</v>
      </c>
      <c r="F179" s="74">
        <f t="shared" si="2"/>
        <v>5.6159999999999997</v>
      </c>
      <c r="J179" s="37" t="s">
        <v>319</v>
      </c>
      <c r="K179" s="37">
        <v>35</v>
      </c>
      <c r="L179" s="37">
        <v>0.125</v>
      </c>
      <c r="M179" s="37">
        <v>19.5</v>
      </c>
      <c r="N179" s="37">
        <v>11.7</v>
      </c>
      <c r="O179" s="37">
        <v>7.02</v>
      </c>
    </row>
    <row r="180" spans="1:15" x14ac:dyDescent="0.25">
      <c r="A180" s="74" t="s">
        <v>324</v>
      </c>
      <c r="B180" s="74"/>
      <c r="C180" s="74"/>
      <c r="D180" s="74">
        <f t="shared" si="0"/>
        <v>11.030865784</v>
      </c>
      <c r="E180" s="74">
        <f t="shared" si="1"/>
        <v>6.618519472</v>
      </c>
      <c r="F180" s="74">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c r="C181" s="74"/>
      <c r="D181" s="74">
        <f t="shared" si="0"/>
        <v>7.8000000000000007</v>
      </c>
      <c r="E181" s="74">
        <f t="shared" si="1"/>
        <v>4.68</v>
      </c>
      <c r="F181" s="74">
        <f t="shared" si="2"/>
        <v>2.8079999999999998</v>
      </c>
      <c r="J181" s="37" t="s">
        <v>462</v>
      </c>
      <c r="K181" s="37">
        <v>45</v>
      </c>
      <c r="L181" s="37">
        <v>6.25E-2</v>
      </c>
      <c r="M181" s="37">
        <v>9.75</v>
      </c>
      <c r="N181" s="37">
        <v>5.85</v>
      </c>
      <c r="O181" s="37">
        <v>3.51</v>
      </c>
    </row>
    <row r="182" spans="1:15" x14ac:dyDescent="0.25">
      <c r="A182" s="74" t="s">
        <v>463</v>
      </c>
      <c r="B182" s="74"/>
      <c r="C182" s="74"/>
      <c r="D182" s="74">
        <f t="shared" si="0"/>
        <v>5.5154328935999999</v>
      </c>
      <c r="E182" s="74">
        <f t="shared" si="1"/>
        <v>3.309259736</v>
      </c>
      <c r="F182" s="74">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c r="C183" s="74"/>
      <c r="D183" s="74">
        <f t="shared" si="0"/>
        <v>3.9000000000000004</v>
      </c>
      <c r="E183" s="74">
        <f t="shared" si="1"/>
        <v>2.34</v>
      </c>
      <c r="F183" s="74">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c r="C188" s="74"/>
      <c r="D188" s="75">
        <v>0</v>
      </c>
      <c r="E188" s="75">
        <v>0</v>
      </c>
      <c r="F188" s="75">
        <v>0</v>
      </c>
      <c r="G188" s="72"/>
      <c r="H188" s="72"/>
      <c r="I188" s="72"/>
      <c r="J188" s="72" t="s">
        <v>601</v>
      </c>
      <c r="K188" s="72"/>
      <c r="L188" s="72"/>
      <c r="M188" s="72">
        <v>0</v>
      </c>
      <c r="N188" s="72">
        <v>0</v>
      </c>
      <c r="O188" s="72">
        <v>0</v>
      </c>
    </row>
    <row r="189" spans="1:15" x14ac:dyDescent="0.25">
      <c r="A189" s="74" t="s">
        <v>459</v>
      </c>
      <c r="B189" s="74"/>
      <c r="C189" s="74"/>
      <c r="D189" s="75">
        <v>0</v>
      </c>
      <c r="E189" s="75">
        <v>0</v>
      </c>
      <c r="F189" s="75">
        <v>0</v>
      </c>
      <c r="G189" s="72"/>
      <c r="H189" s="72"/>
      <c r="I189" s="72"/>
      <c r="J189" s="73" t="s">
        <v>459</v>
      </c>
      <c r="K189" s="72"/>
      <c r="L189" s="72"/>
      <c r="M189" s="72">
        <v>0</v>
      </c>
      <c r="N189" s="72">
        <v>0</v>
      </c>
      <c r="O189" s="72">
        <v>0</v>
      </c>
    </row>
    <row r="190" spans="1:15" x14ac:dyDescent="0.25">
      <c r="A190" s="74" t="s">
        <v>338</v>
      </c>
      <c r="B190" s="74"/>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c r="C191" s="74">
        <v>0.1</v>
      </c>
      <c r="D191" s="75">
        <f t="shared" ref="D191:D203" si="3">0.8*M191</f>
        <v>12.48</v>
      </c>
      <c r="E191" s="75">
        <f t="shared" ref="E191:E203" si="4">0.8*N191</f>
        <v>7.4879999999999995</v>
      </c>
      <c r="F191" s="75">
        <f t="shared" ref="F191:F203" si="5">0.8*O191</f>
        <v>4.4927999999999999</v>
      </c>
      <c r="G191" s="72"/>
      <c r="H191" s="72"/>
      <c r="I191" s="72"/>
      <c r="J191" s="72" t="s">
        <v>311</v>
      </c>
      <c r="K191" s="72"/>
      <c r="L191" s="72">
        <v>0.1</v>
      </c>
      <c r="M191" s="72">
        <v>15.6</v>
      </c>
      <c r="N191" s="72">
        <v>9.36</v>
      </c>
      <c r="O191" s="72">
        <v>5.6159999999999997</v>
      </c>
    </row>
    <row r="192" spans="1:15" x14ac:dyDescent="0.25">
      <c r="A192" s="74" t="s">
        <v>602</v>
      </c>
      <c r="B192" s="74">
        <v>1</v>
      </c>
      <c r="C192" s="74">
        <v>0.4</v>
      </c>
      <c r="D192" s="75">
        <f t="shared" si="3"/>
        <v>49.92</v>
      </c>
      <c r="E192" s="75">
        <f t="shared" si="4"/>
        <v>29.951999999999998</v>
      </c>
      <c r="F192" s="75">
        <f t="shared" si="5"/>
        <v>17.9712</v>
      </c>
      <c r="G192" s="72"/>
      <c r="H192" s="72"/>
      <c r="I192" s="72"/>
      <c r="J192" s="72" t="s">
        <v>602</v>
      </c>
      <c r="K192" s="72">
        <v>1</v>
      </c>
      <c r="L192" s="72">
        <v>0.4</v>
      </c>
      <c r="M192" s="72">
        <v>62.4</v>
      </c>
      <c r="N192" s="72">
        <v>37.44</v>
      </c>
      <c r="O192" s="72">
        <v>22.463999999999999</v>
      </c>
    </row>
    <row r="193" spans="1:15" x14ac:dyDescent="0.25">
      <c r="A193" s="74" t="s">
        <v>139</v>
      </c>
      <c r="B193" s="74">
        <v>5</v>
      </c>
      <c r="C193" s="74"/>
      <c r="D193" s="75">
        <f t="shared" si="3"/>
        <v>124.80000000000001</v>
      </c>
      <c r="E193" s="75">
        <f t="shared" si="4"/>
        <v>74.88</v>
      </c>
      <c r="F193" s="75">
        <f t="shared" si="5"/>
        <v>44.927999999999997</v>
      </c>
      <c r="G193" s="72"/>
      <c r="H193" s="72"/>
      <c r="I193" s="72"/>
      <c r="J193" s="72" t="s">
        <v>139</v>
      </c>
      <c r="K193" s="72">
        <v>5</v>
      </c>
      <c r="L193" s="72"/>
      <c r="M193" s="72">
        <v>156</v>
      </c>
      <c r="N193" s="72">
        <v>93.6</v>
      </c>
      <c r="O193" s="72">
        <v>56.16</v>
      </c>
    </row>
    <row r="194" spans="1:15" x14ac:dyDescent="0.25">
      <c r="A194" s="74" t="s">
        <v>314</v>
      </c>
      <c r="B194" s="74">
        <v>10</v>
      </c>
      <c r="C194" s="74">
        <v>0.70710678100000002</v>
      </c>
      <c r="D194" s="75">
        <f t="shared" si="3"/>
        <v>88.24692632</v>
      </c>
      <c r="E194" s="75">
        <f t="shared" si="4"/>
        <v>52.948155776</v>
      </c>
      <c r="F194" s="75">
        <f t="shared" si="5"/>
        <v>31.768893464000001</v>
      </c>
      <c r="G194" s="72"/>
      <c r="H194" s="72"/>
      <c r="I194" s="72"/>
      <c r="J194" s="72" t="s">
        <v>314</v>
      </c>
      <c r="K194" s="72">
        <v>10</v>
      </c>
      <c r="L194" s="72">
        <v>0.70710678100000002</v>
      </c>
      <c r="M194" s="72">
        <v>110.3086579</v>
      </c>
      <c r="N194" s="72">
        <v>66.185194719999998</v>
      </c>
      <c r="O194" s="72">
        <v>39.711116830000002</v>
      </c>
    </row>
    <row r="195" spans="1:15" x14ac:dyDescent="0.25">
      <c r="A195" s="74" t="s">
        <v>315</v>
      </c>
      <c r="B195" s="74">
        <v>15</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20</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25</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30</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35</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40</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45</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50</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55</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1217</v>
      </c>
    </row>
    <row r="254" spans="1:2" x14ac:dyDescent="0.25">
      <c r="B254" t="s">
        <v>1216</v>
      </c>
    </row>
    <row r="256" spans="1:2" x14ac:dyDescent="0.25">
      <c r="A256" t="s">
        <v>1138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topLeftCell="A22" workbookViewId="0">
      <selection activeCell="O10" sqref="O10"/>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c r="E2" t="s">
        <v>158</v>
      </c>
      <c r="J2" s="37" t="s">
        <v>1293</v>
      </c>
      <c r="O2" t="s">
        <v>1295</v>
      </c>
    </row>
    <row r="3" spans="1:19" x14ac:dyDescent="0.25">
      <c r="B3" t="s">
        <v>80</v>
      </c>
      <c r="C3" t="s">
        <v>232</v>
      </c>
      <c r="E3" t="s">
        <v>80</v>
      </c>
      <c r="F3" t="s">
        <v>1253</v>
      </c>
      <c r="G3" t="s">
        <v>575</v>
      </c>
      <c r="H3" t="s">
        <v>576</v>
      </c>
      <c r="J3" s="37" t="s">
        <v>80</v>
      </c>
      <c r="K3" t="s">
        <v>232</v>
      </c>
      <c r="L3" t="s">
        <v>575</v>
      </c>
      <c r="M3" t="s">
        <v>576</v>
      </c>
    </row>
    <row r="4" spans="1:19" x14ac:dyDescent="0.2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2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2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2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2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25">
      <c r="B9" t="s">
        <v>144</v>
      </c>
      <c r="C9">
        <v>83.7</v>
      </c>
      <c r="E9" s="37" t="s">
        <v>142</v>
      </c>
      <c r="F9" s="7">
        <v>42.709699999999998</v>
      </c>
      <c r="G9" s="7">
        <v>26.007300000000001</v>
      </c>
      <c r="H9" s="7">
        <v>59.412199999999999</v>
      </c>
      <c r="J9" s="37" t="s">
        <v>1294</v>
      </c>
      <c r="K9" s="7">
        <v>39.2258</v>
      </c>
      <c r="L9" s="7">
        <v>20.566700000000001</v>
      </c>
      <c r="M9" s="7">
        <v>57.884900000000002</v>
      </c>
      <c r="N9" s="7"/>
      <c r="O9" s="7">
        <f>K9-20</f>
        <v>19.2258</v>
      </c>
      <c r="Q9" s="37"/>
    </row>
    <row r="10" spans="1:19" x14ac:dyDescent="0.25">
      <c r="B10" t="s">
        <v>158</v>
      </c>
      <c r="C10">
        <v>46.4</v>
      </c>
      <c r="E10" s="37" t="s">
        <v>143</v>
      </c>
      <c r="F10" s="7">
        <v>42.107599999999998</v>
      </c>
      <c r="G10" s="7">
        <v>21.632400000000001</v>
      </c>
      <c r="H10" s="7">
        <v>62.582799999999999</v>
      </c>
    </row>
    <row r="11" spans="1:19" s="37" customFormat="1" x14ac:dyDescent="0.25">
      <c r="E11" s="37" t="s">
        <v>392</v>
      </c>
      <c r="F11" s="37">
        <v>39.2258</v>
      </c>
      <c r="G11" s="7">
        <v>20.566700000000001</v>
      </c>
      <c r="H11" s="7">
        <v>57.884900000000002</v>
      </c>
    </row>
    <row r="12" spans="1:19" s="37" customFormat="1" x14ac:dyDescent="0.25"/>
    <row r="13" spans="1:19" s="37" customFormat="1" x14ac:dyDescent="0.25">
      <c r="A13" s="2" t="s">
        <v>1254</v>
      </c>
    </row>
    <row r="14" spans="1:19" s="37" customFormat="1" x14ac:dyDescent="0.25">
      <c r="B14" s="37" t="s">
        <v>1252</v>
      </c>
      <c r="G14" s="37" t="s">
        <v>1293</v>
      </c>
    </row>
    <row r="15" spans="1:19" s="37" customFormat="1" x14ac:dyDescent="0.25">
      <c r="B15" s="37" t="s">
        <v>80</v>
      </c>
      <c r="C15" s="37" t="s">
        <v>232</v>
      </c>
      <c r="D15" s="37" t="s">
        <v>575</v>
      </c>
      <c r="E15" s="37" t="s">
        <v>576</v>
      </c>
      <c r="G15" s="37" t="s">
        <v>80</v>
      </c>
      <c r="H15" s="37" t="s">
        <v>232</v>
      </c>
      <c r="I15" s="37" t="s">
        <v>575</v>
      </c>
      <c r="J15" s="37" t="s">
        <v>576</v>
      </c>
      <c r="L15" s="37" t="s">
        <v>1295</v>
      </c>
    </row>
    <row r="16" spans="1:19" s="37" customFormat="1" x14ac:dyDescent="0.25">
      <c r="B16" s="37" t="s">
        <v>137</v>
      </c>
      <c r="C16" s="37">
        <v>37</v>
      </c>
      <c r="D16" s="37">
        <v>22.2</v>
      </c>
      <c r="E16" s="37">
        <v>54.8</v>
      </c>
      <c r="G16" s="37" t="s">
        <v>137</v>
      </c>
      <c r="H16" s="7">
        <v>37.1738</v>
      </c>
      <c r="I16" s="7">
        <v>20.588000000000001</v>
      </c>
      <c r="J16" s="7">
        <v>53.759500000000003</v>
      </c>
      <c r="L16" s="7">
        <v>37.1738</v>
      </c>
    </row>
    <row r="17" spans="1:12" s="37" customFormat="1" x14ac:dyDescent="0.25">
      <c r="B17" s="37" t="s">
        <v>138</v>
      </c>
      <c r="C17" s="37">
        <v>46.5</v>
      </c>
      <c r="D17" s="37">
        <v>32.299999999999997</v>
      </c>
      <c r="E17" s="37">
        <v>61.3</v>
      </c>
      <c r="G17" s="37" t="s">
        <v>138</v>
      </c>
      <c r="H17" s="7">
        <v>46.828499999999998</v>
      </c>
      <c r="I17" s="7">
        <v>32.288699999999999</v>
      </c>
      <c r="J17" s="7">
        <v>61.368200000000002</v>
      </c>
      <c r="L17" s="7">
        <v>46.828499999999998</v>
      </c>
    </row>
    <row r="18" spans="1:12" s="37" customFormat="1" x14ac:dyDescent="0.25">
      <c r="B18" s="37" t="s">
        <v>139</v>
      </c>
      <c r="C18" s="37">
        <v>39</v>
      </c>
      <c r="D18" s="37">
        <v>25.8</v>
      </c>
      <c r="E18" s="37">
        <v>54</v>
      </c>
      <c r="G18" s="37" t="s">
        <v>139</v>
      </c>
      <c r="H18" s="7">
        <v>39.555999999999997</v>
      </c>
      <c r="I18" s="7">
        <v>25.258800000000001</v>
      </c>
      <c r="J18" s="7">
        <v>53.853200000000001</v>
      </c>
      <c r="L18" s="7">
        <v>39.555999999999997</v>
      </c>
    </row>
    <row r="19" spans="1:12" s="37" customFormat="1" x14ac:dyDescent="0.25">
      <c r="B19" s="37" t="s">
        <v>140</v>
      </c>
      <c r="C19" s="37">
        <v>55.4</v>
      </c>
      <c r="D19" s="37">
        <v>32.6</v>
      </c>
      <c r="E19" s="37">
        <v>76.2</v>
      </c>
      <c r="G19" s="37" t="s">
        <v>156</v>
      </c>
      <c r="H19" s="7">
        <v>55.9163</v>
      </c>
      <c r="I19" s="7">
        <v>37.942700000000002</v>
      </c>
      <c r="J19" s="7">
        <v>73.889899999999997</v>
      </c>
      <c r="L19" s="7">
        <f>H19-20</f>
        <v>35.9163</v>
      </c>
    </row>
    <row r="20" spans="1:12" s="37" customFormat="1" x14ac:dyDescent="0.25">
      <c r="B20" s="37" t="s">
        <v>141</v>
      </c>
      <c r="C20" s="37">
        <v>55.9</v>
      </c>
      <c r="D20" s="37">
        <v>37.6</v>
      </c>
      <c r="E20" s="37">
        <v>72.7</v>
      </c>
      <c r="G20" s="37" t="s">
        <v>157</v>
      </c>
      <c r="H20" s="7">
        <v>60.321199999999997</v>
      </c>
      <c r="I20" s="7">
        <v>40.520200000000003</v>
      </c>
      <c r="J20" s="7">
        <v>80.122200000000007</v>
      </c>
      <c r="L20" s="7">
        <f>H20-20</f>
        <v>40.321199999999997</v>
      </c>
    </row>
    <row r="21" spans="1:12" s="37" customFormat="1" x14ac:dyDescent="0.25">
      <c r="B21" s="37" t="s">
        <v>142</v>
      </c>
      <c r="C21" s="37">
        <v>58</v>
      </c>
      <c r="D21" s="37">
        <v>32.200000000000003</v>
      </c>
      <c r="E21" s="37">
        <v>80.099999999999994</v>
      </c>
      <c r="G21" s="37" t="s">
        <v>1294</v>
      </c>
      <c r="H21" s="7">
        <v>39.386299999999999</v>
      </c>
      <c r="I21" s="7">
        <v>20.154800000000002</v>
      </c>
      <c r="J21" s="7">
        <v>58.617699999999999</v>
      </c>
      <c r="L21" s="7">
        <f>H21-20</f>
        <v>19.386299999999999</v>
      </c>
    </row>
    <row r="22" spans="1:12" s="37" customFormat="1" x14ac:dyDescent="0.25">
      <c r="B22" s="37" t="s">
        <v>143</v>
      </c>
      <c r="C22" s="37">
        <v>60.1</v>
      </c>
      <c r="D22" s="37">
        <v>35.5</v>
      </c>
      <c r="E22" s="37">
        <v>80.5</v>
      </c>
    </row>
    <row r="23" spans="1:12" s="37" customFormat="1" x14ac:dyDescent="0.25"/>
    <row r="25" spans="1:12" x14ac:dyDescent="0.25">
      <c r="A25" s="2" t="s">
        <v>1256</v>
      </c>
    </row>
    <row r="26" spans="1:12" x14ac:dyDescent="0.25">
      <c r="B26" t="s">
        <v>417</v>
      </c>
      <c r="F26" t="s">
        <v>179</v>
      </c>
      <c r="G26">
        <v>2007</v>
      </c>
      <c r="J26">
        <v>2012</v>
      </c>
    </row>
    <row r="27" spans="1:12" x14ac:dyDescent="0.25">
      <c r="C27">
        <v>2007</v>
      </c>
      <c r="D27">
        <v>2012</v>
      </c>
      <c r="F27" t="s">
        <v>246</v>
      </c>
      <c r="G27" t="s">
        <v>1253</v>
      </c>
      <c r="H27" t="s">
        <v>575</v>
      </c>
      <c r="I27" t="s">
        <v>576</v>
      </c>
      <c r="J27" t="s">
        <v>232</v>
      </c>
      <c r="K27" t="s">
        <v>575</v>
      </c>
      <c r="L27" t="s">
        <v>576</v>
      </c>
    </row>
    <row r="28" spans="1:12" x14ac:dyDescent="0.25">
      <c r="B28" s="81" t="s">
        <v>158</v>
      </c>
      <c r="C28" s="81">
        <v>48.2</v>
      </c>
      <c r="D28" s="81">
        <v>66.3</v>
      </c>
      <c r="F28" t="s">
        <v>155</v>
      </c>
      <c r="G28" t="s">
        <v>1261</v>
      </c>
      <c r="H28" t="s">
        <v>1266</v>
      </c>
      <c r="I28" t="s">
        <v>1270</v>
      </c>
      <c r="J28" t="s">
        <v>1275</v>
      </c>
      <c r="K28" t="s">
        <v>1280</v>
      </c>
      <c r="L28" t="s">
        <v>1285</v>
      </c>
    </row>
    <row r="29" spans="1:12" x14ac:dyDescent="0.25">
      <c r="B29" t="s">
        <v>28</v>
      </c>
      <c r="C29">
        <v>85</v>
      </c>
      <c r="D29">
        <v>91.2</v>
      </c>
      <c r="F29" s="37" t="s">
        <v>1257</v>
      </c>
      <c r="G29" s="37" t="s">
        <v>1262</v>
      </c>
      <c r="H29" s="37" t="s">
        <v>1267</v>
      </c>
      <c r="I29" s="37" t="s">
        <v>1271</v>
      </c>
      <c r="J29" s="37" t="s">
        <v>1276</v>
      </c>
      <c r="K29" s="37" t="s">
        <v>1281</v>
      </c>
      <c r="L29" s="37" t="s">
        <v>1286</v>
      </c>
    </row>
    <row r="30" spans="1:12" x14ac:dyDescent="0.25">
      <c r="F30" s="37" t="s">
        <v>1258</v>
      </c>
      <c r="G30" s="37" t="s">
        <v>1263</v>
      </c>
      <c r="H30" s="37" t="s">
        <v>1266</v>
      </c>
      <c r="I30" s="37" t="s">
        <v>1272</v>
      </c>
      <c r="J30" s="37" t="s">
        <v>1277</v>
      </c>
      <c r="K30" s="37" t="s">
        <v>1282</v>
      </c>
      <c r="L30" s="37" t="s">
        <v>1287</v>
      </c>
    </row>
    <row r="31" spans="1:12" x14ac:dyDescent="0.25">
      <c r="B31" t="s">
        <v>418</v>
      </c>
      <c r="F31" s="37" t="s">
        <v>1259</v>
      </c>
      <c r="G31" s="37" t="s">
        <v>1264</v>
      </c>
      <c r="H31" s="37" t="s">
        <v>1268</v>
      </c>
      <c r="I31" s="37" t="s">
        <v>1273</v>
      </c>
      <c r="J31" s="37" t="s">
        <v>1278</v>
      </c>
      <c r="K31" s="37" t="s">
        <v>1283</v>
      </c>
      <c r="L31" s="37" t="s">
        <v>1288</v>
      </c>
    </row>
    <row r="32" spans="1:12" x14ac:dyDescent="0.25">
      <c r="C32">
        <v>2007</v>
      </c>
      <c r="D32">
        <v>2012</v>
      </c>
      <c r="F32" s="37" t="s">
        <v>1260</v>
      </c>
      <c r="G32" s="37" t="s">
        <v>1265</v>
      </c>
      <c r="H32" s="37" t="s">
        <v>1269</v>
      </c>
      <c r="I32" s="37" t="s">
        <v>1274</v>
      </c>
      <c r="J32" s="37" t="s">
        <v>1279</v>
      </c>
      <c r="K32" s="37" t="s">
        <v>1284</v>
      </c>
      <c r="L32" s="37" t="s">
        <v>1289</v>
      </c>
    </row>
    <row r="33" spans="1:15" x14ac:dyDescent="0.25">
      <c r="B33" t="s">
        <v>419</v>
      </c>
      <c r="C33">
        <v>4.0999999999999996</v>
      </c>
      <c r="D33">
        <v>3.1</v>
      </c>
    </row>
    <row r="34" spans="1:15" x14ac:dyDescent="0.25">
      <c r="B34" t="s">
        <v>420</v>
      </c>
      <c r="C34">
        <v>14.8</v>
      </c>
      <c r="D34">
        <v>16.899999999999999</v>
      </c>
    </row>
    <row r="35" spans="1:15" x14ac:dyDescent="0.25">
      <c r="B35" t="s">
        <v>144</v>
      </c>
      <c r="C35">
        <v>5.9</v>
      </c>
      <c r="D35">
        <v>4.4000000000000004</v>
      </c>
    </row>
    <row r="37" spans="1:15" x14ac:dyDescent="0.25">
      <c r="A37" s="2" t="s">
        <v>1255</v>
      </c>
    </row>
    <row r="38" spans="1:15" x14ac:dyDescent="0.25">
      <c r="A38" t="s">
        <v>230</v>
      </c>
      <c r="B38" t="s">
        <v>231</v>
      </c>
      <c r="F38" t="s">
        <v>179</v>
      </c>
      <c r="J38" t="s">
        <v>1293</v>
      </c>
    </row>
    <row r="39" spans="1:15" x14ac:dyDescent="0.25">
      <c r="B39" t="s">
        <v>80</v>
      </c>
      <c r="C39" t="s">
        <v>232</v>
      </c>
      <c r="F39" s="37" t="s">
        <v>80</v>
      </c>
      <c r="G39" s="37" t="s">
        <v>232</v>
      </c>
      <c r="H39" t="s">
        <v>575</v>
      </c>
      <c r="I39" t="s">
        <v>576</v>
      </c>
      <c r="J39" t="s">
        <v>80</v>
      </c>
      <c r="K39" t="s">
        <v>232</v>
      </c>
      <c r="L39" t="s">
        <v>575</v>
      </c>
      <c r="M39" t="s">
        <v>576</v>
      </c>
    </row>
    <row r="40" spans="1:15" x14ac:dyDescent="0.25">
      <c r="B40" t="s">
        <v>155</v>
      </c>
      <c r="C40">
        <v>91.4</v>
      </c>
      <c r="F40" s="37" t="s">
        <v>137</v>
      </c>
      <c r="G40" s="37">
        <v>81.3</v>
      </c>
      <c r="H40">
        <v>75.900000000000006</v>
      </c>
      <c r="I40">
        <v>85.7</v>
      </c>
      <c r="J40" t="s">
        <v>137</v>
      </c>
      <c r="K40" s="7">
        <v>81.041499999999999</v>
      </c>
      <c r="L40" s="7">
        <v>76.115799999999993</v>
      </c>
      <c r="M40" s="7">
        <v>85.967299999999994</v>
      </c>
      <c r="O40" s="7">
        <f>K40-9.5</f>
        <v>71.541499999999999</v>
      </c>
    </row>
    <row r="41" spans="1:15" x14ac:dyDescent="0.25">
      <c r="B41" t="s">
        <v>137</v>
      </c>
      <c r="C41">
        <v>87.1</v>
      </c>
      <c r="F41" s="37" t="s">
        <v>138</v>
      </c>
      <c r="G41" s="37">
        <v>82.2</v>
      </c>
      <c r="H41">
        <v>76.3</v>
      </c>
      <c r="I41">
        <v>86.9</v>
      </c>
      <c r="J41" s="37" t="s">
        <v>138</v>
      </c>
      <c r="K41" s="7">
        <v>82.239800000000002</v>
      </c>
      <c r="L41" s="7">
        <v>76.9679</v>
      </c>
      <c r="M41" s="7">
        <v>87.511799999999994</v>
      </c>
      <c r="O41" s="7">
        <f>K41-9.5</f>
        <v>72.739800000000002</v>
      </c>
    </row>
    <row r="42" spans="1:15" x14ac:dyDescent="0.25">
      <c r="B42" t="s">
        <v>138</v>
      </c>
      <c r="C42">
        <v>96.5</v>
      </c>
      <c r="F42" s="37" t="s">
        <v>139</v>
      </c>
      <c r="G42" s="37">
        <v>70.900000000000006</v>
      </c>
      <c r="H42">
        <v>63</v>
      </c>
      <c r="I42">
        <v>77.7</v>
      </c>
      <c r="J42" s="37" t="s">
        <v>139</v>
      </c>
      <c r="K42" s="7">
        <v>70.877099999999999</v>
      </c>
      <c r="L42" s="7">
        <v>63.5105</v>
      </c>
      <c r="M42" s="7">
        <v>78.243700000000004</v>
      </c>
      <c r="O42" s="7">
        <f>K42-20</f>
        <v>50.877099999999999</v>
      </c>
    </row>
    <row r="43" spans="1:15" x14ac:dyDescent="0.25">
      <c r="B43" t="s">
        <v>139</v>
      </c>
      <c r="C43">
        <v>94.6</v>
      </c>
      <c r="F43" s="37" t="s">
        <v>140</v>
      </c>
      <c r="G43" s="37">
        <v>66.8</v>
      </c>
      <c r="H43">
        <v>58.4</v>
      </c>
      <c r="I43">
        <v>74.2</v>
      </c>
      <c r="J43" t="s">
        <v>156</v>
      </c>
      <c r="K43" s="7">
        <v>63.777799999999999</v>
      </c>
      <c r="L43" s="7">
        <v>58.135199999999998</v>
      </c>
      <c r="M43" s="7">
        <v>69.420400000000001</v>
      </c>
      <c r="O43" s="7">
        <f>K43-20</f>
        <v>43.777799999999999</v>
      </c>
    </row>
    <row r="44" spans="1:15" x14ac:dyDescent="0.25">
      <c r="B44" t="s">
        <v>156</v>
      </c>
      <c r="C44">
        <v>93.4</v>
      </c>
      <c r="F44" s="37" t="s">
        <v>141</v>
      </c>
      <c r="G44" s="37">
        <v>60.8</v>
      </c>
      <c r="H44">
        <v>53</v>
      </c>
      <c r="I44">
        <v>68.099999999999994</v>
      </c>
      <c r="J44" t="s">
        <v>157</v>
      </c>
      <c r="K44" s="7">
        <v>61.665799999999997</v>
      </c>
      <c r="L44" s="7">
        <v>53.512</v>
      </c>
      <c r="M44" s="7">
        <v>69.819500000000005</v>
      </c>
      <c r="O44" s="7">
        <f>K44-20</f>
        <v>41.665799999999997</v>
      </c>
    </row>
    <row r="45" spans="1:15" x14ac:dyDescent="0.25">
      <c r="B45" t="s">
        <v>157</v>
      </c>
      <c r="C45">
        <v>91.9</v>
      </c>
      <c r="F45" s="37" t="s">
        <v>142</v>
      </c>
      <c r="G45" s="37">
        <v>57.5</v>
      </c>
      <c r="H45">
        <v>46.7</v>
      </c>
      <c r="I45">
        <v>68</v>
      </c>
      <c r="J45" t="s">
        <v>1294</v>
      </c>
      <c r="K45" s="7">
        <v>60.636200000000002</v>
      </c>
      <c r="L45" s="7">
        <v>48.070700000000002</v>
      </c>
      <c r="M45" s="7">
        <v>73.201800000000006</v>
      </c>
      <c r="O45" s="7">
        <f>K45-20</f>
        <v>40.636200000000002</v>
      </c>
    </row>
    <row r="46" spans="1:15" x14ac:dyDescent="0.25">
      <c r="B46" t="s">
        <v>144</v>
      </c>
      <c r="C46">
        <v>92.6</v>
      </c>
      <c r="F46" s="37" t="s">
        <v>143</v>
      </c>
      <c r="G46" s="37">
        <v>66</v>
      </c>
      <c r="H46">
        <v>55.6</v>
      </c>
      <c r="I46">
        <v>75.099999999999994</v>
      </c>
    </row>
    <row r="47" spans="1:15" x14ac:dyDescent="0.25">
      <c r="B47" t="s">
        <v>158</v>
      </c>
      <c r="C47">
        <v>72.099999999999994</v>
      </c>
    </row>
    <row r="48" spans="1:15" s="37" customFormat="1" x14ac:dyDescent="0.25"/>
    <row r="49" spans="1:7" x14ac:dyDescent="0.25">
      <c r="A49" s="42" t="s">
        <v>699</v>
      </c>
    </row>
    <row r="50" spans="1:7" x14ac:dyDescent="0.25">
      <c r="A50" s="2" t="s">
        <v>698</v>
      </c>
    </row>
    <row r="51" spans="1:7" x14ac:dyDescent="0.25">
      <c r="B51" t="s">
        <v>1249</v>
      </c>
    </row>
    <row r="52" spans="1:7" s="37" customFormat="1" x14ac:dyDescent="0.25">
      <c r="B52" s="37" t="s">
        <v>1250</v>
      </c>
    </row>
    <row r="53" spans="1:7" x14ac:dyDescent="0.25">
      <c r="B53" t="s">
        <v>1251</v>
      </c>
    </row>
    <row r="55" spans="1:7" x14ac:dyDescent="0.25">
      <c r="A55" s="2" t="s">
        <v>700</v>
      </c>
    </row>
    <row r="56" spans="1:7" x14ac:dyDescent="0.25">
      <c r="C56" t="s">
        <v>1141</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53"/>
  <sheetViews>
    <sheetView topLeftCell="A127" workbookViewId="0">
      <selection activeCell="F158" sqref="F158"/>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c r="F30" s="6">
        <f>E30/D30</f>
        <v>0.94444444444444453</v>
      </c>
    </row>
    <row r="31" spans="1:10" x14ac:dyDescent="0.25">
      <c r="B31" t="s">
        <v>138</v>
      </c>
      <c r="C31" s="4">
        <v>5735</v>
      </c>
      <c r="D31">
        <v>1.1100000000000001</v>
      </c>
      <c r="E31">
        <v>1.05</v>
      </c>
      <c r="F31" s="6">
        <f t="shared" ref="F31:F37" si="1">E31/D31</f>
        <v>0.94594594594594594</v>
      </c>
    </row>
    <row r="32" spans="1:10" x14ac:dyDescent="0.25">
      <c r="B32" t="s">
        <v>139</v>
      </c>
      <c r="C32" s="4">
        <v>6100</v>
      </c>
      <c r="D32">
        <v>2.2200000000000002</v>
      </c>
      <c r="E32">
        <v>2.09</v>
      </c>
      <c r="F32" s="6">
        <f t="shared" si="1"/>
        <v>0.94144144144144126</v>
      </c>
    </row>
    <row r="33" spans="1:33" x14ac:dyDescent="0.25">
      <c r="B33" t="s">
        <v>140</v>
      </c>
      <c r="C33" s="4">
        <v>4510</v>
      </c>
      <c r="D33">
        <v>3.27</v>
      </c>
      <c r="E33">
        <v>3.07</v>
      </c>
      <c r="F33" s="6">
        <f t="shared" si="1"/>
        <v>0.9388379204892966</v>
      </c>
    </row>
    <row r="34" spans="1:33" x14ac:dyDescent="0.25">
      <c r="B34" t="s">
        <v>141</v>
      </c>
      <c r="C34" s="4">
        <v>3773</v>
      </c>
      <c r="D34">
        <v>4.13</v>
      </c>
      <c r="E34">
        <v>3.81</v>
      </c>
      <c r="F34" s="6">
        <f t="shared" si="1"/>
        <v>0.92251815980629548</v>
      </c>
    </row>
    <row r="35" spans="1:33" x14ac:dyDescent="0.25">
      <c r="B35" t="s">
        <v>142</v>
      </c>
      <c r="C35" s="4">
        <v>2885</v>
      </c>
      <c r="D35">
        <v>4.8499999999999996</v>
      </c>
      <c r="E35">
        <v>4.4000000000000004</v>
      </c>
      <c r="F35" s="6">
        <f t="shared" si="1"/>
        <v>0.90721649484536093</v>
      </c>
    </row>
    <row r="36" spans="1:33" x14ac:dyDescent="0.25">
      <c r="B36" t="s">
        <v>143</v>
      </c>
      <c r="C36" s="4">
        <v>2257</v>
      </c>
      <c r="D36">
        <v>5.27</v>
      </c>
      <c r="E36">
        <v>4.7300000000000004</v>
      </c>
      <c r="F36" s="6">
        <f t="shared" si="1"/>
        <v>0.8975332068311197</v>
      </c>
    </row>
    <row r="37" spans="1:33" x14ac:dyDescent="0.25">
      <c r="B37" t="s">
        <v>144</v>
      </c>
      <c r="C37" s="4">
        <v>31079</v>
      </c>
      <c r="D37">
        <v>2.48</v>
      </c>
      <c r="E37">
        <v>2.29</v>
      </c>
      <c r="F37" s="6">
        <f t="shared" si="1"/>
        <v>0.92338709677419362</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2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2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2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2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2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2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2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2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2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2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2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2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2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2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c r="J103" t="s">
        <v>1296</v>
      </c>
    </row>
    <row r="104" spans="2:32" x14ac:dyDescent="0.25">
      <c r="B104" s="37" t="s">
        <v>458</v>
      </c>
      <c r="C104" s="20">
        <v>0</v>
      </c>
      <c r="D104" s="20">
        <v>0</v>
      </c>
      <c r="E104" s="20">
        <f>D104*K$52</f>
        <v>0</v>
      </c>
      <c r="F104" s="20">
        <f>D104*L$52</f>
        <v>0</v>
      </c>
      <c r="G104" s="20">
        <f>D104*M$52</f>
        <v>0</v>
      </c>
      <c r="H104" s="20">
        <f>D104*N$52</f>
        <v>0</v>
      </c>
      <c r="I104" s="20">
        <f>D104*O$52</f>
        <v>0</v>
      </c>
      <c r="J104" s="20">
        <f>E104*P$52</f>
        <v>0</v>
      </c>
    </row>
    <row r="105" spans="2:32" x14ac:dyDescent="0.2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2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2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2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2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2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2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2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2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25">
      <c r="B114" s="37" t="s">
        <v>460</v>
      </c>
      <c r="C114" s="20">
        <v>0</v>
      </c>
      <c r="D114" s="20">
        <v>0</v>
      </c>
      <c r="E114" s="20">
        <f t="shared" si="19"/>
        <v>0</v>
      </c>
      <c r="F114" s="20">
        <f t="shared" si="20"/>
        <v>0</v>
      </c>
      <c r="G114" s="20">
        <f t="shared" si="21"/>
        <v>0</v>
      </c>
      <c r="H114" s="20">
        <f t="shared" si="22"/>
        <v>0</v>
      </c>
      <c r="I114" s="20">
        <f t="shared" si="23"/>
        <v>0</v>
      </c>
      <c r="J114">
        <v>0</v>
      </c>
    </row>
    <row r="115" spans="2:11" x14ac:dyDescent="0.25">
      <c r="B115" s="37" t="s">
        <v>461</v>
      </c>
      <c r="C115" s="20">
        <v>0</v>
      </c>
      <c r="D115" s="20">
        <v>0</v>
      </c>
      <c r="E115" s="20">
        <f t="shared" si="19"/>
        <v>0</v>
      </c>
      <c r="F115" s="20">
        <f t="shared" si="20"/>
        <v>0</v>
      </c>
      <c r="G115" s="20">
        <f t="shared" si="21"/>
        <v>0</v>
      </c>
      <c r="H115" s="20">
        <f t="shared" si="22"/>
        <v>0</v>
      </c>
      <c r="I115" s="20">
        <f t="shared" si="23"/>
        <v>0</v>
      </c>
      <c r="J115">
        <v>0</v>
      </c>
    </row>
    <row r="116" spans="2:11" x14ac:dyDescent="0.25">
      <c r="B116" s="37" t="s">
        <v>324</v>
      </c>
      <c r="C116" s="20">
        <v>0</v>
      </c>
      <c r="D116" s="20">
        <v>0</v>
      </c>
      <c r="E116" s="20">
        <f t="shared" si="19"/>
        <v>0</v>
      </c>
      <c r="F116" s="20">
        <f t="shared" si="20"/>
        <v>0</v>
      </c>
      <c r="G116" s="20">
        <f t="shared" si="21"/>
        <v>0</v>
      </c>
      <c r="H116" s="20">
        <f t="shared" si="22"/>
        <v>0</v>
      </c>
      <c r="I116" s="20">
        <f t="shared" si="23"/>
        <v>0</v>
      </c>
      <c r="J116">
        <v>0</v>
      </c>
    </row>
    <row r="117" spans="2:11" x14ac:dyDescent="0.25">
      <c r="B117" s="37" t="s">
        <v>462</v>
      </c>
      <c r="C117" s="20">
        <v>0</v>
      </c>
      <c r="D117" s="20">
        <v>0</v>
      </c>
      <c r="E117" s="20">
        <f t="shared" si="19"/>
        <v>0</v>
      </c>
      <c r="F117" s="20">
        <f t="shared" si="20"/>
        <v>0</v>
      </c>
      <c r="G117" s="20">
        <f t="shared" si="21"/>
        <v>0</v>
      </c>
      <c r="H117" s="20">
        <f t="shared" si="22"/>
        <v>0</v>
      </c>
      <c r="I117" s="20">
        <f t="shared" si="23"/>
        <v>0</v>
      </c>
      <c r="J117">
        <v>0</v>
      </c>
    </row>
    <row r="118" spans="2:11" x14ac:dyDescent="0.25">
      <c r="B118" s="37" t="s">
        <v>463</v>
      </c>
      <c r="C118" s="20">
        <v>0</v>
      </c>
      <c r="D118" s="20">
        <v>0</v>
      </c>
      <c r="E118" s="20">
        <f t="shared" si="19"/>
        <v>0</v>
      </c>
      <c r="F118" s="20">
        <f t="shared" si="20"/>
        <v>0</v>
      </c>
      <c r="G118" s="20">
        <f t="shared" si="21"/>
        <v>0</v>
      </c>
      <c r="H118" s="20">
        <f t="shared" si="22"/>
        <v>0</v>
      </c>
      <c r="I118" s="20">
        <f t="shared" si="23"/>
        <v>0</v>
      </c>
      <c r="J118">
        <v>0</v>
      </c>
    </row>
    <row r="119" spans="2:11" x14ac:dyDescent="0.25">
      <c r="B119" s="37" t="s">
        <v>464</v>
      </c>
      <c r="C119" s="20">
        <v>0</v>
      </c>
      <c r="D119" s="20">
        <v>0</v>
      </c>
      <c r="E119" s="20">
        <f t="shared" si="19"/>
        <v>0</v>
      </c>
      <c r="F119" s="20">
        <f t="shared" si="20"/>
        <v>0</v>
      </c>
      <c r="G119" s="20">
        <f t="shared" si="21"/>
        <v>0</v>
      </c>
      <c r="H119" s="20">
        <f t="shared" si="22"/>
        <v>0</v>
      </c>
      <c r="I119" s="20">
        <f t="shared" si="23"/>
        <v>0</v>
      </c>
      <c r="J119">
        <v>0</v>
      </c>
    </row>
    <row r="121" spans="2:11" x14ac:dyDescent="0.25">
      <c r="B121" s="48"/>
      <c r="C121" s="37"/>
      <c r="D121" s="37">
        <f>SUM(D104:D119)*5</f>
        <v>8.0649999999999995</v>
      </c>
      <c r="E121" s="37"/>
      <c r="F121" s="37"/>
      <c r="G121" s="37"/>
    </row>
    <row r="122" spans="2:11" x14ac:dyDescent="0.25">
      <c r="B122" s="37"/>
      <c r="C122" s="37"/>
      <c r="D122" s="37"/>
      <c r="E122" s="37"/>
      <c r="F122" s="37"/>
      <c r="G122" s="37"/>
    </row>
    <row r="123" spans="2:11" x14ac:dyDescent="0.25">
      <c r="F123" t="s">
        <v>1085</v>
      </c>
    </row>
    <row r="124" spans="2:11" x14ac:dyDescent="0.25">
      <c r="G124" t="s">
        <v>1084</v>
      </c>
      <c r="H124" t="s">
        <v>1003</v>
      </c>
    </row>
    <row r="125" spans="2:11" x14ac:dyDescent="0.25">
      <c r="F125">
        <v>1925</v>
      </c>
      <c r="G125">
        <v>7.4809999999999999</v>
      </c>
    </row>
    <row r="126" spans="2:11" x14ac:dyDescent="0.25">
      <c r="F126" s="37">
        <v>1930</v>
      </c>
      <c r="G126" s="37">
        <v>7.4809999999999999</v>
      </c>
    </row>
    <row r="127" spans="2:11" x14ac:dyDescent="0.25">
      <c r="F127" s="37">
        <v>1935</v>
      </c>
      <c r="G127" s="37">
        <v>7.4809999999999999</v>
      </c>
      <c r="K127" t="s">
        <v>1316</v>
      </c>
    </row>
    <row r="128" spans="2:11" x14ac:dyDescent="0.25">
      <c r="F128" s="37">
        <v>1940</v>
      </c>
      <c r="G128" s="37">
        <v>7.4809999999999999</v>
      </c>
      <c r="K128" t="s">
        <v>1317</v>
      </c>
    </row>
    <row r="129" spans="6:11" x14ac:dyDescent="0.25">
      <c r="F129" s="37">
        <v>1945</v>
      </c>
      <c r="G129" s="37">
        <v>7.4809999999999999</v>
      </c>
      <c r="K129" t="s">
        <v>1317</v>
      </c>
    </row>
    <row r="130" spans="6:11" x14ac:dyDescent="0.25">
      <c r="F130" s="37">
        <v>1950</v>
      </c>
      <c r="G130" s="37">
        <v>7.4809999999999999</v>
      </c>
      <c r="H130" s="37">
        <v>7.4809999999999999</v>
      </c>
      <c r="K130" t="s">
        <v>1318</v>
      </c>
    </row>
    <row r="131" spans="6:11" x14ac:dyDescent="0.25">
      <c r="F131" s="37">
        <v>1955</v>
      </c>
      <c r="G131" s="37">
        <v>7.4809999999999999</v>
      </c>
      <c r="H131" s="37">
        <v>7.7850000000000001</v>
      </c>
      <c r="K131" t="s">
        <v>1319</v>
      </c>
    </row>
    <row r="132" spans="6:11" x14ac:dyDescent="0.25">
      <c r="F132" s="37">
        <v>1960</v>
      </c>
      <c r="G132" s="37">
        <v>7.4809999999999999</v>
      </c>
      <c r="H132" s="37">
        <v>8.0650000000000013</v>
      </c>
      <c r="K132" t="s">
        <v>1320</v>
      </c>
    </row>
    <row r="133" spans="6:11" x14ac:dyDescent="0.25">
      <c r="F133" s="37">
        <v>1965</v>
      </c>
      <c r="G133" s="37">
        <v>7.1069500000000003</v>
      </c>
      <c r="H133" s="37">
        <v>8.1100000000000012</v>
      </c>
      <c r="K133" t="s">
        <v>1321</v>
      </c>
    </row>
    <row r="134" spans="6:11" x14ac:dyDescent="0.25">
      <c r="F134" s="37">
        <v>1970</v>
      </c>
      <c r="G134" s="37">
        <v>6.7328999999999999</v>
      </c>
      <c r="H134" s="37">
        <v>7.99</v>
      </c>
      <c r="K134" t="s">
        <v>1322</v>
      </c>
    </row>
    <row r="135" spans="6:11" x14ac:dyDescent="0.25">
      <c r="F135" s="37">
        <v>1975</v>
      </c>
      <c r="G135" s="37">
        <v>6.3588500000000003</v>
      </c>
      <c r="H135" s="37">
        <v>7.64</v>
      </c>
      <c r="K135" t="s">
        <v>1323</v>
      </c>
    </row>
    <row r="136" spans="6:11" x14ac:dyDescent="0.25">
      <c r="F136" s="37">
        <v>1980</v>
      </c>
      <c r="G136" s="37">
        <v>5.9791002774989996</v>
      </c>
      <c r="H136" s="37">
        <v>7.2160000000000002</v>
      </c>
      <c r="K136" t="s">
        <v>1324</v>
      </c>
    </row>
    <row r="137" spans="6:11" x14ac:dyDescent="0.25">
      <c r="F137" s="37">
        <v>1985</v>
      </c>
      <c r="G137" s="37">
        <v>5.5663790347360003</v>
      </c>
      <c r="H137" s="37">
        <v>6.5380000000000003</v>
      </c>
    </row>
    <row r="138" spans="6:11" x14ac:dyDescent="0.25">
      <c r="F138" s="37">
        <v>1990</v>
      </c>
      <c r="G138" s="37">
        <v>4.9987303027299994</v>
      </c>
      <c r="H138" s="37">
        <v>5.65</v>
      </c>
    </row>
    <row r="139" spans="6:11" x14ac:dyDescent="0.25">
      <c r="F139" s="37">
        <v>1995</v>
      </c>
      <c r="G139" s="37">
        <v>4.352978105949</v>
      </c>
      <c r="H139" s="37">
        <v>5.35</v>
      </c>
    </row>
    <row r="140" spans="6:11" x14ac:dyDescent="0.25">
      <c r="F140" s="37">
        <v>2000</v>
      </c>
      <c r="G140" s="37">
        <v>3.8508793617579999</v>
      </c>
      <c r="H140" s="37">
        <v>4.9999999999999991</v>
      </c>
    </row>
    <row r="141" spans="6:11" x14ac:dyDescent="0.25">
      <c r="F141" s="37">
        <v>2005</v>
      </c>
      <c r="G141" s="37">
        <v>3.819383495701</v>
      </c>
      <c r="H141" s="37">
        <v>4.6500000000000004</v>
      </c>
    </row>
    <row r="142" spans="6:11" x14ac:dyDescent="0.25">
      <c r="F142" s="37">
        <v>2009.9999999999998</v>
      </c>
      <c r="G142" s="37">
        <v>3.7731554368700002</v>
      </c>
      <c r="H142" s="37">
        <v>4.0599999999999996</v>
      </c>
    </row>
    <row r="143" spans="6:11" x14ac:dyDescent="0.25">
      <c r="F143" s="37">
        <v>2015.0000000000002</v>
      </c>
      <c r="G143" s="37">
        <v>3.209527135179</v>
      </c>
      <c r="H143" s="37">
        <v>3.52</v>
      </c>
    </row>
    <row r="144" spans="6:11" x14ac:dyDescent="0.25">
      <c r="F144" s="37">
        <v>2020</v>
      </c>
      <c r="G144" s="37">
        <v>2.7588941232209998</v>
      </c>
      <c r="H144">
        <v>3.2588000000000008</v>
      </c>
    </row>
    <row r="146" spans="2:38" x14ac:dyDescent="0.25">
      <c r="B146" s="45" t="s">
        <v>1039</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2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2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2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2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2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2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2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2"/>
  <sheetViews>
    <sheetView topLeftCell="A92" workbookViewId="0">
      <selection activeCell="K122" sqref="K122"/>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c r="I61">
        <f>C61/F61</f>
        <v>1.9857142857142858</v>
      </c>
      <c r="J61">
        <f>D61/G61</f>
        <v>1.9770114942528736</v>
      </c>
    </row>
    <row r="62" spans="2:10" x14ac:dyDescent="0.25">
      <c r="B62" t="s">
        <v>378</v>
      </c>
      <c r="C62">
        <v>89</v>
      </c>
      <c r="D62">
        <v>113</v>
      </c>
      <c r="F62">
        <v>48</v>
      </c>
      <c r="G62">
        <v>60</v>
      </c>
      <c r="I62">
        <f>C62/F62</f>
        <v>1.8541666666666667</v>
      </c>
      <c r="J62">
        <f>D62/G62</f>
        <v>1.8833333333333333</v>
      </c>
    </row>
    <row r="64" spans="2:10" x14ac:dyDescent="0.25">
      <c r="B64" t="s">
        <v>381</v>
      </c>
    </row>
    <row r="65" spans="2:13" x14ac:dyDescent="0.25">
      <c r="C65" t="s">
        <v>222</v>
      </c>
      <c r="D65" t="s">
        <v>217</v>
      </c>
    </row>
    <row r="66" spans="2:13" x14ac:dyDescent="0.25">
      <c r="B66" t="s">
        <v>153</v>
      </c>
      <c r="C66">
        <v>313</v>
      </c>
      <c r="D66">
        <v>348</v>
      </c>
      <c r="J66" s="6">
        <f>1-K72</f>
        <v>0.94989999999999997</v>
      </c>
    </row>
    <row r="67" spans="2:13" x14ac:dyDescent="0.25">
      <c r="B67" t="s">
        <v>158</v>
      </c>
      <c r="C67">
        <v>396</v>
      </c>
      <c r="D67">
        <v>456</v>
      </c>
      <c r="J67">
        <f>K73*J66</f>
        <v>5.2244499999999994E-3</v>
      </c>
    </row>
    <row r="68" spans="2:13" x14ac:dyDescent="0.25">
      <c r="J68" s="6">
        <f>K72+J67</f>
        <v>5.5324449999999997E-2</v>
      </c>
    </row>
    <row r="69" spans="2:13" x14ac:dyDescent="0.25">
      <c r="B69" t="s">
        <v>363</v>
      </c>
    </row>
    <row r="70" spans="2:13" x14ac:dyDescent="0.25">
      <c r="B70" t="s">
        <v>158</v>
      </c>
      <c r="F70" t="s">
        <v>1017</v>
      </c>
      <c r="J70" s="37" t="s">
        <v>1016</v>
      </c>
      <c r="K70" s="37"/>
      <c r="L70" s="37"/>
    </row>
    <row r="71" spans="2:13" x14ac:dyDescent="0.25">
      <c r="B71" t="s">
        <v>80</v>
      </c>
      <c r="C71" t="s">
        <v>1310</v>
      </c>
      <c r="D71" t="s">
        <v>1311</v>
      </c>
      <c r="E71" t="s">
        <v>1314</v>
      </c>
      <c r="F71" t="s">
        <v>246</v>
      </c>
      <c r="G71" t="s">
        <v>1312</v>
      </c>
      <c r="H71" t="s">
        <v>1313</v>
      </c>
      <c r="I71" s="37" t="s">
        <v>1315</v>
      </c>
      <c r="J71" s="37" t="s">
        <v>246</v>
      </c>
      <c r="K71" s="37" t="s">
        <v>215</v>
      </c>
      <c r="L71" s="37" t="s">
        <v>217</v>
      </c>
    </row>
    <row r="72" spans="2:13" x14ac:dyDescent="0.2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2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2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2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2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2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2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2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2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2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2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2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2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2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2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2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2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2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25">
      <c r="U91" t="s">
        <v>1229</v>
      </c>
      <c r="AF91" t="s">
        <v>1230</v>
      </c>
    </row>
    <row r="92" spans="1:50" x14ac:dyDescent="0.25">
      <c r="A92" s="2" t="s">
        <v>1071</v>
      </c>
      <c r="R92" t="s">
        <v>1231</v>
      </c>
      <c r="U92" t="s">
        <v>1226</v>
      </c>
      <c r="V92">
        <v>0.5</v>
      </c>
      <c r="W92" t="s">
        <v>1225</v>
      </c>
      <c r="X92">
        <v>0.4</v>
      </c>
      <c r="Y92">
        <v>2015</v>
      </c>
      <c r="Z92">
        <v>0.25</v>
      </c>
      <c r="AA92" t="s">
        <v>1227</v>
      </c>
      <c r="AB92">
        <v>0.15</v>
      </c>
      <c r="AC92" t="s">
        <v>1228</v>
      </c>
      <c r="AD92">
        <v>0.15</v>
      </c>
      <c r="AF92" s="37" t="s">
        <v>1226</v>
      </c>
      <c r="AG92" s="37"/>
      <c r="AH92" s="37" t="s">
        <v>1225</v>
      </c>
      <c r="AI92" s="37"/>
      <c r="AJ92" s="37">
        <v>2015</v>
      </c>
      <c r="AK92" s="37"/>
      <c r="AL92" s="37" t="s">
        <v>1227</v>
      </c>
      <c r="AM92" s="37"/>
      <c r="AN92" s="37" t="s">
        <v>1228</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1226</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1225</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1227</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1228</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0.5</v>
      </c>
      <c r="J114">
        <f>(H114*I114)+(H115*I115)</f>
        <v>4.7225124899999998E-2</v>
      </c>
      <c r="L114" s="37" t="s">
        <v>1075</v>
      </c>
      <c r="M114" s="37">
        <v>7.0362258999999996E-2</v>
      </c>
      <c r="N114" s="37">
        <v>0.8</v>
      </c>
      <c r="O114">
        <f>(M114+(M114*M115))</f>
        <v>7.1020409009122071E-2</v>
      </c>
      <c r="Q114" s="37" t="s">
        <v>1075</v>
      </c>
      <c r="R114" s="37">
        <v>3.5942957999999997E-2</v>
      </c>
      <c r="S114">
        <f>R114+(R114*R115)</f>
        <v>3.6037023506665239E-2</v>
      </c>
    </row>
    <row r="115" spans="2:19" x14ac:dyDescent="0.25">
      <c r="B115" t="s">
        <v>1076</v>
      </c>
      <c r="C115">
        <v>3.5121962E-2</v>
      </c>
      <c r="D115">
        <f>1-D114</f>
        <v>0.5</v>
      </c>
      <c r="G115" s="37" t="s">
        <v>1076</v>
      </c>
      <c r="H115">
        <v>9.4475918000000002E-3</v>
      </c>
      <c r="I115">
        <f>1-I114</f>
        <v>0.5</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0.5</v>
      </c>
      <c r="J118">
        <f>(H118*I118)+(H119*I119)</f>
        <v>3.9540063350000001E-2</v>
      </c>
      <c r="L118" s="37" t="s">
        <v>1075</v>
      </c>
      <c r="M118" s="37">
        <v>6.1459527999999999E-2</v>
      </c>
      <c r="N118" s="37">
        <v>0.8</v>
      </c>
      <c r="O118">
        <f>M118+(M118*M119)</f>
        <v>6.1940175698895428E-2</v>
      </c>
      <c r="Q118" s="37" t="s">
        <v>1075</v>
      </c>
      <c r="R118" s="37">
        <v>2.6885009000000001E-2</v>
      </c>
      <c r="S118">
        <f>R118+(R118*R119)</f>
        <v>2.6945755989701607E-2</v>
      </c>
    </row>
    <row r="119" spans="2:19" x14ac:dyDescent="0.25">
      <c r="B119" s="37" t="s">
        <v>1076</v>
      </c>
      <c r="C119" s="37">
        <v>3.1947057000000001E-2</v>
      </c>
      <c r="D119" s="37">
        <f>1-D118</f>
        <v>0.5</v>
      </c>
      <c r="E119">
        <f>C118+(C118*C119)</f>
        <v>0.14793630795734994</v>
      </c>
      <c r="G119" s="37" t="s">
        <v>1076</v>
      </c>
      <c r="H119">
        <v>8.6378306999999998E-3</v>
      </c>
      <c r="I119">
        <f>1-I118</f>
        <v>0.5</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c r="M123">
        <f>((1-H114)*H115)+H114</f>
        <v>9.3647179385300997E-2</v>
      </c>
    </row>
    <row r="124" spans="2:19" x14ac:dyDescent="0.25">
      <c r="B124">
        <v>2</v>
      </c>
      <c r="E124">
        <v>100</v>
      </c>
      <c r="F124">
        <v>82.863611000000006</v>
      </c>
      <c r="G124">
        <v>79.95327840327522</v>
      </c>
      <c r="M124">
        <f>M123+M114</f>
        <v>0.16400943838530099</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row r="130" spans="2:2" x14ac:dyDescent="0.25">
      <c r="B130">
        <f>1-C114</f>
        <v>0.82863611000000004</v>
      </c>
    </row>
    <row r="131" spans="2:2" x14ac:dyDescent="0.25">
      <c r="B131">
        <f>C115*B130</f>
        <v>2.9103325967247819E-2</v>
      </c>
    </row>
    <row r="132" spans="2:2" x14ac:dyDescent="0.2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opLeftCell="A135" workbookViewId="0">
      <selection activeCell="G249" sqref="G249"/>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1142</v>
      </c>
    </row>
    <row r="198" spans="1:8" s="37" customFormat="1" x14ac:dyDescent="0.25">
      <c r="A198" s="2"/>
      <c r="B198" s="37" t="s">
        <v>1178</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1148</v>
      </c>
    </row>
    <row r="209" spans="1:17" x14ac:dyDescent="0.25">
      <c r="B209" t="s">
        <v>1177</v>
      </c>
    </row>
    <row r="210" spans="1:17" x14ac:dyDescent="0.25">
      <c r="C210" t="s">
        <v>74</v>
      </c>
      <c r="D210" t="s">
        <v>1149</v>
      </c>
      <c r="E210" t="s">
        <v>1176</v>
      </c>
    </row>
    <row r="211" spans="1:17" x14ac:dyDescent="0.25">
      <c r="B211" t="s">
        <v>1143</v>
      </c>
      <c r="C211">
        <v>36</v>
      </c>
      <c r="D211">
        <v>61.1</v>
      </c>
    </row>
    <row r="212" spans="1:17" x14ac:dyDescent="0.25">
      <c r="B212" t="s">
        <v>1144</v>
      </c>
      <c r="C212">
        <v>67</v>
      </c>
      <c r="D212">
        <v>64.2</v>
      </c>
    </row>
    <row r="213" spans="1:17" x14ac:dyDescent="0.25">
      <c r="B213" t="s">
        <v>1145</v>
      </c>
      <c r="C213">
        <v>51</v>
      </c>
      <c r="D213">
        <v>62.8</v>
      </c>
    </row>
    <row r="214" spans="1:17" x14ac:dyDescent="0.25">
      <c r="B214" t="s">
        <v>1146</v>
      </c>
      <c r="C214">
        <v>43</v>
      </c>
      <c r="D214">
        <v>44.2</v>
      </c>
    </row>
    <row r="215" spans="1:17" x14ac:dyDescent="0.25">
      <c r="B215" t="s">
        <v>1147</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1211</v>
      </c>
    </row>
    <row r="221" spans="1:17" x14ac:dyDescent="0.25">
      <c r="B221" t="s">
        <v>1189</v>
      </c>
    </row>
    <row r="222" spans="1:17" x14ac:dyDescent="0.25">
      <c r="B222" t="s">
        <v>1181</v>
      </c>
      <c r="C222" s="66" t="s">
        <v>1185</v>
      </c>
      <c r="D222" s="66" t="s">
        <v>1179</v>
      </c>
      <c r="E222" s="66" t="s">
        <v>1182</v>
      </c>
      <c r="F222" s="66" t="s">
        <v>576</v>
      </c>
      <c r="G222" s="67" t="s">
        <v>1185</v>
      </c>
      <c r="H222" s="67" t="s">
        <v>1180</v>
      </c>
      <c r="I222" s="67" t="s">
        <v>575</v>
      </c>
      <c r="J222" s="67" t="s">
        <v>576</v>
      </c>
      <c r="K222" s="68" t="s">
        <v>645</v>
      </c>
      <c r="L222" s="68" t="s">
        <v>575</v>
      </c>
      <c r="M222" s="68" t="s">
        <v>576</v>
      </c>
      <c r="N222" s="69" t="s">
        <v>1209</v>
      </c>
      <c r="O222" s="69" t="s">
        <v>1183</v>
      </c>
      <c r="P222" s="69" t="s">
        <v>1201</v>
      </c>
    </row>
    <row r="223" spans="1:17" x14ac:dyDescent="0.25">
      <c r="A223" t="s">
        <v>1212</v>
      </c>
      <c r="B223" t="s">
        <v>1184</v>
      </c>
      <c r="C223" s="66" t="s">
        <v>1186</v>
      </c>
      <c r="D223" s="66">
        <v>22.2</v>
      </c>
      <c r="E223" s="66">
        <v>16.100000000000001</v>
      </c>
      <c r="F223" s="66">
        <v>29.8</v>
      </c>
      <c r="G223" s="67" t="s">
        <v>1187</v>
      </c>
      <c r="H223" s="67">
        <v>76.900000000000006</v>
      </c>
      <c r="I223" s="67">
        <v>46</v>
      </c>
      <c r="J223" s="67">
        <v>93.8</v>
      </c>
      <c r="K223" s="68">
        <v>26.5</v>
      </c>
      <c r="L223" s="68">
        <v>19.7</v>
      </c>
      <c r="M223" s="68">
        <v>33.299999999999997</v>
      </c>
      <c r="N223" s="69">
        <v>7.8</v>
      </c>
      <c r="O223" s="69" t="s">
        <v>1207</v>
      </c>
      <c r="P223" s="69" t="s">
        <v>1208</v>
      </c>
    </row>
    <row r="224" spans="1:17" x14ac:dyDescent="0.25">
      <c r="A224" t="s">
        <v>1213</v>
      </c>
      <c r="B224" t="s">
        <v>1188</v>
      </c>
      <c r="C224" s="66" t="s">
        <v>1190</v>
      </c>
      <c r="D224" s="66">
        <v>15.8</v>
      </c>
      <c r="E224" s="66">
        <v>13.8</v>
      </c>
      <c r="F224" s="66">
        <v>17.7</v>
      </c>
      <c r="G224" s="67" t="s">
        <v>1191</v>
      </c>
      <c r="H224" s="67">
        <v>25.7</v>
      </c>
      <c r="I224" s="67">
        <v>18.5</v>
      </c>
      <c r="J224" s="67">
        <v>33</v>
      </c>
      <c r="K224" s="68">
        <v>16.2</v>
      </c>
      <c r="L224" s="68">
        <v>14.5</v>
      </c>
      <c r="M224" s="68">
        <v>17.899999999999999</v>
      </c>
      <c r="N224" s="70">
        <f>140/(1813)*100</f>
        <v>7.7220077220077217</v>
      </c>
      <c r="O224" s="69" t="s">
        <v>1202</v>
      </c>
      <c r="P224" s="69">
        <v>2009</v>
      </c>
      <c r="Q224" t="s">
        <v>1215</v>
      </c>
    </row>
    <row r="225" spans="1:18" x14ac:dyDescent="0.25">
      <c r="A225" t="s">
        <v>1214</v>
      </c>
      <c r="B225" t="s">
        <v>1192</v>
      </c>
      <c r="C225" s="66" t="s">
        <v>1193</v>
      </c>
      <c r="D225" s="66">
        <v>38.700000000000003</v>
      </c>
      <c r="E225" s="66">
        <v>35.6</v>
      </c>
      <c r="F225" s="66">
        <v>41.8</v>
      </c>
      <c r="G225" s="67" t="s">
        <v>1194</v>
      </c>
      <c r="H225" s="67">
        <v>74.099999999999994</v>
      </c>
      <c r="I225" s="67">
        <v>69.599999999999994</v>
      </c>
      <c r="J225" s="67">
        <v>78.2</v>
      </c>
      <c r="K225" s="68">
        <v>49.3</v>
      </c>
      <c r="L225" s="68" t="s">
        <v>530</v>
      </c>
      <c r="M225" s="68" t="s">
        <v>530</v>
      </c>
      <c r="N225" s="69">
        <v>30</v>
      </c>
      <c r="O225" s="69" t="s">
        <v>1210</v>
      </c>
      <c r="P225" s="69">
        <v>2006</v>
      </c>
    </row>
    <row r="227" spans="1:18" x14ac:dyDescent="0.25">
      <c r="B227" t="s">
        <v>1195</v>
      </c>
      <c r="M227" t="s">
        <v>1206</v>
      </c>
    </row>
    <row r="228" spans="1:18" x14ac:dyDescent="0.25">
      <c r="B228" t="s">
        <v>1196</v>
      </c>
      <c r="M228" t="s">
        <v>559</v>
      </c>
      <c r="P228" t="s">
        <v>561</v>
      </c>
    </row>
    <row r="229" spans="1:18" x14ac:dyDescent="0.25">
      <c r="B229" t="s">
        <v>246</v>
      </c>
      <c r="C229" t="s">
        <v>74</v>
      </c>
      <c r="D229" t="s">
        <v>106</v>
      </c>
      <c r="E229" t="s">
        <v>1203</v>
      </c>
      <c r="F229" t="s">
        <v>575</v>
      </c>
      <c r="G229" t="s">
        <v>576</v>
      </c>
      <c r="I229" s="37" t="s">
        <v>74</v>
      </c>
      <c r="J229" s="37" t="s">
        <v>106</v>
      </c>
      <c r="K229" s="37" t="s">
        <v>1204</v>
      </c>
      <c r="M229" t="s">
        <v>1205</v>
      </c>
      <c r="N229" t="s">
        <v>575</v>
      </c>
      <c r="O229" t="s">
        <v>576</v>
      </c>
      <c r="P229" s="37" t="s">
        <v>1205</v>
      </c>
      <c r="Q229" s="37" t="s">
        <v>575</v>
      </c>
      <c r="R229" s="37" t="s">
        <v>576</v>
      </c>
    </row>
    <row r="230" spans="1:18" x14ac:dyDescent="0.25">
      <c r="B230" t="s">
        <v>1197</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1198</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1200</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1199</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B64" sqref="B64"/>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1222</v>
      </c>
    </row>
    <row r="56" spans="1:5" x14ac:dyDescent="0.25">
      <c r="B56" t="s">
        <v>1172</v>
      </c>
    </row>
    <row r="57" spans="1:5" x14ac:dyDescent="0.25">
      <c r="C57" t="s">
        <v>646</v>
      </c>
      <c r="D57" t="s">
        <v>561</v>
      </c>
    </row>
    <row r="58" spans="1:5" x14ac:dyDescent="0.25">
      <c r="B58" t="s">
        <v>545</v>
      </c>
      <c r="C58" s="18">
        <v>0.191</v>
      </c>
      <c r="D58" s="18">
        <v>0.08</v>
      </c>
    </row>
    <row r="59" spans="1:5" x14ac:dyDescent="0.25">
      <c r="B59" t="s">
        <v>1170</v>
      </c>
      <c r="C59" s="18">
        <v>0.13100000000000001</v>
      </c>
      <c r="D59" s="18">
        <v>1.4999999999999999E-2</v>
      </c>
    </row>
    <row r="60" spans="1:5" x14ac:dyDescent="0.25">
      <c r="B60" t="s">
        <v>291</v>
      </c>
      <c r="C60" s="18">
        <v>0.16700000000000001</v>
      </c>
      <c r="D60" s="18">
        <v>1.9E-2</v>
      </c>
    </row>
    <row r="61" spans="1:5" x14ac:dyDescent="0.25">
      <c r="B61" t="s">
        <v>1171</v>
      </c>
      <c r="C61" s="18">
        <v>0.27400000000000002</v>
      </c>
      <c r="D61" s="18">
        <v>0.182</v>
      </c>
      <c r="E61" s="18"/>
    </row>
    <row r="63" spans="1:5" x14ac:dyDescent="0.25">
      <c r="A63" s="2" t="s">
        <v>1220</v>
      </c>
    </row>
    <row r="64" spans="1:5" x14ac:dyDescent="0.25">
      <c r="B64" t="s">
        <v>1223</v>
      </c>
    </row>
    <row r="65" spans="2:4" x14ac:dyDescent="0.25">
      <c r="B65" t="s">
        <v>1219</v>
      </c>
    </row>
    <row r="66" spans="2:4" x14ac:dyDescent="0.25">
      <c r="C66" t="s">
        <v>74</v>
      </c>
      <c r="D66" t="s">
        <v>107</v>
      </c>
    </row>
    <row r="67" spans="2:4" x14ac:dyDescent="0.25">
      <c r="B67" t="s">
        <v>1221</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1157</v>
      </c>
    </row>
    <row r="65" spans="1:7" s="37" customFormat="1" x14ac:dyDescent="0.25">
      <c r="A65" s="2"/>
      <c r="B65" s="37" t="s">
        <v>1159</v>
      </c>
      <c r="E65" s="37" t="s">
        <v>1158</v>
      </c>
    </row>
    <row r="66" spans="1:7" x14ac:dyDescent="0.25">
      <c r="B66" t="s">
        <v>1154</v>
      </c>
      <c r="E66" t="s">
        <v>1160</v>
      </c>
      <c r="F66" t="s">
        <v>188</v>
      </c>
      <c r="G66" t="s">
        <v>1161</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1152</v>
      </c>
      <c r="C70">
        <v>1.2</v>
      </c>
      <c r="E70" t="s">
        <v>1109</v>
      </c>
      <c r="F70">
        <v>11.099999999999994</v>
      </c>
      <c r="G70">
        <v>2.9</v>
      </c>
    </row>
    <row r="71" spans="1:7" x14ac:dyDescent="0.25">
      <c r="B71" t="s">
        <v>79</v>
      </c>
      <c r="C71">
        <v>0.1</v>
      </c>
      <c r="E71" t="s">
        <v>645</v>
      </c>
      <c r="F71">
        <v>16.900000000000006</v>
      </c>
      <c r="G71">
        <v>5.8</v>
      </c>
    </row>
    <row r="72" spans="1:7" x14ac:dyDescent="0.25">
      <c r="B72" t="s">
        <v>1153</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616</v>
      </c>
    </row>
    <row r="10" spans="1:3" x14ac:dyDescent="0.25">
      <c r="B10" t="s">
        <v>619</v>
      </c>
    </row>
    <row r="11" spans="1:3" x14ac:dyDescent="0.25">
      <c r="B11" t="s">
        <v>246</v>
      </c>
      <c r="C11" t="s">
        <v>618</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617</v>
      </c>
      <c r="C23">
        <v>134.78</v>
      </c>
    </row>
    <row r="24" spans="1:3" s="37" customFormat="1" x14ac:dyDescent="0.25">
      <c r="B24" s="37" t="s">
        <v>297</v>
      </c>
      <c r="C24" s="37">
        <v>46.1</v>
      </c>
    </row>
    <row r="26" spans="1:3" x14ac:dyDescent="0.25">
      <c r="A26" s="2" t="s">
        <v>980</v>
      </c>
    </row>
    <row r="27" spans="1:3" x14ac:dyDescent="0.25">
      <c r="B27" t="s">
        <v>642</v>
      </c>
    </row>
    <row r="28" spans="1:3" x14ac:dyDescent="0.25">
      <c r="B28" t="s">
        <v>150</v>
      </c>
      <c r="C28" t="s">
        <v>643</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617</v>
      </c>
      <c r="C41">
        <v>15</v>
      </c>
    </row>
    <row r="43" spans="2:6" x14ac:dyDescent="0.25">
      <c r="B43" s="37" t="s">
        <v>644</v>
      </c>
    </row>
    <row r="44" spans="2:6" s="37" customFormat="1" x14ac:dyDescent="0.25">
      <c r="C44" s="37" t="s">
        <v>643</v>
      </c>
    </row>
    <row r="45" spans="2:6" x14ac:dyDescent="0.25">
      <c r="B45" s="37" t="s">
        <v>150</v>
      </c>
      <c r="C45" t="s">
        <v>1165</v>
      </c>
      <c r="E45" t="s">
        <v>1166</v>
      </c>
      <c r="F45" t="s">
        <v>1167</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617</v>
      </c>
      <c r="C58" s="37">
        <v>48</v>
      </c>
      <c r="E58" s="37">
        <v>15</v>
      </c>
      <c r="F58" s="37">
        <v>134.78</v>
      </c>
    </row>
    <row r="60" spans="1:6" x14ac:dyDescent="0.25">
      <c r="A60" s="2" t="s">
        <v>981</v>
      </c>
    </row>
    <row r="61" spans="1:6" x14ac:dyDescent="0.25">
      <c r="B61" s="37" t="s">
        <v>982</v>
      </c>
      <c r="C61" s="37"/>
    </row>
    <row r="62" spans="1:6" x14ac:dyDescent="0.25">
      <c r="B62" s="37" t="s">
        <v>150</v>
      </c>
      <c r="C62" s="37" t="s">
        <v>643</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617</v>
      </c>
      <c r="C75" s="37">
        <v>10</v>
      </c>
    </row>
    <row r="76" spans="1:4" x14ac:dyDescent="0.25">
      <c r="B76" t="s">
        <v>983</v>
      </c>
      <c r="C76">
        <v>17.7</v>
      </c>
    </row>
    <row r="78" spans="1:4" x14ac:dyDescent="0.25">
      <c r="A78" s="2" t="s">
        <v>1151</v>
      </c>
    </row>
    <row r="79" spans="1:4" x14ac:dyDescent="0.25">
      <c r="B79" t="s">
        <v>1150</v>
      </c>
      <c r="C79">
        <v>20.5</v>
      </c>
    </row>
    <row r="80" spans="1:4" s="37" customFormat="1" x14ac:dyDescent="0.25">
      <c r="B80" s="37" t="s">
        <v>983</v>
      </c>
      <c r="C80" s="37">
        <v>32.5</v>
      </c>
      <c r="D80" s="37" t="s">
        <v>1163</v>
      </c>
    </row>
    <row r="82" spans="1:5" x14ac:dyDescent="0.25">
      <c r="A82" s="2" t="s">
        <v>1155</v>
      </c>
    </row>
    <row r="83" spans="1:5" x14ac:dyDescent="0.25">
      <c r="C83" t="s">
        <v>983</v>
      </c>
    </row>
    <row r="84" spans="1:5" x14ac:dyDescent="0.25">
      <c r="B84" t="s">
        <v>1156</v>
      </c>
      <c r="C84">
        <v>34.5</v>
      </c>
      <c r="D84" t="s">
        <v>1162</v>
      </c>
    </row>
    <row r="86" spans="1:5" x14ac:dyDescent="0.25">
      <c r="A86" s="2" t="s">
        <v>1224</v>
      </c>
    </row>
    <row r="87" spans="1:5" x14ac:dyDescent="0.25">
      <c r="C87" t="s">
        <v>1164</v>
      </c>
    </row>
    <row r="88" spans="1:5" x14ac:dyDescent="0.25">
      <c r="B88" t="s">
        <v>153</v>
      </c>
      <c r="C88">
        <v>40.03</v>
      </c>
    </row>
    <row r="89" spans="1:5" x14ac:dyDescent="0.25">
      <c r="B89" t="s">
        <v>1156</v>
      </c>
      <c r="C89">
        <v>42.7</v>
      </c>
    </row>
    <row r="91" spans="1:5" x14ac:dyDescent="0.25">
      <c r="A91" s="2" t="s">
        <v>1168</v>
      </c>
    </row>
    <row r="92" spans="1:5" s="37" customFormat="1" x14ac:dyDescent="0.25">
      <c r="A92" s="2"/>
      <c r="B92" s="37" t="s">
        <v>1169</v>
      </c>
    </row>
    <row r="93" spans="1:5" x14ac:dyDescent="0.25">
      <c r="B93" t="s">
        <v>196</v>
      </c>
      <c r="C93" t="s">
        <v>983</v>
      </c>
      <c r="D93" t="s">
        <v>575</v>
      </c>
      <c r="E93" t="s">
        <v>576</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2020-05-12T02:21:03Z</dcterms:modified>
</cp:coreProperties>
</file>